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rolinechristy/Desktop/"/>
    </mc:Choice>
  </mc:AlternateContent>
  <xr:revisionPtr revIDLastSave="0" documentId="8_{E3A9E6B0-CD8B-6643-9F98-8D7BDC0C8C7E}" xr6:coauthVersionLast="47" xr6:coauthVersionMax="47" xr10:uidLastSave="{00000000-0000-0000-0000-000000000000}"/>
  <bookViews>
    <workbookView xWindow="3720" yWindow="500" windowWidth="23180" windowHeight="15880" activeTab="4" xr2:uid="{00000000-000D-0000-FFFF-FFFF00000000}"/>
  </bookViews>
  <sheets>
    <sheet name="Crowdfunding" sheetId="1" r:id="rId1"/>
    <sheet name="Parent Category PivotTable" sheetId="3" r:id="rId2"/>
    <sheet name="Sub-Category PivotTable" sheetId="4" r:id="rId3"/>
    <sheet name="By Month" sheetId="6" r:id="rId4"/>
    <sheet name="Sheet1" sheetId="7" r:id="rId5"/>
  </sheets>
  <definedNames>
    <definedName name="_xlnm._FilterDatabase" localSheetId="0" hidden="1">Crowdfunding!$A$1:$T$1</definedName>
  </definedNames>
  <calcPr calcId="191029"/>
  <pivotCaches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<sst xmlns="http://schemas.openxmlformats.org/spreadsheetml/2006/main" count="8121" uniqueCount="2106">
  <si>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</si>
  <si>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</si>
  <si>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</si>
  <si>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</si>
  <si>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</si>
  <si>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</si>
  <si>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</si>
  <si>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</si>
  <si>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</si>
  <si>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</si>
  <si>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</si>
  <si>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</si>
  <si>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</si>
  <si>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</si>
  <si>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</si>
  <si>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</si>
  <si>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</si>
  <si>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</si>
  <si>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</si>
  <si>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</si>
  <si>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</si>
  <si>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</si>
  <si>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</si>
  <si>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</si>
  <si>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</si>
  <si>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</si>
  <si>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</si>
  <si>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</si>
  <si>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</si>
  <si>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</si>
  <si>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</si>
  <si>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</si>
  <si>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</si>
  <si>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</si>
  <si>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</si>
  <si>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</si>
  <si>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</si>
  <si>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</si>
  <si>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</si>
  <si>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</si>
  <si>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</si>
  <si>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</si>
  <si>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</si>
  <si>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</si>
  <si>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</si>
  <si>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</si>
  <si>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</si>
  <si>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</si>
  <si>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</si>
  <si>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</si>
  <si>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</si>
  <si>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</si>
  <si>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</si>
  <si>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</si>
  <si>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</si>
  <si>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</si>
  <si>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</si>
  <si>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</si>
  <si>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</si>
  <si>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</si>
  <si>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</si>
  <si>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</si>
  <si>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</si>
  <si>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</si>
  <si>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</si>
  <si>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</si>
  <si>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</si>
  <si>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</si>
  <si>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</si>
  <si>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</si>
  <si>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</si>
  <si>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</si>
  <si>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</si>
  <si>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</si>
  <si>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</si>
  <si>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</si>
  <si>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</si>
  <si>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</si>
  <si>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</si>
  <si>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</si>
  <si>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</si>
  <si>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</si>
  <si>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</si>
  <si>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</si>
  <si>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</si>
  <si>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</si>
  <si>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</si>
  <si>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</si>
  <si>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</si>
  <si>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</si>
  <si>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</si>
  <si>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</si>
  <si>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</si>
  <si>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</si>
  <si>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</si>
  <si>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</si>
  <si>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</si>
  <si>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</si>
  <si>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</si>
  <si>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</si>
  <si>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</si>
  <si>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</si>
  <si>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</si>
  <si>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</si>
  <si>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</si>
  <si>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</si>
  <si>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</si>
  <si>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</si>
  <si>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</si>
  <si>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</si>
  <si>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</si>
  <si>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</si>
  <si>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</si>
  <si>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</si>
  <si>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</si>
  <si>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</si>
  <si>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</si>
  <si>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</si>
  <si>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</si>
  <si>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</si>
  <si>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</si>
  <si>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</si>
  <si>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</si>
  <si>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</si>
  <si>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</si>
  <si>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</si>
  <si>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</si>
  <si>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</si>
  <si>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</si>
  <si>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</si>
  <si>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</si>
  <si>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</si>
  <si>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</si>
  <si>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</si>
  <si>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</si>
  <si>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</si>
  <si>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</si>
  <si>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</si>
  <si>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</si>
  <si>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</si>
  <si>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</si>
  <si>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</si>
  <si>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</si>
  <si>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</si>
  <si>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</si>
  <si>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</si>
  <si>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</si>
  <si>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</si>
  <si>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</si>
  <si>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</si>
  <si>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</si>
  <si>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</si>
  <si>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</si>
  <si>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</si>
  <si>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</si>
  <si>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</si>
  <si>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</si>
  <si>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</si>
  <si>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</si>
  <si>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</si>
  <si>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</si>
  <si>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</si>
  <si>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</si>
  <si>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</si>
  <si>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</si>
  <si>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</si>
  <si>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</si>
  <si>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</si>
  <si>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</si>
  <si>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</si>
  <si>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</si>
  <si>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</si>
  <si>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</si>
  <si>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</si>
  <si>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</si>
  <si>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</si>
  <si>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</si>
  <si>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</si>
  <si>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</si>
  <si>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</si>
  <si>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</si>
  <si>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</si>
  <si>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</si>
  <si>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</si>
  <si>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</si>
  <si>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</si>
  <si>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</si>
  <si>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</si>
  <si>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</si>
  <si>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</si>
  <si>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</si>
  <si>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</si>
  <si>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</si>
  <si>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</si>
  <si>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</si>
  <si>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</si>
  <si>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</si>
  <si>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</si>
  <si>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</si>
  <si>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</si>
  <si>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</si>
  <si>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</si>
  <si>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</si>
  <si>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</si>
  <si>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</si>
  <si>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</si>
  <si>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</si>
  <si>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</si>
  <si>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</si>
  <si>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</si>
  <si>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</si>
  <si>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</si>
  <si>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</si>
  <si>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</si>
  <si>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</si>
  <si>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</si>
  <si>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</si>
  <si>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</si>
  <si>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</si>
  <si>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</si>
  <si>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</si>
  <si>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</si>
  <si>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</si>
  <si>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</si>
  <si>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</si>
  <si>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</si>
  <si>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</si>
  <si>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</si>
  <si>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</si>
  <si>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</si>
  <si>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</si>
  <si>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</si>
  <si>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</si>
  <si>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</si>
  <si>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</si>
  <si>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</si>
  <si>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</si>
  <si>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</si>
  <si>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</si>
  <si>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</si>
  <si>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</si>
  <si>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</si>
  <si>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</si>
  <si>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</si>
  <si>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</si>
  <si>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</si>
  <si>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</si>
  <si>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</si>
  <si>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</si>
  <si>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</si>
  <si>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</si>
  <si>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</si>
  <si>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</si>
  <si>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</si>
  <si>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</si>
  <si>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</si>
  <si>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</si>
  <si>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</si>
  <si>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</si>
  <si>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</si>
  <si>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</si>
  <si>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</si>
  <si>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</si>
  <si>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</si>
  <si>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</si>
  <si>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</si>
  <si>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</si>
  <si>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</si>
  <si>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</si>
  <si>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</si>
  <si>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</si>
  <si>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</si>
  <si>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</si>
  <si>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</si>
  <si>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</si>
  <si>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</si>
  <si>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</si>
  <si>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</si>
  <si>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</si>
  <si>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</si>
  <si>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</si>
  <si>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</si>
  <si>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</si>
  <si>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</si>
  <si>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</si>
  <si>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</si>
  <si>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</si>
  <si>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</si>
  <si>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</si>
  <si>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</si>
  <si>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</si>
  <si>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</si>
  <si>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</si>
  <si>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</si>
  <si>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</si>
  <si>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</si>
  <si>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</si>
  <si>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</si>
  <si>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</si>
  <si>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</si>
  <si>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</si>
  <si>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</si>
  <si>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</si>
  <si>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</si>
  <si>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</si>
  <si>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</si>
  <si>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</si>
  <si>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</si>
  <si>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</si>
  <si>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</si>
  <si>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</si>
  <si>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</si>
  <si>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</si>
  <si>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</si>
  <si>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</si>
  <si>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</si>
  <si>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</si>
  <si>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</si>
  <si>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</si>
  <si>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</si>
  <si>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</si>
  <si>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</si>
  <si>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</si>
  <si>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</si>
  <si>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</si>
  <si>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</si>
  <si>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</si>
  <si>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</si>
  <si>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</si>
  <si>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</si>
  <si>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</si>
  <si>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</si>
  <si>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</si>
  <si>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</si>
  <si>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</si>
  <si>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</si>
  <si>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</si>
  <si>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</si>
  <si>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</si>
  <si>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</si>
  <si>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</si>
  <si>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</si>
  <si>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</si>
  <si>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</si>
  <si>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</si>
  <si>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</si>
  <si>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</si>
  <si>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</si>
  <si>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</si>
  <si>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</si>
  <si>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</si>
  <si>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</si>
  <si>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</si>
  <si>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</si>
  <si>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</si>
  <si>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</si>
  <si>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</si>
  <si>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</si>
  <si>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</si>
  <si>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</si>
  <si>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</si>
  <si>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</si>
  <si>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</si>
  <si>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</si>
  <si>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</si>
  <si>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</si>
  <si>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</si>
  <si>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</si>
  <si>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</si>
  <si>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</si>
  <si>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</si>
  <si>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</si>
  <si>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</si>
  <si>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</si>
  <si>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</si>
  <si>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</si>
  <si>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</si>
  <si>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</si>
  <si>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</si>
  <si>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</si>
  <si>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</si>
  <si>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</si>
  <si>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</si>
  <si>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</si>
  <si>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</si>
  <si>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</si>
  <si>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</si>
  <si>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</si>
  <si>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</si>
  <si>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</si>
  <si>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</si>
  <si>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</si>
  <si>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</si>
  <si>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</si>
  <si>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</si>
  <si>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</si>
  <si>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</si>
  <si>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</si>
  <si>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</si>
  <si>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</si>
  <si>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</si>
  <si>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</si>
  <si>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</si>
  <si>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</si>
  <si>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</si>
  <si>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</si>
  <si>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</si>
  <si>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</si>
  <si>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</si>
  <si>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</si>
  <si>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</si>
  <si>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</si>
  <si>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</si>
  <si>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</si>
  <si>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</si>
  <si>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</si>
  <si>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</si>
  <si>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</si>
  <si>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</si>
  <si>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</si>
  <si>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</si>
  <si>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</si>
  <si>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</si>
  <si>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</si>
  <si>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</si>
  <si>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</si>
  <si>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</si>
  <si>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</si>
  <si>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</si>
  <si>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</si>
  <si>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</si>
  <si>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</si>
  <si>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</si>
  <si>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</si>
  <si>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</si>
  <si>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</si>
  <si>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</si>
  <si>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</si>
  <si>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</si>
  <si>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</si>
  <si>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</si>
  <si>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</si>
  <si>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</si>
  <si>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</si>
  <si>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</si>
  <si>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</si>
  <si>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</si>
  <si>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</si>
  <si>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</si>
  <si>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</si>
  <si>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</si>
  <si>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</si>
  <si>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</si>
  <si>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</si>
  <si>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</si>
  <si>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</si>
  <si>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</si>
  <si>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</si>
  <si>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</si>
  <si>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</si>
  <si>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</si>
  <si>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</si>
  <si>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</si>
  <si>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</si>
  <si>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</si>
  <si>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</si>
  <si>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</si>
  <si>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</si>
  <si>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</si>
  <si>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</si>
  <si>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</si>
  <si>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</si>
  <si>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</si>
  <si>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</si>
  <si>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</si>
  <si>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</si>
  <si>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</si>
  <si>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</si>
  <si>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</si>
  <si>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</si>
  <si>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</si>
  <si>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</si>
  <si>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</si>
  <si>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</si>
  <si>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</si>
  <si>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</si>
  <si>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</si>
  <si>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</si>
  <si>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</si>
  <si>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</si>
  <si>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</si>
  <si>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</si>
  <si>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</si>
  <si>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</si>
  <si>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</si>
  <si>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</si>
  <si>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</si>
  <si>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</si>
  <si>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</si>
  <si>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</si>
  <si>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</si>
  <si>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</si>
  <si>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</si>
  <si>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</si>
  <si>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</si>
  <si>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</si>
  <si>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</si>
  <si>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</si>
  <si>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</si>
  <si>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</si>
  <si>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</si>
  <si>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</si>
  <si>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</si>
  <si>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</si>
  <si>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</si>
  <si>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</si>
  <si>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</si>
  <si>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</si>
  <si>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</si>
  <si>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</si>
  <si>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</si>
  <si>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</si>
  <si>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</si>
  <si>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</si>
  <si>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</si>
  <si>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</si>
  <si>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</si>
  <si>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</si>
  <si>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</si>
  <si>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</si>
  <si>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</si>
  <si>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</si>
  <si>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</si>
  <si>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</si>
  <si>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</si>
  <si>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</si>
  <si>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</si>
  <si>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</si>
  <si>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</si>
  <si>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</si>
  <si>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</si>
  <si>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</si>
  <si>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</si>
  <si>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</si>
  <si>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</si>
  <si>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</si>
  <si>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</si>
  <si>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</si>
  <si>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</si>
  <si>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</si>
  <si>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</si>
  <si>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</si>
  <si>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</si>
  <si>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</si>
  <si>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</si>
  <si>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</si>
  <si>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</si>
  <si>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</si>
  <si>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</si>
  <si>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</si>
  <si>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</si>
  <si>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</si>
  <si>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</si>
  <si>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</si>
  <si>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</si>
  <si>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</si>
  <si>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</si>
  <si>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</si>
  <si>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</si>
  <si>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</si>
  <si>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</si>
  <si>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</si>
  <si>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</si>
  <si>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</si>
  <si>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</si>
  <si>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</si>
  <si>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</si>
  <si>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</si>
  <si>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</si>
  <si>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</si>
  <si>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</si>
  <si>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</si>
  <si>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</si>
  <si>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</si>
  <si>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</si>
  <si>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</si>
  <si>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</si>
  <si>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</si>
  <si>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</si>
  <si>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</si>
  <si>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</si>
  <si>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</si>
  <si>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</si>
  <si>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</si>
  <si>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</si>
  <si>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</si>
  <si>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</si>
  <si>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</si>
  <si>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</si>
  <si>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</si>
  <si>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</si>
  <si>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</si>
  <si>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</si>
  <si>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</si>
  <si>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</si>
  <si>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</si>
  <si>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</si>
  <si>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</si>
  <si>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</si>
  <si>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</si>
  <si>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</si>
  <si>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</si>
  <si>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</si>
  <si>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</si>
  <si>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</si>
  <si>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</si>
  <si>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</si>
  <si>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</si>
  <si>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</si>
  <si>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</si>
  <si>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</si>
  <si>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</si>
  <si>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</si>
  <si>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</si>
  <si>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</si>
  <si>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</si>
  <si>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</si>
  <si>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</si>
  <si>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</si>
  <si>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</si>
  <si>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</si>
  <si>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</si>
  <si>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</si>
  <si>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</si>
  <si>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</si>
  <si>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</si>
  <si>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</si>
  <si>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</si>
  <si>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</si>
  <si>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</si>
  <si>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</si>
  <si>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</si>
  <si>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</si>
  <si>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</si>
  <si>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</si>
  <si>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</si>
  <si>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</si>
  <si>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</si>
  <si>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</si>
  <si>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</si>
  <si>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</si>
  <si>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</si>
  <si>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</si>
  <si>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</si>
  <si>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</si>
  <si>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</si>
  <si>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</si>
  <si>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</si>
  <si>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</si>
  <si>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</si>
  <si>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</si>
  <si>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</si>
  <si>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</si>
  <si>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</si>
  <si>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</si>
  <si>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</si>
  <si>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</si>
  <si>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</si>
  <si>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</si>
  <si>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</si>
  <si>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</si>
  <si>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</si>
  <si>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</si>
  <si>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</si>
  <si>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</si>
  <si>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</si>
  <si>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</si>
  <si>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</si>
  <si>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</si>
  <si>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</si>
  <si>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</si>
  <si>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</si>
  <si>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</si>
  <si>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</si>
  <si>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</si>
  <si>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</si>
  <si>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</si>
  <si>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</si>
  <si>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</si>
  <si>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</si>
  <si>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</si>
  <si>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</si>
  <si>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</si>
  <si>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</si>
  <si>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</si>
  <si>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</si>
  <si>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</si>
  <si>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</si>
  <si>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</si>
  <si>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</si>
  <si>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</si>
  <si>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</si>
  <si>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</si>
  <si>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</si>
  <si>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</si>
  <si>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</si>
  <si>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</si>
  <si>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</si>
  <si>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</si>
  <si>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</si>
  <si>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</si>
  <si>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</si>
  <si>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</si>
  <si>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</si>
  <si>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</si>
  <si>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</si>
  <si>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</si>
  <si>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</si>
  <si>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</si>
  <si>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</si>
  <si>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</si>
  <si>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</si>
  <si>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</si>
  <si>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</si>
  <si>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</si>
  <si>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</si>
  <si>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</si>
  <si>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</si>
  <si>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</si>
  <si>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</si>
  <si>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</si>
  <si>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</si>
  <si>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</si>
  <si>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</si>
  <si>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</si>
  <si>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</si>
  <si>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</si>
  <si>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</si>
  <si>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</si>
  <si>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</si>
  <si>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</si>
  <si>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</si>
  <si>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</si>
  <si>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</si>
  <si>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</si>
  <si>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</si>
  <si>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</si>
  <si>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</si>
  <si>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</si>
  <si>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</si>
  <si>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</si>
  <si>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</si>
  <si>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</si>
  <si>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</si>
  <si>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</si>
  <si>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</si>
  <si>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</si>
  <si>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</si>
  <si>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</si>
  <si>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</si>
  <si>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</si>
  <si>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</si>
  <si>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</si>
  <si>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</si>
  <si>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</si>
  <si>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</si>
  <si>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</si>
  <si>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</si>
  <si>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</si>
  <si>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</si>
  <si>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</si>
  <si>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</si>
  <si>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</si>
  <si>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</si>
  <si>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</si>
  <si>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</si>
  <si>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</si>
  <si>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</si>
  <si>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</si>
  <si>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</si>
  <si>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</si>
  <si>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</si>
  <si>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</si>
  <si>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</si>
  <si>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</si>
  <si>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</si>
  <si>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</si>
  <si>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</si>
  <si>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</si>
  <si>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</si>
  <si>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</si>
  <si>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</si>
  <si>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</si>
  <si>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</si>
  <si>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</si>
  <si>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</si>
  <si>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</si>
  <si>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</si>
  <si>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</si>
  <si>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</si>
  <si>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</si>
  <si>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</si>
  <si>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</si>
  <si>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</si>
  <si>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</si>
  <si>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</si>
  <si>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</si>
  <si>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</si>
  <si>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</si>
  <si>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</si>
  <si>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</si>
  <si>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</si>
  <si>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</si>
  <si>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</si>
  <si>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</si>
  <si>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</si>
  <si>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</si>
  <si>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</si>
  <si>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</si>
  <si>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</si>
  <si>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</si>
  <si>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</si>
  <si>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</si>
  <si>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</si>
  <si>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</si>
  <si>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</si>
  <si>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</si>
  <si>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</si>
  <si>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</si>
  <si>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</si>
  <si>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</si>
  <si>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</si>
  <si>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</si>
  <si>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</si>
  <si>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</si>
  <si>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</si>
  <si>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</si>
  <si>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</si>
  <si>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</si>
  <si>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</si>
  <si>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</si>
  <si>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</si>
  <si>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</si>
  <si>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</si>
  <si>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</si>
  <si>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</si>
  <si>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</si>
  <si>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</si>
  <si>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</si>
  <si>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</si>
  <si>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</si>
  <si>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</si>
  <si>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</si>
  <si>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</si>
  <si>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</si>
  <si>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</si>
  <si>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</si>
  <si>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</si>
  <si>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</si>
  <si>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</si>
  <si>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</si>
  <si>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</si>
  <si>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</si>
  <si>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</si>
  <si>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</si>
  <si>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</si>
  <si>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</si>
  <si>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</si>
  <si>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</si>
  <si>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</si>
  <si>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</si>
  <si>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</si>
  <si>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</si>
  <si>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</si>
  <si>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</si>
  <si>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</si>
  <si>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</si>
  <si>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</si>
  <si>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</si>
  <si>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</si>
  <si>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</si>
  <si>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</si>
  <si>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</si>
  <si>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</si>
  <si>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</si>
  <si>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</si>
  <si>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</si>
  <si>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</si>
  <si>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</si>
  <si>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</si>
  <si>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</si>
  <si>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</si>
  <si>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</si>
  <si>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</si>
  <si>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</si>
  <si>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</si>
  <si>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</si>
  <si>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</si>
  <si>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</si>
  <si>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</si>
  <si>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</si>
  <si>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</si>
  <si>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</si>
  <si>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</si>
  <si>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</si>
  <si>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</si>
  <si>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</si>
  <si>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</si>
  <si>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</si>
  <si>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</si>
  <si>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</si>
  <si>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</si>
  <si>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</si>
  <si>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</si>
  <si>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</si>
  <si>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</si>
  <si>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</si>
  <si>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</si>
  <si>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</si>
  <si>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</si>
  <si>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</si>
  <si>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</si>
  <si>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</si>
  <si>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</si>
  <si>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</si>
  <si>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</si>
  <si>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</si>
  <si>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</si>
  <si>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</si>
  <si>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</si>
  <si>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</si>
  <si>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</si>
  <si>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</si>
  <si>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</si>
  <si>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</si>
  <si>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</si>
  <si>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</si>
  <si>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</si>
  <si>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</si>
  <si>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</si>
  <si>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</si>
  <si>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</si>
  <si>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</si>
  <si>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</si>
  <si>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</si>
  <si>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</si>
  <si>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</si>
  <si>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</si>
  <si>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</si>
  <si>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</si>
  <si>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</si>
  <si>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</si>
  <si>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</si>
  <si>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</si>
  <si>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</si>
  <si>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</si>
  <si>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</si>
  <si>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</si>
  <si>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</si>
  <si>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</si>
  <si>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</si>
  <si>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</si>
  <si>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</si>
  <si>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</si>
  <si>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</si>
  <si>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</si>
  <si>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</si>
  <si>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</si>
  <si>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</si>
  <si>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</si>
  <si>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</si>
  <si>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</si>
  <si>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</si>
  <si>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</si>
  <si>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</si>
  <si>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</si>
  <si>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</si>
  <si>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</si>
  <si>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</si>
  <si>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</si>
  <si>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</si>
  <si>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</si>
  <si>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</si>
  <si>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</si>
  <si>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</si>
  <si>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</si>
  <si>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</si>
  <si>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</si>
  <si>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</si>
  <si>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</si>
  <si>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</si>
  <si>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</si>
  <si>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</si>
  <si>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</si>
  <si>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</si>
  <si>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</si>
  <si>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</si>
  <si>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</si>
  <si>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</si>
  <si>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</si>
  <si>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</si>
  <si>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</si>
  <si>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</si>
  <si>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</si>
  <si>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</si>
  <si>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</si>
  <si>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</si>
  <si>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</si>
  <si>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</si>
  <si>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</si>
  <si>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</si>
  <si>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</si>
  <si>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</si>
  <si>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</si>
  <si>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</si>
  <si>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</si>
  <si>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</si>
  <si>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</si>
  <si>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</si>
  <si>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</si>
  <si>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</si>
  <si>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</si>
  <si>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</si>
  <si>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</si>
  <si>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</si>
  <si>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</si>
  <si>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</si>
  <si>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</si>
  <si>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</si>
  <si>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</si>
  <si>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</si>
  <si>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</si>
  <si>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</si>
  <si>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</si>
  <si>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</si>
  <si>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</si>
  <si>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</si>
  <si>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</si>
  <si>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</si>
  <si>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</si>
  <si>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</si>
  <si>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</si>
  <si>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</si>
  <si>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</si>
  <si>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</si>
  <si>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</si>
  <si>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</si>
  <si>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</si>
  <si>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</si>
  <si>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</si>
  <si>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</si>
  <si>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</si>
  <si>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</si>
  <si>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</si>
  <si>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</si>
  <si>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</si>
  <si>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</si>
  <si>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</si>
  <si>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</si>
  <si>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</si>
  <si>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</si>
  <si>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</si>
  <si>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</si>
  <si>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</si>
  <si>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</si>
  <si>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</si>
  <si>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</si>
  <si>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</si>
  <si>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</si>
  <si>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</si>
  <si>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</si>
  <si>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</si>
  <si>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</si>
  <si>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</si>
  <si>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</si>
  <si>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</si>
  <si>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</si>
  <si>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</si>
  <si>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</si>
  <si>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</si>
  <si>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</si>
  <si>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</si>
  <si>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</si>
  <si>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</si>
  <si>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</si>
  <si>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</si>
  <si>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</si>
  <si>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</si>
  <si>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</si>
  <si>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</si>
  <si>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</si>
  <si>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</si>
  <si>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</si>
  <si>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</si>
  <si>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</si>
  <si>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</si>
  <si>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</si>
  <si>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</si>
  <si>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</si>
  <si>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</si>
  <si>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</si>
  <si>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</si>
  <si>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</si>
  <si>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</si>
  <si>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</si>
  <si>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</si>
  <si>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</si>
  <si>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</si>
  <si>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</si>
  <si>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</si>
  <si>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</si>
  <si>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</si>
  <si>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</si>
  <si>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</si>
  <si>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</si>
  <si>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</si>
  <si>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</si>
  <si>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</si>
  <si>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</si>
  <si>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</si>
  <si>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</si>
  <si>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</si>
  <si>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</si>
  <si>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</si>
  <si>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</si>
  <si>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</si>
  <si>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</si>
  <si>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</si>
  <si>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</si>
  <si>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</si>
  <si>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</si>
  <si>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</si>
  <si>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</si>
  <si>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</si>
  <si>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</si>
  <si>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</si>
  <si>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</si>
  <si>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</si>
  <si>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</si>
  <si>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</si>
  <si>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</si>
  <si>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</si>
  <si>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</si>
  <si>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</si>
  <si>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</si>
  <si>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</si>
  <si>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</si>
  <si>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</si>
  <si>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</si>
  <si>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</si>
  <si>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</si>
  <si>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</si>
  <si>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</si>
  <si>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</si>
  <si>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</si>
  <si>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</si>
  <si>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</si>
  <si>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</si>
  <si>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</si>
  <si>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</si>
  <si>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</si>
  <si>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</si>
  <si>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</si>
  <si>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</si>
  <si>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</si>
  <si>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</si>
  <si>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</si>
  <si>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</si>
  <si>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</si>
  <si>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</si>
  <si>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</si>
  <si>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</si>
  <si>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</si>
  <si>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</si>
  <si>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</si>
  <si>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</si>
  <si>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</si>
  <si>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</si>
  <si>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</si>
  <si>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</si>
  <si>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</si>
  <si>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</si>
  <si>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</si>
  <si>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</si>
  <si>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</si>
  <si>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</si>
  <si>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</si>
  <si>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</si>
  <si>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</si>
  <si>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</si>
  <si>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</si>
  <si>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</si>
  <si>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</si>
  <si>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</si>
  <si>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</si>
  <si>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</si>
  <si>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</si>
  <si>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</si>
  <si>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</si>
  <si>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</si>
  <si>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</si>
  <si>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</si>
  <si>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</si>
  <si>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</si>
  <si>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</si>
  <si>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</si>
  <si>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</si>
  <si>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</si>
  <si>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</si>
  <si>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</si>
  <si>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</si>
  <si>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</si>
  <si>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</si>
  <si>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</si>
  <si>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</si>
  <si>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</si>
  <si>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</si>
  <si>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</si>
  <si>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</si>
  <si>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</si>
  <si>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</si>
  <si>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</si>
  <si>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</si>
  <si>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</si>
  <si>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</si>
  <si>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</si>
  <si>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</si>
  <si>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</si>
  <si>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</si>
  <si>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</si>
  <si>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</si>
  <si>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</si>
  <si>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</si>
  <si>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</si>
  <si>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</si>
  <si>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</si>
  <si>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</si>
  <si>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</si>
  <si>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</si>
  <si>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</si>
  <si>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</si>
  <si>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</si>
  <si>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</si>
  <si>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</si>
  <si>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</si>
  <si>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</si>
  <si>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</si>
  <si>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</si>
  <si>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</si>
  <si>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</si>
  <si>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</si>
  <si>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</si>
  <si>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</si>
  <si>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</si>
  <si>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</si>
  <si>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</si>
  <si>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</si>
  <si>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</si>
  <si>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</si>
  <si>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</si>
  <si>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</si>
  <si>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</si>
  <si>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</si>
  <si>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</si>
  <si>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</si>
  <si>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</si>
  <si>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</si>
  <si>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</si>
  <si>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</si>
  <si>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</si>
  <si>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</si>
  <si>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</si>
  <si>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</si>
  <si>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</si>
  <si>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</si>
  <si>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</si>
  <si>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</si>
  <si>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</si>
  <si>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</si>
  <si>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</si>
  <si>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</si>
  <si>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</si>
  <si>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</si>
  <si>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</si>
  <si>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</si>
  <si>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</si>
  <si>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</si>
  <si>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</si>
  <si>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</si>
  <si>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</si>
  <si>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</si>
  <si>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</si>
  <si>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</si>
  <si>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</si>
  <si>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</si>
  <si>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</si>
  <si>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</si>
  <si>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</si>
  <si>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</si>
  <si>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</si>
  <si>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</si>
  <si>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</si>
  <si>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</si>
  <si>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</si>
  <si>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</si>
  <si>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</si>
  <si>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</si>
  <si>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</si>
  <si>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</si>
  <si>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</si>
  <si>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</si>
  <si>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</si>
  <si>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</si>
  <si>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</si>
  <si>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</si>
  <si>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</si>
  <si>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</si>
  <si>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</si>
  <si>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</si>
  <si>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</si>
  <si>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</si>
  <si>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</si>
  <si>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</si>
  <si>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</si>
  <si>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</si>
  <si>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</si>
  <si>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</si>
  <si>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</si>
  <si>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</si>
  <si>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</si>
  <si>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</si>
  <si>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</si>
  <si>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</si>
  <si>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</si>
  <si>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</si>
  <si>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</si>
  <si>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</si>
  <si>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</si>
  <si>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</si>
  <si>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</si>
  <si>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</si>
  <si>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</si>
  <si>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</si>
  <si>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</si>
  <si>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</si>
  <si>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</si>
  <si>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</si>
  <si>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</si>
  <si>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</si>
  <si>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</si>
  <si>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</si>
  <si>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</si>
  <si>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</si>
  <si>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</si>
  <si>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</si>
  <si>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</si>
  <si>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</si>
  <si>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</si>
  <si>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</si>
  <si>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</si>
  <si>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</si>
  <si>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</si>
  <si>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</si>
  <si>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</si>
  <si>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</si>
  <si>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</si>
  <si>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</si>
  <si>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</si>
  <si>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</si>
  <si>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</si>
  <si>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</si>
  <si>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</si>
  <si>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</si>
  <si>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</si>
  <si>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</si>
  <si>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</si>
  <si>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</si>
  <si>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</si>
  <si>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</si>
  <si>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</si>
  <si>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</si>
  <si>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</si>
  <si>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</si>
  <si>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</si>
  <si>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</si>
  <si>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</si>
  <si>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</si>
  <si>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</si>
  <si>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</si>
  <si>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</si>
  <si>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</si>
  <si>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</si>
  <si>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</si>
  <si>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</si>
  <si>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</si>
  <si>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</si>
  <si>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</si>
  <si>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</si>
  <si>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</si>
  <si>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</si>
  <si>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</si>
  <si>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</si>
  <si>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</si>
  <si>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</si>
  <si>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</si>
  <si>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</si>
  <si>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</si>
  <si>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</si>
  <si>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</si>
  <si>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</si>
  <si>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</si>
  <si>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</si>
  <si>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</si>
  <si>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</si>
  <si>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</si>
  <si>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</si>
  <si>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</si>
  <si>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</si>
  <si>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</si>
  <si>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</si>
  <si>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</si>
  <si>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</si>
  <si>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</si>
  <si>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</si>
  <si>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</si>
  <si>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</si>
  <si>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</si>
  <si>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</si>
  <si>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</si>
  <si>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</si>
  <si>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</si>
  <si>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</si>
  <si>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</si>
  <si>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</si>
  <si>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</si>
  <si>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</si>
  <si>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</si>
  <si>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</si>
  <si>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</si>
  <si>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</si>
  <si>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</si>
  <si>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</si>
  <si>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</si>
  <si>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</si>
  <si>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</si>
  <si>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</si>
  <si>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</si>
  <si>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</si>
  <si>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</si>
  <si>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</si>
  <si>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</si>
  <si>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</si>
  <si>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</si>
  <si>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</si>
  <si>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</si>
  <si>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</si>
  <si>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</si>
  <si>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</si>
  <si>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</si>
  <si>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</si>
  <si>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</si>
  <si>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</si>
  <si>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</si>
  <si>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</si>
  <si>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</si>
  <si>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</si>
  <si>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</si>
  <si>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</si>
  <si>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</si>
  <si>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</si>
  <si>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</si>
  <si>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</si>
  <si>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</si>
  <si>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</si>
  <si>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</si>
  <si>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</si>
  <si>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</si>
  <si>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</si>
  <si>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</si>
  <si>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</si>
  <si>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</si>
  <si>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</si>
  <si>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</si>
  <si>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</si>
  <si>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</si>
  <si>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</si>
  <si>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</si>
  <si>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</si>
  <si>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</si>
  <si>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</si>
  <si>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</si>
  <si>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</si>
  <si>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</si>
  <si>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</si>
  <si>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</si>
  <si>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</si>
  <si>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</si>
  <si>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</si>
  <si>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</si>
  <si>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</si>
  <si>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</si>
  <si>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</si>
  <si>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</si>
  <si>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</si>
  <si>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</si>
  <si>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</si>
  <si>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</si>
  <si>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</si>
  <si>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</si>
  <si>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</si>
  <si>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</si>
  <si>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</si>
  <si>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</si>
  <si>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</si>
  <si>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</si>
  <si>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</si>
  <si>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</si>
  <si>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</si>
  <si>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</si>
  <si>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</si>
  <si>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</si>
  <si>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</si>
  <si>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</si>
  <si>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</si>
  <si>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</si>
  <si>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</si>
  <si>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</si>
  <si>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</si>
  <si>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</si>
  <si>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</si>
  <si>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</si>
  <si>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</si>
  <si>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</si>
  <si>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</si>
  <si>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</si>
  <si>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</si>
  <si>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</si>
  <si>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</si>
  <si>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</si>
  <si>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</si>
  <si>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</si>
  <si>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</si>
  <si>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</si>
  <si>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</si>
  <si>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</si>
  <si>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</si>
  <si>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</si>
  <si>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</si>
  <si>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</si>
  <si>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</si>
  <si>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</si>
  <si>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</si>
  <si>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</si>
  <si>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</si>
  <si>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</si>
  <si>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</si>
  <si>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</si>
  <si>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</si>
  <si>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</si>
  <si>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</si>
  <si>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</si>
  <si>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</si>
  <si>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</si>
  <si>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</si>
  <si>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</si>
  <si>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</si>
  <si>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</si>
  <si>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</si>
  <si>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</si>
  <si>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</si>
  <si>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</si>
  <si>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</si>
  <si>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</si>
  <si>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</si>
  <si>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</si>
  <si>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</si>
  <si>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</si>
  <si>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</si>
  <si>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</si>
  <si>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</si>
  <si>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</si>
  <si>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</si>
  <si>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</si>
  <si>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</si>
  <si>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</si>
  <si>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</si>
  <si>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</si>
  <si>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</si>
  <si>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</si>
  <si>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</si>
  <si>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</si>
  <si>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</si>
  <si>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</si>
  <si>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</si>
  <si>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</si>
  <si>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</si>
  <si>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</si>
  <si>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</si>
  <si>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</si>
  <si>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</si>
  <si>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</si>
  <si>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</si>
  <si>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</si>
  <si>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</si>
  <si>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</si>
  <si>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</si>
  <si>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</si>
  <si>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</si>
  <si>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</si>
  <si>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</si>
  <si>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</si>
  <si>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</si>
  <si>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</si>
  <si>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</si>
  <si>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</si>
  <si>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</si>
  <si>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</si>
  <si>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</si>
  <si>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</si>
  <si>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</si>
  <si>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</si>
  <si>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</si>
  <si>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</si>
  <si>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</si>
  <si>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</si>
  <si>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</si>
  <si>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</si>
  <si>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</si>
  <si>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</si>
  <si>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</si>
  <si>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</si>
  <si>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</si>
  <si>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</si>
  <si>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</si>
  <si>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</si>
  <si>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</si>
  <si>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</si>
  <si>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</si>
  <si>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</si>
  <si>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</si>
  <si>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</si>
  <si>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</si>
  <si>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</si>
  <si>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</si>
  <si>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</si>
  <si>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</si>
  <si>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</si>
  <si>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</si>
  <si>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</si>
  <si>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</si>
  <si>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</si>
  <si>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</si>
  <si>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</si>
  <si>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</si>
  <si>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</si>
  <si>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</si>
  <si>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</si>
  <si>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</si>
  <si>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</si>
  <si>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</si>
  <si>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</si>
  <si>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</si>
  <si>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</si>
  <si>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</si>
  <si>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</si>
  <si>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</si>
  <si>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</si>
  <si>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</si>
  <si>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</si>
  <si>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</si>
  <si>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</si>
  <si>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</si>
  <si>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</si>
  <si>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</si>
  <si>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</si>
  <si>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</si>
  <si>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</si>
  <si>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</si>
  <si>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</si>
  <si>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</si>
  <si>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</si>
  <si>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</si>
  <si>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</si>
  <si>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</si>
  <si>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</si>
  <si>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</si>
  <si>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</si>
  <si>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</si>
  <si>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</si>
  <si>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</si>
  <si>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</si>
  <si>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</si>
  <si>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</si>
  <si>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</si>
  <si>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</si>
  <si>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</si>
  <si>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</si>
  <si>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</si>
  <si>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</si>
  <si>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</si>
  <si>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</si>
  <si>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</si>
  <si>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</si>
  <si>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</si>
  <si>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</si>
  <si>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</si>
  <si>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</si>
  <si>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</si>
  <si>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</si>
  <si>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</si>
  <si>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</si>
  <si>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</si>
  <si>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</si>
  <si>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</si>
  <si>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</si>
  <si>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</si>
  <si>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</si>
  <si>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</si>
  <si>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</si>
  <si>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</si>
  <si>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</si>
  <si>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</si>
  <si>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</si>
  <si>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</si>
  <si>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</si>
  <si>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</si>
  <si>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</si>
  <si>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</si>
  <si>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</si>
  <si>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</si>
  <si>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</si>
  <si>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</si>
  <si>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</si>
  <si>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</si>
  <si>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</si>
  <si>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</si>
  <si>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</si>
  <si>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</si>
  <si>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</si>
  <si>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</si>
  <si>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</si>
  <si>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</si>
  <si>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</si>
  <si>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</si>
  <si>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</si>
  <si>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</si>
  <si>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</si>
  <si>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</si>
  <si>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</si>
  <si>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</si>
  <si>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</si>
  <si>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</si>
  <si>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</si>
  <si>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</si>
  <si>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</si>
  <si>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</si>
  <si>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</si>
  <si>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</si>
  <si>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</si>
  <si>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</si>
  <si>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</si>
  <si>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</si>
  <si>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</si>
  <si>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</si>
  <si>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</si>
  <si>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</si>
  <si>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</si>
  <si>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</si>
  <si>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</si>
  <si>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</si>
  <si>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</si>
  <si>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</si>
  <si>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</si>
  <si>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</si>
  <si>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</si>
  <si>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</si>
  <si>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</si>
  <si>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</si>
  <si>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</si>
  <si>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</si>
  <si>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</si>
  <si>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</si>
  <si>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</si>
  <si>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</si>
  <si>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</si>
  <si>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</si>
  <si>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</si>
  <si>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</si>
  <si>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</si>
  <si>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</si>
  <si>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</si>
  <si>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</si>
  <si>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</si>
  <si>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</si>
  <si>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</si>
  <si>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</si>
  <si>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</si>
  <si>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</si>
  <si>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</si>
  <si>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</si>
  <si>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</si>
  <si>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</si>
  <si>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</si>
  <si>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</si>
  <si>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</si>
  <si>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</si>
  <si>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</si>
  <si>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</si>
  <si>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</si>
  <si>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</si>
  <si>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</si>
  <si>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</si>
  <si>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</si>
  <si>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</si>
  <si>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</si>
  <si>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</si>
  <si>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</si>
  <si>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</si>
  <si>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</si>
  <si>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</si>
  <si>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</si>
  <si>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</si>
  <si>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</si>
  <si>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</si>
  <si>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</si>
  <si>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</si>
  <si>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</si>
  <si>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</si>
  <si>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</si>
  <si>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</si>
  <si>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</si>
  <si>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</si>
  <si>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</si>
  <si>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</si>
  <si>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</si>
  <si>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</si>
  <si>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</si>
  <si>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</si>
  <si>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</si>
  <si>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</si>
  <si>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</si>
  <si>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</si>
  <si>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</si>
  <si>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</si>
  <si>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</si>
  <si>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</si>
  <si>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</si>
  <si>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</si>
  <si>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</si>
  <si>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</si>
  <si>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</si>
  <si>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</si>
  <si>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</si>
  <si>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</si>
  <si>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</si>
  <si>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</si>
  <si>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</si>
  <si>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</si>
  <si>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</si>
  <si>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</si>
  <si>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</si>
  <si>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</si>
  <si>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</si>
  <si>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</si>
  <si>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</si>
  <si>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</si>
  <si>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</si>
  <si>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</si>
  <si>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</si>
  <si>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</si>
  <si>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</si>
  <si>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</si>
  <si>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</si>
  <si>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</si>
  <si>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</si>
  <si>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</si>
  <si>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</si>
  <si>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</si>
  <si>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</si>
  <si>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</si>
  <si>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</si>
  <si>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</si>
  <si>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</si>
  <si>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</si>
  <si>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</si>
  <si>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</si>
  <si>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</si>
  <si>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</si>
  <si>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</si>
  <si>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</si>
  <si>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</si>
  <si>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</si>
  <si>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</si>
  <si>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</si>
  <si>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</si>
  <si>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</si>
  <si>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</si>
  <si>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</si>
  <si>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</si>
  <si>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</si>
  <si>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</si>
  <si>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</si>
  <si>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</si>
  <si>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</si>
  <si>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</si>
  <si>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</si>
  <si>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</si>
  <si>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</si>
  <si>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</si>
  <si>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</si>
  <si>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</si>
  <si>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</si>
  <si>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</si>
  <si>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</si>
  <si>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</si>
  <si>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</si>
  <si>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</si>
  <si>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</si>
  <si>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</si>
  <si>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</si>
  <si>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</si>
  <si>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</si>
  <si>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</si>
  <si>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</si>
  <si>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</si>
  <si>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</si>
  <si>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</si>
  <si>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</si>
  <si>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</si>
  <si>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</si>
  <si>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</si>
  <si>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</si>
  <si>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</si>
  <si>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</si>
  <si>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</si>
  <si>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</si>
  <si>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</si>
  <si>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</si>
  <si>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</si>
  <si>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</si>
  <si>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</si>
  <si>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</si>
  <si>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</si>
  <si>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</si>
  <si>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</si>
  <si>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</si>
  <si>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</si>
  <si>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</si>
  <si>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</si>
  <si>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</si>
  <si>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</si>
  <si>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</si>
  <si>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</si>
  <si>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</si>
  <si>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</si>
  <si>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</si>
  <si>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</si>
  <si>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</si>
  <si>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</si>
  <si>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</si>
  <si>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</si>
  <si>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</si>
  <si>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</si>
  <si>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</si>
  <si>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</si>
  <si>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</si>
  <si>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</si>
  <si>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</si>
  <si>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</si>
  <si>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</si>
  <si>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</si>
  <si>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</si>
  <si>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</si>
  <si>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</si>
  <si>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</si>
  <si>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</si>
  <si>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</si>
  <si>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</si>
  <si>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</si>
  <si>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</si>
  <si>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</si>
  <si>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</si>
  <si>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</si>
  <si>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</si>
  <si>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</si>
  <si>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</si>
  <si>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</si>
  <si>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</si>
  <si>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</si>
  <si>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</si>
  <si>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</si>
  <si>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</si>
  <si>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</si>
  <si>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</si>
  <si>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</si>
  <si>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</si>
  <si>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</si>
  <si>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</si>
  <si>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</si>
  <si>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</si>
  <si>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</si>
  <si>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</si>
  <si>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</si>
  <si>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</si>
  <si>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</si>
  <si>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</si>
  <si>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</si>
  <si>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</si>
  <si>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</si>
  <si>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</si>
  <si>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</si>
  <si>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</si>
  <si>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</si>
  <si>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</si>
  <si>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</si>
  <si>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</si>
  <si>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</si>
  <si>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</si>
  <si>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</si>
  <si>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</si>
  <si>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</si>
  <si>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</si>
  <si>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</si>
  <si>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</si>
  <si>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</si>
  <si>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</si>
  <si>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</si>
  <si>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</si>
  <si>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</si>
  <si>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</si>
  <si>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</si>
  <si>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</si>
  <si>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</si>
  <si>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</si>
  <si>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</si>
  <si>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</si>
  <si>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</si>
  <si>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</si>
  <si>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</si>
  <si>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</si>
  <si>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</si>
  <si>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</si>
  <si>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</si>
  <si>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</si>
  <si>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</si>
  <si>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</si>
  <si>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</si>
  <si>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</si>
  <si>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</si>
  <si>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</si>
  <si>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</si>
  <si>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</si>
  <si>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</si>
  <si>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</si>
  <si>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</si>
  <si>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</si>
  <si>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</si>
  <si>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</si>
  <si>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</si>
  <si>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</si>
  <si>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</si>
  <si>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</si>
  <si>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</si>
  <si>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</si>
  <si>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</si>
  <si>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</si>
  <si>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</si>
  <si>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</si>
  <si>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</si>
  <si>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</si>
  <si>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</si>
  <si>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Converstion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</si>
  <si>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</si>
  <si>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</si>
  <si>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</si>
  <si>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</si>
  <si>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</si>
  <si>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</si>
  <si>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</si>
  <si>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</si>
  <si>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</si>
  <si>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</si>
  <si>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</si>
  <si>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</si>
  <si>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</si>
  <si>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</si>
  <si>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</si>
  <si>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</si>
  <si>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</si>
  <si>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</si>
  <si>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</si>
  <si>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</si>
  <si>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</si>
  <si>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</si>
  <si>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</si>
  <si>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</si>
  <si>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</si>
  <si>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</si>
  <si>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</si>
  <si>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</si>
  <si>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</si>
  <si>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</si>
  <si>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</si>
  <si>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40000 to 44999</t>
  </si>
  <si>
    <t>Greater than or equal to 50000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</si>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</sst>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 applyNumberFormat="0" applyFill="0" applyBorder="0" applyAlignment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6" fillId="2" borderId="0" xfId="6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ailed" xfId="42" xr:uid="{3A7A1862-AF5F-C240-8BE7-64021DC854D1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Crowdfunding.xlsx]Parent Category PivotTable!PivotTable1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PivotTable'!$B$6:$B$15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B-D441-BB7B-B0B35853D8B2}"/>
            </c:ext>
          </c:extLst>
        </c:ser>
        <c:ser>
          <c:idx val="1"/>
          <c:order val="1"/>
          <c:tx>
            <c:strRef>
              <c:f>'Parent Category PivotTable'!$C$4:$C$5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PivotTable'!$C$6:$C$15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B-D441-BB7B-B0B35853D8B2}"/>
            </c:ext>
          </c:extLst>
        </c:ser>
        <c:ser>
          <c:idx val="2"/>
          <c:order val="2"/>
          <c:tx>
            <c:strRef>
              <c:f>'Parent Category PivotTable'!$D$4:$D$5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PivotTable'!$D$6:$D$15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B-D441-BB7B-B0B35853D8B2}"/>
            </c:ext>
          </c:extLst>
        </c:ser>
        <c:ser>
          <c:idx val="3"/>
          <c:order val="3"/>
          <c:tx>
            <c:strRef>
              <c:f>'Parent Category PivotTable'!$E$4:$E$5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PivotTable'!$E$6:$E$15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3B-D441-BB7B-B0B35853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643647"/>
        <c:axId val="1315279151"/>
      </c:barChart>
      <c:catAx>
        <c:axId val="131564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79151"/>
        <c:crosses val="autoZero"/>
        <c:auto val="1"/>
        <c:lblAlgn val="ctr"/>
        <c:lblOffset val="100"/>
        <c:noMultiLvlLbl val="0"/>
      </c:catAx>
      <c:valAx>
        <c:axId val="13152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Crowdfunding.xlsx]Sub-Category PivotTable!PivotTable1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7-2648-8226-27AEA546C8C7}"/>
            </c:ext>
          </c:extLst>
        </c:ser>
        <c:ser>
          <c:idx val="1"/>
          <c:order val="1"/>
          <c:tx>
            <c:strRef>
              <c:f>'Sub-Category PivotTable'!$C$4:$C$5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7-2648-8226-27AEA546C8C7}"/>
            </c:ext>
          </c:extLst>
        </c:ser>
        <c:ser>
          <c:idx val="2"/>
          <c:order val="2"/>
          <c:tx>
            <c:strRef>
              <c:f>'Sub-Category PivotTable'!$D$4:$D$5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07-2648-8226-27AEA546C8C7}"/>
            </c:ext>
          </c:extLst>
        </c:ser>
        <c:ser>
          <c:idx val="3"/>
          <c:order val="3"/>
          <c:tx>
            <c:strRef>
              <c:f>'Sub-Category PivotTable'!$E$4:$E$5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07-2648-8226-27AEA546C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08720703"/>
        <c:axId val="1309059007"/>
      </c:barChart>
      <c:catAx>
        <c:axId val="130872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59007"/>
        <c:crosses val="autoZero"/>
        <c:auto val="1"/>
        <c:lblAlgn val="ctr"/>
        <c:lblOffset val="100"/>
        <c:noMultiLvlLbl val="0"/>
      </c:catAx>
      <c:valAx>
        <c:axId val="13090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2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Crowdfunding.xlsx]By Month!PivotTable3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D-4942-9498-FD8EB8990B83}"/>
            </c:ext>
          </c:extLst>
        </c:ser>
        <c:ser>
          <c:idx val="1"/>
          <c:order val="1"/>
          <c:tx>
            <c:strRef>
              <c:f>'By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D-4942-9498-FD8EB8990B83}"/>
            </c:ext>
          </c:extLst>
        </c:ser>
        <c:ser>
          <c:idx val="2"/>
          <c:order val="2"/>
          <c:tx>
            <c:strRef>
              <c:f>'By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D-4942-9498-FD8EB8990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268303"/>
        <c:axId val="915394287"/>
      </c:lineChart>
      <c:catAx>
        <c:axId val="138926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94287"/>
        <c:crosses val="autoZero"/>
        <c:auto val="1"/>
        <c:lblAlgn val="ctr"/>
        <c:lblOffset val="100"/>
        <c:noMultiLvlLbl val="0"/>
      </c:catAx>
      <c:valAx>
        <c:axId val="9153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6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1D-264F-9E7B-585B23A4C622}"/>
            </c:ext>
          </c:extLst>
        </c:ser>
        <c:ser>
          <c:idx val="5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1D-264F-9E7B-585B23A4C622}"/>
            </c:ext>
          </c:extLst>
        </c:ser>
        <c:ser>
          <c:idx val="6"/>
          <c:order val="2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1D-264F-9E7B-585B23A4C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724831"/>
        <c:axId val="938258047"/>
      </c:lineChart>
      <c:catAx>
        <c:axId val="13037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58047"/>
        <c:crosses val="autoZero"/>
        <c:auto val="1"/>
        <c:lblAlgn val="ctr"/>
        <c:lblOffset val="100"/>
        <c:noMultiLvlLbl val="0"/>
      </c:catAx>
      <c:valAx>
        <c:axId val="9382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69850</xdr:rowOff>
    </xdr:from>
    <xdr:to>
      <xdr:col>13</xdr:col>
      <xdr:colOff>317500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1D667-370F-1C49-9DB7-3E95A24AA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114300</xdr:rowOff>
    </xdr:from>
    <xdr:to>
      <xdr:col>14</xdr:col>
      <xdr:colOff>31750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7A169-6FD0-25DB-F2CC-C8FCA5A69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5</xdr:row>
      <xdr:rowOff>165100</xdr:rowOff>
    </xdr:from>
    <xdr:to>
      <xdr:col>11</xdr:col>
      <xdr:colOff>311150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A195B-EFFB-6A8B-68BA-72BB20039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16</xdr:row>
      <xdr:rowOff>95250</xdr:rowOff>
    </xdr:from>
    <xdr:to>
      <xdr:col>6</xdr:col>
      <xdr:colOff>1219200</xdr:colOff>
      <xdr:row>29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2F98A-133C-0AC8-D327-6A6BEFFEB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8.855624074073" createdVersion="8" refreshedVersion="8" minRefreshableVersion="3" recordCount="1000" xr:uid="{5877464E-1F08-C446-90E3-53A9BA7A8BE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t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A15E3-0B63-174D-89A2-9424FAB07EDD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8D8FC-98CB-A842-9045-146B28427546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8"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3EA0A-4EA8-7B41-85D8-12D0AF3F45C3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 defaultSubtotal="0">
      <items count="4">
        <item x="3"/>
        <item x="0"/>
        <item h="1" x="2"/>
        <item x="1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zoomScale="110" zoomScaleNormal="110" workbookViewId="0">
      <selection activeCell="D2" sqref="D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" customWidth="1"/>
    <col min="8" max="8" width="15.83203125" customWidth="1"/>
    <col min="9" max="9" width="18.83203125" customWidth="1"/>
    <col min="12" max="12" width="11.1640625" customWidth="1"/>
    <col min="13" max="13" width="11.1640625" bestFit="1" customWidth="1"/>
    <col min="14" max="14" width="22.83203125" customWidth="1"/>
    <col min="15" max="15" width="23.83203125" customWidth="1"/>
    <col min="18" max="18" width="28" bestFit="1" customWidth="1"/>
    <col min="19" max="19" width="18.83203125" customWidth="1"/>
    <col min="20" max="20" width="17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(((L2/60)/60)/24+DATE(1970,1,1))</f>
        <v>42336.25</v>
      </c>
      <c r="O2" s="10">
        <f>(((M2/60)/60)/24+DATE(1970,1,1))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(((L3/60)/60)/24+DATE(1970,1,1))</f>
        <v>41870.208333333336</v>
      </c>
      <c r="O3" s="10">
        <f t="shared" ref="O3:O66" si="2">(((M3/60)/60)/24+DATE(1970,1,1))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4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 s="5">
        <v>2477</v>
      </c>
      <c r="F5" s="6">
        <f t="shared" si="0"/>
        <v>0.58976190476190471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E67/D67</f>
        <v>2.3614754098360655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(((L67/60)/60)/24+DATE(1970,1,1))</f>
        <v>40570.25</v>
      </c>
      <c r="O67" s="10">
        <f t="shared" ref="O67:O130" si="6">(((M67/60)/60)/24+DATE(1970,1,1))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>
        <v>12</v>
      </c>
      <c r="I68" s="4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0.60334277620396604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E131/D131</f>
        <v>3.2026936026936029E-2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(((L131/60)/60)/24+DATE(1970,1,1))</f>
        <v>42038.25</v>
      </c>
      <c r="O131" s="10">
        <f t="shared" ref="O131:O194" si="10">(((M131/60)/60)/24+DATE(1970,1,1))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1.5546875</v>
      </c>
      <c r="G132" t="s">
        <v>20</v>
      </c>
      <c r="H132">
        <v>533</v>
      </c>
      <c r="I132" s="4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0.96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0.20896851248642778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2.3003999999999998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1.355925925925926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1.2909999999999999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0.78181818181818186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2.5325714285714285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2.9388623072833599E-2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3.5771910112359548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3.0845714285714285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0.61802325581395345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7.2232472324723247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0.19992957746478873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E195/D195</f>
        <v>0.45636363636363636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(((L195/60)/60)/24+DATE(1970,1,1))</f>
        <v>43198.208333333328</v>
      </c>
      <c r="O195" s="10">
        <f t="shared" ref="O195:O258" si="14">(((M195/60)/60)/24+DATE(1970,1,1))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1.227605633802817</v>
      </c>
      <c r="G196" t="s">
        <v>20</v>
      </c>
      <c r="H196">
        <v>126</v>
      </c>
      <c r="I196" s="4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3.61753164556962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0.63146341463414635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2.9820475319926874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9.5585443037974685E-2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0.5377777777777778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0.02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6.8119047619047617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0.78831325301204824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1.3440792216817234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3.372E-2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4.3184615384615386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0.38844444444444443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4.2569999999999997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1.0112239715591671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0.21188688946015424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0.67425531914893622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0.9492337164750958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1.5185185185185186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1.9516382252559727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10.231428571428571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3.8418367346938778E-2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1.5507066557107643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0.44753477588871715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2.1594736842105262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3.3212709832134291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8.4430379746835441E-2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0.9862551440329218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1.3797916666666667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0.93810996563573879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4.0363930885529156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2.6017404129793511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3.6663333333333332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1.687208538587849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1.1990717911530093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1.936892523364486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4.2016666666666671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0.76708333333333334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1.7126470588235294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1.5789473684210527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1.0908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0.41732558139534881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0.10944303797468355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1.593763440860215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4.2241666666666671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0.97718749999999999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4.1878911564625847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1.0191632047477746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1.2772619047619047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4.4521739130434783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5.6971428571428575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5.0934482758620687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3.2553333333333332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9.3261616161616168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2.1133870967741935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2.7332520325203253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0.03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0.54084507042253516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6.2629999999999999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0.8902139917695473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1.8489130434782608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1.2016770186335404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0.23390243902439026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E259/D259</f>
        <v>1.46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(((L259/60)/60)/24+DATE(1970,1,1))</f>
        <v>41338.25</v>
      </c>
      <c r="O259" s="10">
        <f t="shared" ref="O259:O322" si="18">(((M259/60)/60)/24+DATE(1970,1,1))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2.6848000000000001</v>
      </c>
      <c r="G260" t="s">
        <v>20</v>
      </c>
      <c r="H260">
        <v>186</v>
      </c>
      <c r="I260" s="4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5.9749999999999996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1.5769841269841269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0.31201660735468567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3.1341176470588237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3.7089655172413791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3.6266447368421053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1.2308163265306122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0.76766756032171579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2.3362012987012988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1.8053333333333332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2.5262857142857142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0.27176538240368026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1.2706571242680547E-2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3.0400978473581213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1.3723076923076922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0.32208333333333333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2.4151282051282053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0.96799999999999997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10.664285714285715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3.2588888888888889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1.7070000000000001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5.8144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0.91520972644376897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1.0804761904761904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0.18728395061728395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0.83193877551020412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7.0633333333333335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0.17446030330062445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2.0973015873015872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0.97785714285714287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16.842500000000001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0.54402135231316728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4.5661111111111108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9.8219178082191785E-2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0.16384615384615384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13.396666666666667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0.35650077760497667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0.54950819672131146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0.94236111111111109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1.4391428571428571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0.51421052631578945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0.05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13.446666666666667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0.31844940867279897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0.82617647058823529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5.4614285714285717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2.8621428571428571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7.9076923076923072E-2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1.3213677811550153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0.74077834179357027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0.75292682926829269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0.20333333333333334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2.0336507936507937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3.1022842639593908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3.9531818181818181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2.9471428571428571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0.33894736842105261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0.66677083333333331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0.19227272727272726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0.15842105263157893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0.38702380952380955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9.5876777251184833E-2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E323/D323</f>
        <v>0.94144366197183094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(((L323/60)/60)/24+DATE(1970,1,1))</f>
        <v>40634.208333333336</v>
      </c>
      <c r="O323" s="10">
        <f t="shared" ref="O323:O386" si="22">(((M323/60)/60)/24+DATE(1970,1,1))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1.6656234096692113</v>
      </c>
      <c r="G324" t="s">
        <v>20</v>
      </c>
      <c r="H324">
        <v>5168</v>
      </c>
      <c r="I324" s="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0.24134831460674158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1.6405633802816901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0.90723076923076929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0.46194444444444444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0.38538461538461538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1.3356231003039514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0.22896588486140726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1.8495548961424333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4.4372727272727275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1.999806763285024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1.2395833333333333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1.8661329305135952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1.1428538550057536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0.97032531824611035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1.2281904761904763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1.7914326647564469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0.79951577402787966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0.94242587601078165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0.84669291338582675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0.66521920668058454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0.53922222222222227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0.41983299595141699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0.14694796954314721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0.34475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14.007777777777777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0.71770351758793971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0.53074115044247783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0.05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1.2770715249662619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0.34892857142857142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4.105982142857143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1.2373770491803278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0.58973684210526311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0.36892473118279567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1.8491304347826087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0.11814432989690722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2.9870000000000001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2.2635175879396985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1.7356363636363636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3.7175675675675675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1.601923076923077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16.163333333333334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7.3343749999999996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5.9211111111111112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0.18888888888888888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2.7680769230769231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2.730185185185185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1.593633125556545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0.67869978858350954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15.915555555555555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7.3018222222222224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0.13185782556750297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0.54777777777777781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3.6102941176470589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0.10257545271629778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0.13962962962962963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0.40444444444444444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1.6032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1.8394339622641509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0.63769230769230767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2.2538095238095237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1.7200961538461539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E387/D387</f>
        <v>1.4616709511568124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(((L387/60)/60)/24+DATE(1970,1,1))</f>
        <v>43553.208333333328</v>
      </c>
      <c r="O387" s="10">
        <f t="shared" ref="O387:O450" si="26">(((M387/60)/60)/24+DATE(1970,1,1))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0.76423616236162362</v>
      </c>
      <c r="G388" t="s">
        <v>14</v>
      </c>
      <c r="H388">
        <v>1068</v>
      </c>
      <c r="I388" s="4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0.39261467889908258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0.11270034843205574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1.2211084337349398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1.8654166666666667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7.27317880794702E-2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0.65642371234207963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2.2896178343949045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4.6937499999999996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1.3011267605633803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1.6705422993492407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1.738641975308642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7.1776470588235295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0.63850976361767731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0.02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15.302222222222222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0.40356164383561643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0.86220633299284988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3.1558486707566464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0.89618243243243245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1.8214503816793892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3.5588235294117645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1.3183695652173912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0.46315634218289087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0.36132726089785294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1.0462820512820512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6.6885714285714286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0.62072823218997364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0.84699787460148779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0.11059030837004405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0.43838781575037145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0.55470588235294116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0.57399511301160655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1.2343497363796134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1.2846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0.63989361702127656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1.2729885057471264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0.10638024357239513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0.40470588235294119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2.8766666666666665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5.7294444444444448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1.1290429799426933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0.46387573964497042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0.90675916230366493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0.67740740740740746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1.9249019607843136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0.82714285714285718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0.54163920922570019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0.16722222222222222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1.168766404199475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10.521538461538462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1.2307407407407407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1.7863855421686747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3.5528169014084505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1.6190634146341463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0.24914285714285714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1.9872222222222222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0.34752688172043011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1.7641935483870967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5.1138095238095236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0.82044117647058823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0.24326030927835052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0.50482758620689661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E451/D451</f>
        <v>9.67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(((L451/60)/60)/24+DATE(1970,1,1))</f>
        <v>43530.25</v>
      </c>
      <c r="O451" s="10">
        <f t="shared" ref="O451:O514" si="30">(((M451/60)/60)/24+DATE(1970,1,1))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0.04</v>
      </c>
      <c r="G452" t="s">
        <v>14</v>
      </c>
      <c r="H452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1.2284501347708894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0.63437500000000002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0.56331688596491225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0.44074999999999998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1.1837253218884121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1.041243169398907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0.26640000000000003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3.5120118343195266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0.90063492063492068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1.7162500000000001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1.4104655870445344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0.30579449152542371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1.0816455696202532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1.3345505617977529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1.8785106382978722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3.32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5.7521428571428572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0.40500000000000003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1.8442857142857143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2.8580555555555556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3.19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0.39234070221066319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1.7814000000000001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3.6515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1.1394594594594594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0.29828720626631855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0.54270588235294115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2.3634156976744185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5.1291666666666664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1.0065116279069768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0.81348423194303154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0.16404761904761905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0.52774617067833696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2.6020608108108108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0.30732891832229581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0.13500000000000001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1.7862556663644606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2.2005660377358489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1.015108695652174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1.915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3.0534683098591549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0.23995287958115183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7.2377777777777776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5.4736000000000002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4.1449999999999996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9.0696409140369975E-3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0.34173469387755101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0.239488107549121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0.48072649572649573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0.70145182291666663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5.2992307692307694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1.8032549019607844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0.92320000000000002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0.13901001112347053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9.2707777777777771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0.39857142857142858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1.1222929936305732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0.70925816023738875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1.1908974358974358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0.24017591339648173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1.3931868131868133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E515/D515</f>
        <v>0.39277108433734942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(((L515/60)/60)/24+DATE(1970,1,1))</f>
        <v>40430.208333333336</v>
      </c>
      <c r="O515" s="10">
        <f t="shared" ref="O515:O578" si="34">(((M515/60)/60)/24+DATE(1970,1,1))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0.22439077144917088</v>
      </c>
      <c r="G516" t="s">
        <v>74</v>
      </c>
      <c r="H516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0.55779069767441858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0.42523125996810207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1.1200000000000001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7.0681818181818179E-2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1.0174563871693867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4.2575000000000003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1.4553947368421052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0.32453465346534655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7.003333333333333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0.83904860392967939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0.84190476190476193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1.5595180722891566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0.99619450317124736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0.80300000000000005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0.11254901960784314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0.91740952380952379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0.95521156936261387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5.0287499999999996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1.5924394463667819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0.15022446689113356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4.820384615384615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1.4996938775510205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1.1722156398104266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0.37695968274950431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0.72653061224489801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2.6598113207547169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0.24205617977528091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2.5064935064935064E-2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0.1632979976442874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2.7650000000000001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0.88803571428571426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1.6357142857142857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9.69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2.7091376701966716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2.8421355932203389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0.04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0.58632981676846196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0.98511111111111116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0.43975381008206332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1.5166315789473683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2.2363492063492063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2.3975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1.9933333333333334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1.373448275862069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1.009696106362773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7.9416000000000002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3.6970000000000001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0.12818181818181817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1.3802702702702703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0.83813278008298753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2.0460063224446787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0.44344086021505374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2.1860294117647059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1.8603314917127072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2.3733830845771142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3.0565384615384614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0.94142857142857139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0.54400000000000004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1.1188059701492536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3.6914814814814814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0.62930372148859548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0.6492783505154639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E579/D579</f>
        <v>0.18853658536585366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(((L579/60)/60)/24+DATE(1970,1,1))</f>
        <v>40613.25</v>
      </c>
      <c r="O579" s="10">
        <f t="shared" ref="O579:O642" si="38">(((M579/60)/60)/24+DATE(1970,1,1))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0.1675440414507772</v>
      </c>
      <c r="G580" t="s">
        <v>14</v>
      </c>
      <c r="H580">
        <v>245</v>
      </c>
      <c r="I580" s="4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1.0111290322580646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3.4150228310502282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0.64016666666666666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0.5208045977011494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3.2240211640211642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1.1950810185185186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1.4679775280898877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9.5057142857142853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0.72893617021276591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0.7900824873096447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0.64721518987341775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0.82028169014084507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10.376666666666667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0.12910076530612244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1.5484210526315789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7.0991735537190084E-2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2.0852773826458035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0.99683544303797467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2.0159756097560977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1.6209032258064515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3.6436208125445471E-2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0.05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2.0663492063492064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1.2823628691983122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1.1966037735849056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1.7073055242390078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1.8721212121212121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1.8838235294117647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1.3129869186046512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2.8397435897435899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1.2041999999999999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4.1905607476635511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0.13853658536585367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1.3943548387096774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1.74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1.5549056603773586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1.7044705882352942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1.8951562500000001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2.4971428571428573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0.48860523665659616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0.28461970393057684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2.6802325581395348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6.1980078125000002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3.1301587301587303E-2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1.5992152704135738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2.793921568627451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0.77373333333333338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2.0632812500000002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6.9424999999999999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1.5178947368421052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0.64582072176949945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0.62873684210526315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3.1039864864864866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0.42859916782246882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0.83119402985074631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0.78531302876480547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1.1409352517985611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0.64537683358624176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0.79411764705882348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0.11419117647058824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0.56186046511627907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0.16501669449081802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E643/D643</f>
        <v>1.1996808510638297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(((L643/60)/60)/24+DATE(1970,1,1))</f>
        <v>42786.25</v>
      </c>
      <c r="O643" s="10">
        <f t="shared" ref="O643:O706" si="42">(((M643/60)/60)/24+DATE(1970,1,1))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1.4545652173913044</v>
      </c>
      <c r="G644" t="s">
        <v>20</v>
      </c>
      <c r="H644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2.2138255033557046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0.48396694214876035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0.92911504424778757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0.88599797365754818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0.41399999999999998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0.63056795131845844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0.48482333607230893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0.02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0.88479410269445857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1.2684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23.388333333333332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5.0838857142857146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1.9147826086956521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0.42127533783783783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8.2400000000000001E-2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0.60064638783269964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0.47232808616404309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0.81736263736263737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0.54187265917603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0.97868131868131869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0.77239999999999998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0.33464735516372796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2.3958823529411766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0.64032258064516134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1.7615942028985507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0.20338181818181819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3.5864754098360656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4.6885802469135802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1.220563524590164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0.55931783729156137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0.43660714285714286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0.33538371411833628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1.2297938144329896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1.8974959871589085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0.83622641509433959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0.17968844221105529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10.365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0.97405219780219776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0.86386203150461705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1.5016666666666667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3.5843478260869563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5.4285714285714288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0.67500714285714281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1.9174666666666667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9.32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4.2927586206896553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1.0065753424657535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2.266111111111111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1.4238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0.90633333333333332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0.63966740576496672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0.84131868131868137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1.3393478260869565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0.59042047531992692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1.5280062063615205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4.466912114014252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0.8439189189189189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0.03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1.7502692307692307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0.54137931034482756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3.1187381703470032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1.2278160919540231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E707/D707</f>
        <v>0.99026517383618151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(((L707/60)/60)/24+DATE(1970,1,1))</f>
        <v>41619.25</v>
      </c>
      <c r="O707" s="10">
        <f t="shared" ref="O707:O770" si="46">(((M707/60)/60)/24+DATE(1970,1,1))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1.278468634686347</v>
      </c>
      <c r="G708" t="s">
        <v>20</v>
      </c>
      <c r="H708">
        <v>1345</v>
      </c>
      <c r="I708" s="4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1.5861643835616439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7.0705882352941174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1.4238775510204082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1.4786046511627906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0.20322580645161289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18.40625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1.6194202898550725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4.7282077922077921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0.24466101694915254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5.1764999999999999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2.4764285714285714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1.0020481927710843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1.53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0.37091954022988505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4.3923948220064728E-2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1.5650721649484536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2.704081632653061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1.3405952380952382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0.50398033126293995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0.88815837937384901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1.65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0.17499999999999999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1.8566071428571429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4.1266319444444441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0.90249999999999997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0.91984615384615387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5.2700632911392402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3.1914285714285713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3.5418867924528303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0.32896103896103895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1.358918918918919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2.0843373493975904E-2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0.61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0.30037735849056602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11.791666666666666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11.260833333333334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0.12923076923076923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7.12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0.30304347826086958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2.1250896057347672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2.2885714285714287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0.34959979476654696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1.5729069767441861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0.01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2.3230555555555554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0.92448275862068963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2.5670212765957445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1.6847017045454546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1.6657777777777778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7.7207692307692311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4.0685714285714285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5.6420608108108112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0.6842686567164179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0.34351966873706002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6.5545454545454547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1.7725714285714285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1.1317857142857144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7.2818181818181822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2.0833333333333335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0.31171232876712329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0.56967078189300413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2.31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E771/D771</f>
        <v>0.86867834394904464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(((L771/60)/60)/24+DATE(1970,1,1))</f>
        <v>41501.208333333336</v>
      </c>
      <c r="O771" s="10">
        <f t="shared" ref="O771:O834" si="50">(((M771/60)/60)/24+DATE(1970,1,1))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2.7074418604651163</v>
      </c>
      <c r="G772" t="s">
        <v>20</v>
      </c>
      <c r="H772">
        <v>216</v>
      </c>
      <c r="I772" s="4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0.49446428571428569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1.1335962566844919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1.9055555555555554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1.355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0.10297872340425532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0.65544223826714798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0.49026652452025588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7.8792307692307695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0.80306347746090156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1.0629411764705883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0.50735632183908042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2.153137254901961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1.4122972972972974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1.1533745781777278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1.9311940298507462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7.2973333333333334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0.99663398692810456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0.88166666666666671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0.37233333333333335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0.30540075309306081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0.25714285714285712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0.34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11.859090909090909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1.2539393939393939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0.14394366197183098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0.54807692307692313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1.0963157894736841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1.8847058823529412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0.87008284023668636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0.01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2.0291304347826089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1.9703225806451612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1.07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2.6873076923076922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0.50845360824742269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11.802857142857142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2.64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0.30442307692307691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0.62880681818181816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1.9312499999999999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0.77102702702702708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2.2552763819095478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2.3940625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0.921875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1.3023333333333333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6.1521739130434785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3.687953216374269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10.948571428571428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0.50662921348314605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8.0060000000000002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2.9128571428571428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3.4996666666666667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3.5707317073170732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1.2648941176470587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3.875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4.5703571428571426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2.6669565217391304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0.69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0.51343749999999999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1.1710526315789473E-2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1.089773429454171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3.1517592592592591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E835/D835</f>
        <v>1.5769117647058823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(((L835/60)/60)/24+DATE(1970,1,1))</f>
        <v>40588.25</v>
      </c>
      <c r="O835" s="10">
        <f t="shared" ref="O835:O898" si="54">(((M835/60)/60)/24+DATE(1970,1,1))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1.5380821917808218</v>
      </c>
      <c r="G836" t="s">
        <v>20</v>
      </c>
      <c r="H836">
        <v>119</v>
      </c>
      <c r="I836" s="4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0.89738979118329465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0.75135802469135804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8.5288135593220336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1.3890625000000001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1.9018181818181819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1.0024333619948409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1.4275824175824177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5.6313333333333331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0.30715909090909088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0.99397727272727276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1.9754935622317598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5.085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2.3774468085106384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3.3846875000000001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1.3308955223880596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0.01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2.0779999999999998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0.51122448979591839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6.5205847953216374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1.1363099415204678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1.0237606837606839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3.5658333333333334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1.3986792452830188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0.69450000000000001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0.35534246575342465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2.5165000000000002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1.0587500000000001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1.8742857142857143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3.8678571428571429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3.4707142857142856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1.8582098765432098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0.43241247264770238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1.6243749999999999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1.8484285714285715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0.23703520691785052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0.89870129870129867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2.7260419580419581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1.7004255319148935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1.8828503562945369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3.4693532338308457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0.6917721518987342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0.25433734939759034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0.77400977995110021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0.37481481481481482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5.4379999999999997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2.2852189349112426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0.38948339483394834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3.7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2.3791176470588233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0.64036299765807958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1.1827777777777777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0.84824037184594958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0.29346153846153844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2.0989655172413793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1.697857142857143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1.1595907738095239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2.5859999999999999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2.3058333333333332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1.2821428571428573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1.8870588235294117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6.9511889862327911E-2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7.7443434343434348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E899/D899</f>
        <v>0.27693181818181817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(((L899/60)/60)/24+DATE(1970,1,1))</f>
        <v>43583.208333333328</v>
      </c>
      <c r="O899" s="10">
        <f t="shared" ref="O899:O962" si="58">(((M899/60)/60)/24+DATE(1970,1,1))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0.52479620323841425</v>
      </c>
      <c r="G900" t="s">
        <v>14</v>
      </c>
      <c r="H900">
        <v>1221</v>
      </c>
      <c r="I900" s="4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4.0709677419354842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0.02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1.5617857142857143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2.5242857142857145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1.729268292682927E-2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0.12230769230769231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1.6398734177215191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1.6298181818181818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0.20252747252747252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3.1924083769633507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4.7894444444444444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0.19556634304207121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1.9894827586206896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7.95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0.50621082621082625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0.57437499999999997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1.5562827640984909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0.36297297297297298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0.58250000000000002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2.3739473684210526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0.58750000000000002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1.8256603773584905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7.5436408977556111E-3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1.7595330739299611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2.3788235294117648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4.8805076142131982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2.2406666666666668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0.18126436781609195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0.45847222222222223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1.1731541218637993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2.173090909090909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1.1228571428571428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0.72518987341772156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2.1230434782608696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2.3974657534246577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1.8193548387096774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1.6413114754098361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1.6375968992248063E-2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0.49643859649122807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1.0970652173913042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0.49217948717948717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0.62232323232323228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0.1305813953488372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0.64635416666666667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1.5958666666666668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0.81420000000000003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0.32444767441860467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9.9141184124918666E-2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0.26694444444444443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0.62957446808510642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1.6135593220338984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0.05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10.969379310344827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0.70094158075601376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0.6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3.6709859154929578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11.09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0.19028784648187633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1.2687755102040816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7.3463636363636367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4.5731034482758622E-2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0.85054545454545449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E963/D963</f>
        <v>1.1929824561403508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(((L963/60)/60)/24+DATE(1970,1,1))</f>
        <v>40591.25</v>
      </c>
      <c r="O963" s="10">
        <f t="shared" ref="O963:O1001" si="62">(((M963/60)/60)/24+DATE(1970,1,1))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2.9602777777777778</v>
      </c>
      <c r="G964" t="s">
        <v>20</v>
      </c>
      <c r="H964">
        <v>266</v>
      </c>
      <c r="I964" s="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0.84694915254237291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3.5578378378378379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3.8640909090909092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7.9223529411764702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1.3703393665158372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3.3820833333333336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1.0822784810126582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0.60757639620653314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0.27725490196078434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2.283934426229508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0.21615194054500414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3.73875</v>
      </c>
      <c r="G976" s="7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1.5492592592592593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3.2214999999999998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0.73957142857142855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8.641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1.432624584717608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0.40281762295081969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1.7822388059701493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0.84930555555555554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1.4593648334624323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1.5246153846153847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0.67129542790152408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0.40307692307692305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2.1679032258064517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0.52117021276595743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4.9958333333333336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0.87679487179487181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1.131734693877551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4.2654838709677421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0.77632653061224488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0.52496810772501767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1.5746762589928058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0.72939393939393937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0.60565789473684206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0.5679129129129129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0.56542754275427543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" xr:uid="{00000000-0001-0000-0000-000000000000}"/>
  <dataConsolidate/>
  <conditionalFormatting sqref="G2:G1001">
    <cfRule type="containsText" dxfId="3" priority="1" operator="containsText" text="live">
      <formula>NOT(ISERROR(SEARCH("live",G2)))</formula>
    </cfRule>
    <cfRule type="containsText" dxfId="2" priority="2" operator="containsText" text="Canceled">
      <formula>NOT(ISERROR(SEARCH("Canceled",G2)))</formula>
    </cfRule>
    <cfRule type="containsText" dxfId="1" priority="3" operator="containsText" text="successful">
      <formula>NOT(ISERROR(SEARCH("successful",G2)))</formula>
    </cfRule>
    <cfRule type="containsText" dxfId="0" priority="4" operator="containsText" text="Failed">
      <formula>NOT(ISERROR(SEARCH("Failed",G2)))</formula>
    </cfRule>
    <cfRule type="colorScale" priority="7">
      <colorScale>
        <cfvo type="formula" val="$G$989"/>
        <cfvo type="formula" val="$G$990"/>
        <cfvo type="formula" val="$G$995"/>
        <color theme="9" tint="0.39997558519241921"/>
        <color rgb="FFC00000"/>
        <color theme="4"/>
      </colorScale>
    </cfRule>
  </conditionalFormatting>
  <conditionalFormatting sqref="F1:F1048576">
    <cfRule type="colorScale" priority="6">
      <colorScale>
        <cfvo type="num" val="0"/>
        <cfvo type="num" val="1"/>
        <cfvo type="num" val="2"/>
        <color theme="5" tint="-0.249977111117893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F4FA-8812-554C-89BA-6ABD36891BFE}">
  <sheetPr codeName="Sheet2"/>
  <dimension ref="A2:F15"/>
  <sheetViews>
    <sheetView topLeftCell="A2" workbookViewId="0">
      <selection activeCell="F10" sqref="F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10.83203125" bestFit="1" customWidth="1"/>
    <col min="27" max="27" width="11.6640625" bestFit="1" customWidth="1"/>
    <col min="28" max="28" width="5.83203125" bestFit="1" customWidth="1"/>
    <col min="29" max="29" width="4.1640625" bestFit="1" customWidth="1"/>
    <col min="30" max="30" width="9.5" bestFit="1" customWidth="1"/>
    <col min="31" max="31" width="14.1640625" bestFit="1" customWidth="1"/>
    <col min="32" max="32" width="12.33203125" bestFit="1" customWidth="1"/>
    <col min="33" max="33" width="5.83203125" bestFit="1" customWidth="1"/>
    <col min="34" max="34" width="4.1640625" bestFit="1" customWidth="1"/>
    <col min="35" max="35" width="9.5" bestFit="1" customWidth="1"/>
    <col min="36" max="36" width="14.83203125" bestFit="1" customWidth="1"/>
    <col min="37" max="37" width="9.33203125" bestFit="1" customWidth="1"/>
    <col min="38" max="38" width="5.83203125" bestFit="1" customWidth="1"/>
    <col min="39" max="39" width="4.1640625" bestFit="1" customWidth="1"/>
    <col min="40" max="40" width="9.5" bestFit="1" customWidth="1"/>
    <col min="41" max="41" width="11.83203125" bestFit="1" customWidth="1"/>
    <col min="42" max="42" width="10.83203125" bestFit="1" customWidth="1"/>
    <col min="43" max="43" width="16.5" bestFit="1" customWidth="1"/>
    <col min="44" max="44" width="11.33203125" bestFit="1" customWidth="1"/>
    <col min="45" max="45" width="12" bestFit="1" customWidth="1"/>
    <col min="46" max="46" width="10.33203125" bestFit="1" customWidth="1"/>
    <col min="47" max="47" width="14.5" bestFit="1" customWidth="1"/>
    <col min="48" max="48" width="14.6640625" bestFit="1" customWidth="1"/>
    <col min="49" max="49" width="9.5" bestFit="1" customWidth="1"/>
    <col min="50" max="50" width="17.33203125" bestFit="1" customWidth="1"/>
    <col min="51" max="51" width="11.33203125" bestFit="1" customWidth="1"/>
    <col min="52" max="52" width="5.83203125" bestFit="1" customWidth="1"/>
    <col min="53" max="53" width="9.5" bestFit="1" customWidth="1"/>
    <col min="54" max="54" width="13.83203125" bestFit="1" customWidth="1"/>
    <col min="55" max="55" width="8.33203125" bestFit="1" customWidth="1"/>
    <col min="56" max="56" width="5.83203125" bestFit="1" customWidth="1"/>
    <col min="57" max="57" width="9.5" bestFit="1" customWidth="1"/>
    <col min="58" max="58" width="9" bestFit="1" customWidth="1"/>
    <col min="59" max="59" width="8.1640625" bestFit="1" customWidth="1"/>
    <col min="60" max="60" width="9.5" bestFit="1" customWidth="1"/>
    <col min="61" max="61" width="10.6640625" bestFit="1" customWidth="1"/>
    <col min="62" max="62" width="8.33203125" bestFit="1" customWidth="1"/>
    <col min="63" max="63" width="5.83203125" bestFit="1" customWidth="1"/>
    <col min="64" max="64" width="9.5" bestFit="1" customWidth="1"/>
    <col min="65" max="65" width="9.33203125" bestFit="1" customWidth="1"/>
    <col min="66" max="66" width="13.33203125" bestFit="1" customWidth="1"/>
    <col min="67" max="67" width="15.83203125" bestFit="1" customWidth="1"/>
    <col min="68" max="68" width="10.6640625" bestFit="1" customWidth="1"/>
    <col min="69" max="69" width="19.1640625" bestFit="1" customWidth="1"/>
    <col min="70" max="70" width="5.83203125" bestFit="1" customWidth="1"/>
    <col min="71" max="71" width="4.1640625" bestFit="1" customWidth="1"/>
    <col min="72" max="72" width="9.5" bestFit="1" customWidth="1"/>
    <col min="73" max="73" width="21.83203125" bestFit="1" customWidth="1"/>
    <col min="74" max="74" width="16.33203125" bestFit="1" customWidth="1"/>
    <col min="75" max="75" width="11.6640625" bestFit="1" customWidth="1"/>
    <col min="76" max="76" width="5.83203125" bestFit="1" customWidth="1"/>
    <col min="77" max="77" width="9.5" bestFit="1" customWidth="1"/>
    <col min="78" max="78" width="11" bestFit="1" customWidth="1"/>
    <col min="79" max="79" width="11.5" bestFit="1" customWidth="1"/>
    <col min="80" max="80" width="5.83203125" bestFit="1" customWidth="1"/>
    <col min="81" max="81" width="4.1640625" bestFit="1" customWidth="1"/>
    <col min="82" max="82" width="9.5" bestFit="1" customWidth="1"/>
    <col min="83" max="83" width="14" bestFit="1" customWidth="1"/>
    <col min="84" max="84" width="17" bestFit="1" customWidth="1"/>
    <col min="85" max="85" width="9.5" bestFit="1" customWidth="1"/>
    <col min="86" max="86" width="19.6640625" bestFit="1" customWidth="1"/>
    <col min="87" max="87" width="13" bestFit="1" customWidth="1"/>
    <col min="88" max="88" width="9.5" bestFit="1" customWidth="1"/>
    <col min="89" max="89" width="15.5" bestFit="1" customWidth="1"/>
    <col min="90" max="90" width="14.1640625" bestFit="1" customWidth="1"/>
    <col min="91" max="91" width="12.33203125" bestFit="1" customWidth="1"/>
    <col min="92" max="92" width="4.1640625" bestFit="1" customWidth="1"/>
    <col min="93" max="93" width="9.5" bestFit="1" customWidth="1"/>
    <col min="94" max="94" width="14.33203125" bestFit="1" customWidth="1"/>
    <col min="95" max="95" width="8.33203125" bestFit="1" customWidth="1"/>
    <col min="96" max="96" width="5.83203125" bestFit="1" customWidth="1"/>
    <col min="97" max="97" width="4.1640625" bestFit="1" customWidth="1"/>
    <col min="98" max="98" width="9.5" bestFit="1" customWidth="1"/>
    <col min="99" max="99" width="9.33203125" bestFit="1" customWidth="1"/>
    <col min="100" max="100" width="14.83203125" bestFit="1" customWidth="1"/>
    <col min="101" max="101" width="9.33203125" bestFit="1" customWidth="1"/>
    <col min="102" max="102" width="5.83203125" bestFit="1" customWidth="1"/>
    <col min="103" max="103" width="4.1640625" bestFit="1" customWidth="1"/>
    <col min="104" max="104" width="9.5" bestFit="1" customWidth="1"/>
    <col min="105" max="105" width="10.1640625" bestFit="1" customWidth="1"/>
    <col min="106" max="106" width="11.83203125" bestFit="1" customWidth="1"/>
  </cols>
  <sheetData>
    <row r="2" spans="1:6" x14ac:dyDescent="0.2">
      <c r="A2" s="8" t="s">
        <v>6</v>
      </c>
      <c r="B2" t="s">
        <v>2070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9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9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9" t="s">
        <v>2064</v>
      </c>
      <c r="E9">
        <v>4</v>
      </c>
      <c r="F9">
        <v>4</v>
      </c>
    </row>
    <row r="10" spans="1:6" x14ac:dyDescent="0.2">
      <c r="A10" s="9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9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9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9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9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9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87E0-80F1-F245-A357-7B37582485DB}">
  <sheetPr codeName="Sheet3"/>
  <dimension ref="A1:F30"/>
  <sheetViews>
    <sheetView zoomScale="120" zoomScaleNormal="120" workbookViewId="0">
      <selection activeCell="A6" sqref="A6:A2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2031</v>
      </c>
      <c r="B1" t="s">
        <v>2070</v>
      </c>
    </row>
    <row r="2" spans="1:6" x14ac:dyDescent="0.2">
      <c r="A2" s="8" t="s">
        <v>6</v>
      </c>
      <c r="B2" t="s">
        <v>2070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2065</v>
      </c>
      <c r="E7">
        <v>4</v>
      </c>
      <c r="F7">
        <v>4</v>
      </c>
    </row>
    <row r="8" spans="1:6" x14ac:dyDescent="0.2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2043</v>
      </c>
      <c r="C10">
        <v>8</v>
      </c>
      <c r="E10">
        <v>10</v>
      </c>
      <c r="F10">
        <v>18</v>
      </c>
    </row>
    <row r="11" spans="1:6" x14ac:dyDescent="0.2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2057</v>
      </c>
      <c r="C15">
        <v>3</v>
      </c>
      <c r="E15">
        <v>4</v>
      </c>
      <c r="F15">
        <v>7</v>
      </c>
    </row>
    <row r="16" spans="1:6" x14ac:dyDescent="0.2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2056</v>
      </c>
      <c r="C20">
        <v>4</v>
      </c>
      <c r="E20">
        <v>4</v>
      </c>
      <c r="F20">
        <v>8</v>
      </c>
    </row>
    <row r="21" spans="1:6" x14ac:dyDescent="0.2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2059</v>
      </c>
      <c r="C25">
        <v>7</v>
      </c>
      <c r="E25">
        <v>14</v>
      </c>
      <c r="F25">
        <v>21</v>
      </c>
    </row>
    <row r="26" spans="1:6" x14ac:dyDescent="0.2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2062</v>
      </c>
      <c r="E29">
        <v>3</v>
      </c>
      <c r="F29">
        <v>3</v>
      </c>
    </row>
    <row r="30" spans="1:6" x14ac:dyDescent="0.2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EB9F0-A0EA-7E42-A1BA-DF33350A7A6A}">
  <sheetPr codeName="Sheet4"/>
  <dimension ref="A1:E18"/>
  <sheetViews>
    <sheetView workbookViewId="0">
      <selection activeCell="L29" sqref="L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8" t="s">
        <v>2031</v>
      </c>
      <c r="B1" t="s">
        <v>2070</v>
      </c>
    </row>
    <row r="2" spans="1:5" x14ac:dyDescent="0.2">
      <c r="A2" s="8" t="s">
        <v>2085</v>
      </c>
      <c r="B2" t="s">
        <v>2070</v>
      </c>
    </row>
    <row r="4" spans="1:5" x14ac:dyDescent="0.2">
      <c r="A4" s="8" t="s">
        <v>2068</v>
      </c>
      <c r="B4" s="8" t="s">
        <v>2069</v>
      </c>
    </row>
    <row r="5" spans="1:5" x14ac:dyDescent="0.2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1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1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1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1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1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1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1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1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1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1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1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1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1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5FAB-BAB8-B24C-B682-3F3BFBA87740}">
  <sheetPr codeName="Sheet5"/>
  <dimension ref="A1:H13"/>
  <sheetViews>
    <sheetView tabSelected="1" workbookViewId="0">
      <selection activeCell="F15" sqref="F15"/>
    </sheetView>
  </sheetViews>
  <sheetFormatPr baseColWidth="10" defaultRowHeight="16" x14ac:dyDescent="0.2"/>
  <cols>
    <col min="1" max="1" width="26.6640625" customWidth="1"/>
    <col min="2" max="2" width="15.6640625" customWidth="1"/>
    <col min="3" max="3" width="13" customWidth="1"/>
    <col min="4" max="4" width="15" customWidth="1"/>
    <col min="5" max="5" width="12.83203125" customWidth="1"/>
    <col min="6" max="6" width="20" style="12" customWidth="1"/>
    <col min="7" max="7" width="17" customWidth="1"/>
    <col min="8" max="8" width="17.8320312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2105</v>
      </c>
      <c r="E1" t="s">
        <v>2089</v>
      </c>
      <c r="F1" s="12" t="s">
        <v>2090</v>
      </c>
      <c r="G1" t="s">
        <v>2091</v>
      </c>
      <c r="H1" t="s">
        <v>2092</v>
      </c>
    </row>
    <row r="2" spans="1:8" x14ac:dyDescent="0.2">
      <c r="A2" t="s">
        <v>2093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6">
        <f>B:B/E:E</f>
        <v>0.58823529411764708</v>
      </c>
      <c r="G2" s="6">
        <f>C:C/E:E</f>
        <v>0.39215686274509803</v>
      </c>
      <c r="H2" s="6">
        <f>D:D/E:E</f>
        <v>1.9607843137254902E-2</v>
      </c>
    </row>
    <row r="3" spans="1:8" x14ac:dyDescent="0.2">
      <c r="A3" t="s">
        <v>2094</v>
      </c>
      <c r="B3">
        <f>COUNTIFS(Crowdfunding!G:G,"successful",Crowdfunding!D:D,"&gt;=1000",Crowdfunding!D:D,"&lt;4999")</f>
        <v>191</v>
      </c>
      <c r="C3">
        <f>COUNTIFS(Crowdfunding!G:G,"failed",Crowdfunding!D:D,"&gt;=1000",Crowdfunding!D:D,"&lt;4999")</f>
        <v>38</v>
      </c>
      <c r="D3">
        <f>COUNTIFS(Crowdfunding!G:G,"Canceled",Crowdfunding!D:D,"&gt;=1000",Crowdfunding!D:D,"&lt;4999")</f>
        <v>2</v>
      </c>
      <c r="E3">
        <f t="shared" ref="E3:E13" si="0">SUM(B3:D3)</f>
        <v>231</v>
      </c>
      <c r="F3" s="6">
        <f t="shared" ref="F3:F13" si="1">B:B/E:E</f>
        <v>0.82683982683982682</v>
      </c>
      <c r="G3" s="6">
        <f t="shared" ref="G3:G13" si="2">C:C/E:E</f>
        <v>0.16450216450216451</v>
      </c>
      <c r="H3" s="6">
        <f t="shared" ref="H3:H13" si="3">D:D/E:E</f>
        <v>8.658008658008658E-3</v>
      </c>
    </row>
    <row r="4" spans="1:8" x14ac:dyDescent="0.2">
      <c r="A4" t="s">
        <v>2095</v>
      </c>
      <c r="B4">
        <f>COUNTIFS(Crowdfunding!G:G,"successful",Crowdfunding!D:D,"&gt;=5000",Crowdfunding!D:D,"&lt;9999")</f>
        <v>164</v>
      </c>
      <c r="C4">
        <f>COUNTIFS(Crowdfunding!G:G,"failed",Crowdfunding!D:D,"&gt;=5000",Crowdfunding!D:D,"&lt;9999")</f>
        <v>126</v>
      </c>
      <c r="D4">
        <f>COUNTIFS(Crowdfunding!G:G,"Canceled",Crowdfunding!D:D,"&gt;=5000",Crowdfunding!D:D,"&lt;9999")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2">
      <c r="A5" t="s">
        <v>2096</v>
      </c>
      <c r="B5">
        <f>COUNTIFS(Crowdfunding!G:G,"successful",Crowdfunding!D:D,"&gt;=10000",Crowdfunding!D:D,"&lt;14999")</f>
        <v>4</v>
      </c>
      <c r="C5">
        <f>COUNTIFS(Crowdfunding!G:G,"failed",Crowdfunding!D:D,"&gt;=10000",Crowdfunding!D:D,"&lt;14999")</f>
        <v>5</v>
      </c>
      <c r="D5">
        <f>COUNTIFS(Crowdfunding!G:G,"Canceled",Crowdfunding!D:D,"&gt;=10000",Crowdfunding!D:D,"&lt;14999")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">
      <c r="A6" t="s">
        <v>2097</v>
      </c>
      <c r="B6">
        <f>COUNTIFS(Crowdfunding!G:G,"successful",Crowdfunding!D:D,"&gt;=15000",Crowdfunding!D:D,"&lt;19999")</f>
        <v>10</v>
      </c>
      <c r="C6">
        <f>COUNTIFS(Crowdfunding!G:G,"failed",Crowdfunding!D:D,"&gt;=15000",Crowdfunding!D:D,"&lt;19999")</f>
        <v>0</v>
      </c>
      <c r="D6">
        <f>COUNTIFS(Crowdfunding!G:G,"Canceled",Crowdfunding!D:D,"&gt;=15000",Crowdfunding!D:D,"&lt;19999")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2">
      <c r="A7" t="s">
        <v>2098</v>
      </c>
      <c r="B7">
        <f>COUNTIFS(Crowdfunding!G:G,"successful",Crowdfunding!D:D,"&gt;=20000",Crowdfunding!D:D,"&lt;24999")</f>
        <v>7</v>
      </c>
      <c r="C7">
        <f>COUNTIFS(Crowdfunding!G:G,"failed",Crowdfunding!D:D,"&gt;=20000",Crowdfunding!D:D,"&lt;24999")</f>
        <v>0</v>
      </c>
      <c r="D7">
        <f>COUNTIFS(Crowdfunding!G:G,"Canceled",Crowdfunding!D:D,"&gt;=20000",Crowdfunding!D:D,"&lt;24999")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2">
      <c r="A8" t="s">
        <v>2099</v>
      </c>
      <c r="B8">
        <f>COUNTIFS(Crowdfunding!G:G,"successful",Crowdfunding!D:D,"&gt;=25000",Crowdfunding!D:D,"&lt;29999")</f>
        <v>11</v>
      </c>
      <c r="C8">
        <f>COUNTIFS(Crowdfunding!G:G,"failed",Crowdfunding!D:D,"&gt;=25000",Crowdfunding!D:D,"&lt;29999")</f>
        <v>3</v>
      </c>
      <c r="D8">
        <f>COUNTIFS(Crowdfunding!G:G,"Canceled",Crowdfunding!D:D,"&gt;=25000",Crowdfunding!D:D,"&lt;29999")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2">
      <c r="A9" t="s">
        <v>2100</v>
      </c>
      <c r="B9">
        <f>COUNTIFS(Crowdfunding!G:G,"successful",Crowdfunding!D:D,"&gt;=30000",Crowdfunding!D:D,"&lt;34999")</f>
        <v>7</v>
      </c>
      <c r="C9">
        <f>COUNTIFS(Crowdfunding!G:G,"failed",Crowdfunding!D:D,"&gt;=30000",Crowdfunding!D:D,"&lt;34999")</f>
        <v>0</v>
      </c>
      <c r="D9">
        <f>COUNTIFS(Crowdfunding!G:G,"Canceled",Crowdfunding!D:D,"&gt;=30000",Crowdfunding!D:D,"&lt;34999")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2">
      <c r="A10" t="s">
        <v>2101</v>
      </c>
      <c r="B10">
        <f>COUNTIFS(Crowdfunding!G:G,"successful",Crowdfunding!D:D,"&gt;=35000",Crowdfunding!D:D,"&lt;39999")</f>
        <v>8</v>
      </c>
      <c r="C10">
        <f>COUNTIFS(Crowdfunding!G:G,"failed",Crowdfunding!D:D,"&gt;=35000",Crowdfunding!D:D,"&lt;39999")</f>
        <v>3</v>
      </c>
      <c r="D10">
        <f>COUNTIFS(Crowdfunding!G:G,"Canceled",Crowdfunding!D:D,"&gt;=35000",Crowdfunding!D:D,"&lt;39999")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2">
      <c r="A11" t="s">
        <v>2103</v>
      </c>
      <c r="B11">
        <f>COUNTIFS(Crowdfunding!G:G,"successful",Crowdfunding!D:D,"&gt;=40000",Crowdfunding!D:D,"&lt;44999")</f>
        <v>11</v>
      </c>
      <c r="C11">
        <f>COUNTIFS(Crowdfunding!G:G,"failed",Crowdfunding!D:D,"&gt;=40000",Crowdfunding!D:D,"&lt;44999")</f>
        <v>3</v>
      </c>
      <c r="D11">
        <f>COUNTIFS(Crowdfunding!G:G,"Canceled",Crowdfunding!D:D,"&gt;=40000",Crowdfunding!D:D,"&lt;44999")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2">
      <c r="A12" t="s">
        <v>2102</v>
      </c>
      <c r="B12">
        <f>COUNTIFS(Crowdfunding!G:G,"successful",Crowdfunding!D:D,"&gt;=45000",Crowdfunding!D:D,"&lt;49999")</f>
        <v>8</v>
      </c>
      <c r="C12">
        <f>COUNTIFS(Crowdfunding!G:G,"failed",Crowdfunding!D:D,"&gt;=45000",Crowdfunding!D:D,"&lt;49999")</f>
        <v>3</v>
      </c>
      <c r="D12">
        <f>COUNTIFS(Crowdfunding!G:G,"Canceled",Crowdfunding!D:D,"&gt;=45000",Crowdfunding!D:D,"&lt;49999")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2">
      <c r="A13" t="s">
        <v>2104</v>
      </c>
      <c r="B13">
        <f>COUNTIFS(Crowdfunding!G:G,"successful",Crowdfunding!D:D,"&gt;50000")</f>
        <v>114</v>
      </c>
      <c r="C13">
        <f>COUNTIFS(Crowdfunding!G:G,"failed",Crowdfunding!D:D,"&gt;50000")</f>
        <v>163</v>
      </c>
      <c r="D13">
        <f>COUNTIFS(Crowdfunding!G:G,"Canceled",Crowdfunding!D:D,"&gt;50000")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Parent Category PivotTable</vt:lpstr>
      <vt:lpstr>Sub-Category PivotTable</vt:lpstr>
      <vt:lpstr>By Month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2022-09-19T18:23:04Z</dcterms:modified>
</cp:coreProperties>
</file>