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2.xml" ContentType="application/vnd.openxmlformats-officedocument.spreadsheetml.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3.xml" ContentType="application/vnd.openxmlformats-officedocument.spreadsheetml.comments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X:\Protegida\Sección\Ingenieria\INVENTARIO\INVENTARIO\HERRAMIENTA\2024\"/>
    </mc:Choice>
  </mc:AlternateContent>
  <bookViews>
    <workbookView xWindow="0" yWindow="0" windowWidth="20490" windowHeight="7620" tabRatio="822" firstSheet="2" activeTab="17"/>
  </bookViews>
  <sheets>
    <sheet name="Sft" sheetId="9" r:id="rId1"/>
    <sheet name="Assy" sheetId="8" r:id="rId2"/>
    <sheet name="Dum" sheetId="10" r:id="rId3"/>
    <sheet name="Brk" sheetId="13" r:id="rId4"/>
    <sheet name="Sle" sheetId="7" r:id="rId5"/>
    <sheet name="Hus" sheetId="24" r:id="rId6"/>
    <sheet name="Plg" sheetId="15" r:id="rId7"/>
    <sheet name="264 " sheetId="26" r:id="rId8"/>
    <sheet name="225" sheetId="1" r:id="rId9"/>
    <sheet name="Cap " sheetId="6" r:id="rId10"/>
    <sheet name="ZV9" sheetId="11" r:id="rId11"/>
    <sheet name="Hub" sheetId="4" r:id="rId12"/>
    <sheet name="PH" sheetId="19" r:id="rId13"/>
    <sheet name="PIS" sheetId="22" r:id="rId14"/>
    <sheet name="Stb" sheetId="12" r:id="rId15"/>
    <sheet name="Stba" sheetId="20" r:id="rId16"/>
    <sheet name="CHub" sheetId="27" r:id="rId17"/>
    <sheet name="OUTLE WATER" sheetId="28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xlnm._FilterDatabase" localSheetId="8" hidden="1">'225'!$W$6:$AE$68</definedName>
    <definedName name="_xlnm._FilterDatabase" localSheetId="7" hidden="1">'264 '!$W$5:$AE$78</definedName>
    <definedName name="_xlnm._FilterDatabase" localSheetId="1" hidden="1">Assy!$U$5:$AB$44</definedName>
    <definedName name="_xlnm._FilterDatabase" localSheetId="3" hidden="1">Brk!$V$5:$AD$64</definedName>
    <definedName name="_xlnm._FilterDatabase" localSheetId="9" hidden="1">'Cap '!$W$5:$AD$93</definedName>
    <definedName name="_xlnm._FilterDatabase" localSheetId="16" hidden="1">CHub!$V$8:$AC$327</definedName>
    <definedName name="_xlnm._FilterDatabase" localSheetId="2" hidden="1">Dum!$V$7:$AC$100</definedName>
    <definedName name="_xlnm._FilterDatabase" localSheetId="11" hidden="1">Hub!$V$6:$AD$346</definedName>
    <definedName name="_xlnm._FilterDatabase" localSheetId="5" hidden="1">Hus!$V$8:$AC$55</definedName>
    <definedName name="_xlnm._FilterDatabase" localSheetId="17" hidden="1">'OUTLE WATER'!$V$8:$AD$8</definedName>
    <definedName name="_xlnm._FilterDatabase" localSheetId="12" hidden="1">PH!$V$5:$AC$48</definedName>
    <definedName name="_xlnm._FilterDatabase" localSheetId="13" hidden="1">PIS!$U$7:$AB$20</definedName>
    <definedName name="_xlnm._FilterDatabase" localSheetId="6" hidden="1">Plg!$W$5:$AD$85</definedName>
    <definedName name="_xlnm._FilterDatabase" localSheetId="0" hidden="1">Sft!$V$5:$AD$223</definedName>
    <definedName name="_xlnm._FilterDatabase" localSheetId="4" hidden="1">Sle!$W$7:$AG$109</definedName>
    <definedName name="_xlnm._FilterDatabase" localSheetId="14" hidden="1">Stb!$U$5:$AB$21</definedName>
    <definedName name="_xlnm._FilterDatabase" localSheetId="15" hidden="1">Stba!$V$5:$AC$51</definedName>
    <definedName name="_xlnm._FilterDatabase" localSheetId="10" hidden="1">'ZV9'!$W$5:$AD$82</definedName>
    <definedName name="adafsget" localSheetId="1">#REF!</definedName>
    <definedName name="adafsget" localSheetId="3">#REF!</definedName>
    <definedName name="adafsget" localSheetId="16">#REF!</definedName>
    <definedName name="adafsget" localSheetId="2">#REF!</definedName>
    <definedName name="adafsget" localSheetId="11">#REF!</definedName>
    <definedName name="adafsget" localSheetId="5">#REF!</definedName>
    <definedName name="adafsget" localSheetId="17">#REF!</definedName>
    <definedName name="adafsget" localSheetId="12">#REF!</definedName>
    <definedName name="adafsget" localSheetId="13">#REF!</definedName>
    <definedName name="adafsget" localSheetId="0">#REF!</definedName>
    <definedName name="adafsget" localSheetId="4">#REF!</definedName>
    <definedName name="adafsget" localSheetId="15">#REF!</definedName>
    <definedName name="adafsget" localSheetId="10">#REF!</definedName>
    <definedName name="adafsget">#REF!</definedName>
    <definedName name="AND_10" localSheetId="16">#REF!</definedName>
    <definedName name="AND_10" localSheetId="5">#REF!</definedName>
    <definedName name="AND_10" localSheetId="17">#REF!</definedName>
    <definedName name="AND_10" localSheetId="13">#REF!</definedName>
    <definedName name="AND_10">#REF!</definedName>
    <definedName name="ANDRE10" localSheetId="16">#REF!</definedName>
    <definedName name="ANDRE10" localSheetId="5">#REF!</definedName>
    <definedName name="ANDRE10" localSheetId="17">#REF!</definedName>
    <definedName name="ANDRE10" localSheetId="13">#REF!</definedName>
    <definedName name="ANDRE10" localSheetId="15">#REF!</definedName>
    <definedName name="ANDRE10">#REF!</definedName>
    <definedName name="ANDREA" localSheetId="16">#REF!</definedName>
    <definedName name="ANDREA" localSheetId="5">#REF!</definedName>
    <definedName name="ANDREA" localSheetId="17">#REF!</definedName>
    <definedName name="ANDREA">#REF!</definedName>
    <definedName name="_xlnm.Print_Area" localSheetId="8">'225'!$A$1:$T$21</definedName>
    <definedName name="_xlnm.Print_Area" localSheetId="7">'264 '!$A$1:$T$20</definedName>
    <definedName name="_xlnm.Print_Area" localSheetId="1">Assy!$A$1:$R$13</definedName>
    <definedName name="_xlnm.Print_Area" localSheetId="3">Brk!$A$1:$S$26</definedName>
    <definedName name="_xlnm.Print_Area" localSheetId="9">'Cap '!$B$1:$T$23</definedName>
    <definedName name="_xlnm.Print_Area" localSheetId="16">CHub!$A$1:$AD$67</definedName>
    <definedName name="_xlnm.Print_Area" localSheetId="2">Dum!$A$1:$S$41</definedName>
    <definedName name="_xlnm.Print_Area" localSheetId="11">Hub!$A$1:$AF$94</definedName>
    <definedName name="_xlnm.Print_Area" localSheetId="5">Hus!$A$2:$T$26</definedName>
    <definedName name="_xlnm.Print_Area" localSheetId="17">'OUTLE WATER'!$A$1:$AD$39</definedName>
    <definedName name="_xlnm.Print_Area" localSheetId="12">PH!$A$1:$AE$39</definedName>
    <definedName name="_xlnm.Print_Area" localSheetId="13">PIS!$A$1:$AG$31</definedName>
    <definedName name="_xlnm.Print_Area" localSheetId="6">Plg!$A$1:$T$15</definedName>
    <definedName name="_xlnm.Print_Area" localSheetId="0">Sft!$B$1:$Q$18</definedName>
    <definedName name="_xlnm.Print_Area" localSheetId="4">Sle!$A$1:$AI$24</definedName>
    <definedName name="_xlnm.Print_Area" localSheetId="14">Stb!$A$1:$AD$31</definedName>
    <definedName name="_xlnm.Print_Area" localSheetId="15">Stba!$A$1:$AD$50</definedName>
    <definedName name="_xlnm.Print_Area" localSheetId="10">'ZV9'!$B$1:$V$35</definedName>
    <definedName name="assy" localSheetId="1">Assy!#REF!</definedName>
    <definedName name="assy" localSheetId="12">PH!#REF!</definedName>
    <definedName name="assy" localSheetId="15">Stba!#REF!</definedName>
    <definedName name="assy">'[1]Abr Ass'!$H$24</definedName>
    <definedName name="bewtry" localSheetId="1">#REF!</definedName>
    <definedName name="bewtry" localSheetId="3">#REF!</definedName>
    <definedName name="bewtry" localSheetId="16">#REF!</definedName>
    <definedName name="bewtry" localSheetId="2">#REF!</definedName>
    <definedName name="bewtry" localSheetId="11">#REF!</definedName>
    <definedName name="bewtry" localSheetId="5">#REF!</definedName>
    <definedName name="bewtry" localSheetId="17">#REF!</definedName>
    <definedName name="bewtry" localSheetId="12">#REF!</definedName>
    <definedName name="bewtry" localSheetId="13">#REF!</definedName>
    <definedName name="bewtry" localSheetId="0">#REF!</definedName>
    <definedName name="bewtry" localSheetId="4">#REF!</definedName>
    <definedName name="bewtry" localSheetId="15">#REF!</definedName>
    <definedName name="bewtry" localSheetId="10">#REF!</definedName>
    <definedName name="bewtry">#REF!</definedName>
    <definedName name="Cambious" localSheetId="8">#REF!</definedName>
    <definedName name="Cambious" localSheetId="1">#REF!</definedName>
    <definedName name="Cambious" localSheetId="3">#REF!</definedName>
    <definedName name="Cambious" localSheetId="9">#REF!</definedName>
    <definedName name="Cambious" localSheetId="16">#REF!</definedName>
    <definedName name="Cambious" localSheetId="2">#REF!</definedName>
    <definedName name="Cambious" localSheetId="11">#REF!</definedName>
    <definedName name="Cambious" localSheetId="5">#REF!</definedName>
    <definedName name="Cambious" localSheetId="17">#REF!</definedName>
    <definedName name="Cambious" localSheetId="12">#REF!</definedName>
    <definedName name="Cambious" localSheetId="13">#REF!</definedName>
    <definedName name="Cambious" localSheetId="0">#REF!</definedName>
    <definedName name="Cambious" localSheetId="4">#REF!</definedName>
    <definedName name="Cambious" localSheetId="14">#REF!</definedName>
    <definedName name="Cambious" localSheetId="15">#REF!</definedName>
    <definedName name="Cambious" localSheetId="10">#REF!</definedName>
    <definedName name="Cambious">#REF!</definedName>
    <definedName name="COVER_HUB" localSheetId="17">#REF!</definedName>
    <definedName name="COVER_HUB">#REF!</definedName>
    <definedName name="D_2250119" localSheetId="1">'[2]APZ 225 Enero'!$C$20</definedName>
    <definedName name="D_2250119" localSheetId="3">'[2]APZ 225 Enero'!$C$20</definedName>
    <definedName name="D_2250119" localSheetId="2">'[2]APZ 225 Enero'!$C$20</definedName>
    <definedName name="D_2250119" localSheetId="11">#REF!</definedName>
    <definedName name="D_2250119" localSheetId="12">'[2]APZ 225 Enero'!$C$20</definedName>
    <definedName name="D_2250119" localSheetId="0">'[2]APZ 225 Enero'!$C$20</definedName>
    <definedName name="D_2250119" localSheetId="4">'[2]APZ 225 Enero'!$C$20</definedName>
    <definedName name="D_2250119" localSheetId="15">'[2]APZ 225 Enero'!$C$20</definedName>
    <definedName name="D_2250119">[3]Ene!$C$20</definedName>
    <definedName name="D_2640217" localSheetId="8">#REF!</definedName>
    <definedName name="D_2640217" localSheetId="1">#REF!</definedName>
    <definedName name="D_2640217" localSheetId="16">#REF!</definedName>
    <definedName name="D_2640217" localSheetId="2">#REF!</definedName>
    <definedName name="D_2640217" localSheetId="5">#REF!</definedName>
    <definedName name="D_2640217" localSheetId="17">#REF!</definedName>
    <definedName name="D_2640217" localSheetId="12">#REF!</definedName>
    <definedName name="D_2640217" localSheetId="13">#REF!</definedName>
    <definedName name="D_2640217" localSheetId="0">#REF!</definedName>
    <definedName name="D_2640217" localSheetId="4">#REF!</definedName>
    <definedName name="D_2640217" localSheetId="15">#REF!</definedName>
    <definedName name="D_2640217" localSheetId="10">#REF!</definedName>
    <definedName name="D_2640217">#REF!</definedName>
    <definedName name="D_2640319" localSheetId="7">'264 '!$C$17</definedName>
    <definedName name="D_2640419" localSheetId="7">'264 '!$C$17</definedName>
    <definedName name="D_2640619" localSheetId="8">#REF!</definedName>
    <definedName name="D_2640619" localSheetId="7">#REF!</definedName>
    <definedName name="D_2640619" localSheetId="1">#REF!</definedName>
    <definedName name="D_2640619" localSheetId="3">#REF!</definedName>
    <definedName name="D_2640619" localSheetId="9">#REF!</definedName>
    <definedName name="D_2640619" localSheetId="16">#REF!</definedName>
    <definedName name="D_2640619" localSheetId="2">#REF!</definedName>
    <definedName name="D_2640619" localSheetId="11">#REF!</definedName>
    <definedName name="D_2640619" localSheetId="5">#REF!</definedName>
    <definedName name="D_2640619" localSheetId="17">#REF!</definedName>
    <definedName name="D_2640619" localSheetId="12">#REF!</definedName>
    <definedName name="D_2640619" localSheetId="13">#REF!</definedName>
    <definedName name="D_2640619" localSheetId="0">#REF!</definedName>
    <definedName name="D_2640619" localSheetId="4">#REF!</definedName>
    <definedName name="D_2640619" localSheetId="15">#REF!</definedName>
    <definedName name="D_2640619" localSheetId="10">#REF!</definedName>
    <definedName name="D_2640619">#REF!</definedName>
    <definedName name="D_2640719" localSheetId="8">#REF!</definedName>
    <definedName name="D_2640719" localSheetId="7">#REF!</definedName>
    <definedName name="D_2640719" localSheetId="1">#REF!</definedName>
    <definedName name="D_2640719" localSheetId="3">#REF!</definedName>
    <definedName name="D_2640719" localSheetId="9">#REF!</definedName>
    <definedName name="D_2640719" localSheetId="16">#REF!</definedName>
    <definedName name="D_2640719" localSheetId="2">#REF!</definedName>
    <definedName name="D_2640719" localSheetId="11">#REF!</definedName>
    <definedName name="D_2640719" localSheetId="5">#REF!</definedName>
    <definedName name="D_2640719" localSheetId="17">#REF!</definedName>
    <definedName name="D_2640719" localSheetId="12">#REF!</definedName>
    <definedName name="D_2640719" localSheetId="13">#REF!</definedName>
    <definedName name="D_2640719" localSheetId="0">#REF!</definedName>
    <definedName name="D_2640719" localSheetId="4">#REF!</definedName>
    <definedName name="D_2640719" localSheetId="15">#REF!</definedName>
    <definedName name="D_2640719" localSheetId="10">#REF!</definedName>
    <definedName name="D_2640719">#REF!</definedName>
    <definedName name="D_2640819" localSheetId="8">#REF!</definedName>
    <definedName name="D_2640819" localSheetId="7">#REF!</definedName>
    <definedName name="D_2640819" localSheetId="1">#REF!</definedName>
    <definedName name="D_2640819" localSheetId="3">#REF!</definedName>
    <definedName name="D_2640819" localSheetId="9">#REF!</definedName>
    <definedName name="D_2640819" localSheetId="16">#REF!</definedName>
    <definedName name="D_2640819" localSheetId="2">#REF!</definedName>
    <definedName name="D_2640819" localSheetId="11">#REF!</definedName>
    <definedName name="D_2640819" localSheetId="5">#REF!</definedName>
    <definedName name="D_2640819" localSheetId="17">#REF!</definedName>
    <definedName name="D_2640819" localSheetId="12">#REF!</definedName>
    <definedName name="D_2640819" localSheetId="13">#REF!</definedName>
    <definedName name="D_2640819" localSheetId="0">#REF!</definedName>
    <definedName name="D_2640819" localSheetId="4">#REF!</definedName>
    <definedName name="D_2640819" localSheetId="15">#REF!</definedName>
    <definedName name="D_2640819" localSheetId="10">#REF!</definedName>
    <definedName name="D_2640819">#REF!</definedName>
    <definedName name="D_2640919" localSheetId="8">#REF!</definedName>
    <definedName name="D_2640919" localSheetId="7">#REF!</definedName>
    <definedName name="D_2640919" localSheetId="1">#REF!</definedName>
    <definedName name="D_2640919" localSheetId="3">#REF!</definedName>
    <definedName name="D_2640919" localSheetId="9">#REF!</definedName>
    <definedName name="D_2640919" localSheetId="16">#REF!</definedName>
    <definedName name="D_2640919" localSheetId="2">#REF!</definedName>
    <definedName name="D_2640919" localSheetId="11">#REF!</definedName>
    <definedName name="D_2640919" localSheetId="5">#REF!</definedName>
    <definedName name="D_2640919" localSheetId="17">#REF!</definedName>
    <definedName name="D_2640919" localSheetId="12">#REF!</definedName>
    <definedName name="D_2640919" localSheetId="13">#REF!</definedName>
    <definedName name="D_2640919" localSheetId="0">#REF!</definedName>
    <definedName name="D_2640919" localSheetId="4">#REF!</definedName>
    <definedName name="D_2640919" localSheetId="15">#REF!</definedName>
    <definedName name="D_2640919" localSheetId="10">#REF!</definedName>
    <definedName name="D_2640919">#REF!</definedName>
    <definedName name="D_2641019" localSheetId="8">#REF!</definedName>
    <definedName name="D_2641019" localSheetId="7">#REF!</definedName>
    <definedName name="D_2641019" localSheetId="1">#REF!</definedName>
    <definedName name="D_2641019" localSheetId="3">#REF!</definedName>
    <definedName name="D_2641019" localSheetId="9">#REF!</definedName>
    <definedName name="D_2641019" localSheetId="16">#REF!</definedName>
    <definedName name="D_2641019" localSheetId="2">#REF!</definedName>
    <definedName name="D_2641019" localSheetId="11">#REF!</definedName>
    <definedName name="D_2641019" localSheetId="5">#REF!</definedName>
    <definedName name="D_2641019" localSheetId="17">#REF!</definedName>
    <definedName name="D_2641019" localSheetId="12">#REF!</definedName>
    <definedName name="D_2641019" localSheetId="13">#REF!</definedName>
    <definedName name="D_2641019" localSheetId="0">#REF!</definedName>
    <definedName name="D_2641019" localSheetId="4">#REF!</definedName>
    <definedName name="D_2641019" localSheetId="15">#REF!</definedName>
    <definedName name="D_2641019" localSheetId="10">#REF!</definedName>
    <definedName name="D_2641019">#REF!</definedName>
    <definedName name="D_2641119" localSheetId="8">#REF!</definedName>
    <definedName name="D_2641119" localSheetId="7">#REF!</definedName>
    <definedName name="D_2641119" localSheetId="1">#REF!</definedName>
    <definedName name="D_2641119" localSheetId="3">#REF!</definedName>
    <definedName name="D_2641119" localSheetId="9">#REF!</definedName>
    <definedName name="D_2641119" localSheetId="16">#REF!</definedName>
    <definedName name="D_2641119" localSheetId="2">#REF!</definedName>
    <definedName name="D_2641119" localSheetId="11">#REF!</definedName>
    <definedName name="D_2641119" localSheetId="5">#REF!</definedName>
    <definedName name="D_2641119" localSheetId="17">#REF!</definedName>
    <definedName name="D_2641119" localSheetId="12">#REF!</definedName>
    <definedName name="D_2641119" localSheetId="13">#REF!</definedName>
    <definedName name="D_2641119" localSheetId="0">#REF!</definedName>
    <definedName name="D_2641119" localSheetId="4">#REF!</definedName>
    <definedName name="D_2641119" localSheetId="15">#REF!</definedName>
    <definedName name="D_2641119" localSheetId="10">#REF!</definedName>
    <definedName name="D_2641119">#REF!</definedName>
    <definedName name="D_2641219" localSheetId="8">#REF!</definedName>
    <definedName name="D_2641219" localSheetId="7">#REF!</definedName>
    <definedName name="D_2641219" localSheetId="1">#REF!</definedName>
    <definedName name="D_2641219" localSheetId="3">#REF!</definedName>
    <definedName name="D_2641219" localSheetId="9">#REF!</definedName>
    <definedName name="D_2641219" localSheetId="16">#REF!</definedName>
    <definedName name="D_2641219" localSheetId="2">#REF!</definedName>
    <definedName name="D_2641219" localSheetId="11">#REF!</definedName>
    <definedName name="D_2641219" localSheetId="5">#REF!</definedName>
    <definedName name="D_2641219" localSheetId="17">#REF!</definedName>
    <definedName name="D_2641219" localSheetId="12">#REF!</definedName>
    <definedName name="D_2641219" localSheetId="13">#REF!</definedName>
    <definedName name="D_2641219" localSheetId="0">#REF!</definedName>
    <definedName name="D_2641219" localSheetId="4">#REF!</definedName>
    <definedName name="D_2641219" localSheetId="15">#REF!</definedName>
    <definedName name="D_2641219" localSheetId="10">#REF!</definedName>
    <definedName name="D_2641219">#REF!</definedName>
    <definedName name="D_A22502" localSheetId="8">'225'!$C$22</definedName>
    <definedName name="D_A22502" localSheetId="1">'[2]APZ 225 Febrero'!$B$20</definedName>
    <definedName name="D_A22502" localSheetId="3">'[2]APZ 225 Febrero'!$B$20</definedName>
    <definedName name="D_A22502" localSheetId="2">'[2]APZ 225 Febrero'!$B$20</definedName>
    <definedName name="D_A22502" localSheetId="11">#REF!</definedName>
    <definedName name="D_A22502" localSheetId="12">'[2]APZ 225 Febrero'!$B$20</definedName>
    <definedName name="D_A22502" localSheetId="0">'[2]APZ 225 Febrero'!$B$20</definedName>
    <definedName name="D_A22502" localSheetId="4">'[2]APZ 225 Febrero'!$B$20</definedName>
    <definedName name="D_A22502" localSheetId="15">'[2]APZ 225 Febrero'!$B$20</definedName>
    <definedName name="D_A22502">[3]Feb!$B$20</definedName>
    <definedName name="D_A2250319" localSheetId="8">#REF!</definedName>
    <definedName name="D_A2250319" localSheetId="1">#REF!</definedName>
    <definedName name="D_A2250319" localSheetId="16">#REF!</definedName>
    <definedName name="D_A2250319" localSheetId="2">#REF!</definedName>
    <definedName name="D_A2250319" localSheetId="5">#REF!</definedName>
    <definedName name="D_A2250319" localSheetId="17">#REF!</definedName>
    <definedName name="D_A2250319" localSheetId="12">#REF!</definedName>
    <definedName name="D_A2250319" localSheetId="13">#REF!</definedName>
    <definedName name="D_A2250319" localSheetId="0">#REF!</definedName>
    <definedName name="D_A2250319" localSheetId="4">#REF!</definedName>
    <definedName name="D_A2250319" localSheetId="15">#REF!</definedName>
    <definedName name="D_A2250319" localSheetId="10">#REF!</definedName>
    <definedName name="D_A2250319">#REF!</definedName>
    <definedName name="D_A2250419" localSheetId="8">#REF!</definedName>
    <definedName name="D_A2250419" localSheetId="1">#REF!</definedName>
    <definedName name="D_A2250419" localSheetId="16">#REF!</definedName>
    <definedName name="D_A2250419" localSheetId="2">#REF!</definedName>
    <definedName name="D_A2250419" localSheetId="5">#REF!</definedName>
    <definedName name="D_A2250419" localSheetId="17">#REF!</definedName>
    <definedName name="D_A2250419" localSheetId="12">#REF!</definedName>
    <definedName name="D_A2250419" localSheetId="13">#REF!</definedName>
    <definedName name="D_A2250419" localSheetId="0">#REF!</definedName>
    <definedName name="D_A2250419" localSheetId="4">#REF!</definedName>
    <definedName name="D_A2250419" localSheetId="15">#REF!</definedName>
    <definedName name="D_A2250419" localSheetId="10">#REF!</definedName>
    <definedName name="D_A2250419">#REF!</definedName>
    <definedName name="D_A2250420" localSheetId="8">#REF!</definedName>
    <definedName name="D_A2250420" localSheetId="1">#REF!</definedName>
    <definedName name="D_A2250420" localSheetId="16">#REF!</definedName>
    <definedName name="D_A2250420" localSheetId="2">#REF!</definedName>
    <definedName name="D_A2250420" localSheetId="5">#REF!</definedName>
    <definedName name="D_A2250420" localSheetId="17">#REF!</definedName>
    <definedName name="D_A2250420" localSheetId="12">#REF!</definedName>
    <definedName name="D_A2250420" localSheetId="13">#REF!</definedName>
    <definedName name="D_A2250420" localSheetId="0">#REF!</definedName>
    <definedName name="D_A2250420" localSheetId="4">#REF!</definedName>
    <definedName name="D_A2250420" localSheetId="15">#REF!</definedName>
    <definedName name="D_A2250420" localSheetId="10">#REF!</definedName>
    <definedName name="D_A2250420">#REF!</definedName>
    <definedName name="D_A2250519" localSheetId="8">#REF!</definedName>
    <definedName name="D_A2250519" localSheetId="1">#REF!</definedName>
    <definedName name="D_A2250519" localSheetId="16">#REF!</definedName>
    <definedName name="D_A2250519" localSheetId="2">#REF!</definedName>
    <definedName name="D_A2250519" localSheetId="5">#REF!</definedName>
    <definedName name="D_A2250519" localSheetId="17">#REF!</definedName>
    <definedName name="D_A2250519" localSheetId="12">#REF!</definedName>
    <definedName name="D_A2250519" localSheetId="13">#REF!</definedName>
    <definedName name="D_A2250519" localSheetId="0">#REF!</definedName>
    <definedName name="D_A2250519" localSheetId="4">#REF!</definedName>
    <definedName name="D_A2250519" localSheetId="15">#REF!</definedName>
    <definedName name="D_A2250519" localSheetId="10">#REF!</definedName>
    <definedName name="D_A2250519">#REF!</definedName>
    <definedName name="D_A2250619" localSheetId="8">#REF!</definedName>
    <definedName name="D_A2250619" localSheetId="1">#REF!</definedName>
    <definedName name="D_A2250619" localSheetId="16">#REF!</definedName>
    <definedName name="D_A2250619" localSheetId="2">#REF!</definedName>
    <definedName name="D_A2250619" localSheetId="5">#REF!</definedName>
    <definedName name="D_A2250619" localSheetId="17">#REF!</definedName>
    <definedName name="D_A2250619" localSheetId="12">#REF!</definedName>
    <definedName name="D_A2250619" localSheetId="13">#REF!</definedName>
    <definedName name="D_A2250619" localSheetId="0">#REF!</definedName>
    <definedName name="D_A2250619" localSheetId="4">#REF!</definedName>
    <definedName name="D_A2250619" localSheetId="15">#REF!</definedName>
    <definedName name="D_A2250619" localSheetId="10">#REF!</definedName>
    <definedName name="D_A2250619">#REF!</definedName>
    <definedName name="D_A2640119" localSheetId="8">#REF!</definedName>
    <definedName name="D_A2640119" localSheetId="7">[4]Ene!$C$19</definedName>
    <definedName name="D_A2640119" localSheetId="1">#REF!</definedName>
    <definedName name="D_A2640119" localSheetId="3">#REF!</definedName>
    <definedName name="D_A2640119" localSheetId="9">#REF!</definedName>
    <definedName name="D_A2640119" localSheetId="16">#REF!</definedName>
    <definedName name="D_A2640119" localSheetId="2">#REF!</definedName>
    <definedName name="D_A2640119" localSheetId="11">#REF!</definedName>
    <definedName name="D_A2640119" localSheetId="5">#REF!</definedName>
    <definedName name="D_A2640119" localSheetId="17">#REF!</definedName>
    <definedName name="D_A2640119" localSheetId="12">#REF!</definedName>
    <definedName name="D_A2640119" localSheetId="13">#REF!</definedName>
    <definedName name="D_A2640119" localSheetId="0">#REF!</definedName>
    <definedName name="D_A2640119" localSheetId="4">#REF!</definedName>
    <definedName name="D_A2640119" localSheetId="15">#REF!</definedName>
    <definedName name="D_A2640119" localSheetId="10">#REF!</definedName>
    <definedName name="D_A2640119">#REF!</definedName>
    <definedName name="D_A26402" localSheetId="8">'225'!$C$22</definedName>
    <definedName name="D_A26402" localSheetId="7">'264 '!$C$17</definedName>
    <definedName name="D_A26402" localSheetId="9">#REF!</definedName>
    <definedName name="D_A26402" localSheetId="10">#REF!</definedName>
    <definedName name="D_A26402">[4]Feb!$B$20</definedName>
    <definedName name="D_ASSY0219">'[1]Feb Ass'!$B$17</definedName>
    <definedName name="D_CAP02" localSheetId="9">'Cap '!#REF!</definedName>
    <definedName name="D_CAP02" localSheetId="10">'ZV9'!$C$22</definedName>
    <definedName name="D_CAP02">[5]Feb!$B$21</definedName>
    <definedName name="D_CAP0419" localSheetId="1">#REF!</definedName>
    <definedName name="D_CAP0419" localSheetId="9">#REF!</definedName>
    <definedName name="D_CAP0419" localSheetId="16">#REF!</definedName>
    <definedName name="D_CAP0419" localSheetId="2">#REF!</definedName>
    <definedName name="D_CAP0419" localSheetId="5">#REF!</definedName>
    <definedName name="D_CAP0419" localSheetId="17">#REF!</definedName>
    <definedName name="D_CAP0419" localSheetId="12">#REF!</definedName>
    <definedName name="D_CAP0419" localSheetId="13">#REF!</definedName>
    <definedName name="D_CAP0419" localSheetId="0">#REF!</definedName>
    <definedName name="D_CAP0419" localSheetId="4">#REF!</definedName>
    <definedName name="D_CAP0419" localSheetId="15">#REF!</definedName>
    <definedName name="D_CAP0419" localSheetId="10">#REF!</definedName>
    <definedName name="D_CAP0419">#REF!</definedName>
    <definedName name="D_CARR0219" localSheetId="3">Brk!$E$27</definedName>
    <definedName name="D_CARR0219" localSheetId="11">[6]Feb!$B$30</definedName>
    <definedName name="D_CARR0219">[6]Feb!$B$30</definedName>
    <definedName name="D_CARR0319" localSheetId="3">#REF!</definedName>
    <definedName name="D_CARR0319" localSheetId="11">[6]Mar!$B$31</definedName>
    <definedName name="D_CARR0319">[6]Mar!$B$31</definedName>
    <definedName name="D_CARR0419" localSheetId="1">#REF!</definedName>
    <definedName name="D_CARR0419" localSheetId="3">#REF!</definedName>
    <definedName name="D_CARR0419" localSheetId="16">#REF!</definedName>
    <definedName name="D_CARR0419" localSheetId="2">#REF!</definedName>
    <definedName name="D_CARR0419" localSheetId="11">#REF!</definedName>
    <definedName name="D_CARR0419" localSheetId="5">#REF!</definedName>
    <definedName name="D_CARR0419" localSheetId="17">#REF!</definedName>
    <definedName name="D_CARR0419" localSheetId="12">#REF!</definedName>
    <definedName name="D_CARR0419" localSheetId="13">#REF!</definedName>
    <definedName name="D_CARR0419" localSheetId="0">#REF!</definedName>
    <definedName name="D_CARR0419" localSheetId="4">#REF!</definedName>
    <definedName name="D_CARR0419" localSheetId="15">#REF!</definedName>
    <definedName name="D_CARR0419" localSheetId="10">#REF!</definedName>
    <definedName name="D_CARR0419">#REF!</definedName>
    <definedName name="D_COV0219" localSheetId="2">Dum!$C$41</definedName>
    <definedName name="D_COV0219">'[1]Ene Oil'!$B$26</definedName>
    <definedName name="D_HUB0219" localSheetId="11">Hub!#REF!</definedName>
    <definedName name="D_HUB0219">[7]Feb!$B$27</definedName>
    <definedName name="D_HUB0319" localSheetId="11">Hub!#REF!</definedName>
    <definedName name="D_HUB0319">[7]Mar!$B$27</definedName>
    <definedName name="D_OIL0419" localSheetId="1">#REF!</definedName>
    <definedName name="D_OIL0419" localSheetId="16">#REF!</definedName>
    <definedName name="D_OIL0419" localSheetId="2">#REF!</definedName>
    <definedName name="D_OIL0419" localSheetId="5">#REF!</definedName>
    <definedName name="D_OIL0419" localSheetId="17">#REF!</definedName>
    <definedName name="D_OIL0419" localSheetId="12">#REF!</definedName>
    <definedName name="D_OIL0419" localSheetId="13">#REF!</definedName>
    <definedName name="D_OIL0419" localSheetId="0">#REF!</definedName>
    <definedName name="D_OIL0419" localSheetId="4">#REF!</definedName>
    <definedName name="D_OIL0419" localSheetId="15">#REF!</definedName>
    <definedName name="D_OIL0419" localSheetId="10">#REF!</definedName>
    <definedName name="D_OIL0419">#REF!</definedName>
    <definedName name="D_PLU0219">[8]Feb!$B$16</definedName>
    <definedName name="D_PLU0419" localSheetId="1">#REF!</definedName>
    <definedName name="D_PLU0419" localSheetId="16">#REF!</definedName>
    <definedName name="D_PLU0419" localSheetId="2">#REF!</definedName>
    <definedName name="D_PLU0419" localSheetId="5">#REF!</definedName>
    <definedName name="D_PLU0419" localSheetId="17">#REF!</definedName>
    <definedName name="D_PLU0419" localSheetId="12">#REF!</definedName>
    <definedName name="D_PLU0419" localSheetId="13">#REF!</definedName>
    <definedName name="D_PLU0419" localSheetId="0">#REF!</definedName>
    <definedName name="D_PLU0419" localSheetId="4">#REF!</definedName>
    <definedName name="D_PLU0419" localSheetId="15">#REF!</definedName>
    <definedName name="D_PLU0419" localSheetId="10">#REF!</definedName>
    <definedName name="D_PLU0419">#REF!</definedName>
    <definedName name="D_SFT0218" localSheetId="0">Sft!#REF!</definedName>
    <definedName name="D_SFT0218">'[1]Feb Sft'!$B$20</definedName>
    <definedName name="D_SFT0419" localSheetId="1">#REF!</definedName>
    <definedName name="D_SFT0419" localSheetId="16">#REF!</definedName>
    <definedName name="D_SFT0419" localSheetId="2">#REF!</definedName>
    <definedName name="D_SFT0419" localSheetId="5">#REF!</definedName>
    <definedName name="D_SFT0419" localSheetId="17">#REF!</definedName>
    <definedName name="D_SFT0419" localSheetId="12">#REF!</definedName>
    <definedName name="D_SFT0419" localSheetId="13">#REF!</definedName>
    <definedName name="D_SFT0419" localSheetId="0">#REF!</definedName>
    <definedName name="D_SFT0419" localSheetId="4">#REF!</definedName>
    <definedName name="D_SFT0419" localSheetId="15">#REF!</definedName>
    <definedName name="D_SFT0419" localSheetId="10">#REF!</definedName>
    <definedName name="D_SFT0419">#REF!</definedName>
    <definedName name="D_SLEE0219" localSheetId="4">Sle!#REF!</definedName>
    <definedName name="D_SLEE0219">[9]Feb!$B$18</definedName>
    <definedName name="D_SLEE0419" localSheetId="1">#REF!</definedName>
    <definedName name="D_SLEE0419" localSheetId="16">#REF!</definedName>
    <definedName name="D_SLEE0419" localSheetId="2">#REF!</definedName>
    <definedName name="D_SLEE0419" localSheetId="5">#REF!</definedName>
    <definedName name="D_SLEE0419" localSheetId="17">#REF!</definedName>
    <definedName name="D_SLEE0419" localSheetId="12">#REF!</definedName>
    <definedName name="D_SLEE0419" localSheetId="13">#REF!</definedName>
    <definedName name="D_SLEE0419" localSheetId="0">#REF!</definedName>
    <definedName name="D_SLEE0419" localSheetId="4">#REF!</definedName>
    <definedName name="D_SLEE0419" localSheetId="15">#REF!</definedName>
    <definedName name="D_SLEE0419" localSheetId="10">#REF!</definedName>
    <definedName name="D_SLEE0419">#REF!</definedName>
    <definedName name="D_STB0219" localSheetId="16">CHub!$B$32</definedName>
    <definedName name="D_STB0219" localSheetId="5">Hus!$B$27</definedName>
    <definedName name="D_STB0219" localSheetId="17">'OUTLE WATER'!$B$40</definedName>
    <definedName name="D_STB0219" localSheetId="13">PIS!$B$14</definedName>
    <definedName name="D_STB0219" localSheetId="14">Stb!$B$7</definedName>
    <definedName name="D_STB0219">[10]Febrero!$B$11</definedName>
    <definedName name="Dagosto" localSheetId="8">#REF!</definedName>
    <definedName name="Dagosto" localSheetId="1">'[11]HUB Agosto'!$C$26</definedName>
    <definedName name="Dagosto" localSheetId="3">'[12]CARRIER Agosto'!$C$29</definedName>
    <definedName name="Dagosto" localSheetId="9">'[13]CAP-MAIN BRG AGOSTO'!$D$20</definedName>
    <definedName name="Dagosto" localSheetId="2">'[11]HUB Agosto'!$C$26</definedName>
    <definedName name="Dagosto" localSheetId="11">'[11]HUB Agosto'!$C$26</definedName>
    <definedName name="Dagosto" localSheetId="12">'[11]HUB Agosto'!$C$26</definedName>
    <definedName name="Dagosto" localSheetId="0">'[11]HUB Agosto'!$C$26</definedName>
    <definedName name="Dagosto" localSheetId="4">'[14]SLEEVE Septiembre'!$C$16</definedName>
    <definedName name="Dagosto" localSheetId="15">'[11]HUB Agosto'!$C$26</definedName>
    <definedName name="Dagosto" localSheetId="10">'[13]CAP-MAIN BRG AGOSTO'!$D$20</definedName>
    <definedName name="Dagosto">'[15]APZ 225 AGOSTO'!$C$19</definedName>
    <definedName name="DDIC" localSheetId="8">'225'!$D$23</definedName>
    <definedName name="DDIC" localSheetId="1">'[16]COVER Noviembre'!$C$18</definedName>
    <definedName name="DDIC" localSheetId="3">#REF!</definedName>
    <definedName name="DDIC" localSheetId="9">[5]Ene!$D$20</definedName>
    <definedName name="DDIC" localSheetId="16">'[17]APZ 225 DICIEMBRE'!$C$19</definedName>
    <definedName name="DDIC" localSheetId="2">'[16]COVER Noviembre'!$C$18</definedName>
    <definedName name="DDIC" localSheetId="11">[7]Ene!$C$26</definedName>
    <definedName name="DDIC" localSheetId="5">'[17]APZ 225 DICIEMBRE'!$C$19</definedName>
    <definedName name="DDIC" localSheetId="17">'[17]APZ 225 DICIEMBRE'!$C$19</definedName>
    <definedName name="DDIC" localSheetId="12">'[16]COVER Noviembre'!$C$18</definedName>
    <definedName name="DDIC" localSheetId="13">'[17]APZ 225 DICIEMBRE'!$C$19</definedName>
    <definedName name="DDIC" localSheetId="0">'[16]COVER Noviembre'!$C$18</definedName>
    <definedName name="DDIC" localSheetId="14">'[17]APZ 225 DICIEMBRE'!$C$19</definedName>
    <definedName name="DDIC" localSheetId="15">'[16]COVER Noviembre'!$C$18</definedName>
    <definedName name="DDIC" localSheetId="10">#REF!</definedName>
    <definedName name="DDIC">[6]Ene!$C$28</definedName>
    <definedName name="dffdha65" localSheetId="8">#REF!</definedName>
    <definedName name="dffdha65" localSheetId="1">#REF!</definedName>
    <definedName name="dffdha65" localSheetId="16">#REF!</definedName>
    <definedName name="dffdha65" localSheetId="2">#REF!</definedName>
    <definedName name="dffdha65" localSheetId="5">#REF!</definedName>
    <definedName name="dffdha65" localSheetId="17">#REF!</definedName>
    <definedName name="dffdha65" localSheetId="12">#REF!</definedName>
    <definedName name="dffdha65" localSheetId="13">#REF!</definedName>
    <definedName name="dffdha65" localSheetId="0">#REF!</definedName>
    <definedName name="dffdha65" localSheetId="4">#REF!</definedName>
    <definedName name="dffdha65" localSheetId="15">#REF!</definedName>
    <definedName name="dffdha65" localSheetId="10">#REF!</definedName>
    <definedName name="dffdha65">#REF!</definedName>
    <definedName name="DIANA" localSheetId="8">#REF!</definedName>
    <definedName name="DIANA" localSheetId="1">#REF!</definedName>
    <definedName name="DIANA" localSheetId="16">#REF!</definedName>
    <definedName name="DIANA" localSheetId="2">#REF!</definedName>
    <definedName name="DIANA" localSheetId="11">#REF!</definedName>
    <definedName name="DIANA" localSheetId="5">#REF!</definedName>
    <definedName name="DIANA" localSheetId="17">#REF!</definedName>
    <definedName name="DIANA" localSheetId="12">#REF!</definedName>
    <definedName name="DIANA" localSheetId="13">#REF!</definedName>
    <definedName name="DIANA" localSheetId="0">#REF!</definedName>
    <definedName name="DIANA" localSheetId="4">#REF!</definedName>
    <definedName name="DIANA" localSheetId="15">#REF!</definedName>
    <definedName name="DIANA" localSheetId="10">#REF!</definedName>
    <definedName name="DIANA">#REF!</definedName>
    <definedName name="dic" localSheetId="1">#REF!</definedName>
    <definedName name="dic" localSheetId="3">#REF!</definedName>
    <definedName name="dic" localSheetId="16">#REF!</definedName>
    <definedName name="dic" localSheetId="2">#REF!</definedName>
    <definedName name="dic" localSheetId="11">#REF!</definedName>
    <definedName name="dic" localSheetId="5">#REF!</definedName>
    <definedName name="dic" localSheetId="17">#REF!</definedName>
    <definedName name="dic" localSheetId="12">#REF!</definedName>
    <definedName name="dic" localSheetId="13">#REF!</definedName>
    <definedName name="dic" localSheetId="0">#REF!</definedName>
    <definedName name="dic" localSheetId="4">#REF!</definedName>
    <definedName name="dic" localSheetId="15">#REF!</definedName>
    <definedName name="dic" localSheetId="10">#REF!</definedName>
    <definedName name="dic">#REF!</definedName>
    <definedName name="Djulio" localSheetId="8">#REF!</definedName>
    <definedName name="Djulio" localSheetId="1">'[11]HUB Julio'!$C$26</definedName>
    <definedName name="Djulio" localSheetId="3">'[12]CARRIER Julio'!$C$29</definedName>
    <definedName name="Djulio" localSheetId="9">'[13]CAP-MAIN BRG JULIO'!$D$20</definedName>
    <definedName name="Djulio" localSheetId="2">'[11]HUB Julio'!$C$26</definedName>
    <definedName name="Djulio" localSheetId="11">'[11]HUB Julio'!$C$26</definedName>
    <definedName name="Djulio" localSheetId="12">'[11]HUB Julio'!$C$26</definedName>
    <definedName name="Djulio" localSheetId="0">'[11]HUB Julio'!$C$26</definedName>
    <definedName name="Djulio" localSheetId="4">'[11]HUB Julio'!$C$26</definedName>
    <definedName name="Djulio" localSheetId="15">'[11]HUB Julio'!$C$26</definedName>
    <definedName name="Djulio" localSheetId="10">'[13]CAP-MAIN BRG JULIO'!$D$20</definedName>
    <definedName name="Djulio">'[15]APZ 225 JULIO'!$C$19</definedName>
    <definedName name="DNOV" localSheetId="8">#REF!</definedName>
    <definedName name="DNOV" localSheetId="1">'[11]HUB Noviembre'!$C$26</definedName>
    <definedName name="DNOV" localSheetId="3">'[12]CARRIER Noviembre'!$C$31</definedName>
    <definedName name="DNOV" localSheetId="9">'[13]CAP-MAIN BRG NOVIEMBRE'!$D$20</definedName>
    <definedName name="DNOV" localSheetId="2">'[11]HUB Noviembre'!$C$26</definedName>
    <definedName name="DNOV" localSheetId="11">'[11]HUB Noviembre'!$C$26</definedName>
    <definedName name="DNOV" localSheetId="12">'[11]HUB Noviembre'!$C$26</definedName>
    <definedName name="DNOV" localSheetId="0">'[11]HUB Noviembre'!$C$26</definedName>
    <definedName name="DNOV" localSheetId="4">'[15]APZ 225 NOVIEMBRE'!$C$19</definedName>
    <definedName name="DNOV" localSheetId="15">'[11]HUB Noviembre'!$C$26</definedName>
    <definedName name="DNOV" localSheetId="10">'[13]CAP-MAIN BRG NOVIEMBRE'!$D$20</definedName>
    <definedName name="DNOV">'[15]APZ 225 NOVIEMBRE'!$C$19</definedName>
    <definedName name="DOCT" localSheetId="8">#REF!</definedName>
    <definedName name="DOCT" localSheetId="1">'[11]HUB Octubre'!$C$26</definedName>
    <definedName name="DOCT" localSheetId="3">'[12]CARRIER Octubre'!$C$29</definedName>
    <definedName name="DOCT" localSheetId="9">'[13]CAP-MAIN BRG OCTUBRE'!$D$20</definedName>
    <definedName name="DOCT" localSheetId="2">'[11]HUB Octubre'!$C$26</definedName>
    <definedName name="DOCT" localSheetId="11">'[11]HUB Octubre'!$C$26</definedName>
    <definedName name="DOCT" localSheetId="12">'[11]HUB Octubre'!$C$26</definedName>
    <definedName name="DOCT" localSheetId="0">'[11]HUB Octubre'!$C$26</definedName>
    <definedName name="DOCT" localSheetId="4">'[15]APZ 225 OCTUBRE'!$C$19</definedName>
    <definedName name="DOCT" localSheetId="15">'[11]HUB Octubre'!$C$26</definedName>
    <definedName name="DOCT" localSheetId="10">'[13]CAP-MAIN BRG OCTUBRE'!$D$20</definedName>
    <definedName name="DOCT">'[15]APZ 225 OCTUBRE'!$C$19</definedName>
    <definedName name="Dolar" localSheetId="1">'[11]HUB Marzo'!$C$27</definedName>
    <definedName name="DOLAR" localSheetId="16">'[12]CARRIER Marzo'!$C$31</definedName>
    <definedName name="Dolar" localSheetId="2">'[11]HUB Marzo'!$C$27</definedName>
    <definedName name="Dolar" localSheetId="11">'[11]HUB Marzo'!$C$27</definedName>
    <definedName name="DOLAR" localSheetId="5">'[12]CARRIER Marzo'!$C$31</definedName>
    <definedName name="DOLAR" localSheetId="17">'[12]CARRIER Marzo'!$C$31</definedName>
    <definedName name="Dolar" localSheetId="12">'[11]HUB Marzo'!$C$27</definedName>
    <definedName name="DOLAR" localSheetId="13">'[12]CARRIER Marzo'!$C$31</definedName>
    <definedName name="Dolar" localSheetId="0">'[11]HUB Marzo'!$C$27</definedName>
    <definedName name="Dolar" localSheetId="4">'[11]HUB Marzo'!$C$27</definedName>
    <definedName name="DOLAR" localSheetId="14">'[12]CARRIER Marzo'!$C$31</definedName>
    <definedName name="Dolar" localSheetId="15">'[11]HUB Marzo'!$C$27</definedName>
    <definedName name="DOLAR">'[12]CARRIER Marzo'!$C$31</definedName>
    <definedName name="dólar_accuromm" localSheetId="11">Hub!#REF!</definedName>
    <definedName name="DOLLAR" localSheetId="8">#REF!</definedName>
    <definedName name="DOLLAR" localSheetId="1">'[18]APZ 264 MAYO'!$C$19</definedName>
    <definedName name="DOLLAR" localSheetId="3">'[18]APZ 264 MAYO'!$C$19</definedName>
    <definedName name="DOLLAR" localSheetId="16">'[18]APZ 264 MAYO'!$C$19</definedName>
    <definedName name="DOLLAR" localSheetId="2">'[18]APZ 264 MAYO'!$C$19</definedName>
    <definedName name="DOLLAR" localSheetId="11">'[18]APZ 264 MAYO'!$C$19</definedName>
    <definedName name="DOLLAR" localSheetId="5">'[18]APZ 264 MAYO'!$C$19</definedName>
    <definedName name="DOLLAR" localSheetId="17">'[18]APZ 264 MAYO'!$C$19</definedName>
    <definedName name="DOLLAR" localSheetId="12">'[18]APZ 264 MAYO'!$C$19</definedName>
    <definedName name="DOLLAR" localSheetId="13">'[18]APZ 264 MAYO'!$C$19</definedName>
    <definedName name="DOLLAR" localSheetId="0">'[18]APZ 264 MAYO'!$C$19</definedName>
    <definedName name="DOLLAR" localSheetId="4">'[18]APZ 264 MAYO'!$C$19</definedName>
    <definedName name="DOLLAR" localSheetId="14">'[18]APZ 264 MAYO'!$C$19</definedName>
    <definedName name="DOLLAR" localSheetId="15">'[18]APZ 264 MAYO'!$C$19</definedName>
    <definedName name="DOLLAR" localSheetId="10">#REF!</definedName>
    <definedName name="DOLLAR">#REF!</definedName>
    <definedName name="DSEP" localSheetId="8">#REF!</definedName>
    <definedName name="DSEP" localSheetId="1">'[11]HUB Septiembre'!$C$26</definedName>
    <definedName name="DSEP" localSheetId="3">'[18]APZ 264 SEPTIEMBRE'!$C$19</definedName>
    <definedName name="DSEP" localSheetId="9">'[13]CAP-MAIN BRG SEPTIEMBRE'!$D$20</definedName>
    <definedName name="DSEP" localSheetId="16">'[18]APZ 264 SEPTIEMBRE'!$C$19</definedName>
    <definedName name="DSEP" localSheetId="2">'[11]HUB Septiembre'!$C$26</definedName>
    <definedName name="DSEP" localSheetId="11">'[11]HUB Septiembre'!$C$26</definedName>
    <definedName name="DSEP" localSheetId="5">'[18]APZ 264 SEPTIEMBRE'!$C$19</definedName>
    <definedName name="DSEP" localSheetId="17">'[18]APZ 264 SEPTIEMBRE'!$C$19</definedName>
    <definedName name="DSEP" localSheetId="12">'[11]HUB Septiembre'!$C$26</definedName>
    <definedName name="DSEP" localSheetId="13">'[18]APZ 264 SEPTIEMBRE'!$C$19</definedName>
    <definedName name="DSEP" localSheetId="0">'[11]HUB Septiembre'!$C$26</definedName>
    <definedName name="DSEP" localSheetId="4">'[18]APZ 264 SEPTIEMBRE'!$C$19</definedName>
    <definedName name="DSEP" localSheetId="14">'[18]APZ 264 SEPTIEMBRE'!$C$19</definedName>
    <definedName name="DSEP" localSheetId="15">'[11]HUB Septiembre'!$C$26</definedName>
    <definedName name="DSEP" localSheetId="10">'[13]CAP-MAIN BRG SEPTIEMBRE'!$D$20</definedName>
    <definedName name="DSEP">#REF!</definedName>
    <definedName name="Dseptiembre" localSheetId="1">'[15]APZ 225 SEPTIEMBRE'!$C$19</definedName>
    <definedName name="Dseptiembre" localSheetId="3">'[12]CARRIER Septiembre'!$C$29</definedName>
    <definedName name="Dseptiembre" localSheetId="2">'[15]APZ 225 SEPTIEMBRE'!$C$19</definedName>
    <definedName name="Dseptiembre" localSheetId="11">'[15]APZ 225 SEPTIEMBRE'!$C$19</definedName>
    <definedName name="Dseptiembre" localSheetId="12">'[15]APZ 225 SEPTIEMBRE'!$C$19</definedName>
    <definedName name="Dseptiembre" localSheetId="0">'[15]APZ 225 SEPTIEMBRE'!$C$19</definedName>
    <definedName name="Dseptiembre" localSheetId="4">'[15]APZ 225 SEPTIEMBRE'!$C$19</definedName>
    <definedName name="Dseptiembre" localSheetId="15">'[15]APZ 225 SEPTIEMBRE'!$C$19</definedName>
    <definedName name="Dseptiembre">'[15]APZ 225 SEPTIEMBRE'!$C$19</definedName>
    <definedName name="FGHB" localSheetId="16">#REF!</definedName>
    <definedName name="FGHB" localSheetId="17">#REF!</definedName>
    <definedName name="FGHB">#REF!</definedName>
    <definedName name="GH" localSheetId="16">#REF!</definedName>
    <definedName name="GH" localSheetId="5">#REF!</definedName>
    <definedName name="GH" localSheetId="17">#REF!</definedName>
    <definedName name="GH">#REF!</definedName>
    <definedName name="HHH" localSheetId="16">#REF!</definedName>
    <definedName name="HHH" localSheetId="5">#REF!</definedName>
    <definedName name="HHH" localSheetId="17">#REF!</definedName>
    <definedName name="HHH">#REF!</definedName>
    <definedName name="JYDFGUIJHYGM" localSheetId="1">#REF!</definedName>
    <definedName name="JYDFGUIJHYGM" localSheetId="3">#REF!</definedName>
    <definedName name="JYDFGUIJHYGM" localSheetId="16">#REF!</definedName>
    <definedName name="JYDFGUIJHYGM" localSheetId="2">#REF!</definedName>
    <definedName name="JYDFGUIJHYGM" localSheetId="11">#REF!</definedName>
    <definedName name="JYDFGUIJHYGM" localSheetId="5">#REF!</definedName>
    <definedName name="JYDFGUIJHYGM" localSheetId="17">#REF!</definedName>
    <definedName name="JYDFGUIJHYGM" localSheetId="12">#REF!</definedName>
    <definedName name="JYDFGUIJHYGM" localSheetId="13">#REF!</definedName>
    <definedName name="JYDFGUIJHYGM" localSheetId="0">#REF!</definedName>
    <definedName name="JYDFGUIJHYGM" localSheetId="4">#REF!</definedName>
    <definedName name="JYDFGUIJHYGM" localSheetId="15">#REF!</definedName>
    <definedName name="JYDFGUIJHYGM" localSheetId="10">#REF!</definedName>
    <definedName name="JYDFGUIJHYGM">#REF!</definedName>
    <definedName name="M" localSheetId="16">#REF!</definedName>
    <definedName name="M" localSheetId="17">#REF!</definedName>
    <definedName name="M">#REF!</definedName>
    <definedName name="mayo" localSheetId="1">#REF!</definedName>
    <definedName name="mayo" localSheetId="16">#REF!</definedName>
    <definedName name="mayo" localSheetId="2">#REF!</definedName>
    <definedName name="mayo" localSheetId="5">#REF!</definedName>
    <definedName name="mayo" localSheetId="17">#REF!</definedName>
    <definedName name="mayo" localSheetId="12">#REF!</definedName>
    <definedName name="mayo" localSheetId="13">#REF!</definedName>
    <definedName name="mayo" localSheetId="0">#REF!</definedName>
    <definedName name="mayo" localSheetId="4">#REF!</definedName>
    <definedName name="mayo" localSheetId="15">#REF!</definedName>
    <definedName name="mayo" localSheetId="10">#REF!</definedName>
    <definedName name="mayo">#REF!</definedName>
    <definedName name="nose" localSheetId="8">#REF!</definedName>
    <definedName name="nose" localSheetId="1">#REF!</definedName>
    <definedName name="nose" localSheetId="16">#REF!</definedName>
    <definedName name="nose" localSheetId="2">#REF!</definedName>
    <definedName name="nose" localSheetId="5">#REF!</definedName>
    <definedName name="nose" localSheetId="17">#REF!</definedName>
    <definedName name="nose" localSheetId="12">#REF!</definedName>
    <definedName name="nose" localSheetId="13">#REF!</definedName>
    <definedName name="nose" localSheetId="0">#REF!</definedName>
    <definedName name="nose" localSheetId="4">#REF!</definedName>
    <definedName name="nose" localSheetId="15">#REF!</definedName>
    <definedName name="nose" localSheetId="10">#REF!</definedName>
    <definedName name="nose">#REF!</definedName>
    <definedName name="P" localSheetId="16">#REF!</definedName>
    <definedName name="P" localSheetId="17">#REF!</definedName>
    <definedName name="P">#REF!</definedName>
    <definedName name="PRECIO_DEL_DÓLAR_ACCUROMM">[19]Hoja1!$B$9</definedName>
    <definedName name="PROD_225" localSheetId="8">'225'!#REF!</definedName>
    <definedName name="PROD_225" localSheetId="7">'264 '!#REF!</definedName>
    <definedName name="PROD_225" localSheetId="1">'[2]APZ 225 Febrero'!$H$27</definedName>
    <definedName name="PROD_225" localSheetId="3">'[2]APZ 225 Febrero'!$H$27</definedName>
    <definedName name="PROD_225" localSheetId="2">'[2]APZ 225 Febrero'!$H$27</definedName>
    <definedName name="PROD_225" localSheetId="11">#REF!</definedName>
    <definedName name="PROD_225" localSheetId="12">'[2]APZ 225 Febrero'!$H$27</definedName>
    <definedName name="PROD_225" localSheetId="0">'[2]APZ 225 Febrero'!$H$27</definedName>
    <definedName name="PROD_225" localSheetId="4">'[2]APZ 225 Febrero'!$H$27</definedName>
    <definedName name="PROD_225" localSheetId="15">'[2]APZ 225 Febrero'!$H$27</definedName>
    <definedName name="PROD_225">[3]Feb!$H$27</definedName>
    <definedName name="PROD_264" localSheetId="8">'225'!#REF!</definedName>
    <definedName name="PROD_264" localSheetId="7">'264 '!#REF!</definedName>
    <definedName name="PROD_264" localSheetId="9">#REF!</definedName>
    <definedName name="PROD_264" localSheetId="10">#REF!</definedName>
    <definedName name="PROD_264">[4]Feb!$H$27</definedName>
    <definedName name="PROD_2640319" localSheetId="7">'264 '!#REF!</definedName>
    <definedName name="PROD_2640419" localSheetId="7">'264 '!#REF!</definedName>
    <definedName name="PROD_2640519" localSheetId="8">#REF!</definedName>
    <definedName name="PROD_2640519" localSheetId="7">#REF!</definedName>
    <definedName name="PROD_2640519" localSheetId="1">#REF!</definedName>
    <definedName name="PROD_2640519" localSheetId="3">#REF!</definedName>
    <definedName name="PROD_2640519" localSheetId="9">#REF!</definedName>
    <definedName name="PROD_2640519" localSheetId="16">#REF!</definedName>
    <definedName name="PROD_2640519" localSheetId="2">#REF!</definedName>
    <definedName name="PROD_2640519" localSheetId="11">#REF!</definedName>
    <definedName name="PROD_2640519" localSheetId="5">#REF!</definedName>
    <definedName name="PROD_2640519" localSheetId="17">#REF!</definedName>
    <definedName name="PROD_2640519" localSheetId="12">#REF!</definedName>
    <definedName name="PROD_2640519" localSheetId="13">#REF!</definedName>
    <definedName name="PROD_2640519" localSheetId="0">#REF!</definedName>
    <definedName name="PROD_2640519" localSheetId="4">#REF!</definedName>
    <definedName name="PROD_2640519" localSheetId="15">#REF!</definedName>
    <definedName name="PROD_2640519" localSheetId="10">#REF!</definedName>
    <definedName name="PROD_2640519">#REF!</definedName>
    <definedName name="PROD_2640619" localSheetId="8">#REF!</definedName>
    <definedName name="PROD_2640619" localSheetId="7">#REF!</definedName>
    <definedName name="PROD_2640619" localSheetId="1">#REF!</definedName>
    <definedName name="PROD_2640619" localSheetId="3">#REF!</definedName>
    <definedName name="PROD_2640619" localSheetId="9">#REF!</definedName>
    <definedName name="PROD_2640619" localSheetId="16">#REF!</definedName>
    <definedName name="PROD_2640619" localSheetId="2">#REF!</definedName>
    <definedName name="PROD_2640619" localSheetId="11">#REF!</definedName>
    <definedName name="PROD_2640619" localSheetId="5">#REF!</definedName>
    <definedName name="PROD_2640619" localSheetId="17">#REF!</definedName>
    <definedName name="PROD_2640619" localSheetId="12">#REF!</definedName>
    <definedName name="PROD_2640619" localSheetId="13">#REF!</definedName>
    <definedName name="PROD_2640619" localSheetId="0">#REF!</definedName>
    <definedName name="PROD_2640619" localSheetId="4">#REF!</definedName>
    <definedName name="PROD_2640619" localSheetId="15">#REF!</definedName>
    <definedName name="PROD_2640619" localSheetId="10">#REF!</definedName>
    <definedName name="PROD_2640619">#REF!</definedName>
    <definedName name="PROD_2640719" localSheetId="8">#REF!</definedName>
    <definedName name="PROD_2640719" localSheetId="7">#REF!</definedName>
    <definedName name="PROD_2640719" localSheetId="1">#REF!</definedName>
    <definedName name="PROD_2640719" localSheetId="3">#REF!</definedName>
    <definedName name="PROD_2640719" localSheetId="9">#REF!</definedName>
    <definedName name="PROD_2640719" localSheetId="16">#REF!</definedName>
    <definedName name="PROD_2640719" localSheetId="2">#REF!</definedName>
    <definedName name="PROD_2640719" localSheetId="11">#REF!</definedName>
    <definedName name="PROD_2640719" localSheetId="5">#REF!</definedName>
    <definedName name="PROD_2640719" localSheetId="17">#REF!</definedName>
    <definedName name="PROD_2640719" localSheetId="12">#REF!</definedName>
    <definedName name="PROD_2640719" localSheetId="13">#REF!</definedName>
    <definedName name="PROD_2640719" localSheetId="0">#REF!</definedName>
    <definedName name="PROD_2640719" localSheetId="4">#REF!</definedName>
    <definedName name="PROD_2640719" localSheetId="15">#REF!</definedName>
    <definedName name="PROD_2640719" localSheetId="10">#REF!</definedName>
    <definedName name="PROD_2640719">#REF!</definedName>
    <definedName name="PROD_2640819" localSheetId="8">#REF!</definedName>
    <definedName name="PROD_2640819" localSheetId="7">#REF!</definedName>
    <definedName name="PROD_2640819" localSheetId="1">#REF!</definedName>
    <definedName name="PROD_2640819" localSheetId="3">#REF!</definedName>
    <definedName name="PROD_2640819" localSheetId="9">#REF!</definedName>
    <definedName name="PROD_2640819" localSheetId="16">#REF!</definedName>
    <definedName name="PROD_2640819" localSheetId="2">#REF!</definedName>
    <definedName name="PROD_2640819" localSheetId="11">#REF!</definedName>
    <definedName name="PROD_2640819" localSheetId="5">#REF!</definedName>
    <definedName name="PROD_2640819" localSheetId="17">#REF!</definedName>
    <definedName name="PROD_2640819" localSheetId="12">#REF!</definedName>
    <definedName name="PROD_2640819" localSheetId="13">#REF!</definedName>
    <definedName name="PROD_2640819" localSheetId="0">#REF!</definedName>
    <definedName name="PROD_2640819" localSheetId="4">#REF!</definedName>
    <definedName name="PROD_2640819" localSheetId="15">#REF!</definedName>
    <definedName name="PROD_2640819" localSheetId="10">#REF!</definedName>
    <definedName name="PROD_2640819">#REF!</definedName>
    <definedName name="PROD_2640919" localSheetId="8">#REF!</definedName>
    <definedName name="PROD_2640919" localSheetId="7">#REF!</definedName>
    <definedName name="PROD_2640919" localSheetId="1">#REF!</definedName>
    <definedName name="PROD_2640919" localSheetId="3">#REF!</definedName>
    <definedName name="PROD_2640919" localSheetId="9">#REF!</definedName>
    <definedName name="PROD_2640919" localSheetId="16">#REF!</definedName>
    <definedName name="PROD_2640919" localSheetId="2">#REF!</definedName>
    <definedName name="PROD_2640919" localSheetId="11">#REF!</definedName>
    <definedName name="PROD_2640919" localSheetId="5">#REF!</definedName>
    <definedName name="PROD_2640919" localSheetId="17">#REF!</definedName>
    <definedName name="PROD_2640919" localSheetId="12">#REF!</definedName>
    <definedName name="PROD_2640919" localSheetId="13">#REF!</definedName>
    <definedName name="PROD_2640919" localSheetId="0">#REF!</definedName>
    <definedName name="PROD_2640919" localSheetId="4">#REF!</definedName>
    <definedName name="PROD_2640919" localSheetId="15">#REF!</definedName>
    <definedName name="PROD_2640919" localSheetId="10">#REF!</definedName>
    <definedName name="PROD_2640919">#REF!</definedName>
    <definedName name="PROD_2641019" localSheetId="8">#REF!</definedName>
    <definedName name="PROD_2641019" localSheetId="7">#REF!</definedName>
    <definedName name="PROD_2641019" localSheetId="1">#REF!</definedName>
    <definedName name="PROD_2641019" localSheetId="3">#REF!</definedName>
    <definedName name="PROD_2641019" localSheetId="9">#REF!</definedName>
    <definedName name="PROD_2641019" localSheetId="16">#REF!</definedName>
    <definedName name="PROD_2641019" localSheetId="2">#REF!</definedName>
    <definedName name="PROD_2641019" localSheetId="11">#REF!</definedName>
    <definedName name="PROD_2641019" localSheetId="5">#REF!</definedName>
    <definedName name="PROD_2641019" localSheetId="17">#REF!</definedName>
    <definedName name="PROD_2641019" localSheetId="12">#REF!</definedName>
    <definedName name="PROD_2641019" localSheetId="13">#REF!</definedName>
    <definedName name="PROD_2641019" localSheetId="0">#REF!</definedName>
    <definedName name="PROD_2641019" localSheetId="4">#REF!</definedName>
    <definedName name="PROD_2641019" localSheetId="15">#REF!</definedName>
    <definedName name="PROD_2641019" localSheetId="10">#REF!</definedName>
    <definedName name="PROD_2641019">#REF!</definedName>
    <definedName name="PROD_2641020" localSheetId="1">#REF!</definedName>
    <definedName name="PROD_2641020" localSheetId="16">#REF!</definedName>
    <definedName name="PROD_2641020" localSheetId="2">#REF!</definedName>
    <definedName name="PROD_2641020" localSheetId="11">#REF!</definedName>
    <definedName name="PROD_2641020" localSheetId="5">#REF!</definedName>
    <definedName name="PROD_2641020" localSheetId="17">#REF!</definedName>
    <definedName name="PROD_2641020" localSheetId="12">#REF!</definedName>
    <definedName name="PROD_2641020" localSheetId="13">#REF!</definedName>
    <definedName name="PROD_2641020" localSheetId="0">#REF!</definedName>
    <definedName name="PROD_2641020" localSheetId="4">#REF!</definedName>
    <definedName name="PROD_2641020" localSheetId="15">#REF!</definedName>
    <definedName name="PROD_2641020" localSheetId="10">#REF!</definedName>
    <definedName name="PROD_2641020">#REF!</definedName>
    <definedName name="PROD_2641119" localSheetId="8">#REF!</definedName>
    <definedName name="PROD_2641119" localSheetId="7">#REF!</definedName>
    <definedName name="PROD_2641119" localSheetId="1">#REF!</definedName>
    <definedName name="PROD_2641119" localSheetId="3">#REF!</definedName>
    <definedName name="PROD_2641119" localSheetId="9">#REF!</definedName>
    <definedName name="PROD_2641119" localSheetId="16">#REF!</definedName>
    <definedName name="PROD_2641119" localSheetId="2">#REF!</definedName>
    <definedName name="PROD_2641119" localSheetId="11">#REF!</definedName>
    <definedName name="PROD_2641119" localSheetId="5">#REF!</definedName>
    <definedName name="PROD_2641119" localSheetId="17">#REF!</definedName>
    <definedName name="PROD_2641119" localSheetId="12">#REF!</definedName>
    <definedName name="PROD_2641119" localSheetId="13">#REF!</definedName>
    <definedName name="PROD_2641119" localSheetId="0">#REF!</definedName>
    <definedName name="PROD_2641119" localSheetId="4">#REF!</definedName>
    <definedName name="PROD_2641119" localSheetId="15">#REF!</definedName>
    <definedName name="PROD_2641119" localSheetId="10">#REF!</definedName>
    <definedName name="PROD_2641119">#REF!</definedName>
    <definedName name="PROD_2641219" localSheetId="8">#REF!</definedName>
    <definedName name="PROD_2641219" localSheetId="7">#REF!</definedName>
    <definedName name="PROD_2641219" localSheetId="1">#REF!</definedName>
    <definedName name="PROD_2641219" localSheetId="3">#REF!</definedName>
    <definedName name="PROD_2641219" localSheetId="9">#REF!</definedName>
    <definedName name="PROD_2641219" localSheetId="16">#REF!</definedName>
    <definedName name="PROD_2641219" localSheetId="2">#REF!</definedName>
    <definedName name="PROD_2641219" localSheetId="11">#REF!</definedName>
    <definedName name="PROD_2641219" localSheetId="5">#REF!</definedName>
    <definedName name="PROD_2641219" localSheetId="17">#REF!</definedName>
    <definedName name="PROD_2641219" localSheetId="12">#REF!</definedName>
    <definedName name="PROD_2641219" localSheetId="13">#REF!</definedName>
    <definedName name="PROD_2641219" localSheetId="0">#REF!</definedName>
    <definedName name="PROD_2641219" localSheetId="4">#REF!</definedName>
    <definedName name="PROD_2641219" localSheetId="15">#REF!</definedName>
    <definedName name="PROD_2641219" localSheetId="10">#REF!</definedName>
    <definedName name="PROD_2641219">#REF!</definedName>
    <definedName name="PROD_ASSY0219">'[1]Feb Ass'!$H$24</definedName>
    <definedName name="PROD_CAP02" localSheetId="9">'Cap '!#REF!</definedName>
    <definedName name="PROD_CAP02" localSheetId="10">'ZV9'!#REF!</definedName>
    <definedName name="PROD_CAP02">[5]Feb!$H$28</definedName>
    <definedName name="PROD_CARR0219" localSheetId="3">Brk!#REF!</definedName>
    <definedName name="PROD_CARR0219" localSheetId="11">[6]Feb!$H$37</definedName>
    <definedName name="PROD_CARR0219">[6]Feb!$H$37</definedName>
    <definedName name="PROD_COV0219" localSheetId="2">Dum!#REF!</definedName>
    <definedName name="PROD_COV0219" localSheetId="11">Hub!#REF!</definedName>
    <definedName name="PROD_COV0219">'[1]Ene Oil'!$H$33</definedName>
    <definedName name="PROD_HUB0219" localSheetId="11">Hub!#REF!</definedName>
    <definedName name="PROD_HUB0219">[7]Feb!$H$34</definedName>
    <definedName name="PROD_PLU0219">[8]Feb!$H$23</definedName>
    <definedName name="PROD_SFT0219" localSheetId="0">Sft!#REF!</definedName>
    <definedName name="PROD_SFT0219">'[1]Feb Sft'!$H$27</definedName>
    <definedName name="PROD_SLEE0219" localSheetId="4">Sle!#REF!</definedName>
    <definedName name="PROD_SLEE0219">[9]Feb!$H$25</definedName>
    <definedName name="PROD_STB0219" localSheetId="16">CHub!#REF!</definedName>
    <definedName name="PROD_STB0219" localSheetId="5">Hus!#REF!</definedName>
    <definedName name="PROD_STB0219" localSheetId="17">'OUTLE WATER'!#REF!</definedName>
    <definedName name="PROD_STB0219" localSheetId="13">PIS!#REF!</definedName>
    <definedName name="PROD_STB0219" localSheetId="14">Stb!#REF!</definedName>
    <definedName name="PROD_STB0219">[10]Febrero!$H$18</definedName>
    <definedName name="prodc" localSheetId="0">Sft!#REF!</definedName>
    <definedName name="PRODUCCION" localSheetId="3">#REF!</definedName>
    <definedName name="PRODUCCION" localSheetId="11">[6]Mar!$H$38</definedName>
    <definedName name="PRODUCCION">[6]Mar!$H$38</definedName>
    <definedName name="PUM" localSheetId="16">#REF!</definedName>
    <definedName name="PUM" localSheetId="5">#REF!</definedName>
    <definedName name="PUM" localSheetId="17">#REF!</definedName>
    <definedName name="PUM" localSheetId="13">#REF!</definedName>
    <definedName name="PUM" localSheetId="15">#REF!</definedName>
    <definedName name="PUM">#REF!</definedName>
    <definedName name="Saghrtwjhb" localSheetId="1">#REF!</definedName>
    <definedName name="Saghrtwjhb" localSheetId="3">#REF!</definedName>
    <definedName name="Saghrtwjhb" localSheetId="16">#REF!</definedName>
    <definedName name="Saghrtwjhb" localSheetId="2">#REF!</definedName>
    <definedName name="Saghrtwjhb" localSheetId="11">#REF!</definedName>
    <definedName name="Saghrtwjhb" localSheetId="5">#REF!</definedName>
    <definedName name="Saghrtwjhb" localSheetId="17">#REF!</definedName>
    <definedName name="Saghrtwjhb" localSheetId="12">#REF!</definedName>
    <definedName name="Saghrtwjhb" localSheetId="13">#REF!</definedName>
    <definedName name="Saghrtwjhb" localSheetId="0">#REF!</definedName>
    <definedName name="Saghrtwjhb" localSheetId="4">#REF!</definedName>
    <definedName name="Saghrtwjhb" localSheetId="15">#REF!</definedName>
    <definedName name="Saghrtwjhb" localSheetId="10">#REF!</definedName>
    <definedName name="Saghrtwjhb">#REF!</definedName>
    <definedName name="STB" localSheetId="16">#REF!</definedName>
    <definedName name="STB" localSheetId="5">#REF!</definedName>
    <definedName name="STB" localSheetId="17">#REF!</definedName>
    <definedName name="STB" localSheetId="12">#REF!</definedName>
    <definedName name="STB" localSheetId="13">#REF!</definedName>
    <definedName name="STB" localSheetId="15">#REF!</definedName>
    <definedName name="STB">#REF!</definedName>
    <definedName name="total" localSheetId="1">#REF!</definedName>
    <definedName name="total" localSheetId="3">#REF!</definedName>
    <definedName name="total" localSheetId="16">#REF!</definedName>
    <definedName name="total" localSheetId="2">#REF!</definedName>
    <definedName name="total" localSheetId="11">#REF!</definedName>
    <definedName name="total" localSheetId="5">#REF!</definedName>
    <definedName name="total" localSheetId="17">#REF!</definedName>
    <definedName name="total" localSheetId="12">#REF!</definedName>
    <definedName name="total" localSheetId="13">#REF!</definedName>
    <definedName name="total" localSheetId="0">#REF!</definedName>
    <definedName name="total" localSheetId="4">#REF!</definedName>
    <definedName name="total" localSheetId="15">#REF!</definedName>
    <definedName name="total" localSheetId="10">#REF!</definedName>
    <definedName name="total">#REF!</definedName>
    <definedName name="totall" localSheetId="1">#REF!</definedName>
    <definedName name="totall" localSheetId="3">#REF!</definedName>
    <definedName name="totall" localSheetId="16">#REF!</definedName>
    <definedName name="totall" localSheetId="2">#REF!</definedName>
    <definedName name="totall" localSheetId="11">#REF!</definedName>
    <definedName name="totall" localSheetId="5">#REF!</definedName>
    <definedName name="totall" localSheetId="17">#REF!</definedName>
    <definedName name="totall" localSheetId="12">#REF!</definedName>
    <definedName name="totall" localSheetId="13">#REF!</definedName>
    <definedName name="totall" localSheetId="0">#REF!</definedName>
    <definedName name="totall" localSheetId="4">#REF!</definedName>
    <definedName name="totall" localSheetId="15">#REF!</definedName>
    <definedName name="totall" localSheetId="10">#REF!</definedName>
    <definedName name="totall">#REF!</definedName>
    <definedName name="V" localSheetId="16">#REF!</definedName>
    <definedName name="V" localSheetId="17">#REF!</definedName>
    <definedName name="V">#REF!</definedName>
    <definedName name="W" localSheetId="16">#REF!</definedName>
    <definedName name="W" localSheetId="17">#REF!</definedName>
    <definedName name="W">#REF!</definedName>
    <definedName name="YTU" localSheetId="16">#REF!</definedName>
    <definedName name="YTU" localSheetId="17">#REF!</definedName>
    <definedName name="YT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9" i="28" l="1"/>
  <c r="O9" i="28"/>
  <c r="N9" i="28"/>
  <c r="H10" i="4" l="1"/>
  <c r="S28" i="4" l="1"/>
  <c r="AF93" i="6" l="1"/>
  <c r="AF92" i="6"/>
  <c r="AF91" i="6"/>
  <c r="AF90" i="6"/>
  <c r="AF89" i="6"/>
  <c r="AF88" i="6"/>
  <c r="AF87" i="6"/>
  <c r="AF86" i="6"/>
  <c r="AF85" i="6"/>
  <c r="AF84" i="6"/>
  <c r="AF83" i="6"/>
  <c r="AF82" i="6"/>
  <c r="AF81" i="6"/>
  <c r="AF80" i="6"/>
  <c r="AF79" i="6"/>
  <c r="AF78" i="6"/>
  <c r="AF77" i="6"/>
  <c r="AF76" i="6"/>
  <c r="AF75" i="6"/>
  <c r="AF74" i="6"/>
  <c r="AF73" i="6"/>
  <c r="AF72" i="6"/>
  <c r="AF71" i="6"/>
  <c r="AF70" i="6"/>
  <c r="AF69" i="6"/>
  <c r="AF68" i="6"/>
  <c r="AF67" i="6"/>
  <c r="AF66" i="6"/>
  <c r="AF65" i="6"/>
  <c r="AF64" i="6"/>
  <c r="AF63" i="6"/>
  <c r="AF62" i="6"/>
  <c r="AF61" i="6"/>
  <c r="AF60" i="6"/>
  <c r="AF59" i="6"/>
  <c r="AF58" i="6"/>
  <c r="AF57" i="6"/>
  <c r="AF56" i="6"/>
  <c r="AF55" i="6"/>
  <c r="AF54" i="6"/>
  <c r="AF53" i="6"/>
  <c r="AF52" i="6"/>
  <c r="AF51" i="6"/>
  <c r="AF50" i="6"/>
  <c r="AF49" i="6"/>
  <c r="AF48" i="6"/>
  <c r="AF47" i="6"/>
  <c r="AF46" i="6"/>
  <c r="AF45" i="6"/>
  <c r="AF44" i="6"/>
  <c r="AF43" i="6"/>
  <c r="AF42" i="6"/>
  <c r="AF41" i="6"/>
  <c r="AF40" i="6"/>
  <c r="AF39" i="6"/>
  <c r="AF38" i="6"/>
  <c r="AF37" i="6"/>
  <c r="AF36" i="6"/>
  <c r="AF35" i="6"/>
  <c r="AF34" i="6"/>
  <c r="AF33" i="6"/>
  <c r="AF32" i="6"/>
  <c r="AF31" i="6"/>
  <c r="AF30" i="6"/>
  <c r="AF29" i="6"/>
  <c r="AF28" i="6"/>
  <c r="AF27" i="6"/>
  <c r="AF26" i="6"/>
  <c r="AF25" i="6"/>
  <c r="AF24" i="6"/>
  <c r="AF23" i="6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28" i="1"/>
  <c r="AF27" i="1"/>
  <c r="AF26" i="1"/>
  <c r="AF25" i="1"/>
  <c r="AF111" i="15"/>
  <c r="AF110" i="15"/>
  <c r="AF109" i="15"/>
  <c r="AF108" i="15"/>
  <c r="AF107" i="15"/>
  <c r="AF106" i="15"/>
  <c r="AF105" i="15"/>
  <c r="AF104" i="15"/>
  <c r="AF103" i="15"/>
  <c r="AF102" i="15"/>
  <c r="AF101" i="15"/>
  <c r="AF100" i="15"/>
  <c r="AF99" i="15"/>
  <c r="AF98" i="15"/>
  <c r="AF97" i="15"/>
  <c r="AF96" i="15"/>
  <c r="AF95" i="15"/>
  <c r="AF94" i="15"/>
  <c r="AF93" i="15"/>
  <c r="AF92" i="15"/>
  <c r="AF91" i="15"/>
  <c r="AF90" i="15"/>
  <c r="AF89" i="15"/>
  <c r="AF88" i="15"/>
  <c r="AF87" i="15"/>
  <c r="AF86" i="15"/>
  <c r="AF85" i="15"/>
  <c r="AF84" i="15"/>
  <c r="AF83" i="15"/>
  <c r="AF82" i="15"/>
  <c r="AF81" i="15"/>
  <c r="AF80" i="15"/>
  <c r="AF79" i="15"/>
  <c r="AF78" i="15"/>
  <c r="AF77" i="15"/>
  <c r="AF76" i="15"/>
  <c r="AF75" i="15"/>
  <c r="J7" i="4" l="1"/>
  <c r="S11" i="4"/>
  <c r="AD20" i="7" l="1"/>
  <c r="AD21" i="7"/>
  <c r="AD22" i="7"/>
  <c r="AD23" i="7"/>
  <c r="AD24" i="7"/>
  <c r="AD25" i="7"/>
  <c r="AD26" i="7"/>
  <c r="AD27" i="7"/>
  <c r="O19" i="4" l="1"/>
  <c r="M19" i="4"/>
  <c r="S31" i="4" l="1"/>
  <c r="S32" i="4"/>
  <c r="O18" i="11" l="1"/>
  <c r="I6" i="11" l="1"/>
  <c r="O21" i="11"/>
  <c r="O17" i="11"/>
  <c r="O15" i="11"/>
  <c r="O13" i="11"/>
  <c r="O7" i="11"/>
  <c r="O8" i="11"/>
  <c r="O9" i="11"/>
  <c r="O10" i="11"/>
  <c r="O11" i="11"/>
  <c r="O12" i="11"/>
  <c r="O6" i="11"/>
  <c r="N12" i="11"/>
  <c r="N21" i="11"/>
  <c r="N18" i="11"/>
  <c r="N17" i="11"/>
  <c r="S21" i="11"/>
  <c r="S18" i="11"/>
  <c r="S17" i="11"/>
  <c r="S7" i="11"/>
  <c r="S8" i="11"/>
  <c r="S9" i="11"/>
  <c r="S10" i="11"/>
  <c r="S11" i="11"/>
  <c r="S12" i="11"/>
  <c r="S6" i="11"/>
  <c r="S15" i="11"/>
  <c r="S13" i="11"/>
  <c r="H8" i="10" l="1"/>
  <c r="H9" i="10"/>
  <c r="H12" i="10"/>
  <c r="H13" i="10"/>
  <c r="X9" i="27" l="1"/>
  <c r="O6" i="12" l="1"/>
  <c r="N6" i="12"/>
  <c r="M6" i="12"/>
  <c r="N13" i="22"/>
  <c r="N12" i="22"/>
  <c r="M12" i="22"/>
  <c r="N8" i="22"/>
  <c r="L8" i="22"/>
  <c r="M8" i="22"/>
  <c r="L16" i="19"/>
  <c r="N16" i="19"/>
  <c r="N17" i="19"/>
  <c r="N18" i="19"/>
  <c r="N19" i="19"/>
  <c r="N14" i="19"/>
  <c r="M15" i="19"/>
  <c r="M16" i="19"/>
  <c r="M17" i="19"/>
  <c r="M18" i="19"/>
  <c r="M19" i="19"/>
  <c r="M10" i="19"/>
  <c r="M14" i="19"/>
  <c r="L15" i="19"/>
  <c r="N15" i="19" s="1"/>
  <c r="M7" i="19"/>
  <c r="I10" i="19"/>
  <c r="N10" i="19"/>
  <c r="L10" i="19"/>
  <c r="J21" i="20"/>
  <c r="J7" i="20"/>
  <c r="K7" i="20"/>
  <c r="K8" i="20"/>
  <c r="K9" i="20"/>
  <c r="K10" i="20"/>
  <c r="K11" i="20"/>
  <c r="K12" i="20"/>
  <c r="K13" i="20"/>
  <c r="K14" i="20"/>
  <c r="K15" i="20"/>
  <c r="K16" i="20"/>
  <c r="R15" i="6" l="1"/>
  <c r="S8" i="10"/>
  <c r="S6" i="9" l="1"/>
  <c r="S10" i="9"/>
  <c r="T9" i="28"/>
  <c r="S7" i="4" l="1"/>
  <c r="S8" i="4"/>
  <c r="S9" i="4"/>
  <c r="S10" i="4"/>
  <c r="S14" i="4"/>
  <c r="S15" i="4"/>
  <c r="S13" i="4"/>
  <c r="S27" i="4"/>
  <c r="H28" i="4"/>
  <c r="R14" i="19"/>
  <c r="R10" i="19"/>
  <c r="R15" i="19"/>
  <c r="R16" i="19"/>
  <c r="R17" i="19"/>
  <c r="R18" i="19"/>
  <c r="R19" i="19"/>
  <c r="R9" i="19"/>
  <c r="S8" i="22"/>
  <c r="W10" i="22"/>
  <c r="T10" i="28" l="1"/>
  <c r="S30" i="4" l="1"/>
  <c r="S20" i="4"/>
  <c r="S21" i="4"/>
  <c r="S22" i="4"/>
  <c r="S23" i="4"/>
  <c r="S24" i="4"/>
  <c r="S25" i="4"/>
  <c r="S26" i="4"/>
  <c r="S19" i="4"/>
  <c r="S16" i="4"/>
  <c r="S13" i="22"/>
  <c r="S12" i="22"/>
  <c r="Y23" i="7" l="1"/>
  <c r="AC23" i="7"/>
  <c r="AC16" i="26"/>
  <c r="Y22" i="7"/>
  <c r="AC22" i="7"/>
  <c r="Y21" i="7"/>
  <c r="AC21" i="7"/>
  <c r="I6" i="26" l="1"/>
  <c r="X12" i="10"/>
  <c r="S18" i="7"/>
  <c r="S11" i="7"/>
  <c r="S12" i="7"/>
  <c r="S13" i="7"/>
  <c r="S14" i="7"/>
  <c r="S15" i="7"/>
  <c r="S16" i="7"/>
  <c r="S17" i="7"/>
  <c r="S19" i="7"/>
  <c r="S20" i="7"/>
  <c r="S10" i="7"/>
  <c r="S22" i="6" l="1"/>
  <c r="R20" i="6" s="1"/>
  <c r="S14" i="6"/>
  <c r="S18" i="6"/>
  <c r="R18" i="6" s="1"/>
  <c r="S12" i="6"/>
  <c r="S11" i="6"/>
  <c r="S10" i="6"/>
  <c r="S9" i="6"/>
  <c r="T8" i="1"/>
  <c r="T7" i="1"/>
  <c r="T10" i="26"/>
  <c r="T9" i="26"/>
  <c r="S9" i="26" s="1"/>
  <c r="T8" i="26"/>
  <c r="T11" i="26"/>
  <c r="T12" i="26"/>
  <c r="T13" i="26"/>
  <c r="S13" i="26" s="1"/>
  <c r="T6" i="26"/>
  <c r="T7" i="26"/>
  <c r="T14" i="26"/>
  <c r="S14" i="26" s="1"/>
  <c r="T15" i="26"/>
  <c r="S15" i="26" s="1"/>
  <c r="T16" i="26"/>
  <c r="S16" i="26" s="1"/>
  <c r="S15" i="9"/>
  <c r="S6" i="12" l="1"/>
  <c r="R19" i="4"/>
  <c r="T9" i="27"/>
  <c r="S7" i="20"/>
  <c r="S8" i="20"/>
  <c r="S9" i="20"/>
  <c r="S10" i="20"/>
  <c r="S11" i="20"/>
  <c r="S20" i="20"/>
  <c r="S19" i="20"/>
  <c r="S18" i="20"/>
  <c r="S17" i="20"/>
  <c r="S16" i="20"/>
  <c r="S14" i="20"/>
  <c r="S13" i="20"/>
  <c r="S12" i="20"/>
  <c r="T31" i="27"/>
  <c r="T30" i="27"/>
  <c r="T29" i="27"/>
  <c r="T28" i="27"/>
  <c r="T27" i="27"/>
  <c r="T26" i="27"/>
  <c r="T25" i="27"/>
  <c r="T24" i="27"/>
  <c r="T23" i="27"/>
  <c r="T22" i="27"/>
  <c r="T21" i="27"/>
  <c r="S21" i="27" s="1"/>
  <c r="T20" i="27"/>
  <c r="S20" i="27" s="1"/>
  <c r="T19" i="27"/>
  <c r="T18" i="27"/>
  <c r="T17" i="27"/>
  <c r="T16" i="27"/>
  <c r="T14" i="27"/>
  <c r="T13" i="27"/>
  <c r="T12" i="27"/>
  <c r="T11" i="27"/>
  <c r="T10" i="27"/>
  <c r="T7" i="15" l="1"/>
  <c r="S7" i="15" s="1"/>
  <c r="T6" i="15"/>
  <c r="T9" i="15"/>
  <c r="T11" i="15"/>
  <c r="T12" i="15"/>
  <c r="T13" i="15"/>
  <c r="T14" i="15"/>
  <c r="T8" i="15"/>
  <c r="T10" i="24"/>
  <c r="T11" i="24"/>
  <c r="T12" i="24"/>
  <c r="T13" i="24"/>
  <c r="T14" i="24"/>
  <c r="T15" i="24"/>
  <c r="T16" i="24"/>
  <c r="T17" i="24"/>
  <c r="T18" i="24"/>
  <c r="T19" i="24"/>
  <c r="T20" i="24"/>
  <c r="T21" i="24"/>
  <c r="T22" i="24"/>
  <c r="T23" i="24"/>
  <c r="T24" i="24"/>
  <c r="T25" i="24"/>
  <c r="T26" i="24"/>
  <c r="T9" i="24"/>
  <c r="S8" i="7"/>
  <c r="S6" i="13"/>
  <c r="S8" i="13"/>
  <c r="R8" i="13" s="1"/>
  <c r="S7" i="13"/>
  <c r="R7" i="13" s="1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9" i="13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R11" i="10" s="1"/>
  <c r="S10" i="10"/>
  <c r="R10" i="10" s="1"/>
  <c r="S9" i="10"/>
  <c r="R7" i="8"/>
  <c r="R8" i="8"/>
  <c r="R9" i="8"/>
  <c r="R10" i="8"/>
  <c r="R11" i="8"/>
  <c r="R12" i="8"/>
  <c r="R13" i="8"/>
  <c r="T11" i="28" l="1"/>
  <c r="T12" i="28"/>
  <c r="T13" i="28"/>
  <c r="T14" i="28"/>
  <c r="T15" i="28"/>
  <c r="T16" i="28"/>
  <c r="T17" i="28"/>
  <c r="T18" i="28"/>
  <c r="T19" i="28"/>
  <c r="T20" i="28"/>
  <c r="T21" i="28"/>
  <c r="T22" i="28"/>
  <c r="T23" i="28"/>
  <c r="T24" i="28"/>
  <c r="T25" i="28"/>
  <c r="T26" i="28"/>
  <c r="T27" i="28"/>
  <c r="T28" i="28"/>
  <c r="T29" i="28"/>
  <c r="T30" i="28"/>
  <c r="T31" i="28"/>
  <c r="T32" i="28"/>
  <c r="T33" i="28"/>
  <c r="T34" i="28"/>
  <c r="T35" i="28"/>
  <c r="T36" i="28"/>
  <c r="T37" i="28"/>
  <c r="T38" i="28"/>
  <c r="T39" i="28"/>
  <c r="H16" i="4" l="1"/>
  <c r="X24" i="20" l="1"/>
  <c r="G9" i="28" l="1"/>
  <c r="M1" i="12"/>
  <c r="I6" i="12"/>
  <c r="H15" i="10" l="1"/>
  <c r="H22" i="13" l="1"/>
  <c r="H6" i="13"/>
  <c r="AC55" i="24" l="1"/>
  <c r="X55" i="24"/>
  <c r="AB55" i="24"/>
  <c r="X54" i="24"/>
  <c r="X53" i="24"/>
  <c r="X52" i="24"/>
  <c r="X51" i="24" l="1"/>
  <c r="X50" i="24"/>
  <c r="X49" i="24"/>
  <c r="X48" i="24"/>
  <c r="X47" i="24"/>
  <c r="X46" i="24"/>
  <c r="AB46" i="24"/>
  <c r="AC46" i="24" s="1"/>
  <c r="X45" i="24"/>
  <c r="X44" i="24"/>
  <c r="X43" i="24"/>
  <c r="X42" i="24"/>
  <c r="X41" i="24"/>
  <c r="J17" i="27" l="1"/>
  <c r="J16" i="27"/>
  <c r="X114" i="4" l="1"/>
  <c r="X15" i="4"/>
  <c r="J26" i="4" l="1"/>
  <c r="X40" i="4" l="1"/>
  <c r="X46" i="27" l="1"/>
  <c r="X43" i="27"/>
  <c r="X47" i="27"/>
  <c r="X44" i="27"/>
  <c r="X45" i="27"/>
  <c r="X42" i="27"/>
  <c r="X77" i="4"/>
  <c r="J31" i="4"/>
  <c r="K31" i="4"/>
  <c r="H31" i="4"/>
  <c r="P31" i="4" l="1"/>
  <c r="J25" i="24"/>
  <c r="I25" i="24"/>
  <c r="G25" i="24"/>
  <c r="F25" i="24"/>
  <c r="AB42" i="24" l="1"/>
  <c r="AC42" i="24" s="1"/>
  <c r="AB49" i="24"/>
  <c r="AC49" i="24" s="1"/>
  <c r="AB41" i="24"/>
  <c r="AC41" i="24" s="1"/>
  <c r="Q25" i="24"/>
  <c r="K25" i="24"/>
  <c r="X70" i="4"/>
  <c r="F28" i="4"/>
  <c r="H11" i="4"/>
  <c r="L25" i="24" l="1"/>
  <c r="J9" i="20"/>
  <c r="J18" i="20" l="1"/>
  <c r="I7" i="19"/>
  <c r="H7" i="19"/>
  <c r="G8" i="22"/>
  <c r="H32" i="4"/>
  <c r="X58" i="27"/>
  <c r="L6" i="15" l="1"/>
  <c r="J13" i="22" l="1"/>
  <c r="J12" i="22"/>
  <c r="I13" i="22"/>
  <c r="I8" i="22"/>
  <c r="I12" i="22"/>
  <c r="O12" i="22" l="1"/>
  <c r="X32" i="27" l="1"/>
  <c r="F11" i="1" l="1"/>
  <c r="F8" i="1"/>
  <c r="F9" i="1"/>
  <c r="F10" i="1"/>
  <c r="F12" i="1"/>
  <c r="F13" i="1"/>
  <c r="F14" i="1"/>
  <c r="F15" i="1"/>
  <c r="F16" i="1"/>
  <c r="F17" i="1"/>
  <c r="F7" i="1"/>
  <c r="I16" i="26" l="1"/>
  <c r="J23" i="24" l="1"/>
  <c r="I23" i="24"/>
  <c r="G23" i="24"/>
  <c r="F23" i="24"/>
  <c r="AB51" i="24" l="1"/>
  <c r="AC51" i="24" s="1"/>
  <c r="AB50" i="24"/>
  <c r="AC50" i="24" s="1"/>
  <c r="Q23" i="24"/>
  <c r="L23" i="24" s="1"/>
  <c r="K23" i="24"/>
  <c r="X73" i="4"/>
  <c r="H26" i="4"/>
  <c r="Y6" i="6" l="1"/>
  <c r="J6" i="6"/>
  <c r="J9" i="6" l="1"/>
  <c r="I6" i="15"/>
  <c r="I8" i="26"/>
  <c r="I10" i="26"/>
  <c r="I7" i="26"/>
  <c r="I7" i="1"/>
  <c r="G22" i="27" l="1"/>
  <c r="H7" i="4"/>
  <c r="F10" i="24" l="1"/>
  <c r="X23" i="28" l="1"/>
  <c r="X19" i="27"/>
  <c r="X7" i="19"/>
  <c r="X30" i="4" l="1"/>
  <c r="Y10" i="7"/>
  <c r="X80" i="4" l="1"/>
  <c r="X32" i="4"/>
  <c r="X9" i="4"/>
  <c r="X33" i="4"/>
  <c r="X54" i="4"/>
  <c r="X89" i="4"/>
  <c r="X105" i="4"/>
  <c r="X106" i="4"/>
  <c r="X107" i="4"/>
  <c r="X92" i="4"/>
  <c r="X82" i="4"/>
  <c r="X83" i="4"/>
  <c r="X81" i="4"/>
  <c r="W8" i="22" l="1"/>
  <c r="I9" i="22" l="1"/>
  <c r="I10" i="22"/>
  <c r="I11" i="22"/>
  <c r="X28" i="19"/>
  <c r="X84" i="4"/>
  <c r="X41" i="4"/>
  <c r="X71" i="4"/>
  <c r="X74" i="4"/>
  <c r="X72" i="4"/>
  <c r="X19" i="24"/>
  <c r="X20" i="24"/>
  <c r="X18" i="10"/>
  <c r="X17" i="10"/>
  <c r="X16" i="10"/>
  <c r="X15" i="10"/>
  <c r="X24" i="9"/>
  <c r="X11" i="9"/>
  <c r="X13" i="9"/>
  <c r="X14" i="9"/>
  <c r="X10" i="9" l="1"/>
  <c r="X16" i="19" l="1"/>
  <c r="G10" i="28" l="1"/>
  <c r="G12" i="28"/>
  <c r="G14" i="28"/>
  <c r="G16" i="28"/>
  <c r="G24" i="28"/>
  <c r="G26" i="28"/>
  <c r="G28" i="28"/>
  <c r="G33" i="28"/>
  <c r="G35" i="28"/>
  <c r="G18" i="28"/>
  <c r="G20" i="28"/>
  <c r="G21" i="28"/>
  <c r="G22" i="28"/>
  <c r="G23" i="28"/>
  <c r="G30" i="28"/>
  <c r="G32" i="28"/>
  <c r="G37" i="28"/>
  <c r="G39" i="28"/>
  <c r="G40" i="28" l="1"/>
  <c r="I15" i="11"/>
  <c r="J6" i="9"/>
  <c r="X27" i="24" l="1"/>
  <c r="W12" i="8"/>
  <c r="K12" i="15"/>
  <c r="K13" i="15"/>
  <c r="K14" i="15"/>
  <c r="K11" i="15"/>
  <c r="K9" i="15"/>
  <c r="K7" i="15"/>
  <c r="K8" i="15"/>
  <c r="K6" i="15"/>
  <c r="Y13" i="6" l="1"/>
  <c r="Y14" i="6"/>
  <c r="AB120" i="4" l="1"/>
  <c r="AB121" i="4"/>
  <c r="AB122" i="4"/>
  <c r="AB123" i="4"/>
  <c r="AB124" i="4"/>
  <c r="X120" i="4"/>
  <c r="X121" i="4"/>
  <c r="X122" i="4"/>
  <c r="X123" i="4"/>
  <c r="X124" i="4"/>
  <c r="H19" i="4" l="1"/>
  <c r="F19" i="4"/>
  <c r="AB40" i="4" s="1"/>
  <c r="AC40" i="4" s="1"/>
  <c r="F20" i="4"/>
  <c r="W10" i="12"/>
  <c r="I11" i="11" l="1"/>
  <c r="J17" i="6"/>
  <c r="J36" i="28" l="1"/>
  <c r="X10" i="28"/>
  <c r="X12" i="28"/>
  <c r="J8" i="22"/>
  <c r="J8" i="4"/>
  <c r="X9" i="9"/>
  <c r="X45" i="9"/>
  <c r="X44" i="9"/>
  <c r="X43" i="9"/>
  <c r="X42" i="9"/>
  <c r="X74" i="22" l="1"/>
  <c r="Y34" i="7"/>
  <c r="Y20" i="7"/>
  <c r="X36" i="27"/>
  <c r="X15" i="27"/>
  <c r="G13" i="22" l="1"/>
  <c r="G12" i="22"/>
  <c r="G14" i="27"/>
  <c r="H8" i="7"/>
  <c r="J20" i="6" l="1"/>
  <c r="J25" i="28" l="1"/>
  <c r="I25" i="28"/>
  <c r="F25" i="28"/>
  <c r="K36" i="28"/>
  <c r="I36" i="28"/>
  <c r="Q36" i="28" s="1"/>
  <c r="L36" i="28" s="1"/>
  <c r="J31" i="28"/>
  <c r="I31" i="28"/>
  <c r="F31" i="28"/>
  <c r="J29" i="28"/>
  <c r="I29" i="28"/>
  <c r="F29" i="28"/>
  <c r="J27" i="28"/>
  <c r="I27" i="28"/>
  <c r="F27" i="28"/>
  <c r="J19" i="28"/>
  <c r="I19" i="28"/>
  <c r="F19" i="28"/>
  <c r="J17" i="28"/>
  <c r="I17" i="28"/>
  <c r="F17" i="28"/>
  <c r="J15" i="28"/>
  <c r="I15" i="28"/>
  <c r="F15" i="28"/>
  <c r="F11" i="28"/>
  <c r="J13" i="28"/>
  <c r="I13" i="28"/>
  <c r="F13" i="28"/>
  <c r="J11" i="28"/>
  <c r="K11" i="28" s="1"/>
  <c r="I11" i="28"/>
  <c r="Q31" i="28" l="1"/>
  <c r="L31" i="28" s="1"/>
  <c r="Q25" i="28"/>
  <c r="L25" i="28" s="1"/>
  <c r="K25" i="28"/>
  <c r="K31" i="28"/>
  <c r="Q29" i="28"/>
  <c r="L29" i="28" s="1"/>
  <c r="Q27" i="28"/>
  <c r="L27" i="28" s="1"/>
  <c r="K29" i="28"/>
  <c r="Q15" i="28"/>
  <c r="L15" i="28" s="1"/>
  <c r="K27" i="28"/>
  <c r="Q19" i="28"/>
  <c r="L19" i="28" s="1"/>
  <c r="K19" i="28"/>
  <c r="Q17" i="28"/>
  <c r="L17" i="28" s="1"/>
  <c r="K17" i="28"/>
  <c r="K15" i="28"/>
  <c r="Q13" i="28"/>
  <c r="L13" i="28" s="1"/>
  <c r="K13" i="28"/>
  <c r="Q11" i="28"/>
  <c r="L11" i="28" s="1"/>
  <c r="G16" i="27"/>
  <c r="G9" i="27"/>
  <c r="J11" i="20"/>
  <c r="J13" i="20"/>
  <c r="J12" i="6"/>
  <c r="G21" i="24"/>
  <c r="G22" i="24"/>
  <c r="G24" i="24"/>
  <c r="G26" i="24"/>
  <c r="G20" i="24"/>
  <c r="G16" i="24"/>
  <c r="G18" i="24"/>
  <c r="J17" i="24"/>
  <c r="I17" i="24"/>
  <c r="F17" i="24"/>
  <c r="G10" i="24"/>
  <c r="G12" i="24"/>
  <c r="G14" i="24"/>
  <c r="H15" i="7"/>
  <c r="H17" i="7"/>
  <c r="H13" i="7"/>
  <c r="H11" i="7"/>
  <c r="H34" i="10"/>
  <c r="H17" i="10"/>
  <c r="H19" i="10"/>
  <c r="H22" i="10"/>
  <c r="H24" i="10"/>
  <c r="H26" i="10"/>
  <c r="H28" i="10"/>
  <c r="H30" i="10"/>
  <c r="H32" i="10"/>
  <c r="I13" i="8"/>
  <c r="I9" i="8"/>
  <c r="I10" i="8"/>
  <c r="I11" i="8"/>
  <c r="J14" i="9"/>
  <c r="J12" i="9"/>
  <c r="Q17" i="24" l="1"/>
  <c r="L17" i="24" s="1"/>
  <c r="K17" i="24"/>
  <c r="G29" i="27" l="1"/>
  <c r="G26" i="27"/>
  <c r="G24" i="27"/>
  <c r="G20" i="27"/>
  <c r="G31" i="27"/>
  <c r="G30" i="27"/>
  <c r="G28" i="27"/>
  <c r="G27" i="27"/>
  <c r="G19" i="27"/>
  <c r="G18" i="27"/>
  <c r="G15" i="27"/>
  <c r="G13" i="27"/>
  <c r="G12" i="27"/>
  <c r="I19" i="19"/>
  <c r="I18" i="19"/>
  <c r="I17" i="19"/>
  <c r="I16" i="19"/>
  <c r="I14" i="19"/>
  <c r="I13" i="19"/>
  <c r="I12" i="19"/>
  <c r="I11" i="19"/>
  <c r="I9" i="19"/>
  <c r="I8" i="19"/>
  <c r="I15" i="19"/>
  <c r="G11" i="27"/>
  <c r="M2" i="22"/>
  <c r="M13" i="22" s="1"/>
  <c r="I20" i="19" l="1"/>
  <c r="L13" i="22"/>
  <c r="L14" i="19"/>
  <c r="O18" i="6"/>
  <c r="M18" i="6"/>
  <c r="G9" i="6"/>
  <c r="L12" i="22" l="1"/>
  <c r="X50" i="27"/>
  <c r="X51" i="27"/>
  <c r="X52" i="27"/>
  <c r="X57" i="27"/>
  <c r="X22" i="28" l="1"/>
  <c r="AB113" i="27"/>
  <c r="AB114" i="27"/>
  <c r="X21" i="20"/>
  <c r="X20" i="20"/>
  <c r="X23" i="20"/>
  <c r="X26" i="20"/>
  <c r="X251" i="4"/>
  <c r="X51" i="4"/>
  <c r="X66" i="4"/>
  <c r="X274" i="4"/>
  <c r="X279" i="4"/>
  <c r="AE24" i="6"/>
  <c r="Y24" i="6"/>
  <c r="AE13" i="26"/>
  <c r="Y13" i="26"/>
  <c r="AF13" i="26" s="1"/>
  <c r="Y10" i="15"/>
  <c r="X81" i="9" l="1"/>
  <c r="X22" i="9"/>
  <c r="AB128" i="27" l="1"/>
  <c r="X27" i="10"/>
  <c r="X26" i="10"/>
  <c r="AB98" i="27" l="1"/>
  <c r="AB99" i="27"/>
  <c r="AB100" i="27"/>
  <c r="AB101" i="27"/>
  <c r="AB102" i="27"/>
  <c r="AB103" i="27"/>
  <c r="AB90" i="27"/>
  <c r="AB93" i="27"/>
  <c r="X87" i="27"/>
  <c r="X88" i="27"/>
  <c r="X89" i="27"/>
  <c r="X90" i="27"/>
  <c r="X91" i="27"/>
  <c r="X92" i="27"/>
  <c r="X93" i="27"/>
  <c r="J34" i="28" l="1"/>
  <c r="I34" i="28"/>
  <c r="F34" i="28"/>
  <c r="J38" i="28"/>
  <c r="I38" i="28"/>
  <c r="F38" i="28"/>
  <c r="Q38" i="28" l="1"/>
  <c r="L38" i="28" s="1"/>
  <c r="Q34" i="28"/>
  <c r="K34" i="28"/>
  <c r="K38" i="28"/>
  <c r="F25" i="27"/>
  <c r="L34" i="28" l="1"/>
  <c r="J6" i="13" l="1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X56" i="4" l="1"/>
  <c r="X36" i="4"/>
  <c r="X58" i="4"/>
  <c r="X69" i="4"/>
  <c r="AE27" i="6"/>
  <c r="Y27" i="6"/>
  <c r="AE16" i="1"/>
  <c r="Y16" i="1"/>
  <c r="AE15" i="1"/>
  <c r="Y15" i="1"/>
  <c r="AE10" i="26"/>
  <c r="Y10" i="26"/>
  <c r="AF10" i="26" s="1"/>
  <c r="AE9" i="26"/>
  <c r="Y9" i="26"/>
  <c r="AF9" i="26" s="1"/>
  <c r="Y24" i="15"/>
  <c r="Y32" i="7"/>
  <c r="Y31" i="7"/>
  <c r="Y30" i="7"/>
  <c r="AB136" i="27" l="1"/>
  <c r="AB137" i="27"/>
  <c r="AB138" i="27"/>
  <c r="AB139" i="27"/>
  <c r="AB140" i="27"/>
  <c r="AB141" i="27"/>
  <c r="AB142" i="27"/>
  <c r="AB143" i="27"/>
  <c r="AB144" i="27"/>
  <c r="X13" i="10" l="1"/>
  <c r="X8" i="10" l="1"/>
  <c r="X9" i="10"/>
  <c r="X10" i="10"/>
  <c r="X11" i="10"/>
  <c r="J25" i="4" l="1"/>
  <c r="K32" i="4"/>
  <c r="K30" i="4"/>
  <c r="K28" i="4"/>
  <c r="K27" i="4"/>
  <c r="K26" i="4"/>
  <c r="P26" i="4" s="1"/>
  <c r="K25" i="4"/>
  <c r="K24" i="4"/>
  <c r="K23" i="4"/>
  <c r="K22" i="4"/>
  <c r="K21" i="4"/>
  <c r="K20" i="4"/>
  <c r="L20" i="4" s="1"/>
  <c r="K19" i="4"/>
  <c r="L19" i="4" s="1"/>
  <c r="K16" i="4"/>
  <c r="K15" i="4"/>
  <c r="K14" i="4"/>
  <c r="K13" i="4"/>
  <c r="K12" i="4"/>
  <c r="K11" i="4"/>
  <c r="K10" i="4"/>
  <c r="K9" i="4"/>
  <c r="K8" i="4"/>
  <c r="J32" i="4"/>
  <c r="J30" i="4"/>
  <c r="J28" i="4"/>
  <c r="J27" i="4"/>
  <c r="J24" i="4"/>
  <c r="J23" i="4"/>
  <c r="J22" i="4"/>
  <c r="J21" i="4"/>
  <c r="J20" i="4"/>
  <c r="J19" i="4"/>
  <c r="J16" i="4"/>
  <c r="J15" i="4"/>
  <c r="J14" i="4"/>
  <c r="J13" i="4"/>
  <c r="J12" i="4"/>
  <c r="J11" i="4"/>
  <c r="J10" i="4"/>
  <c r="J9" i="4"/>
  <c r="K7" i="4"/>
  <c r="K21" i="11"/>
  <c r="K20" i="11"/>
  <c r="K19" i="11"/>
  <c r="K18" i="11"/>
  <c r="K17" i="11"/>
  <c r="K15" i="11"/>
  <c r="K16" i="11"/>
  <c r="K14" i="11"/>
  <c r="K13" i="11"/>
  <c r="K12" i="11"/>
  <c r="K8" i="11"/>
  <c r="K9" i="11"/>
  <c r="K10" i="11"/>
  <c r="K11" i="11"/>
  <c r="K7" i="11"/>
  <c r="K6" i="11"/>
  <c r="K18" i="9"/>
  <c r="K17" i="9"/>
  <c r="X40" i="24"/>
  <c r="P11" i="4" l="1"/>
  <c r="P19" i="4"/>
  <c r="P28" i="4"/>
  <c r="P15" i="4"/>
  <c r="P20" i="4"/>
  <c r="G19" i="20"/>
  <c r="G20" i="20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50" i="11"/>
  <c r="AC51" i="11"/>
  <c r="AC55" i="11"/>
  <c r="AD55" i="11" s="1"/>
  <c r="AC56" i="11"/>
  <c r="AD56" i="11" s="1"/>
  <c r="AC57" i="11"/>
  <c r="AD57" i="11" s="1"/>
  <c r="AC60" i="11"/>
  <c r="AD60" i="11" s="1"/>
  <c r="AC63" i="11"/>
  <c r="AD63" i="11" s="1"/>
  <c r="AC64" i="11"/>
  <c r="AD64" i="11" s="1"/>
  <c r="AC65" i="11"/>
  <c r="AD65" i="11" s="1"/>
  <c r="AC66" i="11"/>
  <c r="AC67" i="11"/>
  <c r="AC68" i="11"/>
  <c r="AC69" i="11"/>
  <c r="AC70" i="11"/>
  <c r="AC71" i="11"/>
  <c r="AC72" i="11"/>
  <c r="AC73" i="11"/>
  <c r="AC74" i="11"/>
  <c r="AC75" i="11"/>
  <c r="AC76" i="11"/>
  <c r="AC77" i="11"/>
  <c r="AC78" i="11"/>
  <c r="AC79" i="11"/>
  <c r="AC80" i="11"/>
  <c r="AC81" i="11"/>
  <c r="AC82" i="11"/>
  <c r="Y55" i="11"/>
  <c r="Y56" i="11"/>
  <c r="Y57" i="11"/>
  <c r="Y58" i="11"/>
  <c r="Y59" i="11"/>
  <c r="Y60" i="11"/>
  <c r="Y61" i="11"/>
  <c r="Y62" i="11"/>
  <c r="Y63" i="11"/>
  <c r="Y64" i="11"/>
  <c r="Y65" i="11"/>
  <c r="Y66" i="11"/>
  <c r="AD66" i="11"/>
  <c r="Y67" i="11"/>
  <c r="AD67" i="11"/>
  <c r="Y68" i="11"/>
  <c r="AD68" i="11"/>
  <c r="Y69" i="11"/>
  <c r="AD69" i="11"/>
  <c r="Y70" i="11"/>
  <c r="AD70" i="11"/>
  <c r="Y71" i="11"/>
  <c r="AD71" i="11"/>
  <c r="Y72" i="11"/>
  <c r="AD72" i="11"/>
  <c r="Y73" i="11"/>
  <c r="AD73" i="11"/>
  <c r="Y74" i="11"/>
  <c r="AD74" i="11"/>
  <c r="Y75" i="11"/>
  <c r="AD75" i="11"/>
  <c r="Y76" i="11"/>
  <c r="AD76" i="11"/>
  <c r="Y77" i="11"/>
  <c r="AD77" i="11"/>
  <c r="Y78" i="11"/>
  <c r="AD78" i="11"/>
  <c r="Y79" i="11"/>
  <c r="AD79" i="11"/>
  <c r="Y80" i="11"/>
  <c r="AD80" i="11"/>
  <c r="Y81" i="11"/>
  <c r="AD81" i="11"/>
  <c r="Y82" i="11"/>
  <c r="AD82" i="11"/>
  <c r="X16" i="28" l="1"/>
  <c r="X15" i="28"/>
  <c r="X29" i="28" l="1"/>
  <c r="W7" i="12" l="1"/>
  <c r="J24" i="28" l="1"/>
  <c r="J26" i="28"/>
  <c r="J28" i="28"/>
  <c r="I24" i="28"/>
  <c r="I26" i="28"/>
  <c r="I28" i="28"/>
  <c r="Q26" i="28" l="1"/>
  <c r="Q24" i="28"/>
  <c r="Q28" i="28"/>
  <c r="F24" i="28"/>
  <c r="K24" i="28" s="1"/>
  <c r="F26" i="28"/>
  <c r="K26" i="28" s="1"/>
  <c r="F28" i="28"/>
  <c r="K28" i="28" s="1"/>
  <c r="F30" i="28"/>
  <c r="X12" i="4"/>
  <c r="X13" i="24"/>
  <c r="L28" i="28" l="1"/>
  <c r="L26" i="28"/>
  <c r="L24" i="28"/>
  <c r="M3" i="28"/>
  <c r="M3" i="27"/>
  <c r="M3" i="24"/>
  <c r="O25" i="24" s="1"/>
  <c r="J2" i="19"/>
  <c r="L2" i="10"/>
  <c r="M3" i="8"/>
  <c r="M3" i="9"/>
  <c r="N6" i="9" s="1"/>
  <c r="M6" i="9" s="1"/>
  <c r="M9" i="19" l="1"/>
  <c r="P25" i="24"/>
  <c r="N25" i="24"/>
  <c r="R25" i="24"/>
  <c r="S25" i="24" s="1"/>
  <c r="G9" i="24"/>
  <c r="O23" i="24"/>
  <c r="O25" i="28"/>
  <c r="O36" i="28"/>
  <c r="O31" i="28"/>
  <c r="O29" i="28"/>
  <c r="O27" i="28"/>
  <c r="O19" i="28"/>
  <c r="O17" i="28"/>
  <c r="O15" i="28"/>
  <c r="O13" i="28"/>
  <c r="O11" i="28"/>
  <c r="O39" i="28"/>
  <c r="O34" i="28"/>
  <c r="O28" i="28"/>
  <c r="O22" i="28"/>
  <c r="O16" i="28"/>
  <c r="O38" i="28"/>
  <c r="O33" i="28"/>
  <c r="O26" i="28"/>
  <c r="O21" i="28"/>
  <c r="O14" i="28"/>
  <c r="O37" i="28"/>
  <c r="O32" i="28"/>
  <c r="O24" i="28"/>
  <c r="O20" i="28"/>
  <c r="O12" i="28"/>
  <c r="O35" i="28"/>
  <c r="O30" i="28"/>
  <c r="O23" i="28"/>
  <c r="O18" i="28"/>
  <c r="O10" i="28"/>
  <c r="O30" i="27"/>
  <c r="N30" i="27" s="1"/>
  <c r="O26" i="27"/>
  <c r="N26" i="27" s="1"/>
  <c r="O22" i="27"/>
  <c r="N22" i="27" s="1"/>
  <c r="O18" i="27"/>
  <c r="N18" i="27" s="1"/>
  <c r="O13" i="27"/>
  <c r="N13" i="27" s="1"/>
  <c r="O9" i="27"/>
  <c r="N9" i="27" s="1"/>
  <c r="O28" i="27"/>
  <c r="N28" i="27" s="1"/>
  <c r="O24" i="27"/>
  <c r="N24" i="27" s="1"/>
  <c r="O16" i="27"/>
  <c r="N16" i="27" s="1"/>
  <c r="O11" i="27"/>
  <c r="N11" i="27" s="1"/>
  <c r="O31" i="27"/>
  <c r="N31" i="27" s="1"/>
  <c r="O23" i="27"/>
  <c r="N23" i="27" s="1"/>
  <c r="O19" i="27"/>
  <c r="N19" i="27" s="1"/>
  <c r="O10" i="27"/>
  <c r="N10" i="27" s="1"/>
  <c r="O29" i="27"/>
  <c r="O25" i="27"/>
  <c r="N25" i="27" s="1"/>
  <c r="O21" i="27"/>
  <c r="N21" i="27" s="1"/>
  <c r="O17" i="27"/>
  <c r="N17" i="27" s="1"/>
  <c r="O12" i="27"/>
  <c r="N12" i="27" s="1"/>
  <c r="O20" i="27"/>
  <c r="N20" i="27" s="1"/>
  <c r="O27" i="27"/>
  <c r="N27" i="27" s="1"/>
  <c r="O14" i="27"/>
  <c r="N14" i="27" s="1"/>
  <c r="O17" i="24"/>
  <c r="O13" i="24"/>
  <c r="O18" i="24"/>
  <c r="O22" i="24"/>
  <c r="O9" i="24"/>
  <c r="O10" i="24"/>
  <c r="O14" i="24"/>
  <c r="O19" i="24"/>
  <c r="O24" i="24"/>
  <c r="O11" i="24"/>
  <c r="O15" i="24"/>
  <c r="O20" i="24"/>
  <c r="O26" i="24"/>
  <c r="O12" i="24"/>
  <c r="O16" i="24"/>
  <c r="O21" i="24"/>
  <c r="J19" i="20"/>
  <c r="J20" i="20"/>
  <c r="K8" i="1"/>
  <c r="N9" i="19" l="1"/>
  <c r="L9" i="19"/>
  <c r="N23" i="24"/>
  <c r="R23" i="24" s="1"/>
  <c r="S23" i="24" s="1"/>
  <c r="P23" i="24"/>
  <c r="N25" i="28"/>
  <c r="R25" i="28" s="1"/>
  <c r="S25" i="28" s="1"/>
  <c r="P25" i="28"/>
  <c r="N36" i="28"/>
  <c r="R36" i="28" s="1"/>
  <c r="S36" i="28" s="1"/>
  <c r="P36" i="28"/>
  <c r="N31" i="28"/>
  <c r="R31" i="28" s="1"/>
  <c r="S31" i="28" s="1"/>
  <c r="P31" i="28"/>
  <c r="N29" i="28"/>
  <c r="R29" i="28" s="1"/>
  <c r="S29" i="28" s="1"/>
  <c r="P29" i="28"/>
  <c r="N27" i="28"/>
  <c r="R27" i="28" s="1"/>
  <c r="S27" i="28" s="1"/>
  <c r="P27" i="28"/>
  <c r="N19" i="28"/>
  <c r="R19" i="28" s="1"/>
  <c r="S19" i="28" s="1"/>
  <c r="P19" i="28"/>
  <c r="N17" i="28"/>
  <c r="R17" i="28" s="1"/>
  <c r="S17" i="28" s="1"/>
  <c r="P17" i="28"/>
  <c r="N15" i="28"/>
  <c r="R15" i="28" s="1"/>
  <c r="S15" i="28" s="1"/>
  <c r="P15" i="28"/>
  <c r="N13" i="28"/>
  <c r="R13" i="28" s="1"/>
  <c r="S13" i="28" s="1"/>
  <c r="P13" i="28"/>
  <c r="N34" i="28"/>
  <c r="R34" i="28" s="1"/>
  <c r="S34" i="28" s="1"/>
  <c r="P34" i="28"/>
  <c r="P38" i="28"/>
  <c r="N38" i="28"/>
  <c r="R38" i="28"/>
  <c r="S38" i="28" s="1"/>
  <c r="P11" i="28"/>
  <c r="N11" i="28"/>
  <c r="R11" i="28" s="1"/>
  <c r="S11" i="28" s="1"/>
  <c r="N29" i="27"/>
  <c r="P29" i="27"/>
  <c r="N7" i="19"/>
  <c r="L7" i="19"/>
  <c r="L18" i="19"/>
  <c r="L19" i="19"/>
  <c r="L17" i="19"/>
  <c r="P24" i="24"/>
  <c r="N24" i="24"/>
  <c r="N21" i="24"/>
  <c r="P21" i="24"/>
  <c r="P20" i="24"/>
  <c r="N20" i="24"/>
  <c r="P19" i="24"/>
  <c r="N19" i="24"/>
  <c r="P22" i="24"/>
  <c r="N22" i="24"/>
  <c r="P14" i="24"/>
  <c r="N14" i="24"/>
  <c r="P18" i="24"/>
  <c r="N18" i="24"/>
  <c r="P16" i="24"/>
  <c r="N16" i="24"/>
  <c r="P15" i="24"/>
  <c r="N15" i="24"/>
  <c r="N12" i="24"/>
  <c r="P12" i="24"/>
  <c r="P11" i="24"/>
  <c r="N11" i="24"/>
  <c r="N10" i="24"/>
  <c r="P10" i="24"/>
  <c r="P13" i="24"/>
  <c r="N13" i="24"/>
  <c r="N17" i="24"/>
  <c r="R17" i="24" s="1"/>
  <c r="S17" i="24" s="1"/>
  <c r="P17" i="24"/>
  <c r="X16" i="20"/>
  <c r="Y31" i="6" l="1"/>
  <c r="X34" i="27" l="1"/>
  <c r="I18" i="20" l="1"/>
  <c r="I19" i="20"/>
  <c r="I20" i="20"/>
  <c r="K20" i="20"/>
  <c r="K19" i="20"/>
  <c r="P19" i="20" l="1"/>
  <c r="P20" i="20"/>
  <c r="Y17" i="15"/>
  <c r="J21" i="28" l="1"/>
  <c r="I21" i="28"/>
  <c r="F21" i="28"/>
  <c r="Q21" i="28" l="1"/>
  <c r="L21" i="28" s="1"/>
  <c r="K21" i="28"/>
  <c r="M3" i="7"/>
  <c r="N8" i="7" s="1"/>
  <c r="M8" i="7" l="1"/>
  <c r="O8" i="7"/>
  <c r="F31" i="27"/>
  <c r="I31" i="27"/>
  <c r="J31" i="27"/>
  <c r="K31" i="27" l="1"/>
  <c r="Q31" i="27"/>
  <c r="L31" i="27" s="1"/>
  <c r="I7" i="11"/>
  <c r="K9" i="6" l="1"/>
  <c r="I9" i="6"/>
  <c r="I10" i="6"/>
  <c r="I11" i="6"/>
  <c r="X18" i="24"/>
  <c r="J13" i="24"/>
  <c r="K15" i="9"/>
  <c r="P9" i="6" l="1"/>
  <c r="F21" i="4"/>
  <c r="H20" i="4"/>
  <c r="L21" i="4" l="1"/>
  <c r="P21" i="4"/>
  <c r="AB346" i="4" l="1"/>
  <c r="AC346" i="4" s="1"/>
  <c r="X346" i="4"/>
  <c r="AB345" i="4"/>
  <c r="AC345" i="4" s="1"/>
  <c r="X345" i="4"/>
  <c r="AB344" i="4"/>
  <c r="AC344" i="4" s="1"/>
  <c r="X344" i="4"/>
  <c r="AB343" i="4"/>
  <c r="AC343" i="4" s="1"/>
  <c r="X343" i="4"/>
  <c r="AB342" i="4"/>
  <c r="AC342" i="4" s="1"/>
  <c r="X342" i="4"/>
  <c r="AC341" i="4"/>
  <c r="AB341" i="4"/>
  <c r="X341" i="4"/>
  <c r="AB340" i="4"/>
  <c r="AC340" i="4" s="1"/>
  <c r="X340" i="4"/>
  <c r="AB339" i="4"/>
  <c r="AC339" i="4" s="1"/>
  <c r="X339" i="4"/>
  <c r="AB338" i="4"/>
  <c r="AC338" i="4" s="1"/>
  <c r="X338" i="4"/>
  <c r="AC337" i="4"/>
  <c r="AB337" i="4"/>
  <c r="X337" i="4"/>
  <c r="AB336" i="4"/>
  <c r="AC336" i="4" s="1"/>
  <c r="X336" i="4"/>
  <c r="AB335" i="4"/>
  <c r="AC335" i="4" s="1"/>
  <c r="X335" i="4"/>
  <c r="AB334" i="4"/>
  <c r="AC334" i="4" s="1"/>
  <c r="X334" i="4"/>
  <c r="AB333" i="4"/>
  <c r="AC333" i="4" s="1"/>
  <c r="X333" i="4"/>
  <c r="AB332" i="4"/>
  <c r="AC332" i="4" s="1"/>
  <c r="X332" i="4"/>
  <c r="AB331" i="4"/>
  <c r="AC331" i="4" s="1"/>
  <c r="X331" i="4"/>
  <c r="AB330" i="4"/>
  <c r="AC330" i="4" s="1"/>
  <c r="X330" i="4"/>
  <c r="AB329" i="4"/>
  <c r="AC329" i="4" s="1"/>
  <c r="X329" i="4"/>
  <c r="AB328" i="4"/>
  <c r="AC328" i="4" s="1"/>
  <c r="X328" i="4"/>
  <c r="AB327" i="4"/>
  <c r="AC327" i="4" s="1"/>
  <c r="X327" i="4"/>
  <c r="AB326" i="4"/>
  <c r="AC326" i="4" s="1"/>
  <c r="X326" i="4"/>
  <c r="AC325" i="4"/>
  <c r="AB325" i="4"/>
  <c r="X325" i="4"/>
  <c r="AB324" i="4"/>
  <c r="AC324" i="4" s="1"/>
  <c r="X324" i="4"/>
  <c r="AB323" i="4"/>
  <c r="AC323" i="4" s="1"/>
  <c r="X323" i="4"/>
  <c r="AB322" i="4"/>
  <c r="AC322" i="4" s="1"/>
  <c r="X322" i="4"/>
  <c r="AB321" i="4"/>
  <c r="AC321" i="4" s="1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Y48" i="7" l="1"/>
  <c r="X17" i="24" l="1"/>
  <c r="X60" i="27" l="1"/>
  <c r="X61" i="27"/>
  <c r="X62" i="27"/>
  <c r="X63" i="27"/>
  <c r="X64" i="27"/>
  <c r="X65" i="27"/>
  <c r="X66" i="27"/>
  <c r="X67" i="27"/>
  <c r="X68" i="27"/>
  <c r="X69" i="27"/>
  <c r="X70" i="27"/>
  <c r="X71" i="27"/>
  <c r="X72" i="27"/>
  <c r="X73" i="27"/>
  <c r="X74" i="27"/>
  <c r="X75" i="27"/>
  <c r="X76" i="27"/>
  <c r="X77" i="27"/>
  <c r="X78" i="27"/>
  <c r="X79" i="27"/>
  <c r="X80" i="27"/>
  <c r="X81" i="27"/>
  <c r="X82" i="27"/>
  <c r="X83" i="27"/>
  <c r="X84" i="27"/>
  <c r="X85" i="27"/>
  <c r="X86" i="27"/>
  <c r="X94" i="27"/>
  <c r="X95" i="27"/>
  <c r="X96" i="27"/>
  <c r="X97" i="27"/>
  <c r="X98" i="27"/>
  <c r="X99" i="27"/>
  <c r="X100" i="27"/>
  <c r="X101" i="27"/>
  <c r="X102" i="27"/>
  <c r="X103" i="27"/>
  <c r="X104" i="27"/>
  <c r="X105" i="27"/>
  <c r="X106" i="27"/>
  <c r="X107" i="27"/>
  <c r="X108" i="27"/>
  <c r="X109" i="27"/>
  <c r="X110" i="27"/>
  <c r="X111" i="27"/>
  <c r="X112" i="27"/>
  <c r="X113" i="27"/>
  <c r="X114" i="27"/>
  <c r="X115" i="27"/>
  <c r="X116" i="27"/>
  <c r="X117" i="27"/>
  <c r="X118" i="27"/>
  <c r="X119" i="27"/>
  <c r="X120" i="27"/>
  <c r="X121" i="27"/>
  <c r="X122" i="27"/>
  <c r="X123" i="27"/>
  <c r="X124" i="27"/>
  <c r="X125" i="27"/>
  <c r="X126" i="27"/>
  <c r="X127" i="27"/>
  <c r="X128" i="27"/>
  <c r="X129" i="27"/>
  <c r="X130" i="27"/>
  <c r="X131" i="27"/>
  <c r="X132" i="27"/>
  <c r="X133" i="27"/>
  <c r="X134" i="27"/>
  <c r="X135" i="27"/>
  <c r="X136" i="27"/>
  <c r="X137" i="27"/>
  <c r="X138" i="27"/>
  <c r="X139" i="27"/>
  <c r="X140" i="27"/>
  <c r="X141" i="27"/>
  <c r="X142" i="27"/>
  <c r="X143" i="27"/>
  <c r="X144" i="27"/>
  <c r="X145" i="27"/>
  <c r="X146" i="27"/>
  <c r="X147" i="27"/>
  <c r="X148" i="27"/>
  <c r="X149" i="27"/>
  <c r="X150" i="27"/>
  <c r="X151" i="27"/>
  <c r="X152" i="27"/>
  <c r="X153" i="27"/>
  <c r="X154" i="27"/>
  <c r="X155" i="27"/>
  <c r="X156" i="27"/>
  <c r="X157" i="27"/>
  <c r="X158" i="27"/>
  <c r="X159" i="27"/>
  <c r="X160" i="27"/>
  <c r="X161" i="27"/>
  <c r="X162" i="27"/>
  <c r="X163" i="27"/>
  <c r="X164" i="27"/>
  <c r="X165" i="27"/>
  <c r="X166" i="27"/>
  <c r="X167" i="27"/>
  <c r="X168" i="27"/>
  <c r="X169" i="27"/>
  <c r="X170" i="27"/>
  <c r="X171" i="27"/>
  <c r="X172" i="27"/>
  <c r="X173" i="27"/>
  <c r="X174" i="27"/>
  <c r="X175" i="27"/>
  <c r="X176" i="27"/>
  <c r="X177" i="27"/>
  <c r="X178" i="27"/>
  <c r="X179" i="27"/>
  <c r="X180" i="27"/>
  <c r="X181" i="27"/>
  <c r="X182" i="27"/>
  <c r="X183" i="27"/>
  <c r="X184" i="27"/>
  <c r="X185" i="27"/>
  <c r="X186" i="27"/>
  <c r="X187" i="27"/>
  <c r="X188" i="27"/>
  <c r="X189" i="27"/>
  <c r="X190" i="27"/>
  <c r="X191" i="27"/>
  <c r="X192" i="27"/>
  <c r="X193" i="27"/>
  <c r="X194" i="27"/>
  <c r="X195" i="27"/>
  <c r="X196" i="27"/>
  <c r="X197" i="27"/>
  <c r="X198" i="27"/>
  <c r="X199" i="27"/>
  <c r="X200" i="27"/>
  <c r="X201" i="27"/>
  <c r="X202" i="27"/>
  <c r="X203" i="27"/>
  <c r="X204" i="27"/>
  <c r="X205" i="27"/>
  <c r="X206" i="27"/>
  <c r="X207" i="27"/>
  <c r="X208" i="27"/>
  <c r="X209" i="27"/>
  <c r="X210" i="27"/>
  <c r="AB210" i="27"/>
  <c r="AC210" i="27" s="1"/>
  <c r="X211" i="27"/>
  <c r="AB211" i="27"/>
  <c r="AC211" i="27"/>
  <c r="X212" i="27"/>
  <c r="AB212" i="27"/>
  <c r="AC212" i="27"/>
  <c r="X213" i="27"/>
  <c r="AB213" i="27"/>
  <c r="AC213" i="27"/>
  <c r="X214" i="27"/>
  <c r="AB214" i="27"/>
  <c r="AC214" i="27"/>
  <c r="X215" i="27"/>
  <c r="AB215" i="27"/>
  <c r="AC215" i="27"/>
  <c r="X216" i="27"/>
  <c r="AB216" i="27"/>
  <c r="AC216" i="27"/>
  <c r="X217" i="27"/>
  <c r="AB217" i="27"/>
  <c r="AC217" i="27"/>
  <c r="X218" i="27"/>
  <c r="AB218" i="27"/>
  <c r="AC218" i="27"/>
  <c r="X219" i="27"/>
  <c r="AB219" i="27"/>
  <c r="AC219" i="27"/>
  <c r="X220" i="27"/>
  <c r="AB220" i="27"/>
  <c r="AC220" i="27"/>
  <c r="X221" i="27"/>
  <c r="AB221" i="27"/>
  <c r="AC221" i="27"/>
  <c r="X222" i="27"/>
  <c r="AB222" i="27"/>
  <c r="AC222" i="27"/>
  <c r="X223" i="27"/>
  <c r="AB223" i="27"/>
  <c r="AC223" i="27"/>
  <c r="X224" i="27"/>
  <c r="AB224" i="27"/>
  <c r="AC224" i="27"/>
  <c r="X225" i="27"/>
  <c r="AB225" i="27"/>
  <c r="AC225" i="27"/>
  <c r="X226" i="27"/>
  <c r="AB226" i="27"/>
  <c r="AC226" i="27"/>
  <c r="X227" i="27"/>
  <c r="AB227" i="27"/>
  <c r="AC227" i="27"/>
  <c r="X228" i="27"/>
  <c r="AB228" i="27"/>
  <c r="AC228" i="27"/>
  <c r="X229" i="27"/>
  <c r="AB229" i="27"/>
  <c r="AC229" i="27"/>
  <c r="X230" i="27"/>
  <c r="AB230" i="27"/>
  <c r="AC230" i="27"/>
  <c r="X231" i="27"/>
  <c r="AB231" i="27"/>
  <c r="AC231" i="27"/>
  <c r="X232" i="27"/>
  <c r="AB232" i="27"/>
  <c r="AC232" i="27"/>
  <c r="X233" i="27"/>
  <c r="AB233" i="27"/>
  <c r="AC233" i="27"/>
  <c r="X234" i="27"/>
  <c r="AB234" i="27"/>
  <c r="AC234" i="27"/>
  <c r="X235" i="27"/>
  <c r="AB235" i="27"/>
  <c r="AC235" i="27"/>
  <c r="X236" i="27"/>
  <c r="AB236" i="27"/>
  <c r="AC236" i="27"/>
  <c r="X237" i="27"/>
  <c r="AB237" i="27"/>
  <c r="AC237" i="27"/>
  <c r="X238" i="27"/>
  <c r="AB238" i="27"/>
  <c r="AC238" i="27"/>
  <c r="X239" i="27"/>
  <c r="AB239" i="27"/>
  <c r="AC239" i="27"/>
  <c r="X240" i="27"/>
  <c r="AB240" i="27"/>
  <c r="AC240" i="27"/>
  <c r="X241" i="27"/>
  <c r="AB241" i="27"/>
  <c r="AC241" i="27"/>
  <c r="X242" i="27"/>
  <c r="AB242" i="27"/>
  <c r="AC242" i="27"/>
  <c r="X243" i="27"/>
  <c r="AB243" i="27"/>
  <c r="AC243" i="27"/>
  <c r="X244" i="27"/>
  <c r="AB244" i="27"/>
  <c r="AC244" i="27"/>
  <c r="X245" i="27"/>
  <c r="AB245" i="27"/>
  <c r="AC245" i="27"/>
  <c r="X246" i="27"/>
  <c r="AB246" i="27"/>
  <c r="AC246" i="27"/>
  <c r="X247" i="27"/>
  <c r="AB247" i="27"/>
  <c r="AC247" i="27"/>
  <c r="X248" i="27"/>
  <c r="AB248" i="27"/>
  <c r="AC248" i="27"/>
  <c r="X249" i="27"/>
  <c r="AB249" i="27"/>
  <c r="AC249" i="27"/>
  <c r="X250" i="27"/>
  <c r="AB250" i="27"/>
  <c r="AC250" i="27"/>
  <c r="X251" i="27"/>
  <c r="AB251" i="27"/>
  <c r="AC251" i="27"/>
  <c r="X252" i="27"/>
  <c r="AB252" i="27"/>
  <c r="AC252" i="27"/>
  <c r="X253" i="27"/>
  <c r="AB253" i="27"/>
  <c r="AC253" i="27"/>
  <c r="X254" i="27"/>
  <c r="AB254" i="27"/>
  <c r="AC254" i="27"/>
  <c r="X255" i="27"/>
  <c r="AB255" i="27"/>
  <c r="AC255" i="27"/>
  <c r="X256" i="27"/>
  <c r="AB256" i="27"/>
  <c r="AC256" i="27"/>
  <c r="X257" i="27"/>
  <c r="AB257" i="27"/>
  <c r="AC257" i="27"/>
  <c r="X258" i="27"/>
  <c r="AB258" i="27"/>
  <c r="AC258" i="27"/>
  <c r="X259" i="27"/>
  <c r="AB259" i="27"/>
  <c r="AC259" i="27"/>
  <c r="X260" i="27"/>
  <c r="AB260" i="27"/>
  <c r="AC260" i="27"/>
  <c r="X261" i="27"/>
  <c r="AB261" i="27"/>
  <c r="AC261" i="27"/>
  <c r="X262" i="27"/>
  <c r="AB262" i="27"/>
  <c r="AC262" i="27"/>
  <c r="X263" i="27"/>
  <c r="AB263" i="27"/>
  <c r="AC263" i="27"/>
  <c r="X264" i="27"/>
  <c r="AB264" i="27"/>
  <c r="AC264" i="27"/>
  <c r="X265" i="27"/>
  <c r="AB265" i="27"/>
  <c r="AC265" i="27"/>
  <c r="X266" i="27"/>
  <c r="AB266" i="27"/>
  <c r="AC266" i="27"/>
  <c r="X267" i="27"/>
  <c r="AB267" i="27"/>
  <c r="AC267" i="27"/>
  <c r="X268" i="27"/>
  <c r="AB268" i="27"/>
  <c r="AC268" i="27"/>
  <c r="X269" i="27"/>
  <c r="AB269" i="27"/>
  <c r="AC269" i="27"/>
  <c r="X270" i="27"/>
  <c r="AB270" i="27"/>
  <c r="AC270" i="27"/>
  <c r="X271" i="27"/>
  <c r="AB271" i="27"/>
  <c r="AC271" i="27"/>
  <c r="X272" i="27"/>
  <c r="AB272" i="27"/>
  <c r="AC272" i="27"/>
  <c r="X273" i="27"/>
  <c r="AB273" i="27"/>
  <c r="AC273" i="27"/>
  <c r="X274" i="27"/>
  <c r="AB274" i="27"/>
  <c r="AC274" i="27"/>
  <c r="X275" i="27"/>
  <c r="AB275" i="27"/>
  <c r="AC275" i="27"/>
  <c r="X276" i="27"/>
  <c r="AB276" i="27"/>
  <c r="AC276" i="27"/>
  <c r="X277" i="27"/>
  <c r="AB277" i="27"/>
  <c r="AC277" i="27"/>
  <c r="X278" i="27"/>
  <c r="AB278" i="27"/>
  <c r="AC278" i="27"/>
  <c r="X279" i="27"/>
  <c r="AB279" i="27"/>
  <c r="AC279" i="27"/>
  <c r="X280" i="27"/>
  <c r="AB280" i="27"/>
  <c r="AC280" i="27"/>
  <c r="X281" i="27"/>
  <c r="AB281" i="27"/>
  <c r="AC281" i="27"/>
  <c r="X282" i="27"/>
  <c r="AB282" i="27"/>
  <c r="AC282" i="27"/>
  <c r="X283" i="27"/>
  <c r="AB283" i="27"/>
  <c r="AC283" i="27"/>
  <c r="X284" i="27"/>
  <c r="AB284" i="27"/>
  <c r="AC284" i="27"/>
  <c r="X285" i="27"/>
  <c r="AB285" i="27"/>
  <c r="AC285" i="27"/>
  <c r="X286" i="27"/>
  <c r="AB286" i="27"/>
  <c r="AC286" i="27"/>
  <c r="X287" i="27"/>
  <c r="AB287" i="27"/>
  <c r="AC287" i="27"/>
  <c r="X288" i="27"/>
  <c r="AB288" i="27"/>
  <c r="AC288" i="27"/>
  <c r="X289" i="27"/>
  <c r="AB289" i="27"/>
  <c r="AC289" i="27"/>
  <c r="X290" i="27"/>
  <c r="AB290" i="27"/>
  <c r="AC290" i="27"/>
  <c r="X291" i="27"/>
  <c r="AB291" i="27"/>
  <c r="AC291" i="27"/>
  <c r="X292" i="27"/>
  <c r="AB292" i="27"/>
  <c r="AC292" i="27"/>
  <c r="X293" i="27"/>
  <c r="AB293" i="27"/>
  <c r="AC293" i="27"/>
  <c r="X294" i="27"/>
  <c r="AB294" i="27"/>
  <c r="AC294" i="27"/>
  <c r="X295" i="27"/>
  <c r="AB295" i="27"/>
  <c r="AC295" i="27"/>
  <c r="X296" i="27"/>
  <c r="AB296" i="27"/>
  <c r="AC296" i="27"/>
  <c r="X297" i="27"/>
  <c r="AB297" i="27"/>
  <c r="AC297" i="27"/>
  <c r="X298" i="27"/>
  <c r="AB298" i="27"/>
  <c r="AC298" i="27"/>
  <c r="X299" i="27"/>
  <c r="AB299" i="27"/>
  <c r="AC299" i="27"/>
  <c r="X300" i="27"/>
  <c r="AB300" i="27"/>
  <c r="AC300" i="27"/>
  <c r="X301" i="27"/>
  <c r="AB301" i="27"/>
  <c r="AC301" i="27"/>
  <c r="X302" i="27"/>
  <c r="AB302" i="27"/>
  <c r="AC302" i="27"/>
  <c r="X303" i="27"/>
  <c r="AB303" i="27"/>
  <c r="AC303" i="27"/>
  <c r="X304" i="27"/>
  <c r="AB304" i="27"/>
  <c r="AC304" i="27"/>
  <c r="X305" i="27"/>
  <c r="AB305" i="27"/>
  <c r="AC305" i="27"/>
  <c r="X306" i="27"/>
  <c r="AB306" i="27"/>
  <c r="AC306" i="27"/>
  <c r="X307" i="27"/>
  <c r="AB307" i="27"/>
  <c r="AC307" i="27"/>
  <c r="X308" i="27"/>
  <c r="AB308" i="27"/>
  <c r="AC308" i="27"/>
  <c r="X309" i="27"/>
  <c r="AB309" i="27"/>
  <c r="AC309" i="27"/>
  <c r="X310" i="27"/>
  <c r="AB310" i="27"/>
  <c r="AC310" i="27"/>
  <c r="X311" i="27"/>
  <c r="AB311" i="27"/>
  <c r="AC311" i="27"/>
  <c r="X312" i="27"/>
  <c r="AB312" i="27"/>
  <c r="AC312" i="27"/>
  <c r="X313" i="27"/>
  <c r="AB313" i="27"/>
  <c r="AC313" i="27"/>
  <c r="X314" i="27"/>
  <c r="AB314" i="27"/>
  <c r="AC314" i="27"/>
  <c r="X315" i="27"/>
  <c r="AB315" i="27"/>
  <c r="AC315" i="27"/>
  <c r="X316" i="27"/>
  <c r="AB316" i="27"/>
  <c r="AC316" i="27"/>
  <c r="X317" i="27"/>
  <c r="AB317" i="27"/>
  <c r="AC317" i="27"/>
  <c r="H22" i="4" l="1"/>
  <c r="I17" i="27" l="1"/>
  <c r="F17" i="27"/>
  <c r="AB192" i="27" l="1"/>
  <c r="AC192" i="27" s="1"/>
  <c r="AB172" i="27"/>
  <c r="AC172" i="27" s="1"/>
  <c r="Q17" i="27"/>
  <c r="L17" i="27" s="1"/>
  <c r="K17" i="27"/>
  <c r="Y7" i="1" l="1"/>
  <c r="J18" i="19" l="1"/>
  <c r="K18" i="19" s="1"/>
  <c r="H18" i="19"/>
  <c r="O18" i="19" l="1"/>
  <c r="Y6" i="15"/>
  <c r="L13" i="15"/>
  <c r="G13" i="15"/>
  <c r="AC43" i="15" l="1"/>
  <c r="AC49" i="15"/>
  <c r="M13" i="15"/>
  <c r="Q13" i="15"/>
  <c r="X99" i="4" l="1"/>
  <c r="Y11" i="11"/>
  <c r="Y50" i="11"/>
  <c r="Y47" i="11"/>
  <c r="Y49" i="11"/>
  <c r="Y45" i="11"/>
  <c r="AE13" i="6" l="1"/>
  <c r="AE7" i="6"/>
  <c r="Y7" i="6"/>
  <c r="AE8" i="26"/>
  <c r="Y8" i="26"/>
  <c r="AF8" i="26" s="1"/>
  <c r="Y101" i="7"/>
  <c r="Y102" i="7"/>
  <c r="Y100" i="7"/>
  <c r="AA33" i="8"/>
  <c r="AB33" i="8" s="1"/>
  <c r="AA34" i="8"/>
  <c r="AB34" i="8" s="1"/>
  <c r="AA35" i="8"/>
  <c r="AB35" i="8"/>
  <c r="AA36" i="8"/>
  <c r="AB36" i="8" s="1"/>
  <c r="AA37" i="8"/>
  <c r="AB37" i="8" s="1"/>
  <c r="AA38" i="8"/>
  <c r="AB38" i="8" s="1"/>
  <c r="AA39" i="8"/>
  <c r="AB39" i="8" s="1"/>
  <c r="AA40" i="8"/>
  <c r="AB40" i="8" s="1"/>
  <c r="AA41" i="8"/>
  <c r="AB41" i="8" s="1"/>
  <c r="AA42" i="8"/>
  <c r="AB42" i="8"/>
  <c r="AA43" i="8"/>
  <c r="AB43" i="8"/>
  <c r="AA44" i="8"/>
  <c r="AB44" i="8"/>
  <c r="AA45" i="8"/>
  <c r="AB45" i="8"/>
  <c r="AA46" i="8"/>
  <c r="AB46" i="8"/>
  <c r="AA47" i="8"/>
  <c r="AB47" i="8"/>
  <c r="AA48" i="8"/>
  <c r="AB48" i="8"/>
  <c r="AA49" i="8"/>
  <c r="AB49" i="8"/>
  <c r="AA50" i="8"/>
  <c r="AB50" i="8"/>
  <c r="AA51" i="8"/>
  <c r="AB51" i="8"/>
  <c r="AA52" i="8"/>
  <c r="AB52" i="8"/>
  <c r="AA53" i="8"/>
  <c r="AB53" i="8"/>
  <c r="AA54" i="8"/>
  <c r="AB54" i="8"/>
  <c r="AA55" i="8"/>
  <c r="AB55" i="8"/>
  <c r="AA56" i="8"/>
  <c r="AB56" i="8"/>
  <c r="AA57" i="8"/>
  <c r="AB57" i="8"/>
  <c r="AC30" i="8"/>
  <c r="W30" i="8"/>
  <c r="W15" i="8"/>
  <c r="AC14" i="8"/>
  <c r="W9" i="8"/>
  <c r="Y99" i="7"/>
  <c r="Y98" i="7"/>
  <c r="Y97" i="7"/>
  <c r="Y96" i="7"/>
  <c r="AA38" i="22"/>
  <c r="AA39" i="22"/>
  <c r="AA40" i="22"/>
  <c r="AA41" i="22"/>
  <c r="AA42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AB114" i="9"/>
  <c r="AC114" i="9"/>
  <c r="X115" i="9"/>
  <c r="AB115" i="9"/>
  <c r="AC115" i="9"/>
  <c r="X116" i="9"/>
  <c r="AB116" i="9"/>
  <c r="AC116" i="9"/>
  <c r="X117" i="9"/>
  <c r="AB117" i="9"/>
  <c r="AC117" i="9"/>
  <c r="X118" i="9"/>
  <c r="AB118" i="9"/>
  <c r="AC118" i="9"/>
  <c r="X119" i="9"/>
  <c r="AB119" i="9"/>
  <c r="AC119" i="9"/>
  <c r="X120" i="9"/>
  <c r="AB120" i="9"/>
  <c r="AC120" i="9"/>
  <c r="X121" i="9"/>
  <c r="AB121" i="9"/>
  <c r="AC121" i="9"/>
  <c r="X122" i="9"/>
  <c r="AB122" i="9"/>
  <c r="AC122" i="9"/>
  <c r="X123" i="9"/>
  <c r="AB123" i="9"/>
  <c r="AC123" i="9"/>
  <c r="X124" i="9"/>
  <c r="AB124" i="9"/>
  <c r="AC124" i="9"/>
  <c r="X125" i="9"/>
  <c r="AB125" i="9"/>
  <c r="AC125" i="9"/>
  <c r="X126" i="9"/>
  <c r="AB126" i="9"/>
  <c r="AC126" i="9"/>
  <c r="X127" i="9"/>
  <c r="AB127" i="9"/>
  <c r="AC127" i="9"/>
  <c r="X128" i="9"/>
  <c r="AB128" i="9"/>
  <c r="AC128" i="9"/>
  <c r="X129" i="9"/>
  <c r="AB129" i="9"/>
  <c r="AC129" i="9"/>
  <c r="X130" i="9"/>
  <c r="AB130" i="9"/>
  <c r="AC130" i="9"/>
  <c r="X131" i="9"/>
  <c r="AB131" i="9"/>
  <c r="AC131" i="9"/>
  <c r="X132" i="9"/>
  <c r="AB132" i="9"/>
  <c r="AC132" i="9"/>
  <c r="X133" i="9"/>
  <c r="AB133" i="9"/>
  <c r="AC133" i="9"/>
  <c r="X134" i="9"/>
  <c r="AB134" i="9"/>
  <c r="AC134" i="9"/>
  <c r="X135" i="9"/>
  <c r="AB135" i="9"/>
  <c r="AC135" i="9"/>
  <c r="X136" i="9"/>
  <c r="AB136" i="9"/>
  <c r="AC136" i="9"/>
  <c r="X137" i="9"/>
  <c r="AB137" i="9"/>
  <c r="AC137" i="9"/>
  <c r="X138" i="9"/>
  <c r="AB138" i="9"/>
  <c r="AC138" i="9"/>
  <c r="X139" i="9"/>
  <c r="AB139" i="9"/>
  <c r="AC139" i="9"/>
  <c r="X140" i="9"/>
  <c r="AB140" i="9"/>
  <c r="AC140" i="9"/>
  <c r="X141" i="9"/>
  <c r="AB141" i="9"/>
  <c r="AC141" i="9"/>
  <c r="X142" i="9"/>
  <c r="AB142" i="9"/>
  <c r="AC142" i="9"/>
  <c r="X143" i="9"/>
  <c r="AB143" i="9"/>
  <c r="AC143" i="9"/>
  <c r="X144" i="9"/>
  <c r="AB144" i="9"/>
  <c r="AC144" i="9"/>
  <c r="X145" i="9"/>
  <c r="AB145" i="9"/>
  <c r="AC145" i="9"/>
  <c r="X146" i="9"/>
  <c r="AB146" i="9"/>
  <c r="AC146" i="9"/>
  <c r="X147" i="9"/>
  <c r="AB147" i="9"/>
  <c r="AC147" i="9"/>
  <c r="X148" i="9"/>
  <c r="AB148" i="9"/>
  <c r="AC148" i="9"/>
  <c r="X149" i="9"/>
  <c r="AB149" i="9"/>
  <c r="AC149" i="9"/>
  <c r="X150" i="9"/>
  <c r="AB150" i="9"/>
  <c r="AC150" i="9"/>
  <c r="X151" i="9"/>
  <c r="AB151" i="9"/>
  <c r="AC151" i="9"/>
  <c r="X152" i="9"/>
  <c r="AB152" i="9"/>
  <c r="AC152" i="9"/>
  <c r="X153" i="9"/>
  <c r="AB153" i="9"/>
  <c r="AC153" i="9"/>
  <c r="X154" i="9"/>
  <c r="AB154" i="9"/>
  <c r="AC154" i="9"/>
  <c r="X155" i="9"/>
  <c r="AB155" i="9"/>
  <c r="AC155" i="9"/>
  <c r="X156" i="9"/>
  <c r="AB156" i="9"/>
  <c r="AC156" i="9"/>
  <c r="X157" i="9"/>
  <c r="AB157" i="9"/>
  <c r="AC157" i="9"/>
  <c r="X158" i="9"/>
  <c r="AB158" i="9"/>
  <c r="AC158" i="9"/>
  <c r="X159" i="9"/>
  <c r="AB159" i="9"/>
  <c r="AC159" i="9"/>
  <c r="X160" i="9"/>
  <c r="AB160" i="9"/>
  <c r="AC160" i="9"/>
  <c r="X161" i="9"/>
  <c r="AB161" i="9"/>
  <c r="AC161" i="9"/>
  <c r="X162" i="9"/>
  <c r="AB162" i="9"/>
  <c r="AC162" i="9"/>
  <c r="X163" i="9"/>
  <c r="AB163" i="9"/>
  <c r="AC163" i="9"/>
  <c r="X164" i="9"/>
  <c r="AB164" i="9"/>
  <c r="AC164" i="9"/>
  <c r="X165" i="9"/>
  <c r="AB165" i="9"/>
  <c r="AC165" i="9"/>
  <c r="X166" i="9"/>
  <c r="AB166" i="9"/>
  <c r="AC166" i="9"/>
  <c r="X167" i="9"/>
  <c r="AB167" i="9"/>
  <c r="AC167" i="9"/>
  <c r="X168" i="9"/>
  <c r="AB168" i="9"/>
  <c r="AC168" i="9"/>
  <c r="X169" i="9"/>
  <c r="AB169" i="9"/>
  <c r="AC169" i="9"/>
  <c r="X170" i="9"/>
  <c r="AB170" i="9"/>
  <c r="AC170" i="9"/>
  <c r="X171" i="9"/>
  <c r="AB171" i="9"/>
  <c r="AC171" i="9"/>
  <c r="X172" i="9"/>
  <c r="AB172" i="9"/>
  <c r="AC172" i="9"/>
  <c r="X173" i="9"/>
  <c r="AB173" i="9"/>
  <c r="AC173" i="9"/>
  <c r="X174" i="9"/>
  <c r="AB174" i="9"/>
  <c r="AC174" i="9"/>
  <c r="X175" i="9"/>
  <c r="AB175" i="9"/>
  <c r="AC175" i="9"/>
  <c r="X176" i="9"/>
  <c r="AB176" i="9"/>
  <c r="AC176" i="9"/>
  <c r="X177" i="9"/>
  <c r="AB177" i="9"/>
  <c r="AC177" i="9"/>
  <c r="X178" i="9"/>
  <c r="AB178" i="9"/>
  <c r="AC178" i="9"/>
  <c r="X179" i="9"/>
  <c r="AB179" i="9"/>
  <c r="AC179" i="9"/>
  <c r="X180" i="9"/>
  <c r="AB180" i="9"/>
  <c r="AC180" i="9"/>
  <c r="X181" i="9"/>
  <c r="AB181" i="9"/>
  <c r="AC181" i="9"/>
  <c r="X182" i="9"/>
  <c r="AB182" i="9"/>
  <c r="AC182" i="9"/>
  <c r="X183" i="9"/>
  <c r="AB183" i="9"/>
  <c r="AC183" i="9"/>
  <c r="X184" i="9"/>
  <c r="AB184" i="9"/>
  <c r="AC184" i="9"/>
  <c r="X185" i="9"/>
  <c r="AB185" i="9"/>
  <c r="AC185" i="9"/>
  <c r="X186" i="9"/>
  <c r="AB186" i="9"/>
  <c r="AC186" i="9"/>
  <c r="X187" i="9"/>
  <c r="AB187" i="9"/>
  <c r="AC187" i="9"/>
  <c r="X188" i="9"/>
  <c r="AB188" i="9"/>
  <c r="AC188" i="9"/>
  <c r="X189" i="9"/>
  <c r="AB189" i="9"/>
  <c r="AC189" i="9"/>
  <c r="X190" i="9"/>
  <c r="AB190" i="9"/>
  <c r="AC190" i="9"/>
  <c r="X191" i="9"/>
  <c r="AB191" i="9"/>
  <c r="AC191" i="9"/>
  <c r="X192" i="9"/>
  <c r="AB192" i="9"/>
  <c r="AC192" i="9"/>
  <c r="X193" i="9"/>
  <c r="AB193" i="9"/>
  <c r="AC193" i="9"/>
  <c r="X194" i="9"/>
  <c r="AB194" i="9"/>
  <c r="AC194" i="9"/>
  <c r="X195" i="9"/>
  <c r="AB195" i="9"/>
  <c r="AC195" i="9"/>
  <c r="X196" i="9"/>
  <c r="AB196" i="9"/>
  <c r="AC196" i="9"/>
  <c r="X197" i="9"/>
  <c r="AB197" i="9"/>
  <c r="AC197" i="9"/>
  <c r="X198" i="9"/>
  <c r="AB198" i="9"/>
  <c r="AC198" i="9"/>
  <c r="X199" i="9"/>
  <c r="AB199" i="9"/>
  <c r="AC199" i="9"/>
  <c r="X200" i="9"/>
  <c r="AB200" i="9"/>
  <c r="AC200" i="9"/>
  <c r="X201" i="9"/>
  <c r="AB201" i="9"/>
  <c r="AC201" i="9"/>
  <c r="X202" i="9"/>
  <c r="AB202" i="9"/>
  <c r="AC202" i="9"/>
  <c r="X203" i="9"/>
  <c r="AB203" i="9"/>
  <c r="AC203" i="9"/>
  <c r="X204" i="9"/>
  <c r="AB204" i="9"/>
  <c r="AC204" i="9"/>
  <c r="X205" i="9"/>
  <c r="AB205" i="9"/>
  <c r="AC205" i="9"/>
  <c r="X206" i="9"/>
  <c r="AB206" i="9"/>
  <c r="AC206" i="9"/>
  <c r="X207" i="9"/>
  <c r="AB207" i="9"/>
  <c r="AC207" i="9"/>
  <c r="X208" i="9"/>
  <c r="AB208" i="9"/>
  <c r="AC208" i="9"/>
  <c r="X209" i="9"/>
  <c r="AB209" i="9"/>
  <c r="AC209" i="9"/>
  <c r="X210" i="9"/>
  <c r="AB210" i="9"/>
  <c r="AC210" i="9"/>
  <c r="X211" i="9"/>
  <c r="AB211" i="9"/>
  <c r="AC211" i="9"/>
  <c r="X212" i="9"/>
  <c r="AB212" i="9"/>
  <c r="AC212" i="9"/>
  <c r="X213" i="9"/>
  <c r="AB213" i="9"/>
  <c r="AC213" i="9"/>
  <c r="X214" i="9"/>
  <c r="AB214" i="9"/>
  <c r="AC214" i="9"/>
  <c r="X215" i="9"/>
  <c r="AB215" i="9"/>
  <c r="AC215" i="9"/>
  <c r="X216" i="9"/>
  <c r="AB216" i="9"/>
  <c r="AC216" i="9"/>
  <c r="X217" i="9"/>
  <c r="AB217" i="9"/>
  <c r="AC217" i="9"/>
  <c r="X218" i="9"/>
  <c r="AB218" i="9"/>
  <c r="AC218" i="9"/>
  <c r="X219" i="9"/>
  <c r="AB219" i="9"/>
  <c r="AC219" i="9"/>
  <c r="X220" i="9"/>
  <c r="AB220" i="9"/>
  <c r="AC220" i="9"/>
  <c r="X221" i="9"/>
  <c r="AB221" i="9"/>
  <c r="AC221" i="9"/>
  <c r="X222" i="9"/>
  <c r="AB222" i="9"/>
  <c r="AC222" i="9"/>
  <c r="X223" i="9"/>
  <c r="AB223" i="9"/>
  <c r="AC223" i="9"/>
  <c r="Y95" i="7"/>
  <c r="Y94" i="7"/>
  <c r="Y93" i="7"/>
  <c r="Y29" i="11" l="1"/>
  <c r="Y30" i="11"/>
  <c r="Y31" i="11"/>
  <c r="Y32" i="11"/>
  <c r="X22" i="24"/>
  <c r="Y91" i="7"/>
  <c r="Y92" i="7"/>
  <c r="Y90" i="7"/>
  <c r="Y89" i="7"/>
  <c r="Y88" i="7"/>
  <c r="Y87" i="7"/>
  <c r="Y86" i="7"/>
  <c r="Y85" i="7"/>
  <c r="Y84" i="7"/>
  <c r="AC102" i="7"/>
  <c r="AD102" i="7"/>
  <c r="AC103" i="7"/>
  <c r="AD103" i="7"/>
  <c r="AC104" i="7"/>
  <c r="AD104" i="7"/>
  <c r="AC105" i="7"/>
  <c r="AD105" i="7"/>
  <c r="AC106" i="7"/>
  <c r="AD106" i="7"/>
  <c r="AC107" i="7"/>
  <c r="AD107" i="7"/>
  <c r="AC108" i="7"/>
  <c r="AD108" i="7"/>
  <c r="AC109" i="7"/>
  <c r="AD109" i="7"/>
  <c r="AC110" i="7"/>
  <c r="AD110" i="7"/>
  <c r="AC111" i="7"/>
  <c r="AD111" i="7"/>
  <c r="AC112" i="7"/>
  <c r="AD112" i="7"/>
  <c r="AC113" i="7"/>
  <c r="AD113" i="7"/>
  <c r="AC114" i="7"/>
  <c r="AD114" i="7"/>
  <c r="AC115" i="7"/>
  <c r="AD115" i="7"/>
  <c r="AC116" i="7"/>
  <c r="AD116" i="7"/>
  <c r="AD117" i="7"/>
  <c r="AC118" i="7"/>
  <c r="AD118" i="7"/>
  <c r="AC119" i="7"/>
  <c r="AD119" i="7"/>
  <c r="AC120" i="7"/>
  <c r="AD120" i="7"/>
  <c r="AC121" i="7"/>
  <c r="AD121" i="7"/>
  <c r="AC122" i="7"/>
  <c r="AD122" i="7"/>
  <c r="AC123" i="7"/>
  <c r="AD123" i="7"/>
  <c r="AC124" i="7"/>
  <c r="AD124" i="7"/>
  <c r="AC125" i="7"/>
  <c r="AD125" i="7"/>
  <c r="AC126" i="7"/>
  <c r="AD126" i="7"/>
  <c r="AC127" i="7"/>
  <c r="AD127" i="7"/>
  <c r="AC128" i="7"/>
  <c r="AD128" i="7"/>
  <c r="AC129" i="7"/>
  <c r="AD129" i="7"/>
  <c r="AC130" i="7"/>
  <c r="AD130" i="7"/>
  <c r="AC131" i="7"/>
  <c r="AD131" i="7"/>
  <c r="AC132" i="7"/>
  <c r="AD132" i="7"/>
  <c r="AC133" i="7"/>
  <c r="AD133" i="7"/>
  <c r="AC134" i="7"/>
  <c r="AD134" i="7"/>
  <c r="AC135" i="7"/>
  <c r="AD135" i="7"/>
  <c r="AC136" i="7"/>
  <c r="AD136" i="7"/>
  <c r="AC137" i="7"/>
  <c r="AD137" i="7"/>
  <c r="AC138" i="7"/>
  <c r="AD138" i="7"/>
  <c r="AC139" i="7"/>
  <c r="AD139" i="7"/>
  <c r="AC140" i="7"/>
  <c r="AD140" i="7"/>
  <c r="AC141" i="7"/>
  <c r="AD141" i="7"/>
  <c r="AC142" i="7"/>
  <c r="AD142" i="7"/>
  <c r="AC143" i="7"/>
  <c r="AD143" i="7"/>
  <c r="AC144" i="7"/>
  <c r="AD144" i="7"/>
  <c r="AC145" i="7"/>
  <c r="AD145" i="7"/>
  <c r="AC146" i="7"/>
  <c r="AD146" i="7"/>
  <c r="AC147" i="7"/>
  <c r="AD147" i="7"/>
  <c r="AC148" i="7"/>
  <c r="AD148" i="7"/>
  <c r="AC149" i="7"/>
  <c r="AD149" i="7"/>
  <c r="AC150" i="7"/>
  <c r="AD150" i="7"/>
  <c r="AC151" i="7"/>
  <c r="AD151" i="7"/>
  <c r="AC152" i="7"/>
  <c r="AD152" i="7"/>
  <c r="AC153" i="7"/>
  <c r="AD153" i="7"/>
  <c r="AC154" i="7"/>
  <c r="AD154" i="7"/>
  <c r="AC155" i="7"/>
  <c r="AD155" i="7"/>
  <c r="AC156" i="7"/>
  <c r="AD156" i="7"/>
  <c r="AC157" i="7"/>
  <c r="AD157" i="7"/>
  <c r="AC158" i="7"/>
  <c r="AD158" i="7"/>
  <c r="AC159" i="7"/>
  <c r="AD159" i="7"/>
  <c r="AC160" i="7"/>
  <c r="AD160" i="7"/>
  <c r="AC161" i="7"/>
  <c r="AD161" i="7"/>
  <c r="AC162" i="7"/>
  <c r="AD162" i="7"/>
  <c r="AC163" i="7"/>
  <c r="AD163" i="7"/>
  <c r="AC164" i="7"/>
  <c r="AD164" i="7"/>
  <c r="AC165" i="7"/>
  <c r="AD165" i="7"/>
  <c r="AC166" i="7"/>
  <c r="AD166" i="7"/>
  <c r="AC167" i="7"/>
  <c r="AD167" i="7"/>
  <c r="AC168" i="7"/>
  <c r="AD168" i="7"/>
  <c r="AC169" i="7"/>
  <c r="AD169" i="7"/>
  <c r="AC170" i="7"/>
  <c r="AD170" i="7"/>
  <c r="AC171" i="7"/>
  <c r="AD171" i="7"/>
  <c r="AC172" i="7"/>
  <c r="AD172" i="7"/>
  <c r="AC173" i="7"/>
  <c r="AD173" i="7"/>
  <c r="AC174" i="7"/>
  <c r="AD174" i="7"/>
  <c r="AC175" i="7"/>
  <c r="AD175" i="7"/>
  <c r="AC176" i="7"/>
  <c r="AD176" i="7"/>
  <c r="AC177" i="7"/>
  <c r="AD177" i="7"/>
  <c r="AC178" i="7"/>
  <c r="AD178" i="7"/>
  <c r="AC179" i="7"/>
  <c r="AD179" i="7"/>
  <c r="AC180" i="7"/>
  <c r="AD180" i="7"/>
  <c r="AC181" i="7"/>
  <c r="AD181" i="7"/>
  <c r="J29" i="27" l="1"/>
  <c r="I29" i="27"/>
  <c r="F29" i="27"/>
  <c r="AB178" i="27" l="1"/>
  <c r="AC178" i="27" s="1"/>
  <c r="AB196" i="27"/>
  <c r="AC196" i="27" s="1"/>
  <c r="Q29" i="27"/>
  <c r="L29" i="27" s="1"/>
  <c r="K29" i="27"/>
  <c r="J25" i="27" l="1"/>
  <c r="K25" i="27" s="1"/>
  <c r="I25" i="27"/>
  <c r="J24" i="27"/>
  <c r="I24" i="27"/>
  <c r="F24" i="27"/>
  <c r="AB92" i="27" s="1"/>
  <c r="AB89" i="27" l="1"/>
  <c r="AB189" i="27"/>
  <c r="AC189" i="27" s="1"/>
  <c r="AB208" i="27"/>
  <c r="AC208" i="27" s="1"/>
  <c r="AB175" i="27"/>
  <c r="AC175" i="27" s="1"/>
  <c r="AB179" i="27"/>
  <c r="AC179" i="27" s="1"/>
  <c r="AB149" i="27"/>
  <c r="AC149" i="27" s="1"/>
  <c r="AB161" i="27"/>
  <c r="AC161" i="27" s="1"/>
  <c r="Q24" i="27"/>
  <c r="L24" i="27" s="1"/>
  <c r="Q25" i="27"/>
  <c r="L25" i="27" s="1"/>
  <c r="K24" i="27"/>
  <c r="X21" i="19"/>
  <c r="J16" i="19"/>
  <c r="H16" i="19"/>
  <c r="F16" i="19"/>
  <c r="X16" i="24"/>
  <c r="X14" i="24"/>
  <c r="X15" i="24"/>
  <c r="O16" i="19" l="1"/>
  <c r="K16" i="19"/>
  <c r="J27" i="27"/>
  <c r="I27" i="27"/>
  <c r="F27" i="27"/>
  <c r="J26" i="27"/>
  <c r="I26" i="27"/>
  <c r="F26" i="27"/>
  <c r="AB209" i="27" l="1"/>
  <c r="AC209" i="27" s="1"/>
  <c r="AB60" i="27"/>
  <c r="AC60" i="27" s="1"/>
  <c r="AB84" i="27"/>
  <c r="AC84" i="27" s="1"/>
  <c r="AB206" i="27"/>
  <c r="AC206" i="27" s="1"/>
  <c r="AB188" i="27"/>
  <c r="AC188" i="27" s="1"/>
  <c r="Q27" i="27"/>
  <c r="L27" i="27" s="1"/>
  <c r="K27" i="27"/>
  <c r="Q26" i="27"/>
  <c r="L26" i="27" s="1"/>
  <c r="K26" i="27"/>
  <c r="J17" i="19" l="1"/>
  <c r="H17" i="19"/>
  <c r="F17" i="19"/>
  <c r="X64" i="4"/>
  <c r="J11" i="27"/>
  <c r="I11" i="27"/>
  <c r="F11" i="27"/>
  <c r="X24" i="19"/>
  <c r="J7" i="11"/>
  <c r="G7" i="11"/>
  <c r="AC43" i="11" l="1"/>
  <c r="AC48" i="11"/>
  <c r="AB181" i="27"/>
  <c r="AC181" i="27" s="1"/>
  <c r="AB199" i="27"/>
  <c r="AC199" i="27" s="1"/>
  <c r="AB167" i="27"/>
  <c r="AC167" i="27" s="1"/>
  <c r="AC141" i="27"/>
  <c r="AC52" i="11"/>
  <c r="AC30" i="11"/>
  <c r="AC46" i="11"/>
  <c r="AC58" i="11"/>
  <c r="AD58" i="11" s="1"/>
  <c r="O17" i="19"/>
  <c r="K17" i="19"/>
  <c r="Q11" i="27"/>
  <c r="L11" i="27" s="1"/>
  <c r="K11" i="27"/>
  <c r="P7" i="11"/>
  <c r="Q7" i="11" s="1"/>
  <c r="R7" i="11" s="1"/>
  <c r="J17" i="9" l="1"/>
  <c r="I17" i="9"/>
  <c r="G17" i="9"/>
  <c r="AB111" i="9" l="1"/>
  <c r="AC111" i="9" s="1"/>
  <c r="AB31" i="9"/>
  <c r="AC31" i="9" s="1"/>
  <c r="L17" i="9"/>
  <c r="P17" i="9"/>
  <c r="J21" i="27" l="1"/>
  <c r="I21" i="27"/>
  <c r="F21" i="27"/>
  <c r="AB87" i="27" l="1"/>
  <c r="AC87" i="27" s="1"/>
  <c r="AB83" i="27"/>
  <c r="AC83" i="27" s="1"/>
  <c r="Q21" i="27"/>
  <c r="L21" i="27" s="1"/>
  <c r="K21" i="27"/>
  <c r="X42" i="20" l="1"/>
  <c r="X43" i="20"/>
  <c r="X44" i="20"/>
  <c r="X45" i="20"/>
  <c r="X46" i="20"/>
  <c r="X47" i="20"/>
  <c r="X48" i="20"/>
  <c r="AB41" i="20"/>
  <c r="AC41" i="20" s="1"/>
  <c r="F16" i="24"/>
  <c r="I16" i="24"/>
  <c r="J16" i="24"/>
  <c r="K16" i="24" l="1"/>
  <c r="Q16" i="24"/>
  <c r="L16" i="24" s="1"/>
  <c r="X13" i="13"/>
  <c r="Y77" i="7"/>
  <c r="Y78" i="7"/>
  <c r="Y79" i="7"/>
  <c r="Y80" i="7"/>
  <c r="Y81" i="7"/>
  <c r="Y82" i="7"/>
  <c r="Y83" i="7"/>
  <c r="X43" i="10"/>
  <c r="X44" i="10"/>
  <c r="X45" i="10"/>
  <c r="X46" i="10"/>
  <c r="X47" i="10"/>
  <c r="X48" i="10"/>
  <c r="X49" i="10"/>
  <c r="X50" i="10"/>
  <c r="X51" i="10"/>
  <c r="AB51" i="10"/>
  <c r="AC51" i="10" s="1"/>
  <c r="X52" i="10"/>
  <c r="AB52" i="10"/>
  <c r="AC52" i="10" s="1"/>
  <c r="X53" i="10"/>
  <c r="AB53" i="10"/>
  <c r="AC53" i="10" s="1"/>
  <c r="X54" i="10"/>
  <c r="AB54" i="10"/>
  <c r="AC54" i="10" s="1"/>
  <c r="X55" i="10"/>
  <c r="AB55" i="10"/>
  <c r="AC55" i="10" s="1"/>
  <c r="X56" i="10"/>
  <c r="AB56" i="10"/>
  <c r="AC56" i="10" s="1"/>
  <c r="X57" i="10"/>
  <c r="AB57" i="10"/>
  <c r="AC57" i="10" s="1"/>
  <c r="X58" i="10"/>
  <c r="AB58" i="10"/>
  <c r="AC58" i="10" s="1"/>
  <c r="X59" i="10"/>
  <c r="AB59" i="10"/>
  <c r="AC59" i="10" s="1"/>
  <c r="X60" i="10"/>
  <c r="AB60" i="10"/>
  <c r="AC60" i="10" s="1"/>
  <c r="X61" i="10"/>
  <c r="AB61" i="10"/>
  <c r="AC61" i="10" s="1"/>
  <c r="X62" i="10"/>
  <c r="AB62" i="10"/>
  <c r="AC62" i="10" s="1"/>
  <c r="X63" i="10"/>
  <c r="AB63" i="10"/>
  <c r="AC63" i="10" s="1"/>
  <c r="X64" i="10"/>
  <c r="AB64" i="10"/>
  <c r="AC64" i="10" s="1"/>
  <c r="X65" i="10"/>
  <c r="AB65" i="10"/>
  <c r="AC65" i="10" s="1"/>
  <c r="X66" i="10"/>
  <c r="AB66" i="10"/>
  <c r="AC66" i="10" s="1"/>
  <c r="X67" i="10"/>
  <c r="AB67" i="10"/>
  <c r="AC67" i="10" s="1"/>
  <c r="X68" i="10"/>
  <c r="AB68" i="10"/>
  <c r="AC68" i="10" s="1"/>
  <c r="X69" i="10"/>
  <c r="AB69" i="10"/>
  <c r="AC69" i="10" s="1"/>
  <c r="X70" i="10"/>
  <c r="AB70" i="10"/>
  <c r="AC70" i="10" s="1"/>
  <c r="X71" i="10"/>
  <c r="AB71" i="10"/>
  <c r="AC71" i="10" s="1"/>
  <c r="X72" i="10"/>
  <c r="AB72" i="10"/>
  <c r="AC72" i="10" s="1"/>
  <c r="X73" i="10"/>
  <c r="AB73" i="10"/>
  <c r="AC73" i="10" s="1"/>
  <c r="X74" i="10"/>
  <c r="AB74" i="10"/>
  <c r="AC74" i="10" s="1"/>
  <c r="X75" i="10"/>
  <c r="AB75" i="10"/>
  <c r="AC75" i="10" s="1"/>
  <c r="X76" i="10"/>
  <c r="AB76" i="10"/>
  <c r="AC76" i="10" s="1"/>
  <c r="X77" i="10"/>
  <c r="AB77" i="10"/>
  <c r="AC77" i="10" s="1"/>
  <c r="X78" i="10"/>
  <c r="AB78" i="10"/>
  <c r="AC78" i="10" s="1"/>
  <c r="X79" i="10"/>
  <c r="AB79" i="10"/>
  <c r="AC79" i="10" s="1"/>
  <c r="X80" i="10"/>
  <c r="AB80" i="10"/>
  <c r="AC80" i="10" s="1"/>
  <c r="X81" i="10"/>
  <c r="AB81" i="10"/>
  <c r="AC81" i="10" s="1"/>
  <c r="X82" i="10"/>
  <c r="AB82" i="10"/>
  <c r="AC82" i="10" s="1"/>
  <c r="X83" i="10"/>
  <c r="AB83" i="10"/>
  <c r="AC83" i="10" s="1"/>
  <c r="X84" i="10"/>
  <c r="AB84" i="10"/>
  <c r="AC84" i="10" s="1"/>
  <c r="X85" i="10"/>
  <c r="AB85" i="10"/>
  <c r="AC85" i="10" s="1"/>
  <c r="X86" i="10"/>
  <c r="AB86" i="10"/>
  <c r="AC86" i="10" s="1"/>
  <c r="X87" i="10"/>
  <c r="AB87" i="10"/>
  <c r="AC87" i="10" s="1"/>
  <c r="X88" i="10"/>
  <c r="AB88" i="10"/>
  <c r="AC88" i="10" s="1"/>
  <c r="X89" i="10"/>
  <c r="AB89" i="10"/>
  <c r="AC89" i="10" s="1"/>
  <c r="X90" i="10"/>
  <c r="AB90" i="10"/>
  <c r="AC90" i="10" s="1"/>
  <c r="X91" i="10"/>
  <c r="AB91" i="10"/>
  <c r="AC91" i="10" s="1"/>
  <c r="X92" i="10"/>
  <c r="AB92" i="10"/>
  <c r="AC92" i="10" s="1"/>
  <c r="X93" i="10"/>
  <c r="AB93" i="10"/>
  <c r="AC93" i="10" s="1"/>
  <c r="X94" i="10"/>
  <c r="AB94" i="10"/>
  <c r="AC94" i="10" s="1"/>
  <c r="X95" i="10"/>
  <c r="AB95" i="10"/>
  <c r="AC95" i="10" s="1"/>
  <c r="X96" i="10"/>
  <c r="AB96" i="10"/>
  <c r="AC96" i="10" s="1"/>
  <c r="X97" i="10"/>
  <c r="AB97" i="10"/>
  <c r="AC97" i="10" s="1"/>
  <c r="X98" i="10"/>
  <c r="AB98" i="10"/>
  <c r="AC98" i="10" s="1"/>
  <c r="X99" i="10"/>
  <c r="AB99" i="10"/>
  <c r="AC99" i="10" s="1"/>
  <c r="X100" i="10"/>
  <c r="AB100" i="10"/>
  <c r="AC100" i="10" s="1"/>
  <c r="W33" i="8"/>
  <c r="W34" i="8"/>
  <c r="W35" i="8"/>
  <c r="W36" i="8"/>
  <c r="W37" i="8"/>
  <c r="W38" i="8"/>
  <c r="W39" i="8"/>
  <c r="W40" i="8"/>
  <c r="W41" i="8"/>
  <c r="W42" i="8"/>
  <c r="W43" i="8"/>
  <c r="W44" i="8"/>
  <c r="J28" i="27" l="1"/>
  <c r="I28" i="27"/>
  <c r="F28" i="27"/>
  <c r="G18" i="20"/>
  <c r="AB94" i="27" l="1"/>
  <c r="AB51" i="27"/>
  <c r="AB88" i="27"/>
  <c r="AC103" i="27"/>
  <c r="AB174" i="27"/>
  <c r="AC174" i="27" s="1"/>
  <c r="AB177" i="27"/>
  <c r="AC177" i="27" s="1"/>
  <c r="AB205" i="27"/>
  <c r="AC205" i="27" s="1"/>
  <c r="AB195" i="27"/>
  <c r="AC195" i="27" s="1"/>
  <c r="AB187" i="27"/>
  <c r="AC187" i="27" s="1"/>
  <c r="AB115" i="27"/>
  <c r="AC115" i="27" s="1"/>
  <c r="AB147" i="27"/>
  <c r="AC147" i="27" s="1"/>
  <c r="AB163" i="27"/>
  <c r="AC163" i="27" s="1"/>
  <c r="AB151" i="27"/>
  <c r="AC151" i="27" s="1"/>
  <c r="AB117" i="27"/>
  <c r="AC117" i="27" s="1"/>
  <c r="Q28" i="27"/>
  <c r="L28" i="27" s="1"/>
  <c r="K28" i="27"/>
  <c r="J12" i="27" l="1"/>
  <c r="I12" i="27"/>
  <c r="F12" i="27"/>
  <c r="F13" i="27"/>
  <c r="AB36" i="27" s="1"/>
  <c r="I13" i="27"/>
  <c r="J13" i="27"/>
  <c r="AB91" i="27" l="1"/>
  <c r="AC88" i="27"/>
  <c r="AB190" i="27"/>
  <c r="AC190" i="27" s="1"/>
  <c r="AB200" i="27"/>
  <c r="AC200" i="27" s="1"/>
  <c r="AB168" i="27"/>
  <c r="AC168" i="27" s="1"/>
  <c r="AB152" i="27"/>
  <c r="AC152" i="27" s="1"/>
  <c r="AB127" i="27"/>
  <c r="AC127" i="27" s="1"/>
  <c r="AC142" i="27"/>
  <c r="AB150" i="27"/>
  <c r="AC150" i="27" s="1"/>
  <c r="AB166" i="27"/>
  <c r="AC166" i="27" s="1"/>
  <c r="AB180" i="27"/>
  <c r="AC180" i="27" s="1"/>
  <c r="AB198" i="27"/>
  <c r="AC198" i="27" s="1"/>
  <c r="AB86" i="27"/>
  <c r="AC86" i="27" s="1"/>
  <c r="AB63" i="27"/>
  <c r="AC63" i="27" s="1"/>
  <c r="AC128" i="27"/>
  <c r="AB135" i="27"/>
  <c r="AC135" i="27" s="1"/>
  <c r="AB126" i="27"/>
  <c r="AC126" i="27" s="1"/>
  <c r="AB82" i="27"/>
  <c r="AC82" i="27" s="1"/>
  <c r="AB104" i="27"/>
  <c r="AC104" i="27" s="1"/>
  <c r="K13" i="27"/>
  <c r="Q13" i="27"/>
  <c r="L13" i="27" s="1"/>
  <c r="Q12" i="27"/>
  <c r="L12" i="27" s="1"/>
  <c r="K12" i="27"/>
  <c r="W16" i="22"/>
  <c r="X8" i="13"/>
  <c r="Y14" i="15" l="1"/>
  <c r="W19" i="8"/>
  <c r="Y13" i="15"/>
  <c r="K11" i="13" l="1"/>
  <c r="P11" i="13" s="1"/>
  <c r="H11" i="13"/>
  <c r="G11" i="13"/>
  <c r="L11" i="13" l="1"/>
  <c r="Y12" i="6" l="1"/>
  <c r="Y15" i="6"/>
  <c r="Y16" i="6"/>
  <c r="X17" i="20"/>
  <c r="J8" i="7" l="1"/>
  <c r="K8" i="7"/>
  <c r="J8" i="10"/>
  <c r="K8" i="10"/>
  <c r="P8" i="7" l="1"/>
  <c r="P8" i="10"/>
  <c r="Q6" i="15"/>
  <c r="AB40" i="20" l="1"/>
  <c r="AC40" i="20" s="1"/>
  <c r="I12" i="6"/>
  <c r="J10" i="24"/>
  <c r="K37" i="10"/>
  <c r="J23" i="27" l="1"/>
  <c r="X28" i="27"/>
  <c r="F20" i="27"/>
  <c r="I20" i="27"/>
  <c r="J20" i="27"/>
  <c r="AB35" i="20"/>
  <c r="AC35" i="20" s="1"/>
  <c r="AB36" i="20"/>
  <c r="AC36" i="20" s="1"/>
  <c r="AB37" i="20"/>
  <c r="AC37" i="20" s="1"/>
  <c r="AB38" i="20"/>
  <c r="AC38" i="20" s="1"/>
  <c r="AB39" i="20"/>
  <c r="AC39" i="20" s="1"/>
  <c r="X35" i="20"/>
  <c r="X36" i="20"/>
  <c r="X37" i="20"/>
  <c r="X38" i="20"/>
  <c r="X39" i="20"/>
  <c r="X40" i="20"/>
  <c r="X41" i="20"/>
  <c r="Y8" i="1"/>
  <c r="Y9" i="1"/>
  <c r="X71" i="9"/>
  <c r="X23" i="24"/>
  <c r="X34" i="24"/>
  <c r="X35" i="24"/>
  <c r="X36" i="24"/>
  <c r="X37" i="24"/>
  <c r="I11" i="24"/>
  <c r="I12" i="24"/>
  <c r="I13" i="24"/>
  <c r="Q13" i="24" s="1"/>
  <c r="I14" i="24"/>
  <c r="I15" i="24"/>
  <c r="X21" i="24"/>
  <c r="AB57" i="27" l="1"/>
  <c r="AB58" i="27"/>
  <c r="AB50" i="27"/>
  <c r="AB186" i="27"/>
  <c r="AC186" i="27" s="1"/>
  <c r="AB193" i="27"/>
  <c r="AC193" i="27" s="1"/>
  <c r="AB173" i="27"/>
  <c r="AC173" i="27" s="1"/>
  <c r="AB176" i="27"/>
  <c r="AC176" i="27" s="1"/>
  <c r="AB204" i="27"/>
  <c r="AC204" i="27" s="1"/>
  <c r="AB159" i="27"/>
  <c r="AC159" i="27" s="1"/>
  <c r="AC114" i="27"/>
  <c r="AB162" i="27"/>
  <c r="AC162" i="27" s="1"/>
  <c r="AB62" i="27"/>
  <c r="AC62" i="27" s="1"/>
  <c r="AC92" i="27"/>
  <c r="AB165" i="27"/>
  <c r="AC165" i="27" s="1"/>
  <c r="AB148" i="27"/>
  <c r="AC148" i="27" s="1"/>
  <c r="AB160" i="27"/>
  <c r="AC160" i="27" s="1"/>
  <c r="AC140" i="27"/>
  <c r="Q20" i="27"/>
  <c r="L20" i="27" s="1"/>
  <c r="K20" i="27"/>
  <c r="X265" i="4" l="1"/>
  <c r="X264" i="4"/>
  <c r="X263" i="4"/>
  <c r="X29" i="24"/>
  <c r="X25" i="24"/>
  <c r="Y25" i="6"/>
  <c r="AB15" i="28" l="1"/>
  <c r="AC15" i="28" s="1"/>
  <c r="AC329" i="28"/>
  <c r="AB329" i="28"/>
  <c r="X329" i="28"/>
  <c r="AC328" i="28"/>
  <c r="AB328" i="28"/>
  <c r="X328" i="28"/>
  <c r="AC327" i="28"/>
  <c r="AB327" i="28"/>
  <c r="X327" i="28"/>
  <c r="AC326" i="28"/>
  <c r="AB326" i="28"/>
  <c r="X326" i="28"/>
  <c r="AC325" i="28"/>
  <c r="AB325" i="28"/>
  <c r="X325" i="28"/>
  <c r="AC324" i="28"/>
  <c r="AB324" i="28"/>
  <c r="X324" i="28"/>
  <c r="AC323" i="28"/>
  <c r="AB323" i="28"/>
  <c r="X323" i="28"/>
  <c r="AC322" i="28"/>
  <c r="AB322" i="28"/>
  <c r="X322" i="28"/>
  <c r="AC321" i="28"/>
  <c r="AB321" i="28"/>
  <c r="X321" i="28"/>
  <c r="AC320" i="28"/>
  <c r="AB320" i="28"/>
  <c r="X320" i="28"/>
  <c r="AC319" i="28"/>
  <c r="AB319" i="28"/>
  <c r="X319" i="28"/>
  <c r="AC318" i="28"/>
  <c r="AB318" i="28"/>
  <c r="X318" i="28"/>
  <c r="AC317" i="28"/>
  <c r="AB317" i="28"/>
  <c r="X317" i="28"/>
  <c r="AC316" i="28"/>
  <c r="AB316" i="28"/>
  <c r="X316" i="28"/>
  <c r="AC315" i="28"/>
  <c r="AB315" i="28"/>
  <c r="X315" i="28"/>
  <c r="AC314" i="28"/>
  <c r="AB314" i="28"/>
  <c r="X314" i="28"/>
  <c r="AC313" i="28"/>
  <c r="AB313" i="28"/>
  <c r="X313" i="28"/>
  <c r="AC312" i="28"/>
  <c r="AB312" i="28"/>
  <c r="X312" i="28"/>
  <c r="AC311" i="28"/>
  <c r="AB311" i="28"/>
  <c r="X311" i="28"/>
  <c r="AC310" i="28"/>
  <c r="AB310" i="28"/>
  <c r="X310" i="28"/>
  <c r="AC309" i="28"/>
  <c r="AB309" i="28"/>
  <c r="X309" i="28"/>
  <c r="AC308" i="28"/>
  <c r="AB308" i="28"/>
  <c r="X308" i="28"/>
  <c r="AC307" i="28"/>
  <c r="AB307" i="28"/>
  <c r="X307" i="28"/>
  <c r="AC306" i="28"/>
  <c r="AB306" i="28"/>
  <c r="X306" i="28"/>
  <c r="AC305" i="28"/>
  <c r="AB305" i="28"/>
  <c r="X305" i="28"/>
  <c r="AC304" i="28"/>
  <c r="AB304" i="28"/>
  <c r="X304" i="28"/>
  <c r="AC303" i="28"/>
  <c r="AB303" i="28"/>
  <c r="X303" i="28"/>
  <c r="AC302" i="28"/>
  <c r="AB302" i="28"/>
  <c r="X302" i="28"/>
  <c r="AC301" i="28"/>
  <c r="AB301" i="28"/>
  <c r="X301" i="28"/>
  <c r="AC300" i="28"/>
  <c r="AB300" i="28"/>
  <c r="X300" i="28"/>
  <c r="AC299" i="28"/>
  <c r="AB299" i="28"/>
  <c r="X299" i="28"/>
  <c r="AC298" i="28"/>
  <c r="AB298" i="28"/>
  <c r="X298" i="28"/>
  <c r="AC297" i="28"/>
  <c r="AB297" i="28"/>
  <c r="X297" i="28"/>
  <c r="AC296" i="28"/>
  <c r="AB296" i="28"/>
  <c r="X296" i="28"/>
  <c r="AC295" i="28"/>
  <c r="AB295" i="28"/>
  <c r="X295" i="28"/>
  <c r="AC294" i="28"/>
  <c r="AB294" i="28"/>
  <c r="X294" i="28"/>
  <c r="AC293" i="28"/>
  <c r="AB293" i="28"/>
  <c r="X293" i="28"/>
  <c r="AC292" i="28"/>
  <c r="AB292" i="28"/>
  <c r="X292" i="28"/>
  <c r="AC291" i="28"/>
  <c r="AB291" i="28"/>
  <c r="X291" i="28"/>
  <c r="AC290" i="28"/>
  <c r="AB290" i="28"/>
  <c r="X290" i="28"/>
  <c r="AC289" i="28"/>
  <c r="AB289" i="28"/>
  <c r="X289" i="28"/>
  <c r="AC288" i="28"/>
  <c r="AB288" i="28"/>
  <c r="X288" i="28"/>
  <c r="AC287" i="28"/>
  <c r="AB287" i="28"/>
  <c r="X287" i="28"/>
  <c r="AC286" i="28"/>
  <c r="AB286" i="28"/>
  <c r="X286" i="28"/>
  <c r="AC285" i="28"/>
  <c r="AB285" i="28"/>
  <c r="X285" i="28"/>
  <c r="AC284" i="28"/>
  <c r="AB284" i="28"/>
  <c r="X284" i="28"/>
  <c r="AC283" i="28"/>
  <c r="AB283" i="28"/>
  <c r="X283" i="28"/>
  <c r="AC282" i="28"/>
  <c r="AB282" i="28"/>
  <c r="X282" i="28"/>
  <c r="AC281" i="28"/>
  <c r="AB281" i="28"/>
  <c r="X281" i="28"/>
  <c r="AC280" i="28"/>
  <c r="AB280" i="28"/>
  <c r="X280" i="28"/>
  <c r="AC279" i="28"/>
  <c r="AB279" i="28"/>
  <c r="X279" i="28"/>
  <c r="AC278" i="28"/>
  <c r="AB278" i="28"/>
  <c r="X278" i="28"/>
  <c r="AC277" i="28"/>
  <c r="AB277" i="28"/>
  <c r="X277" i="28"/>
  <c r="AC276" i="28"/>
  <c r="AB276" i="28"/>
  <c r="X276" i="28"/>
  <c r="AC275" i="28"/>
  <c r="AB275" i="28"/>
  <c r="X275" i="28"/>
  <c r="AC274" i="28"/>
  <c r="AB274" i="28"/>
  <c r="X274" i="28"/>
  <c r="AC273" i="28"/>
  <c r="AB273" i="28"/>
  <c r="X273" i="28"/>
  <c r="AC272" i="28"/>
  <c r="AB272" i="28"/>
  <c r="X272" i="28"/>
  <c r="AC271" i="28"/>
  <c r="AB271" i="28"/>
  <c r="X271" i="28"/>
  <c r="AC270" i="28"/>
  <c r="AB270" i="28"/>
  <c r="X270" i="28"/>
  <c r="AC269" i="28"/>
  <c r="AB269" i="28"/>
  <c r="X269" i="28"/>
  <c r="AC268" i="28"/>
  <c r="AB268" i="28"/>
  <c r="X268" i="28"/>
  <c r="AC267" i="28"/>
  <c r="AB267" i="28"/>
  <c r="X267" i="28"/>
  <c r="AC266" i="28"/>
  <c r="AB266" i="28"/>
  <c r="X266" i="28"/>
  <c r="AC265" i="28"/>
  <c r="AB265" i="28"/>
  <c r="X265" i="28"/>
  <c r="AC264" i="28"/>
  <c r="AB264" i="28"/>
  <c r="X264" i="28"/>
  <c r="AC263" i="28"/>
  <c r="AB263" i="28"/>
  <c r="X263" i="28"/>
  <c r="AC262" i="28"/>
  <c r="AB262" i="28"/>
  <c r="X262" i="28"/>
  <c r="AC261" i="28"/>
  <c r="AB261" i="28"/>
  <c r="X261" i="28"/>
  <c r="AC260" i="28"/>
  <c r="AB260" i="28"/>
  <c r="X260" i="28"/>
  <c r="AC259" i="28"/>
  <c r="AB259" i="28"/>
  <c r="X259" i="28"/>
  <c r="AC258" i="28"/>
  <c r="AB258" i="28"/>
  <c r="X258" i="28"/>
  <c r="AC257" i="28"/>
  <c r="AB257" i="28"/>
  <c r="X257" i="28"/>
  <c r="AC256" i="28"/>
  <c r="AB256" i="28"/>
  <c r="X256" i="28"/>
  <c r="AC255" i="28"/>
  <c r="AB255" i="28"/>
  <c r="X255" i="28"/>
  <c r="AC254" i="28"/>
  <c r="AB254" i="28"/>
  <c r="X254" i="28"/>
  <c r="AC253" i="28"/>
  <c r="AB253" i="28"/>
  <c r="X253" i="28"/>
  <c r="AC252" i="28"/>
  <c r="AB252" i="28"/>
  <c r="X252" i="28"/>
  <c r="AC251" i="28"/>
  <c r="AB251" i="28"/>
  <c r="X251" i="28"/>
  <c r="AC250" i="28"/>
  <c r="AB250" i="28"/>
  <c r="X250" i="28"/>
  <c r="AC249" i="28"/>
  <c r="AB249" i="28"/>
  <c r="X249" i="28"/>
  <c r="AC248" i="28"/>
  <c r="AB248" i="28"/>
  <c r="X248" i="28"/>
  <c r="AC247" i="28"/>
  <c r="AB247" i="28"/>
  <c r="X247" i="28"/>
  <c r="AC246" i="28"/>
  <c r="AB246" i="28"/>
  <c r="X246" i="28"/>
  <c r="AC245" i="28"/>
  <c r="AB245" i="28"/>
  <c r="X245" i="28"/>
  <c r="AC244" i="28"/>
  <c r="AB244" i="28"/>
  <c r="X244" i="28"/>
  <c r="AC243" i="28"/>
  <c r="AB243" i="28"/>
  <c r="X243" i="28"/>
  <c r="AC242" i="28"/>
  <c r="AB242" i="28"/>
  <c r="X242" i="28"/>
  <c r="AC241" i="28"/>
  <c r="AB241" i="28"/>
  <c r="X241" i="28"/>
  <c r="AC240" i="28"/>
  <c r="AB240" i="28"/>
  <c r="X240" i="28"/>
  <c r="AC239" i="28"/>
  <c r="AB239" i="28"/>
  <c r="X239" i="28"/>
  <c r="AC238" i="28"/>
  <c r="AB238" i="28"/>
  <c r="X238" i="28"/>
  <c r="AC237" i="28"/>
  <c r="AB237" i="28"/>
  <c r="X237" i="28"/>
  <c r="AC236" i="28"/>
  <c r="AB236" i="28"/>
  <c r="X236" i="28"/>
  <c r="AC235" i="28"/>
  <c r="AB235" i="28"/>
  <c r="X235" i="28"/>
  <c r="AC234" i="28"/>
  <c r="AB234" i="28"/>
  <c r="X234" i="28"/>
  <c r="AC233" i="28"/>
  <c r="AB233" i="28"/>
  <c r="X233" i="28"/>
  <c r="AC232" i="28"/>
  <c r="AB232" i="28"/>
  <c r="X232" i="28"/>
  <c r="AC231" i="28"/>
  <c r="AB231" i="28"/>
  <c r="X231" i="28"/>
  <c r="AC230" i="28"/>
  <c r="AB230" i="28"/>
  <c r="X230" i="28"/>
  <c r="AC229" i="28"/>
  <c r="AB229" i="28"/>
  <c r="X229" i="28"/>
  <c r="AC228" i="28"/>
  <c r="AB228" i="28"/>
  <c r="X228" i="28"/>
  <c r="AC227" i="28"/>
  <c r="AB227" i="28"/>
  <c r="X227" i="28"/>
  <c r="AC226" i="28"/>
  <c r="AB226" i="28"/>
  <c r="X226" i="28"/>
  <c r="AC225" i="28"/>
  <c r="AB225" i="28"/>
  <c r="X225" i="28"/>
  <c r="AC224" i="28"/>
  <c r="AB224" i="28"/>
  <c r="X224" i="28"/>
  <c r="AC223" i="28"/>
  <c r="AB223" i="28"/>
  <c r="X223" i="28"/>
  <c r="AC222" i="28"/>
  <c r="AB222" i="28"/>
  <c r="X222" i="28"/>
  <c r="AC221" i="28"/>
  <c r="AB221" i="28"/>
  <c r="X221" i="28"/>
  <c r="AC220" i="28"/>
  <c r="AB220" i="28"/>
  <c r="X220" i="28"/>
  <c r="AC219" i="28"/>
  <c r="AB219" i="28"/>
  <c r="X219" i="28"/>
  <c r="AC218" i="28"/>
  <c r="AB218" i="28"/>
  <c r="X218" i="28"/>
  <c r="AC217" i="28"/>
  <c r="AB217" i="28"/>
  <c r="X217" i="28"/>
  <c r="AC216" i="28"/>
  <c r="AB216" i="28"/>
  <c r="X216" i="28"/>
  <c r="AC215" i="28"/>
  <c r="AB215" i="28"/>
  <c r="X215" i="28"/>
  <c r="AC214" i="28"/>
  <c r="AB214" i="28"/>
  <c r="X214" i="28"/>
  <c r="AC213" i="28"/>
  <c r="AB213" i="28"/>
  <c r="X213" i="28"/>
  <c r="AC212" i="28"/>
  <c r="AB212" i="28"/>
  <c r="X212" i="28"/>
  <c r="AC211" i="28"/>
  <c r="AB211" i="28"/>
  <c r="X211" i="28"/>
  <c r="AC210" i="28"/>
  <c r="AB210" i="28"/>
  <c r="X210" i="28"/>
  <c r="AC209" i="28"/>
  <c r="AB209" i="28"/>
  <c r="X209" i="28"/>
  <c r="AC208" i="28"/>
  <c r="AB208" i="28"/>
  <c r="X208" i="28"/>
  <c r="AC207" i="28"/>
  <c r="AB207" i="28"/>
  <c r="X207" i="28"/>
  <c r="AC206" i="28"/>
  <c r="AB206" i="28"/>
  <c r="X206" i="28"/>
  <c r="AC205" i="28"/>
  <c r="AB205" i="28"/>
  <c r="X205" i="28"/>
  <c r="AC204" i="28"/>
  <c r="AB204" i="28"/>
  <c r="X204" i="28"/>
  <c r="AC203" i="28"/>
  <c r="AB203" i="28"/>
  <c r="X203" i="28"/>
  <c r="AC202" i="28"/>
  <c r="AB202" i="28"/>
  <c r="X202" i="28"/>
  <c r="AC201" i="28"/>
  <c r="AB201" i="28"/>
  <c r="X201" i="28"/>
  <c r="AC200" i="28"/>
  <c r="AB200" i="28"/>
  <c r="X200" i="28"/>
  <c r="AC199" i="28"/>
  <c r="AB199" i="28"/>
  <c r="X199" i="28"/>
  <c r="AC198" i="28"/>
  <c r="AB198" i="28"/>
  <c r="X198" i="28"/>
  <c r="AC197" i="28"/>
  <c r="AB197" i="28"/>
  <c r="X197" i="28"/>
  <c r="AC196" i="28"/>
  <c r="AB196" i="28"/>
  <c r="X196" i="28"/>
  <c r="AC195" i="28"/>
  <c r="AB195" i="28"/>
  <c r="X195" i="28"/>
  <c r="AC194" i="28"/>
  <c r="AB194" i="28"/>
  <c r="X194" i="28"/>
  <c r="AC193" i="28"/>
  <c r="AB193" i="28"/>
  <c r="X193" i="28"/>
  <c r="AC192" i="28"/>
  <c r="AB192" i="28"/>
  <c r="X192" i="28"/>
  <c r="AC191" i="28"/>
  <c r="AB191" i="28"/>
  <c r="X191" i="28"/>
  <c r="AC190" i="28"/>
  <c r="AB190" i="28"/>
  <c r="X190" i="28"/>
  <c r="AC189" i="28"/>
  <c r="AB189" i="28"/>
  <c r="X189" i="28"/>
  <c r="AC188" i="28"/>
  <c r="AB188" i="28"/>
  <c r="X188" i="28"/>
  <c r="AC187" i="28"/>
  <c r="AB187" i="28"/>
  <c r="X187" i="28"/>
  <c r="AC186" i="28"/>
  <c r="AB186" i="28"/>
  <c r="X186" i="28"/>
  <c r="AC185" i="28"/>
  <c r="AB185" i="28"/>
  <c r="X185" i="28"/>
  <c r="AC184" i="28"/>
  <c r="AB184" i="28"/>
  <c r="X184" i="28"/>
  <c r="AC183" i="28"/>
  <c r="AB183" i="28"/>
  <c r="X183" i="28"/>
  <c r="AC182" i="28"/>
  <c r="AB182" i="28"/>
  <c r="X182" i="28"/>
  <c r="AC181" i="28"/>
  <c r="AB181" i="28"/>
  <c r="X181" i="28"/>
  <c r="AC180" i="28"/>
  <c r="AB180" i="28"/>
  <c r="X180" i="28"/>
  <c r="AC179" i="28"/>
  <c r="AB179" i="28"/>
  <c r="X179" i="28"/>
  <c r="AC178" i="28"/>
  <c r="AB178" i="28"/>
  <c r="X178" i="28"/>
  <c r="AC177" i="28"/>
  <c r="AB177" i="28"/>
  <c r="X177" i="28"/>
  <c r="AC176" i="28"/>
  <c r="AB176" i="28"/>
  <c r="X176" i="28"/>
  <c r="AC175" i="28"/>
  <c r="AB175" i="28"/>
  <c r="X175" i="28"/>
  <c r="AC174" i="28"/>
  <c r="AB174" i="28"/>
  <c r="X174" i="28"/>
  <c r="AC173" i="28"/>
  <c r="AB173" i="28"/>
  <c r="X173" i="28"/>
  <c r="AC172" i="28"/>
  <c r="AB172" i="28"/>
  <c r="X172" i="28"/>
  <c r="AC171" i="28"/>
  <c r="AB171" i="28"/>
  <c r="X171" i="28"/>
  <c r="AC170" i="28"/>
  <c r="AB170" i="28"/>
  <c r="X170" i="28"/>
  <c r="AC169" i="28"/>
  <c r="AB169" i="28"/>
  <c r="X169" i="28"/>
  <c r="AC168" i="28"/>
  <c r="AB168" i="28"/>
  <c r="X168" i="28"/>
  <c r="AC167" i="28"/>
  <c r="AB167" i="28"/>
  <c r="X167" i="28"/>
  <c r="AC166" i="28"/>
  <c r="AB166" i="28"/>
  <c r="X166" i="28"/>
  <c r="AC165" i="28"/>
  <c r="AB165" i="28"/>
  <c r="X165" i="28"/>
  <c r="AC164" i="28"/>
  <c r="AB164" i="28"/>
  <c r="X164" i="28"/>
  <c r="AC163" i="28"/>
  <c r="AB163" i="28"/>
  <c r="X163" i="28"/>
  <c r="AC162" i="28"/>
  <c r="AB162" i="28"/>
  <c r="X162" i="28"/>
  <c r="AC161" i="28"/>
  <c r="AB161" i="28"/>
  <c r="X161" i="28"/>
  <c r="AC160" i="28"/>
  <c r="AB160" i="28"/>
  <c r="X160" i="28"/>
  <c r="AC159" i="28"/>
  <c r="AB159" i="28"/>
  <c r="X159" i="28"/>
  <c r="AC158" i="28"/>
  <c r="AB158" i="28"/>
  <c r="X158" i="28"/>
  <c r="AC157" i="28"/>
  <c r="AB157" i="28"/>
  <c r="X157" i="28"/>
  <c r="AC156" i="28"/>
  <c r="AB156" i="28"/>
  <c r="X156" i="28"/>
  <c r="AC155" i="28"/>
  <c r="AB155" i="28"/>
  <c r="X155" i="28"/>
  <c r="AC154" i="28"/>
  <c r="AB154" i="28"/>
  <c r="X154" i="28"/>
  <c r="AC153" i="28"/>
  <c r="AB153" i="28"/>
  <c r="X153" i="28"/>
  <c r="AC152" i="28"/>
  <c r="AB152" i="28"/>
  <c r="X152" i="28"/>
  <c r="AC151" i="28"/>
  <c r="AB151" i="28"/>
  <c r="AC150" i="28"/>
  <c r="AB150" i="28"/>
  <c r="X150" i="28"/>
  <c r="AC149" i="28"/>
  <c r="AB149" i="28"/>
  <c r="X149" i="28"/>
  <c r="AC148" i="28"/>
  <c r="AB148" i="28"/>
  <c r="X148" i="28"/>
  <c r="AC147" i="28"/>
  <c r="AB147" i="28"/>
  <c r="X147" i="28"/>
  <c r="AC146" i="28"/>
  <c r="AB146" i="28"/>
  <c r="X146" i="28"/>
  <c r="AC145" i="28"/>
  <c r="AB145" i="28"/>
  <c r="X145" i="28"/>
  <c r="AC144" i="28"/>
  <c r="AB144" i="28"/>
  <c r="X144" i="28"/>
  <c r="AC143" i="28"/>
  <c r="AB143" i="28"/>
  <c r="X143" i="28"/>
  <c r="AC142" i="28"/>
  <c r="AB142" i="28"/>
  <c r="X142" i="28"/>
  <c r="AC141" i="28"/>
  <c r="AB141" i="28"/>
  <c r="X141" i="28"/>
  <c r="AC140" i="28"/>
  <c r="AB140" i="28"/>
  <c r="X140" i="28"/>
  <c r="AC139" i="28"/>
  <c r="AB139" i="28"/>
  <c r="X139" i="28"/>
  <c r="AC138" i="28"/>
  <c r="AB138" i="28"/>
  <c r="X138" i="28"/>
  <c r="AC137" i="28"/>
  <c r="AB137" i="28"/>
  <c r="X137" i="28"/>
  <c r="AC136" i="28"/>
  <c r="AB136" i="28"/>
  <c r="X136" i="28"/>
  <c r="AC135" i="28"/>
  <c r="AB135" i="28"/>
  <c r="X135" i="28"/>
  <c r="AC134" i="28"/>
  <c r="AB134" i="28"/>
  <c r="X134" i="28"/>
  <c r="AC133" i="28"/>
  <c r="AB133" i="28"/>
  <c r="X133" i="28"/>
  <c r="AC132" i="28"/>
  <c r="AB132" i="28"/>
  <c r="X132" i="28"/>
  <c r="AC131" i="28"/>
  <c r="AB131" i="28"/>
  <c r="X131" i="28"/>
  <c r="AC130" i="28"/>
  <c r="AB130" i="28"/>
  <c r="X130" i="28"/>
  <c r="AC129" i="28"/>
  <c r="AB129" i="28"/>
  <c r="X129" i="28"/>
  <c r="AC128" i="28"/>
  <c r="AB128" i="28"/>
  <c r="X128" i="28"/>
  <c r="AC127" i="28"/>
  <c r="AB127" i="28"/>
  <c r="X127" i="28"/>
  <c r="AC126" i="28"/>
  <c r="AB126" i="28"/>
  <c r="X126" i="28"/>
  <c r="AC125" i="28"/>
  <c r="AB125" i="28"/>
  <c r="X125" i="28"/>
  <c r="AC124" i="28"/>
  <c r="AB124" i="28"/>
  <c r="X124" i="28"/>
  <c r="AC123" i="28"/>
  <c r="AB123" i="28"/>
  <c r="X123" i="28"/>
  <c r="AC122" i="28"/>
  <c r="AB122" i="28"/>
  <c r="X122" i="28"/>
  <c r="AC121" i="28"/>
  <c r="AB121" i="28"/>
  <c r="X121" i="28"/>
  <c r="AC120" i="28"/>
  <c r="AB120" i="28"/>
  <c r="X120" i="28"/>
  <c r="AC119" i="28"/>
  <c r="AB119" i="28"/>
  <c r="X119" i="28"/>
  <c r="AC118" i="28"/>
  <c r="AB118" i="28"/>
  <c r="X118" i="28"/>
  <c r="AC117" i="28"/>
  <c r="AB117" i="28"/>
  <c r="X117" i="28"/>
  <c r="AC116" i="28"/>
  <c r="AB116" i="28"/>
  <c r="X116" i="28"/>
  <c r="AC115" i="28"/>
  <c r="AB115" i="28"/>
  <c r="X115" i="28"/>
  <c r="AC114" i="28"/>
  <c r="AB114" i="28"/>
  <c r="X114" i="28"/>
  <c r="AC113" i="28"/>
  <c r="AB113" i="28"/>
  <c r="X113" i="28"/>
  <c r="AC112" i="28"/>
  <c r="AB112" i="28"/>
  <c r="X112" i="28"/>
  <c r="AC111" i="28"/>
  <c r="AB111" i="28"/>
  <c r="X111" i="28"/>
  <c r="AC110" i="28"/>
  <c r="AB110" i="28"/>
  <c r="X110" i="28"/>
  <c r="AC109" i="28"/>
  <c r="AB109" i="28"/>
  <c r="X109" i="28"/>
  <c r="AC108" i="28"/>
  <c r="AB108" i="28"/>
  <c r="X108" i="28"/>
  <c r="AC107" i="28"/>
  <c r="AB107" i="28"/>
  <c r="X107" i="28"/>
  <c r="AC106" i="28"/>
  <c r="AB106" i="28"/>
  <c r="X106" i="28"/>
  <c r="AC105" i="28"/>
  <c r="AB105" i="28"/>
  <c r="X105" i="28"/>
  <c r="AC104" i="28"/>
  <c r="AB104" i="28"/>
  <c r="X104" i="28"/>
  <c r="AC103" i="28"/>
  <c r="AB103" i="28"/>
  <c r="X103" i="28"/>
  <c r="AC102" i="28"/>
  <c r="AB102" i="28"/>
  <c r="X102" i="28"/>
  <c r="AC101" i="28"/>
  <c r="AB101" i="28"/>
  <c r="X101" i="28"/>
  <c r="AC100" i="28"/>
  <c r="AB100" i="28"/>
  <c r="X100" i="28"/>
  <c r="AC99" i="28"/>
  <c r="AB99" i="28"/>
  <c r="X99" i="28"/>
  <c r="AC98" i="28"/>
  <c r="AB98" i="28"/>
  <c r="X98" i="28"/>
  <c r="AC97" i="28"/>
  <c r="AB97" i="28"/>
  <c r="X97" i="28"/>
  <c r="AC96" i="28"/>
  <c r="AB96" i="28"/>
  <c r="X96" i="28"/>
  <c r="AC95" i="28"/>
  <c r="AB95" i="28"/>
  <c r="X95" i="28"/>
  <c r="AC94" i="28"/>
  <c r="AB94" i="28"/>
  <c r="X94" i="28"/>
  <c r="AC93" i="28"/>
  <c r="AB93" i="28"/>
  <c r="X93" i="28"/>
  <c r="AC92" i="28"/>
  <c r="AB92" i="28"/>
  <c r="X92" i="28"/>
  <c r="AC91" i="28"/>
  <c r="AB91" i="28"/>
  <c r="X91" i="28"/>
  <c r="AC90" i="28"/>
  <c r="AB90" i="28"/>
  <c r="X90" i="28"/>
  <c r="AC89" i="28"/>
  <c r="AB89" i="28"/>
  <c r="X89" i="28"/>
  <c r="AC88" i="28"/>
  <c r="AB88" i="28"/>
  <c r="X88" i="28"/>
  <c r="AC87" i="28"/>
  <c r="AB87" i="28"/>
  <c r="X87" i="28"/>
  <c r="AC86" i="28"/>
  <c r="AB86" i="28"/>
  <c r="X86" i="28"/>
  <c r="AC85" i="28"/>
  <c r="AB85" i="28"/>
  <c r="X85" i="28"/>
  <c r="AC84" i="28"/>
  <c r="AB84" i="28"/>
  <c r="X84" i="28"/>
  <c r="AC83" i="28"/>
  <c r="AB83" i="28"/>
  <c r="X83" i="28"/>
  <c r="AC82" i="28"/>
  <c r="AB82" i="28"/>
  <c r="X82" i="28"/>
  <c r="AC81" i="28"/>
  <c r="AB81" i="28"/>
  <c r="X81" i="28"/>
  <c r="AC80" i="28"/>
  <c r="AB80" i="28"/>
  <c r="X80" i="28"/>
  <c r="AC79" i="28"/>
  <c r="AB79" i="28"/>
  <c r="X79" i="28"/>
  <c r="AC78" i="28"/>
  <c r="AB78" i="28"/>
  <c r="X78" i="28"/>
  <c r="AC77" i="28"/>
  <c r="AB77" i="28"/>
  <c r="X77" i="28"/>
  <c r="AC76" i="28"/>
  <c r="AB76" i="28"/>
  <c r="X76" i="28"/>
  <c r="AC75" i="28"/>
  <c r="AB75" i="28"/>
  <c r="X75" i="28"/>
  <c r="AB74" i="28"/>
  <c r="AC74" i="28" s="1"/>
  <c r="X74" i="28"/>
  <c r="AB73" i="28"/>
  <c r="AC73" i="28" s="1"/>
  <c r="X73" i="28"/>
  <c r="AB72" i="28"/>
  <c r="AC72" i="28" s="1"/>
  <c r="X72" i="28"/>
  <c r="AC71" i="28"/>
  <c r="AB71" i="28"/>
  <c r="X71" i="28"/>
  <c r="AB70" i="28"/>
  <c r="AC70" i="28" s="1"/>
  <c r="X70" i="28"/>
  <c r="AB69" i="28"/>
  <c r="AC69" i="28" s="1"/>
  <c r="X69" i="28"/>
  <c r="AC68" i="28"/>
  <c r="AB68" i="28"/>
  <c r="X68" i="28"/>
  <c r="AC67" i="28"/>
  <c r="AB67" i="28"/>
  <c r="X67" i="28"/>
  <c r="AB66" i="28"/>
  <c r="AC66" i="28" s="1"/>
  <c r="X66" i="28"/>
  <c r="AC65" i="28"/>
  <c r="AB65" i="28"/>
  <c r="X65" i="28"/>
  <c r="AC64" i="28"/>
  <c r="AB64" i="28"/>
  <c r="X64" i="28"/>
  <c r="AB63" i="28"/>
  <c r="AC63" i="28" s="1"/>
  <c r="X63" i="28"/>
  <c r="AB62" i="28"/>
  <c r="AC62" i="28" s="1"/>
  <c r="X62" i="28"/>
  <c r="AC61" i="28"/>
  <c r="AB61" i="28"/>
  <c r="X61" i="28"/>
  <c r="AB60" i="28"/>
  <c r="AC60" i="28" s="1"/>
  <c r="X60" i="28"/>
  <c r="AB59" i="28"/>
  <c r="AC59" i="28" s="1"/>
  <c r="X59" i="28"/>
  <c r="AB58" i="28"/>
  <c r="AC58" i="28" s="1"/>
  <c r="X58" i="28"/>
  <c r="AB57" i="28"/>
  <c r="AC57" i="28" s="1"/>
  <c r="X57" i="28"/>
  <c r="AB56" i="28"/>
  <c r="AC56" i="28" s="1"/>
  <c r="X56" i="28"/>
  <c r="AC55" i="28"/>
  <c r="AB55" i="28"/>
  <c r="X55" i="28"/>
  <c r="AB54" i="28"/>
  <c r="AC54" i="28" s="1"/>
  <c r="X54" i="28"/>
  <c r="AB53" i="28"/>
  <c r="AC53" i="28" s="1"/>
  <c r="X53" i="28"/>
  <c r="AC52" i="28"/>
  <c r="AB52" i="28"/>
  <c r="X52" i="28"/>
  <c r="AC51" i="28"/>
  <c r="AB51" i="28"/>
  <c r="X51" i="28"/>
  <c r="AB50" i="28"/>
  <c r="AC50" i="28" s="1"/>
  <c r="X50" i="28"/>
  <c r="AB49" i="28"/>
  <c r="AC49" i="28" s="1"/>
  <c r="X49" i="28"/>
  <c r="AC48" i="28"/>
  <c r="AB48" i="28"/>
  <c r="X48" i="28"/>
  <c r="AC47" i="28"/>
  <c r="AB47" i="28"/>
  <c r="X47" i="28"/>
  <c r="AB46" i="28"/>
  <c r="AC46" i="28" s="1"/>
  <c r="X46" i="28"/>
  <c r="AC45" i="28"/>
  <c r="AB45" i="28"/>
  <c r="X45" i="28"/>
  <c r="AC44" i="28"/>
  <c r="AB44" i="28"/>
  <c r="X44" i="28"/>
  <c r="AB43" i="28"/>
  <c r="AC43" i="28" s="1"/>
  <c r="X43" i="28"/>
  <c r="AB42" i="28"/>
  <c r="AC42" i="28" s="1"/>
  <c r="X42" i="28"/>
  <c r="AC41" i="28"/>
  <c r="AB41" i="28"/>
  <c r="X41" i="28"/>
  <c r="AB40" i="28"/>
  <c r="AC40" i="28" s="1"/>
  <c r="X40" i="28"/>
  <c r="AB39" i="28"/>
  <c r="AC39" i="28" s="1"/>
  <c r="X39" i="28"/>
  <c r="AB38" i="28"/>
  <c r="AC38" i="28" s="1"/>
  <c r="X38" i="28"/>
  <c r="AB37" i="28"/>
  <c r="AC37" i="28" s="1"/>
  <c r="X37" i="28"/>
  <c r="AB36" i="28"/>
  <c r="AC36" i="28" s="1"/>
  <c r="X36" i="28"/>
  <c r="AB35" i="28"/>
  <c r="AC35" i="28" s="1"/>
  <c r="X35" i="28"/>
  <c r="AB34" i="28"/>
  <c r="AC34" i="28" s="1"/>
  <c r="X34" i="28"/>
  <c r="AB33" i="28"/>
  <c r="AC33" i="28" s="1"/>
  <c r="X33" i="28"/>
  <c r="AB32" i="28"/>
  <c r="AC32" i="28" s="1"/>
  <c r="X32" i="28"/>
  <c r="AB31" i="28"/>
  <c r="AC31" i="28" s="1"/>
  <c r="X31" i="28"/>
  <c r="AB30" i="28"/>
  <c r="AC30" i="28" s="1"/>
  <c r="X30" i="28"/>
  <c r="X9" i="28"/>
  <c r="J39" i="28"/>
  <c r="I39" i="28"/>
  <c r="F39" i="28"/>
  <c r="X14" i="28"/>
  <c r="J37" i="28"/>
  <c r="I37" i="28"/>
  <c r="F37" i="28"/>
  <c r="X13" i="28"/>
  <c r="K35" i="28"/>
  <c r="I35" i="28"/>
  <c r="Q35" i="28" s="1"/>
  <c r="L35" i="28" s="1"/>
  <c r="J33" i="28"/>
  <c r="I33" i="28"/>
  <c r="F33" i="28"/>
  <c r="X11" i="28"/>
  <c r="J32" i="28"/>
  <c r="I32" i="28"/>
  <c r="X17" i="28"/>
  <c r="J30" i="28"/>
  <c r="I30" i="28"/>
  <c r="X28" i="28"/>
  <c r="J23" i="28"/>
  <c r="I23" i="28"/>
  <c r="F23" i="28"/>
  <c r="X27" i="28"/>
  <c r="J22" i="28"/>
  <c r="I22" i="28"/>
  <c r="F22" i="28"/>
  <c r="AB20" i="28" s="1"/>
  <c r="AC20" i="28" s="1"/>
  <c r="X26" i="28"/>
  <c r="J20" i="28"/>
  <c r="I20" i="28"/>
  <c r="F20" i="28"/>
  <c r="X25" i="28"/>
  <c r="J18" i="28"/>
  <c r="I18" i="28"/>
  <c r="F18" i="28"/>
  <c r="X24" i="28"/>
  <c r="J16" i="28"/>
  <c r="I16" i="28"/>
  <c r="F16" i="28"/>
  <c r="X21" i="28"/>
  <c r="J14" i="28"/>
  <c r="I14" i="28"/>
  <c r="F14" i="28"/>
  <c r="AB29" i="28" s="1"/>
  <c r="AC29" i="28" s="1"/>
  <c r="X20" i="28"/>
  <c r="J12" i="28"/>
  <c r="I12" i="28"/>
  <c r="F12" i="28"/>
  <c r="X19" i="28"/>
  <c r="J10" i="28"/>
  <c r="K10" i="28" s="1"/>
  <c r="I10" i="28"/>
  <c r="X18" i="28"/>
  <c r="J9" i="28"/>
  <c r="I9" i="28"/>
  <c r="F9" i="28"/>
  <c r="AB24" i="28" s="1"/>
  <c r="AC24" i="28" s="1"/>
  <c r="Q9" i="28" l="1"/>
  <c r="R9" i="28" s="1"/>
  <c r="S9" i="28" s="1"/>
  <c r="AB9" i="28"/>
  <c r="AC9" i="28" s="1"/>
  <c r="AB23" i="28"/>
  <c r="AC23" i="28" s="1"/>
  <c r="AB22" i="28"/>
  <c r="AC22" i="28" s="1"/>
  <c r="AB13" i="28"/>
  <c r="AC13" i="28" s="1"/>
  <c r="AB28" i="28"/>
  <c r="AC28" i="28" s="1"/>
  <c r="AB12" i="28"/>
  <c r="AC12" i="28" s="1"/>
  <c r="AB21" i="28"/>
  <c r="AC21" i="28" s="1"/>
  <c r="AB27" i="28"/>
  <c r="AC27" i="28" s="1"/>
  <c r="AB19" i="28"/>
  <c r="AC19" i="28" s="1"/>
  <c r="AB16" i="28"/>
  <c r="AC16" i="28" s="1"/>
  <c r="K20" i="28"/>
  <c r="AB17" i="28"/>
  <c r="AC17" i="28" s="1"/>
  <c r="AB26" i="28"/>
  <c r="AC26" i="28" s="1"/>
  <c r="AB14" i="28"/>
  <c r="AC14" i="28" s="1"/>
  <c r="AB10" i="28"/>
  <c r="AC10" i="28" s="1"/>
  <c r="AB25" i="28"/>
  <c r="AC25" i="28" s="1"/>
  <c r="AB11" i="28"/>
  <c r="AC11" i="28" s="1"/>
  <c r="AB18" i="28"/>
  <c r="AC18" i="28" s="1"/>
  <c r="K37" i="28"/>
  <c r="N21" i="28"/>
  <c r="R21" i="28" s="1"/>
  <c r="S21" i="28" s="1"/>
  <c r="P21" i="28"/>
  <c r="N22" i="28"/>
  <c r="N37" i="28"/>
  <c r="P16" i="28"/>
  <c r="P18" i="28"/>
  <c r="K23" i="28"/>
  <c r="Q37" i="28"/>
  <c r="L37" i="28" s="1"/>
  <c r="K30" i="28"/>
  <c r="K9" i="28"/>
  <c r="P12" i="28"/>
  <c r="Q22" i="28"/>
  <c r="Q30" i="28"/>
  <c r="L30" i="28" s="1"/>
  <c r="P14" i="28"/>
  <c r="K16" i="28"/>
  <c r="K22" i="28"/>
  <c r="P35" i="28"/>
  <c r="Q20" i="28"/>
  <c r="L20" i="28" s="1"/>
  <c r="Q23" i="28"/>
  <c r="L23" i="28" s="1"/>
  <c r="K33" i="28"/>
  <c r="K39" i="28"/>
  <c r="Q14" i="28"/>
  <c r="L14" i="28" s="1"/>
  <c r="Q39" i="28"/>
  <c r="L39" i="28" s="1"/>
  <c r="Q18" i="28"/>
  <c r="L18" i="28" s="1"/>
  <c r="Q32" i="28"/>
  <c r="Q33" i="28"/>
  <c r="Q12" i="28"/>
  <c r="L12" i="28" s="1"/>
  <c r="L9" i="28"/>
  <c r="Q10" i="28"/>
  <c r="Q16" i="28"/>
  <c r="L16" i="28" s="1"/>
  <c r="K12" i="28"/>
  <c r="K14" i="28"/>
  <c r="K18" i="28"/>
  <c r="K32" i="28"/>
  <c r="X173" i="4"/>
  <c r="X185" i="4"/>
  <c r="Y38" i="7"/>
  <c r="N26" i="28" l="1"/>
  <c r="R26" i="28" s="1"/>
  <c r="S26" i="28" s="1"/>
  <c r="P22" i="28"/>
  <c r="N12" i="28"/>
  <c r="R12" i="28" s="1"/>
  <c r="S12" i="28" s="1"/>
  <c r="P26" i="28"/>
  <c r="N16" i="28"/>
  <c r="R16" i="28" s="1"/>
  <c r="S16" i="28" s="1"/>
  <c r="R22" i="28"/>
  <c r="S22" i="28" s="1"/>
  <c r="N18" i="28"/>
  <c r="R18" i="28" s="1"/>
  <c r="S18" i="28" s="1"/>
  <c r="P37" i="28"/>
  <c r="N28" i="28"/>
  <c r="R28" i="28" s="1"/>
  <c r="S28" i="28" s="1"/>
  <c r="P28" i="28"/>
  <c r="N24" i="28"/>
  <c r="R24" i="28" s="1"/>
  <c r="S24" i="28" s="1"/>
  <c r="P24" i="28"/>
  <c r="R37" i="28"/>
  <c r="S37" i="28" s="1"/>
  <c r="L22" i="28"/>
  <c r="N35" i="28"/>
  <c r="R35" i="28" s="1"/>
  <c r="S35" i="28" s="1"/>
  <c r="P23" i="28"/>
  <c r="N23" i="28"/>
  <c r="R23" i="28" s="1"/>
  <c r="S23" i="28" s="1"/>
  <c r="N10" i="28"/>
  <c r="R10" i="28" s="1"/>
  <c r="S10" i="28" s="1"/>
  <c r="P10" i="28"/>
  <c r="P39" i="28"/>
  <c r="N39" i="28"/>
  <c r="R39" i="28" s="1"/>
  <c r="S39" i="28" s="1"/>
  <c r="N14" i="28"/>
  <c r="R14" i="28" s="1"/>
  <c r="S14" i="28" s="1"/>
  <c r="P20" i="28"/>
  <c r="N20" i="28"/>
  <c r="R20" i="28" s="1"/>
  <c r="S20" i="28" s="1"/>
  <c r="N33" i="28"/>
  <c r="R33" i="28" s="1"/>
  <c r="S33" i="28" s="1"/>
  <c r="P33" i="28"/>
  <c r="P32" i="28"/>
  <c r="N32" i="28"/>
  <c r="R32" i="28" s="1"/>
  <c r="S32" i="28" s="1"/>
  <c r="P30" i="28"/>
  <c r="N30" i="28"/>
  <c r="R30" i="28" s="1"/>
  <c r="S30" i="28" s="1"/>
  <c r="L32" i="28"/>
  <c r="L10" i="28"/>
  <c r="L33" i="28"/>
  <c r="Y24" i="1"/>
  <c r="Y26" i="15"/>
  <c r="X33" i="9" l="1"/>
  <c r="X17" i="9" l="1"/>
  <c r="X144" i="4"/>
  <c r="X24" i="27"/>
  <c r="X23" i="27"/>
  <c r="Y7" i="11"/>
  <c r="Y8" i="11"/>
  <c r="Y9" i="11"/>
  <c r="Y10" i="11"/>
  <c r="Y16" i="11"/>
  <c r="Y17" i="11"/>
  <c r="Y18" i="11"/>
  <c r="Y19" i="11"/>
  <c r="X25" i="19"/>
  <c r="X88" i="4"/>
  <c r="AE13" i="1" l="1"/>
  <c r="T9" i="1"/>
  <c r="T12" i="1"/>
  <c r="T13" i="1"/>
  <c r="T14" i="1"/>
  <c r="T15" i="1"/>
  <c r="T16" i="1"/>
  <c r="X4" i="26"/>
  <c r="T15" i="15"/>
  <c r="R20" i="10"/>
  <c r="S9" i="9"/>
  <c r="S7" i="9"/>
  <c r="J10" i="9" l="1"/>
  <c r="M3" i="6" l="1"/>
  <c r="N14" i="6" s="1"/>
  <c r="N11" i="6" l="1"/>
  <c r="N16" i="6"/>
  <c r="N23" i="6"/>
  <c r="O23" i="6" s="1"/>
  <c r="N17" i="6"/>
  <c r="N12" i="6"/>
  <c r="N13" i="6"/>
  <c r="N19" i="6"/>
  <c r="N10" i="6"/>
  <c r="N9" i="6"/>
  <c r="N6" i="6"/>
  <c r="N20" i="6"/>
  <c r="X48" i="19"/>
  <c r="AB48" i="19"/>
  <c r="AC48" i="19" s="1"/>
  <c r="M9" i="6" l="1"/>
  <c r="O9" i="6"/>
  <c r="Q9" i="6"/>
  <c r="R9" i="6" s="1"/>
  <c r="M23" i="6"/>
  <c r="M6" i="6"/>
  <c r="O6" i="6"/>
  <c r="M19" i="6"/>
  <c r="O19" i="6"/>
  <c r="O20" i="6"/>
  <c r="M20" i="6"/>
  <c r="O17" i="6"/>
  <c r="M17" i="6"/>
  <c r="M13" i="6"/>
  <c r="O13" i="6"/>
  <c r="O16" i="6"/>
  <c r="M16" i="6"/>
  <c r="O10" i="6"/>
  <c r="M10" i="6"/>
  <c r="O12" i="6"/>
  <c r="M12" i="6"/>
  <c r="M11" i="6"/>
  <c r="O11" i="6"/>
  <c r="K14" i="9"/>
  <c r="K6" i="9"/>
  <c r="L14" i="1"/>
  <c r="L8" i="1"/>
  <c r="L11" i="1"/>
  <c r="L12" i="1"/>
  <c r="L13" i="1"/>
  <c r="L15" i="1"/>
  <c r="L16" i="1"/>
  <c r="L17" i="1"/>
  <c r="L18" i="1"/>
  <c r="L19" i="1"/>
  <c r="L20" i="1"/>
  <c r="L21" i="1"/>
  <c r="L7" i="1"/>
  <c r="Y53" i="1" l="1"/>
  <c r="AE53" i="1"/>
  <c r="Y54" i="1"/>
  <c r="AE54" i="1"/>
  <c r="Y55" i="1"/>
  <c r="AE55" i="1"/>
  <c r="Y56" i="1"/>
  <c r="AE56" i="1"/>
  <c r="Y57" i="1"/>
  <c r="AE57" i="1"/>
  <c r="Y58" i="1"/>
  <c r="AC58" i="1"/>
  <c r="AD58" i="1"/>
  <c r="AE58" i="1"/>
  <c r="Y59" i="1"/>
  <c r="AC59" i="1"/>
  <c r="AD59" i="1"/>
  <c r="AE59" i="1"/>
  <c r="Y60" i="1"/>
  <c r="AC60" i="1"/>
  <c r="AD60" i="1"/>
  <c r="AE60" i="1"/>
  <c r="Y61" i="1"/>
  <c r="AC61" i="1"/>
  <c r="AD61" i="1"/>
  <c r="AE61" i="1"/>
  <c r="Y62" i="1"/>
  <c r="AC62" i="1"/>
  <c r="AD62" i="1"/>
  <c r="AE62" i="1"/>
  <c r="Y63" i="1"/>
  <c r="AC63" i="1"/>
  <c r="AD63" i="1"/>
  <c r="AE63" i="1"/>
  <c r="Y64" i="1"/>
  <c r="AC64" i="1"/>
  <c r="AD64" i="1"/>
  <c r="AE64" i="1"/>
  <c r="Y65" i="1"/>
  <c r="AC65" i="1"/>
  <c r="AD65" i="1"/>
  <c r="AE65" i="1"/>
  <c r="Y66" i="1"/>
  <c r="AC66" i="1"/>
  <c r="AD66" i="1"/>
  <c r="AE66" i="1"/>
  <c r="Y67" i="1"/>
  <c r="AC67" i="1"/>
  <c r="AD67" i="1"/>
  <c r="AE67" i="1"/>
  <c r="Y68" i="1"/>
  <c r="AC68" i="1"/>
  <c r="AD68" i="1"/>
  <c r="AE68" i="1"/>
  <c r="Y49" i="1" l="1"/>
  <c r="Y50" i="1"/>
  <c r="Y51" i="1"/>
  <c r="Y52" i="1"/>
  <c r="Y18" i="15" l="1"/>
  <c r="W8" i="8"/>
  <c r="W7" i="8"/>
  <c r="J22" i="27" l="1"/>
  <c r="X49" i="27" l="1"/>
  <c r="X318" i="27"/>
  <c r="AB318" i="27"/>
  <c r="AC318" i="27"/>
  <c r="X319" i="27"/>
  <c r="AB319" i="27"/>
  <c r="AC319" i="27"/>
  <c r="X320" i="27"/>
  <c r="AB320" i="27"/>
  <c r="AC320" i="27"/>
  <c r="X321" i="27"/>
  <c r="AB321" i="27"/>
  <c r="AC321" i="27"/>
  <c r="X322" i="27"/>
  <c r="AB322" i="27"/>
  <c r="AC322" i="27"/>
  <c r="X323" i="27"/>
  <c r="AB323" i="27"/>
  <c r="AC323" i="27"/>
  <c r="X324" i="27"/>
  <c r="AB324" i="27"/>
  <c r="AC324" i="27"/>
  <c r="X325" i="27"/>
  <c r="AB325" i="27"/>
  <c r="AC325" i="27"/>
  <c r="X326" i="27"/>
  <c r="AB326" i="27"/>
  <c r="AC326" i="27"/>
  <c r="X327" i="27"/>
  <c r="AB327" i="27"/>
  <c r="AC327" i="27"/>
  <c r="X25" i="27"/>
  <c r="J10" i="27"/>
  <c r="K10" i="27" s="1"/>
  <c r="I10" i="27"/>
  <c r="Q10" i="27" l="1"/>
  <c r="L10" i="27" s="1"/>
  <c r="Y20" i="15" l="1"/>
  <c r="Y12" i="15"/>
  <c r="G9" i="15" l="1"/>
  <c r="L9" i="15"/>
  <c r="L10" i="15"/>
  <c r="AC46" i="15" l="1"/>
  <c r="M9" i="15"/>
  <c r="Q9" i="15"/>
  <c r="X10" i="24" l="1"/>
  <c r="J11" i="24"/>
  <c r="Q11" i="24" s="1"/>
  <c r="J12" i="24"/>
  <c r="J14" i="24"/>
  <c r="J15" i="24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19" i="10"/>
  <c r="J12" i="10"/>
  <c r="J13" i="10"/>
  <c r="J14" i="10"/>
  <c r="J15" i="10"/>
  <c r="J16" i="10"/>
  <c r="J17" i="10"/>
  <c r="J18" i="10"/>
  <c r="J9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8" i="10"/>
  <c r="K39" i="10"/>
  <c r="K40" i="10"/>
  <c r="K19" i="10"/>
  <c r="K12" i="10"/>
  <c r="K13" i="10"/>
  <c r="K14" i="10"/>
  <c r="K15" i="10"/>
  <c r="K16" i="10"/>
  <c r="K17" i="10"/>
  <c r="K18" i="10"/>
  <c r="K9" i="10"/>
  <c r="P13" i="10" l="1"/>
  <c r="P14" i="10"/>
  <c r="P36" i="10"/>
  <c r="P32" i="10"/>
  <c r="P35" i="10"/>
  <c r="P31" i="10"/>
  <c r="P38" i="10"/>
  <c r="P34" i="10"/>
  <c r="P30" i="10"/>
  <c r="P37" i="10"/>
  <c r="P33" i="10"/>
  <c r="P29" i="10"/>
  <c r="P18" i="10"/>
  <c r="P22" i="10"/>
  <c r="P21" i="10"/>
  <c r="P23" i="10"/>
  <c r="H24" i="4" l="1"/>
  <c r="K9" i="9" l="1"/>
  <c r="K10" i="9"/>
  <c r="K11" i="9"/>
  <c r="K12" i="9"/>
  <c r="K13" i="9"/>
  <c r="K16" i="9"/>
  <c r="K7" i="9"/>
  <c r="X65" i="9"/>
  <c r="X66" i="9"/>
  <c r="X67" i="9"/>
  <c r="X68" i="9"/>
  <c r="X69" i="9"/>
  <c r="X70" i="9"/>
  <c r="X72" i="9"/>
  <c r="X73" i="9"/>
  <c r="X74" i="9"/>
  <c r="X75" i="9"/>
  <c r="X76" i="9"/>
  <c r="X77" i="9"/>
  <c r="X78" i="9"/>
  <c r="X79" i="9"/>
  <c r="X80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209" i="4" l="1"/>
  <c r="X18" i="27" l="1"/>
  <c r="X26" i="27"/>
  <c r="X27" i="27"/>
  <c r="X16" i="27"/>
  <c r="X17" i="27"/>
  <c r="I23" i="27"/>
  <c r="Q23" i="27" s="1"/>
  <c r="K23" i="27"/>
  <c r="L23" i="27" l="1"/>
  <c r="H8" i="4" l="1"/>
  <c r="H9" i="4"/>
  <c r="H12" i="4"/>
  <c r="H13" i="4"/>
  <c r="H14" i="4"/>
  <c r="H15" i="4"/>
  <c r="H25" i="4"/>
  <c r="H27" i="4"/>
  <c r="H30" i="4"/>
  <c r="X56" i="27" l="1"/>
  <c r="I9" i="9" l="1"/>
  <c r="P9" i="9" s="1"/>
  <c r="S11" i="9"/>
  <c r="S12" i="9"/>
  <c r="S13" i="9"/>
  <c r="S14" i="9"/>
  <c r="S16" i="9"/>
  <c r="S17" i="9"/>
  <c r="G6" i="6" l="1"/>
  <c r="G10" i="6"/>
  <c r="G11" i="6"/>
  <c r="G12" i="6"/>
  <c r="F30" i="4"/>
  <c r="AB83" i="4" s="1"/>
  <c r="H14" i="19" l="1"/>
  <c r="P31" i="27" l="1"/>
  <c r="R31" i="27"/>
  <c r="S31" i="27" s="1"/>
  <c r="P21" i="27"/>
  <c r="R28" i="27"/>
  <c r="S28" i="27" s="1"/>
  <c r="L14" i="15"/>
  <c r="R29" i="27" l="1"/>
  <c r="S29" i="27" s="1"/>
  <c r="P17" i="27"/>
  <c r="R17" i="27"/>
  <c r="S17" i="27" s="1"/>
  <c r="P24" i="27"/>
  <c r="R24" i="27"/>
  <c r="S24" i="27" s="1"/>
  <c r="R25" i="27"/>
  <c r="S25" i="27" s="1"/>
  <c r="P25" i="27"/>
  <c r="R26" i="27"/>
  <c r="S26" i="27" s="1"/>
  <c r="P26" i="27"/>
  <c r="R27" i="27"/>
  <c r="S27" i="27" s="1"/>
  <c r="P27" i="27"/>
  <c r="P11" i="27"/>
  <c r="R11" i="27"/>
  <c r="S11" i="27" s="1"/>
  <c r="P28" i="27"/>
  <c r="P13" i="27"/>
  <c r="R13" i="27"/>
  <c r="S13" i="27" s="1"/>
  <c r="P12" i="27"/>
  <c r="R12" i="27"/>
  <c r="S12" i="27" s="1"/>
  <c r="P20" i="27"/>
  <c r="P23" i="27"/>
  <c r="R23" i="27"/>
  <c r="S23" i="27" s="1"/>
  <c r="R10" i="27"/>
  <c r="S10" i="27" s="1"/>
  <c r="P10" i="27"/>
  <c r="G17" i="20"/>
  <c r="AB29" i="20" s="1"/>
  <c r="F6" i="12" l="1"/>
  <c r="AB42" i="27"/>
  <c r="AC42" i="27" s="1"/>
  <c r="F22" i="27"/>
  <c r="AB194" i="27" s="1"/>
  <c r="AC194" i="27" s="1"/>
  <c r="F19" i="27"/>
  <c r="AB69" i="27" s="1"/>
  <c r="AC69" i="27" s="1"/>
  <c r="G12" i="10"/>
  <c r="AC100" i="27" l="1"/>
  <c r="AB203" i="27"/>
  <c r="AC203" i="27" s="1"/>
  <c r="AB184" i="27"/>
  <c r="AC184" i="27" s="1"/>
  <c r="AB171" i="27"/>
  <c r="AC171" i="27" s="1"/>
  <c r="AB134" i="27"/>
  <c r="AC134" i="27" s="1"/>
  <c r="AB155" i="27"/>
  <c r="AC155" i="27" s="1"/>
  <c r="AB74" i="27"/>
  <c r="AC74" i="27" s="1"/>
  <c r="AC91" i="27"/>
  <c r="AB66" i="27"/>
  <c r="AC66" i="27" s="1"/>
  <c r="AB121" i="27"/>
  <c r="AC121" i="27" s="1"/>
  <c r="AC139" i="27"/>
  <c r="AB146" i="27"/>
  <c r="AC146" i="27" s="1"/>
  <c r="AB158" i="27"/>
  <c r="AC158" i="27" s="1"/>
  <c r="AB124" i="27"/>
  <c r="AC124" i="27" s="1"/>
  <c r="AB95" i="27"/>
  <c r="AC95" i="27" s="1"/>
  <c r="AB107" i="27"/>
  <c r="AC107" i="27" s="1"/>
  <c r="Q15" i="24"/>
  <c r="F11" i="24"/>
  <c r="AB53" i="24" s="1"/>
  <c r="AC53" i="24" s="1"/>
  <c r="F12" i="24"/>
  <c r="F13" i="24"/>
  <c r="AB44" i="24" s="1"/>
  <c r="AC44" i="24" s="1"/>
  <c r="F14" i="24"/>
  <c r="F15" i="24"/>
  <c r="AB54" i="24" s="1"/>
  <c r="AC54" i="24" s="1"/>
  <c r="L15" i="24" l="1"/>
  <c r="L13" i="24"/>
  <c r="L11" i="24"/>
  <c r="X34" i="20" l="1"/>
  <c r="X30" i="20"/>
  <c r="X31" i="20"/>
  <c r="X32" i="20"/>
  <c r="X33" i="20"/>
  <c r="X38" i="27" l="1"/>
  <c r="X10" i="27"/>
  <c r="X11" i="27"/>
  <c r="X12" i="27"/>
  <c r="X13" i="27"/>
  <c r="X14" i="27"/>
  <c r="X54" i="27"/>
  <c r="X29" i="27" l="1"/>
  <c r="X33" i="27"/>
  <c r="X21" i="27"/>
  <c r="X59" i="27"/>
  <c r="X31" i="27"/>
  <c r="J14" i="27"/>
  <c r="X41" i="27"/>
  <c r="X55" i="27"/>
  <c r="X22" i="27"/>
  <c r="X37" i="27"/>
  <c r="X40" i="27"/>
  <c r="X11" i="20" l="1"/>
  <c r="X9" i="20"/>
  <c r="X8" i="20"/>
  <c r="X25" i="20"/>
  <c r="X19" i="20"/>
  <c r="X15" i="20"/>
  <c r="X12" i="20"/>
  <c r="X7" i="20"/>
  <c r="X40" i="10" l="1"/>
  <c r="X41" i="10"/>
  <c r="X42" i="10"/>
  <c r="X33" i="10"/>
  <c r="X35" i="10"/>
  <c r="X36" i="10"/>
  <c r="X37" i="10"/>
  <c r="X38" i="10"/>
  <c r="X39" i="10"/>
  <c r="J9" i="24" l="1"/>
  <c r="AA22" i="12" l="1"/>
  <c r="AB22" i="12" s="1"/>
  <c r="W22" i="12"/>
  <c r="W21" i="12" l="1"/>
  <c r="X28" i="20" l="1"/>
  <c r="X27" i="20"/>
  <c r="I19" i="24"/>
  <c r="J19" i="24"/>
  <c r="F19" i="24"/>
  <c r="AB45" i="24" s="1"/>
  <c r="AC45" i="24" s="1"/>
  <c r="X11" i="24"/>
  <c r="W20" i="12"/>
  <c r="W19" i="12"/>
  <c r="X39" i="27"/>
  <c r="K19" i="24" l="1"/>
  <c r="Q19" i="24"/>
  <c r="L19" i="24" s="1"/>
  <c r="W17" i="12"/>
  <c r="W16" i="12"/>
  <c r="W18" i="12"/>
  <c r="Y12" i="11" l="1"/>
  <c r="Y13" i="11"/>
  <c r="Y14" i="11"/>
  <c r="Y15" i="11"/>
  <c r="Y40" i="11"/>
  <c r="Y43" i="11"/>
  <c r="Y24" i="11"/>
  <c r="W14" i="12" l="1"/>
  <c r="G14" i="15" l="1"/>
  <c r="W13" i="12"/>
  <c r="W12" i="12"/>
  <c r="AC50" i="15" l="1"/>
  <c r="AC44" i="15"/>
  <c r="M14" i="15"/>
  <c r="Q14" i="15"/>
  <c r="W9" i="12" l="1"/>
  <c r="Y24" i="7" l="1"/>
  <c r="G10" i="7"/>
  <c r="AC85" i="7" l="1"/>
  <c r="AD85" i="7" s="1"/>
  <c r="AC93" i="7"/>
  <c r="AD93" i="7" s="1"/>
  <c r="I8" i="1"/>
  <c r="X29" i="20" l="1"/>
  <c r="AB35" i="24"/>
  <c r="AC35" i="24" s="1"/>
  <c r="AB37" i="24"/>
  <c r="AC37" i="24" s="1"/>
  <c r="AB38" i="24"/>
  <c r="AC38" i="24" s="1"/>
  <c r="AB39" i="24"/>
  <c r="AC39" i="24" s="1"/>
  <c r="AB40" i="24"/>
  <c r="AC40" i="24" s="1"/>
  <c r="J7" i="8" l="1"/>
  <c r="I13" i="9"/>
  <c r="P13" i="9" l="1"/>
  <c r="I7" i="8"/>
  <c r="Y33" i="1" l="1"/>
  <c r="X38" i="24" l="1"/>
  <c r="X39" i="24"/>
  <c r="AB34" i="24"/>
  <c r="AC34" i="24" s="1"/>
  <c r="X113" i="4"/>
  <c r="X112" i="4"/>
  <c r="X103" i="4"/>
  <c r="X42" i="4"/>
  <c r="X38" i="4"/>
  <c r="X34" i="4"/>
  <c r="X11" i="4"/>
  <c r="X13" i="4"/>
  <c r="X87" i="4"/>
  <c r="X102" i="4"/>
  <c r="X101" i="4"/>
  <c r="X23" i="4"/>
  <c r="Y37" i="7" l="1"/>
  <c r="Y17" i="6" l="1"/>
  <c r="Y18" i="6"/>
  <c r="Y19" i="6"/>
  <c r="Y10" i="6"/>
  <c r="Y20" i="6"/>
  <c r="Y11" i="6"/>
  <c r="Y57" i="6"/>
  <c r="Y58" i="6"/>
  <c r="Y59" i="6"/>
  <c r="Y60" i="6"/>
  <c r="Y61" i="6"/>
  <c r="Y62" i="6"/>
  <c r="Y63" i="6"/>
  <c r="Y64" i="6"/>
  <c r="Y65" i="6"/>
  <c r="Y66" i="6"/>
  <c r="X24" i="24" l="1"/>
  <c r="I9" i="27" l="1"/>
  <c r="I14" i="27"/>
  <c r="Q14" i="27" s="1"/>
  <c r="X53" i="27" l="1"/>
  <c r="F30" i="27" l="1"/>
  <c r="J19" i="27"/>
  <c r="J30" i="27"/>
  <c r="I19" i="27"/>
  <c r="I22" i="27"/>
  <c r="I30" i="27"/>
  <c r="AB52" i="27" l="1"/>
  <c r="AC52" i="27" s="1"/>
  <c r="AB61" i="27"/>
  <c r="AC61" i="27" s="1"/>
  <c r="AB197" i="27"/>
  <c r="AC197" i="27" s="1"/>
  <c r="AB207" i="27"/>
  <c r="AC207" i="27" s="1"/>
  <c r="AB116" i="27"/>
  <c r="AC116" i="27" s="1"/>
  <c r="AC137" i="27"/>
  <c r="AB81" i="27"/>
  <c r="AC81" i="27" s="1"/>
  <c r="Q30" i="27"/>
  <c r="L30" i="27" s="1"/>
  <c r="AB71" i="27"/>
  <c r="AC71" i="27" s="1"/>
  <c r="AC113" i="27"/>
  <c r="AC136" i="27"/>
  <c r="AB85" i="27"/>
  <c r="AC85" i="27" s="1"/>
  <c r="AB164" i="27"/>
  <c r="AC164" i="27" s="1"/>
  <c r="AB70" i="27"/>
  <c r="AC70" i="27" s="1"/>
  <c r="AC101" i="27"/>
  <c r="AB110" i="27"/>
  <c r="AC110" i="27" s="1"/>
  <c r="Q19" i="27"/>
  <c r="L19" i="27" s="1"/>
  <c r="K30" i="27"/>
  <c r="K19" i="27"/>
  <c r="K22" i="27"/>
  <c r="Q22" i="27"/>
  <c r="L22" i="27" s="1"/>
  <c r="X30" i="27"/>
  <c r="J18" i="27"/>
  <c r="I18" i="27"/>
  <c r="F18" i="27"/>
  <c r="AB15" i="27" s="1"/>
  <c r="I16" i="27"/>
  <c r="F16" i="27"/>
  <c r="F14" i="27"/>
  <c r="G32" i="27" s="1"/>
  <c r="X48" i="27"/>
  <c r="AB44" i="27"/>
  <c r="AC44" i="27" s="1"/>
  <c r="X20" i="27"/>
  <c r="X35" i="27"/>
  <c r="J9" i="27"/>
  <c r="Q9" i="27" s="1"/>
  <c r="F9" i="27"/>
  <c r="AB191" i="27" s="1"/>
  <c r="AC191" i="27" s="1"/>
  <c r="AB153" i="27" l="1"/>
  <c r="AC153" i="27" s="1"/>
  <c r="AB16" i="27"/>
  <c r="AC16" i="27" s="1"/>
  <c r="AB67" i="27"/>
  <c r="AC67" i="27" s="1"/>
  <c r="AB77" i="27"/>
  <c r="AC77" i="27" s="1"/>
  <c r="AB78" i="27"/>
  <c r="AC78" i="27" s="1"/>
  <c r="AB68" i="27"/>
  <c r="AC68" i="27" s="1"/>
  <c r="AC98" i="27"/>
  <c r="AB182" i="27"/>
  <c r="AC182" i="27" s="1"/>
  <c r="AB169" i="27"/>
  <c r="AC169" i="27" s="1"/>
  <c r="AB201" i="27"/>
  <c r="AC201" i="27" s="1"/>
  <c r="AB111" i="27"/>
  <c r="AC111" i="27" s="1"/>
  <c r="AB185" i="27"/>
  <c r="AC185" i="27" s="1"/>
  <c r="AB79" i="27"/>
  <c r="AC79" i="27" s="1"/>
  <c r="AB125" i="27"/>
  <c r="AC125" i="27" s="1"/>
  <c r="AB170" i="27"/>
  <c r="AC170" i="27" s="1"/>
  <c r="AB202" i="27"/>
  <c r="AC202" i="27" s="1"/>
  <c r="AB183" i="27"/>
  <c r="AC183" i="27" s="1"/>
  <c r="AB154" i="27"/>
  <c r="AC154" i="27" s="1"/>
  <c r="AC144" i="27"/>
  <c r="AB112" i="27"/>
  <c r="AC112" i="27" s="1"/>
  <c r="AB133" i="27"/>
  <c r="AC133" i="27" s="1"/>
  <c r="AC143" i="27"/>
  <c r="AB65" i="27"/>
  <c r="AC65" i="27" s="1"/>
  <c r="AB73" i="27"/>
  <c r="AC73" i="27" s="1"/>
  <c r="AC90" i="27"/>
  <c r="AC89" i="27"/>
  <c r="AB72" i="27"/>
  <c r="AC72" i="27" s="1"/>
  <c r="AB96" i="27"/>
  <c r="AC96" i="27" s="1"/>
  <c r="AB108" i="27"/>
  <c r="AC108" i="27" s="1"/>
  <c r="AB129" i="27"/>
  <c r="AC129" i="27" s="1"/>
  <c r="AB64" i="27"/>
  <c r="AC64" i="27" s="1"/>
  <c r="AB119" i="27"/>
  <c r="AC119" i="27" s="1"/>
  <c r="AB80" i="27"/>
  <c r="AC80" i="27" s="1"/>
  <c r="AC99" i="27"/>
  <c r="AB132" i="27"/>
  <c r="AC132" i="27" s="1"/>
  <c r="AB120" i="27"/>
  <c r="AC120" i="27" s="1"/>
  <c r="AB97" i="27"/>
  <c r="AC97" i="27" s="1"/>
  <c r="AB109" i="27"/>
  <c r="AC109" i="27" s="1"/>
  <c r="AB118" i="27"/>
  <c r="AC118" i="27" s="1"/>
  <c r="AB18" i="27"/>
  <c r="AC18" i="27" s="1"/>
  <c r="AB156" i="27"/>
  <c r="AC156" i="27" s="1"/>
  <c r="AB145" i="27"/>
  <c r="AC145" i="27" s="1"/>
  <c r="AB157" i="27"/>
  <c r="AC157" i="27" s="1"/>
  <c r="AC138" i="27"/>
  <c r="AB28" i="27"/>
  <c r="AC28" i="27" s="1"/>
  <c r="AB106" i="27"/>
  <c r="AC106" i="27" s="1"/>
  <c r="AB131" i="27"/>
  <c r="AC131" i="27" s="1"/>
  <c r="AC94" i="27"/>
  <c r="AB123" i="27"/>
  <c r="AC123" i="27" s="1"/>
  <c r="AB76" i="27"/>
  <c r="AC76" i="27" s="1"/>
  <c r="AC102" i="27"/>
  <c r="AB54" i="27"/>
  <c r="AC54" i="27" s="1"/>
  <c r="AB75" i="27"/>
  <c r="AC75" i="27" s="1"/>
  <c r="AB122" i="27"/>
  <c r="AC122" i="27" s="1"/>
  <c r="AC93" i="27"/>
  <c r="AB105" i="27"/>
  <c r="AC105" i="27" s="1"/>
  <c r="AB130" i="27"/>
  <c r="AC130" i="27" s="1"/>
  <c r="AC57" i="27"/>
  <c r="AB27" i="27"/>
  <c r="AC27" i="27" s="1"/>
  <c r="AB26" i="27"/>
  <c r="AC26" i="27" s="1"/>
  <c r="AB30" i="27"/>
  <c r="AC30" i="27" s="1"/>
  <c r="AB35" i="27"/>
  <c r="AC35" i="27" s="1"/>
  <c r="AB31" i="27"/>
  <c r="AC31" i="27" s="1"/>
  <c r="AB20" i="27"/>
  <c r="AC20" i="27" s="1"/>
  <c r="AB11" i="27"/>
  <c r="AC11" i="27" s="1"/>
  <c r="AC58" i="27"/>
  <c r="AB47" i="27"/>
  <c r="AC47" i="27" s="1"/>
  <c r="AB48" i="27"/>
  <c r="AC48" i="27" s="1"/>
  <c r="AB59" i="27"/>
  <c r="AC59" i="27" s="1"/>
  <c r="AB9" i="27"/>
  <c r="AC9" i="27" s="1"/>
  <c r="AB14" i="27"/>
  <c r="AC14" i="27" s="1"/>
  <c r="AB53" i="27"/>
  <c r="AC53" i="27" s="1"/>
  <c r="AC50" i="27"/>
  <c r="AB10" i="27"/>
  <c r="AC10" i="27" s="1"/>
  <c r="AB46" i="27"/>
  <c r="AC46" i="27" s="1"/>
  <c r="AB25" i="27"/>
  <c r="AC25" i="27" s="1"/>
  <c r="AB19" i="27"/>
  <c r="AC19" i="27" s="1"/>
  <c r="AC36" i="27"/>
  <c r="AB49" i="27"/>
  <c r="AC49" i="27" s="1"/>
  <c r="AB12" i="27"/>
  <c r="AC12" i="27" s="1"/>
  <c r="AC51" i="27"/>
  <c r="AB29" i="27"/>
  <c r="AC29" i="27" s="1"/>
  <c r="AB22" i="27"/>
  <c r="AC22" i="27" s="1"/>
  <c r="AC15" i="27"/>
  <c r="AB21" i="27"/>
  <c r="AC21" i="27" s="1"/>
  <c r="Q16" i="27"/>
  <c r="L16" i="27" s="1"/>
  <c r="AB24" i="27"/>
  <c r="AC24" i="27" s="1"/>
  <c r="AB17" i="27"/>
  <c r="AC17" i="27" s="1"/>
  <c r="AB13" i="27"/>
  <c r="AC13" i="27" s="1"/>
  <c r="AB43" i="27"/>
  <c r="AC43" i="27" s="1"/>
  <c r="AB34" i="27"/>
  <c r="AC34" i="27" s="1"/>
  <c r="AB38" i="27"/>
  <c r="AC38" i="27" s="1"/>
  <c r="AB32" i="27"/>
  <c r="AC32" i="27" s="1"/>
  <c r="AB45" i="27"/>
  <c r="AC45" i="27" s="1"/>
  <c r="AB37" i="27"/>
  <c r="AC37" i="27" s="1"/>
  <c r="Q18" i="27"/>
  <c r="L18" i="27" s="1"/>
  <c r="AB39" i="27"/>
  <c r="AC39" i="27" s="1"/>
  <c r="AB23" i="27"/>
  <c r="AC23" i="27" s="1"/>
  <c r="AB41" i="27"/>
  <c r="AC41" i="27" s="1"/>
  <c r="AB55" i="27"/>
  <c r="AC55" i="27" s="1"/>
  <c r="AB33" i="27"/>
  <c r="AC33" i="27" s="1"/>
  <c r="AB56" i="27"/>
  <c r="AC56" i="27" s="1"/>
  <c r="AB40" i="27"/>
  <c r="AC40" i="27" s="1"/>
  <c r="L14" i="27"/>
  <c r="L9" i="27"/>
  <c r="K9" i="27"/>
  <c r="K16" i="27"/>
  <c r="K14" i="27"/>
  <c r="K18" i="27"/>
  <c r="X171" i="4"/>
  <c r="R30" i="27" l="1"/>
  <c r="S30" i="27" s="1"/>
  <c r="P30" i="27"/>
  <c r="P22" i="27"/>
  <c r="R22" i="27"/>
  <c r="S22" i="27" s="1"/>
  <c r="R19" i="27"/>
  <c r="S19" i="27" s="1"/>
  <c r="P19" i="27"/>
  <c r="R18" i="27"/>
  <c r="S18" i="27" s="1"/>
  <c r="P18" i="27"/>
  <c r="R16" i="27"/>
  <c r="S16" i="27" s="1"/>
  <c r="P16" i="27"/>
  <c r="R14" i="27"/>
  <c r="S14" i="27" s="1"/>
  <c r="P14" i="27"/>
  <c r="R9" i="27"/>
  <c r="S9" i="27" s="1"/>
  <c r="P9" i="27"/>
  <c r="W8" i="12" l="1"/>
  <c r="Y32" i="6" l="1"/>
  <c r="Y33" i="6"/>
  <c r="Y34" i="6"/>
  <c r="Y8" i="6"/>
  <c r="Y30" i="6"/>
  <c r="Y40" i="6"/>
  <c r="Y41" i="6"/>
  <c r="Y39" i="6"/>
  <c r="Y21" i="6"/>
  <c r="Y22" i="6"/>
  <c r="Y36" i="6"/>
  <c r="X170" i="4"/>
  <c r="X23" i="9" l="1"/>
  <c r="X154" i="4" l="1"/>
  <c r="Y14" i="7" l="1"/>
  <c r="Y33" i="26"/>
  <c r="AF33" i="26" s="1"/>
  <c r="Y34" i="26"/>
  <c r="AF34" i="26" s="1"/>
  <c r="Y35" i="26"/>
  <c r="AF35" i="26" s="1"/>
  <c r="Y36" i="26"/>
  <c r="AF36" i="26" s="1"/>
  <c r="Y37" i="26"/>
  <c r="AF37" i="26" s="1"/>
  <c r="Y38" i="26"/>
  <c r="AF38" i="26" s="1"/>
  <c r="Y6" i="26"/>
  <c r="AF6" i="26" s="1"/>
  <c r="Y7" i="26"/>
  <c r="AF7" i="26" s="1"/>
  <c r="Y11" i="26"/>
  <c r="AF11" i="26" s="1"/>
  <c r="X270" i="4" l="1"/>
  <c r="W11" i="12"/>
  <c r="F16" i="4"/>
  <c r="F7" i="4"/>
  <c r="X180" i="4"/>
  <c r="X233" i="4"/>
  <c r="P30" i="4"/>
  <c r="M3" i="4"/>
  <c r="N11" i="4" s="1"/>
  <c r="M11" i="4" s="1"/>
  <c r="N3" i="1"/>
  <c r="O16" i="1" s="1"/>
  <c r="N3" i="26"/>
  <c r="O7" i="26" s="1"/>
  <c r="K17" i="7"/>
  <c r="X18" i="19"/>
  <c r="X8" i="19"/>
  <c r="X47" i="19"/>
  <c r="X44" i="19"/>
  <c r="X45" i="19"/>
  <c r="X46" i="19"/>
  <c r="X43" i="19"/>
  <c r="W23" i="22"/>
  <c r="W24" i="22"/>
  <c r="W25" i="22"/>
  <c r="W26" i="22"/>
  <c r="W21" i="22"/>
  <c r="W22" i="22"/>
  <c r="Y37" i="11"/>
  <c r="Y23" i="11"/>
  <c r="Y22" i="11"/>
  <c r="Y41" i="11"/>
  <c r="Y28" i="11"/>
  <c r="X276" i="4"/>
  <c r="Y38" i="6"/>
  <c r="Y42" i="6"/>
  <c r="Y43" i="6"/>
  <c r="Y44" i="6"/>
  <c r="Y50" i="6"/>
  <c r="Y51" i="6"/>
  <c r="Y54" i="6"/>
  <c r="K7" i="1"/>
  <c r="H10" i="13"/>
  <c r="G8" i="20"/>
  <c r="G10" i="20"/>
  <c r="AB28" i="20" s="1"/>
  <c r="AC28" i="20" s="1"/>
  <c r="X6" i="20"/>
  <c r="O13" i="22"/>
  <c r="W6" i="12"/>
  <c r="F18" i="24"/>
  <c r="J18" i="24"/>
  <c r="I18" i="24"/>
  <c r="W17" i="22"/>
  <c r="W18" i="22"/>
  <c r="W19" i="22"/>
  <c r="W20" i="22"/>
  <c r="X26" i="19"/>
  <c r="X29" i="19"/>
  <c r="X30" i="19"/>
  <c r="X10" i="19"/>
  <c r="X11" i="19"/>
  <c r="X12" i="19"/>
  <c r="X13" i="19"/>
  <c r="X32" i="19"/>
  <c r="X35" i="19"/>
  <c r="X36" i="19"/>
  <c r="X37" i="19"/>
  <c r="X38" i="19"/>
  <c r="X39" i="19"/>
  <c r="X40" i="19"/>
  <c r="X41" i="19"/>
  <c r="X42" i="19"/>
  <c r="X150" i="4"/>
  <c r="X141" i="4"/>
  <c r="X79" i="4"/>
  <c r="X273" i="4"/>
  <c r="X275" i="4"/>
  <c r="X14" i="4"/>
  <c r="X21" i="4"/>
  <c r="X12" i="24"/>
  <c r="X28" i="24"/>
  <c r="X30" i="24"/>
  <c r="X31" i="24"/>
  <c r="X32" i="24"/>
  <c r="X26" i="24"/>
  <c r="Y39" i="11"/>
  <c r="S6" i="6"/>
  <c r="J17" i="20"/>
  <c r="X149" i="4"/>
  <c r="H18" i="13"/>
  <c r="H39" i="10"/>
  <c r="J7" i="9"/>
  <c r="J18" i="9"/>
  <c r="H10" i="7"/>
  <c r="H19" i="7"/>
  <c r="H20" i="7"/>
  <c r="Q20" i="7" s="1"/>
  <c r="R20" i="7" s="1"/>
  <c r="J11" i="7"/>
  <c r="J12" i="7"/>
  <c r="J13" i="7"/>
  <c r="J14" i="7"/>
  <c r="J15" i="7"/>
  <c r="J16" i="7"/>
  <c r="J17" i="7"/>
  <c r="J18" i="7"/>
  <c r="J19" i="7"/>
  <c r="J20" i="7"/>
  <c r="J10" i="7"/>
  <c r="K11" i="7"/>
  <c r="K12" i="7"/>
  <c r="K13" i="7"/>
  <c r="K14" i="7"/>
  <c r="K15" i="7"/>
  <c r="K16" i="7"/>
  <c r="K18" i="7"/>
  <c r="K19" i="7"/>
  <c r="K20" i="7"/>
  <c r="K10" i="7"/>
  <c r="L21" i="11"/>
  <c r="L18" i="11"/>
  <c r="L17" i="11"/>
  <c r="L11" i="11"/>
  <c r="X10" i="20"/>
  <c r="AB19" i="13"/>
  <c r="AC19" i="13" s="1"/>
  <c r="AB14" i="13"/>
  <c r="AC14" i="13" s="1"/>
  <c r="AB15" i="13"/>
  <c r="AC15" i="13" s="1"/>
  <c r="AB16" i="13"/>
  <c r="AC16" i="13" s="1"/>
  <c r="X19" i="13"/>
  <c r="X14" i="13"/>
  <c r="X15" i="13"/>
  <c r="X16" i="13"/>
  <c r="X17" i="13"/>
  <c r="X18" i="13"/>
  <c r="X20" i="13"/>
  <c r="Y44" i="11"/>
  <c r="Y46" i="11"/>
  <c r="Y48" i="11"/>
  <c r="Y51" i="11"/>
  <c r="Y52" i="11"/>
  <c r="Y53" i="11"/>
  <c r="Y54" i="11"/>
  <c r="Y33" i="11"/>
  <c r="Y81" i="6"/>
  <c r="AC81" i="6"/>
  <c r="AD81" i="6" s="1"/>
  <c r="AE81" i="6"/>
  <c r="Y82" i="6"/>
  <c r="AE82" i="6"/>
  <c r="Y83" i="6"/>
  <c r="AE83" i="6"/>
  <c r="Y84" i="6"/>
  <c r="AC84" i="6"/>
  <c r="AD84" i="6" s="1"/>
  <c r="AE84" i="6"/>
  <c r="Y85" i="6"/>
  <c r="AC85" i="6"/>
  <c r="AD85" i="6" s="1"/>
  <c r="AE85" i="6"/>
  <c r="Y86" i="6"/>
  <c r="AC86" i="6"/>
  <c r="AD86" i="6"/>
  <c r="AE86" i="6"/>
  <c r="Y87" i="6"/>
  <c r="AC87" i="6"/>
  <c r="AD87" i="6"/>
  <c r="AE87" i="6"/>
  <c r="Y88" i="6"/>
  <c r="AC88" i="6"/>
  <c r="AD88" i="6"/>
  <c r="AE88" i="6"/>
  <c r="Y89" i="6"/>
  <c r="AC89" i="6"/>
  <c r="AD89" i="6"/>
  <c r="AE89" i="6"/>
  <c r="Y90" i="6"/>
  <c r="AC90" i="6"/>
  <c r="AD90" i="6"/>
  <c r="AE90" i="6"/>
  <c r="Y91" i="6"/>
  <c r="AC91" i="6"/>
  <c r="AD91" i="6"/>
  <c r="AE91" i="6"/>
  <c r="Y92" i="6"/>
  <c r="AC92" i="6"/>
  <c r="AD92" i="6"/>
  <c r="AE92" i="6"/>
  <c r="Y93" i="6"/>
  <c r="AC93" i="6"/>
  <c r="AD93" i="6"/>
  <c r="AE93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K6" i="6"/>
  <c r="L6" i="6" s="1"/>
  <c r="F24" i="24"/>
  <c r="AB48" i="24" s="1"/>
  <c r="AC48" i="24" s="1"/>
  <c r="I24" i="24"/>
  <c r="J24" i="24"/>
  <c r="F9" i="24"/>
  <c r="F21" i="24"/>
  <c r="F22" i="24"/>
  <c r="F26" i="24"/>
  <c r="P7" i="4"/>
  <c r="P27" i="4"/>
  <c r="L32" i="4"/>
  <c r="H6" i="12"/>
  <c r="X241" i="4"/>
  <c r="X135" i="4"/>
  <c r="X136" i="4"/>
  <c r="X166" i="4"/>
  <c r="X19" i="4"/>
  <c r="X129" i="4"/>
  <c r="X130" i="4"/>
  <c r="X132" i="4"/>
  <c r="X47" i="4"/>
  <c r="X242" i="4"/>
  <c r="X243" i="4"/>
  <c r="X244" i="4"/>
  <c r="X245" i="4"/>
  <c r="X246" i="4"/>
  <c r="X247" i="4"/>
  <c r="X248" i="4"/>
  <c r="X249" i="4"/>
  <c r="X250" i="4"/>
  <c r="X252" i="4"/>
  <c r="X253" i="4"/>
  <c r="X254" i="4"/>
  <c r="X255" i="4"/>
  <c r="X256" i="4"/>
  <c r="X257" i="4"/>
  <c r="X258" i="4"/>
  <c r="X286" i="4"/>
  <c r="X287" i="4"/>
  <c r="X288" i="4"/>
  <c r="X157" i="4"/>
  <c r="F13" i="22"/>
  <c r="F12" i="22"/>
  <c r="X117" i="4"/>
  <c r="X118" i="4"/>
  <c r="X119" i="4"/>
  <c r="X151" i="4"/>
  <c r="X152" i="4"/>
  <c r="X155" i="4"/>
  <c r="X156" i="4"/>
  <c r="X158" i="4"/>
  <c r="X46" i="4"/>
  <c r="X142" i="4"/>
  <c r="X145" i="4"/>
  <c r="X143" i="4"/>
  <c r="X134" i="4"/>
  <c r="X109" i="4"/>
  <c r="X110" i="4"/>
  <c r="X111" i="4"/>
  <c r="X211" i="4"/>
  <c r="X225" i="4"/>
  <c r="X196" i="4"/>
  <c r="X240" i="4"/>
  <c r="X44" i="4"/>
  <c r="X45" i="4"/>
  <c r="X175" i="4"/>
  <c r="X176" i="4"/>
  <c r="X177" i="4"/>
  <c r="X178" i="4"/>
  <c r="X179" i="4"/>
  <c r="X128" i="4"/>
  <c r="J21" i="24"/>
  <c r="K10" i="24"/>
  <c r="J20" i="24"/>
  <c r="K20" i="24" s="1"/>
  <c r="J22" i="24"/>
  <c r="J26" i="24"/>
  <c r="W12" i="22"/>
  <c r="W13" i="22"/>
  <c r="X22" i="20"/>
  <c r="X14" i="20"/>
  <c r="X271" i="4"/>
  <c r="X23" i="19"/>
  <c r="X14" i="19"/>
  <c r="X15" i="19"/>
  <c r="X17" i="19"/>
  <c r="X19" i="19"/>
  <c r="X20" i="19"/>
  <c r="X22" i="19"/>
  <c r="X33" i="19"/>
  <c r="X6" i="19"/>
  <c r="X9" i="19"/>
  <c r="X34" i="19"/>
  <c r="X31" i="19"/>
  <c r="X27" i="19"/>
  <c r="Y29" i="6"/>
  <c r="Y23" i="6"/>
  <c r="Y28" i="6"/>
  <c r="Y26" i="6"/>
  <c r="Y35" i="6"/>
  <c r="Y52" i="6"/>
  <c r="Y53" i="6"/>
  <c r="Y37" i="6"/>
  <c r="AC44" i="6"/>
  <c r="AD44" i="6" s="1"/>
  <c r="Y55" i="6"/>
  <c r="Y46" i="6"/>
  <c r="Y56" i="6"/>
  <c r="Y47" i="6"/>
  <c r="Y49" i="6"/>
  <c r="Y48" i="6"/>
  <c r="Y9" i="6"/>
  <c r="Y45" i="6"/>
  <c r="X6" i="13"/>
  <c r="X7" i="13"/>
  <c r="X9" i="13"/>
  <c r="X10" i="13"/>
  <c r="X14" i="10"/>
  <c r="X19" i="10"/>
  <c r="X20" i="10"/>
  <c r="X21" i="10"/>
  <c r="X22" i="10"/>
  <c r="X29" i="10"/>
  <c r="X30" i="10"/>
  <c r="X23" i="10"/>
  <c r="X20" i="9"/>
  <c r="X30" i="9"/>
  <c r="X50" i="9"/>
  <c r="X51" i="9"/>
  <c r="X52" i="9"/>
  <c r="X48" i="9"/>
  <c r="X27" i="9"/>
  <c r="X31" i="9"/>
  <c r="X60" i="9"/>
  <c r="X61" i="9"/>
  <c r="X58" i="9"/>
  <c r="X37" i="9"/>
  <c r="X34" i="9"/>
  <c r="X35" i="9"/>
  <c r="X36" i="9"/>
  <c r="X29" i="9"/>
  <c r="X26" i="9"/>
  <c r="X32" i="9"/>
  <c r="X49" i="9"/>
  <c r="X53" i="9"/>
  <c r="X56" i="9"/>
  <c r="X39" i="9"/>
  <c r="X21" i="9"/>
  <c r="X38" i="9"/>
  <c r="X59" i="9"/>
  <c r="X28" i="9"/>
  <c r="X16" i="9"/>
  <c r="X18" i="9"/>
  <c r="X19" i="9"/>
  <c r="X25" i="9"/>
  <c r="X62" i="9"/>
  <c r="X63" i="9"/>
  <c r="W6" i="8"/>
  <c r="W20" i="8"/>
  <c r="W18" i="8"/>
  <c r="W10" i="8"/>
  <c r="W16" i="8"/>
  <c r="Y11" i="7"/>
  <c r="Y46" i="7"/>
  <c r="Y12" i="7"/>
  <c r="Y13" i="7"/>
  <c r="Y8" i="7"/>
  <c r="Y25" i="7"/>
  <c r="Y28" i="7"/>
  <c r="Y29" i="7"/>
  <c r="Y9" i="7"/>
  <c r="Y17" i="7"/>
  <c r="Y18" i="7"/>
  <c r="Y19" i="7"/>
  <c r="Y26" i="7"/>
  <c r="Y27" i="7"/>
  <c r="Y39" i="7"/>
  <c r="Y40" i="7"/>
  <c r="Y41" i="7"/>
  <c r="Y42" i="7"/>
  <c r="Y43" i="7"/>
  <c r="Y44" i="7"/>
  <c r="Y45" i="7"/>
  <c r="Y35" i="7"/>
  <c r="Y36" i="7"/>
  <c r="Y33" i="7"/>
  <c r="Y15" i="7"/>
  <c r="Y16" i="7"/>
  <c r="Y47" i="7"/>
  <c r="Y49" i="7"/>
  <c r="Y50" i="7"/>
  <c r="Y51" i="7"/>
  <c r="Y20" i="11"/>
  <c r="Y21" i="11"/>
  <c r="Y25" i="11"/>
  <c r="Y26" i="11"/>
  <c r="Y38" i="11"/>
  <c r="Y7" i="15"/>
  <c r="Y8" i="15"/>
  <c r="Y9" i="15"/>
  <c r="Y11" i="15"/>
  <c r="Y21" i="15"/>
  <c r="Y22" i="15"/>
  <c r="Y23" i="15"/>
  <c r="Y25" i="15"/>
  <c r="Y33" i="15"/>
  <c r="Y34" i="15"/>
  <c r="Y35" i="15"/>
  <c r="Y36" i="15"/>
  <c r="Y37" i="15"/>
  <c r="Y38" i="15"/>
  <c r="Y41" i="15"/>
  <c r="Y15" i="15"/>
  <c r="Y16" i="15"/>
  <c r="Y27" i="15"/>
  <c r="Y28" i="15"/>
  <c r="Y29" i="15"/>
  <c r="Y39" i="15"/>
  <c r="Y40" i="15"/>
  <c r="Y30" i="15"/>
  <c r="Y31" i="15"/>
  <c r="Y32" i="15"/>
  <c r="Y19" i="15"/>
  <c r="Y42" i="15"/>
  <c r="Y43" i="15"/>
  <c r="Y44" i="15"/>
  <c r="Y45" i="15"/>
  <c r="Y46" i="15"/>
  <c r="AD46" i="15"/>
  <c r="Y47" i="15"/>
  <c r="Y48" i="15"/>
  <c r="X94" i="4"/>
  <c r="X95" i="4"/>
  <c r="X96" i="4"/>
  <c r="X97" i="4"/>
  <c r="X28" i="4"/>
  <c r="X229" i="4"/>
  <c r="X60" i="4"/>
  <c r="X85" i="4"/>
  <c r="X39" i="4"/>
  <c r="X22" i="4"/>
  <c r="X25" i="4"/>
  <c r="X289" i="4"/>
  <c r="X193" i="4"/>
  <c r="X131" i="4"/>
  <c r="X18" i="4"/>
  <c r="X194" i="4"/>
  <c r="X195" i="4"/>
  <c r="X159" i="4"/>
  <c r="X160" i="4"/>
  <c r="X161" i="4"/>
  <c r="X162" i="4"/>
  <c r="X163" i="4"/>
  <c r="X164" i="4"/>
  <c r="X165" i="4"/>
  <c r="X238" i="4"/>
  <c r="X272" i="4"/>
  <c r="X234" i="4"/>
  <c r="X235" i="4"/>
  <c r="X236" i="4"/>
  <c r="X210" i="4"/>
  <c r="X237" i="4"/>
  <c r="X146" i="4"/>
  <c r="X147" i="4"/>
  <c r="X148" i="4"/>
  <c r="X57" i="4"/>
  <c r="X230" i="4"/>
  <c r="X231" i="4"/>
  <c r="X232" i="4"/>
  <c r="X98" i="4"/>
  <c r="X174" i="4"/>
  <c r="X187" i="4"/>
  <c r="X188" i="4"/>
  <c r="X189" i="4"/>
  <c r="X190" i="4"/>
  <c r="X137" i="4"/>
  <c r="X138" i="4"/>
  <c r="X139" i="4"/>
  <c r="X181" i="4"/>
  <c r="X140" i="4"/>
  <c r="X191" i="4"/>
  <c r="X192" i="4"/>
  <c r="X203" i="4"/>
  <c r="X206" i="4"/>
  <c r="X207" i="4"/>
  <c r="X208" i="4"/>
  <c r="X226" i="4"/>
  <c r="X227" i="4"/>
  <c r="X228" i="4"/>
  <c r="X186" i="4"/>
  <c r="X182" i="4"/>
  <c r="X183" i="4"/>
  <c r="X184" i="4"/>
  <c r="X212" i="4"/>
  <c r="X213" i="4"/>
  <c r="X200" i="4"/>
  <c r="X201" i="4"/>
  <c r="X202" i="4"/>
  <c r="X223" i="4"/>
  <c r="X224" i="4"/>
  <c r="X222" i="4"/>
  <c r="X290" i="4"/>
  <c r="X291" i="4"/>
  <c r="X86" i="4"/>
  <c r="X90" i="4"/>
  <c r="X53" i="4"/>
  <c r="X75" i="4"/>
  <c r="X24" i="4"/>
  <c r="X214" i="4"/>
  <c r="X198" i="4"/>
  <c r="X199" i="4"/>
  <c r="X219" i="4"/>
  <c r="X220" i="4"/>
  <c r="X221" i="4"/>
  <c r="X239" i="4"/>
  <c r="X268" i="4"/>
  <c r="X204" i="4"/>
  <c r="X205" i="4"/>
  <c r="X269" i="4"/>
  <c r="X215" i="4"/>
  <c r="X216" i="4"/>
  <c r="X217" i="4"/>
  <c r="X218" i="4"/>
  <c r="X259" i="4"/>
  <c r="X260" i="4"/>
  <c r="X261" i="4"/>
  <c r="X262" i="4"/>
  <c r="Y18" i="26"/>
  <c r="AF18" i="26" s="1"/>
  <c r="Y19" i="26"/>
  <c r="AF19" i="26" s="1"/>
  <c r="Y20" i="26"/>
  <c r="AF20" i="26" s="1"/>
  <c r="Y21" i="26"/>
  <c r="AF21" i="26" s="1"/>
  <c r="Y22" i="26"/>
  <c r="AF22" i="26" s="1"/>
  <c r="Y23" i="26"/>
  <c r="AF23" i="26" s="1"/>
  <c r="Y24" i="26"/>
  <c r="AF24" i="26" s="1"/>
  <c r="Y25" i="26"/>
  <c r="AF25" i="26" s="1"/>
  <c r="Y26" i="26"/>
  <c r="AF26" i="26" s="1"/>
  <c r="Y27" i="26"/>
  <c r="AF27" i="26" s="1"/>
  <c r="Y28" i="26"/>
  <c r="AF28" i="26" s="1"/>
  <c r="Y29" i="26"/>
  <c r="AF29" i="26" s="1"/>
  <c r="Y37" i="1"/>
  <c r="Y38" i="1"/>
  <c r="Y23" i="1"/>
  <c r="Y29" i="1"/>
  <c r="Y30" i="1"/>
  <c r="Y31" i="1"/>
  <c r="Y17" i="1"/>
  <c r="Y18" i="1"/>
  <c r="Y19" i="1"/>
  <c r="Y20" i="1"/>
  <c r="Y21" i="1"/>
  <c r="Y12" i="1"/>
  <c r="Y26" i="1"/>
  <c r="Y27" i="1"/>
  <c r="Y28" i="1"/>
  <c r="Y36" i="1"/>
  <c r="Y32" i="1"/>
  <c r="Y34" i="1"/>
  <c r="Y39" i="1"/>
  <c r="Y10" i="1"/>
  <c r="Y11" i="1"/>
  <c r="Y22" i="1"/>
  <c r="Y13" i="1"/>
  <c r="Y41" i="1"/>
  <c r="Y35" i="1"/>
  <c r="Y40" i="1"/>
  <c r="Y42" i="1"/>
  <c r="Y43" i="1"/>
  <c r="Y44" i="1"/>
  <c r="Y45" i="1"/>
  <c r="Y46" i="1"/>
  <c r="Y47" i="1"/>
  <c r="Y25" i="1"/>
  <c r="Y48" i="1"/>
  <c r="H9" i="13"/>
  <c r="I13" i="11"/>
  <c r="G13" i="11"/>
  <c r="AC11" i="11" s="1"/>
  <c r="J13" i="11"/>
  <c r="J6" i="11"/>
  <c r="L18" i="9"/>
  <c r="Y67" i="6"/>
  <c r="Y68" i="6"/>
  <c r="Y69" i="6"/>
  <c r="Y70" i="6"/>
  <c r="Y71" i="6"/>
  <c r="Y72" i="6"/>
  <c r="Y73" i="6"/>
  <c r="Y74" i="6"/>
  <c r="Y75" i="6"/>
  <c r="AC75" i="6"/>
  <c r="AD75" i="6" s="1"/>
  <c r="Y76" i="6"/>
  <c r="Y77" i="6"/>
  <c r="AC77" i="6"/>
  <c r="AD77" i="6" s="1"/>
  <c r="Y78" i="6"/>
  <c r="Y79" i="6"/>
  <c r="AC79" i="6"/>
  <c r="AD79" i="6" s="1"/>
  <c r="Y80" i="6"/>
  <c r="S16" i="6"/>
  <c r="S13" i="6"/>
  <c r="S19" i="6"/>
  <c r="AA20" i="12"/>
  <c r="AB20" i="12" s="1"/>
  <c r="AA21" i="12"/>
  <c r="AB21" i="12" s="1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X34" i="10"/>
  <c r="Y27" i="11"/>
  <c r="Y42" i="11"/>
  <c r="Y6" i="11"/>
  <c r="Y34" i="11"/>
  <c r="Y35" i="11"/>
  <c r="Y36" i="11"/>
  <c r="AE11" i="6"/>
  <c r="AE12" i="6"/>
  <c r="AE14" i="6"/>
  <c r="AE15" i="6"/>
  <c r="AE16" i="6"/>
  <c r="AE17" i="6"/>
  <c r="AE18" i="6"/>
  <c r="AE22" i="6"/>
  <c r="AE23" i="6"/>
  <c r="AE25" i="6"/>
  <c r="AE26" i="6"/>
  <c r="AE28" i="6"/>
  <c r="AE29" i="6"/>
  <c r="AE10" i="6"/>
  <c r="G7" i="20"/>
  <c r="AB33" i="20" s="1"/>
  <c r="AC33" i="20" s="1"/>
  <c r="I7" i="20"/>
  <c r="I8" i="20"/>
  <c r="G9" i="20"/>
  <c r="I9" i="20"/>
  <c r="I10" i="20"/>
  <c r="G11" i="20"/>
  <c r="AB31" i="20" s="1"/>
  <c r="AC31" i="20" s="1"/>
  <c r="I11" i="20"/>
  <c r="G12" i="20"/>
  <c r="I12" i="20"/>
  <c r="G13" i="20"/>
  <c r="I13" i="20"/>
  <c r="G14" i="20"/>
  <c r="I14" i="20"/>
  <c r="G15" i="20"/>
  <c r="I15" i="20"/>
  <c r="P15" i="20" s="1"/>
  <c r="J15" i="20"/>
  <c r="G16" i="20"/>
  <c r="AB34" i="20" s="1"/>
  <c r="AC34" i="20" s="1"/>
  <c r="I16" i="20"/>
  <c r="J16" i="20"/>
  <c r="X18" i="20"/>
  <c r="I17" i="20"/>
  <c r="K17" i="20"/>
  <c r="K12" i="6"/>
  <c r="L12" i="6" s="1"/>
  <c r="K13" i="6"/>
  <c r="K16" i="6"/>
  <c r="F14" i="19"/>
  <c r="AB45" i="19" s="1"/>
  <c r="AC45" i="19" s="1"/>
  <c r="F15" i="19"/>
  <c r="X93" i="4"/>
  <c r="X266" i="4"/>
  <c r="X267" i="4"/>
  <c r="X20" i="4"/>
  <c r="X169" i="4"/>
  <c r="X116" i="4"/>
  <c r="X63" i="4"/>
  <c r="X167" i="4"/>
  <c r="X168" i="4"/>
  <c r="X49" i="4"/>
  <c r="X50" i="4"/>
  <c r="X91" i="4"/>
  <c r="X61" i="4"/>
  <c r="X281" i="4"/>
  <c r="X282" i="4"/>
  <c r="X283" i="4"/>
  <c r="X284" i="4"/>
  <c r="X285" i="4"/>
  <c r="X197" i="4"/>
  <c r="X108" i="4"/>
  <c r="X17" i="4"/>
  <c r="X27" i="4"/>
  <c r="X10" i="4"/>
  <c r="X31" i="4"/>
  <c r="X7" i="4"/>
  <c r="X16" i="4"/>
  <c r="X8" i="4"/>
  <c r="X76" i="4"/>
  <c r="X104" i="4"/>
  <c r="X59" i="4"/>
  <c r="X172" i="4"/>
  <c r="X67" i="4"/>
  <c r="X277" i="4"/>
  <c r="X278" i="4"/>
  <c r="X280" i="4"/>
  <c r="X52" i="4"/>
  <c r="X35" i="4"/>
  <c r="X126" i="4"/>
  <c r="X68" i="4"/>
  <c r="X78" i="4"/>
  <c r="X62" i="4"/>
  <c r="X153" i="4"/>
  <c r="X100" i="4"/>
  <c r="X125" i="4"/>
  <c r="X115" i="4"/>
  <c r="X29" i="4"/>
  <c r="X65" i="4"/>
  <c r="X26" i="4"/>
  <c r="X37" i="4"/>
  <c r="X55" i="4"/>
  <c r="X133" i="4"/>
  <c r="X127" i="4"/>
  <c r="X48" i="4"/>
  <c r="X43" i="4"/>
  <c r="J14" i="19"/>
  <c r="J15" i="19"/>
  <c r="J19" i="19"/>
  <c r="K19" i="19" s="1"/>
  <c r="J10" i="19"/>
  <c r="J9" i="19"/>
  <c r="X13" i="20"/>
  <c r="X9" i="24"/>
  <c r="W9" i="22"/>
  <c r="W11" i="22"/>
  <c r="W15" i="12"/>
  <c r="X11" i="13"/>
  <c r="X12" i="13"/>
  <c r="X24" i="10"/>
  <c r="X25" i="10"/>
  <c r="X28" i="10"/>
  <c r="W22" i="8"/>
  <c r="W11" i="8"/>
  <c r="W13" i="8"/>
  <c r="W14" i="8"/>
  <c r="W17" i="8"/>
  <c r="W21" i="8"/>
  <c r="W23" i="8"/>
  <c r="W24" i="8"/>
  <c r="W25" i="8"/>
  <c r="W26" i="8"/>
  <c r="W27" i="8"/>
  <c r="W28" i="8"/>
  <c r="W29" i="8"/>
  <c r="W31" i="8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30" i="26"/>
  <c r="AF30" i="26" s="1"/>
  <c r="Y31" i="26"/>
  <c r="AF31" i="26" s="1"/>
  <c r="Y32" i="26"/>
  <c r="AF32" i="26" s="1"/>
  <c r="Y12" i="26"/>
  <c r="AF12" i="26" s="1"/>
  <c r="Y14" i="26"/>
  <c r="AF14" i="26" s="1"/>
  <c r="Y15" i="26"/>
  <c r="AF15" i="26" s="1"/>
  <c r="Y16" i="26"/>
  <c r="AF16" i="26" s="1"/>
  <c r="Y17" i="26"/>
  <c r="AF17" i="26" s="1"/>
  <c r="Y39" i="26"/>
  <c r="AF39" i="26" s="1"/>
  <c r="Y40" i="26"/>
  <c r="AF40" i="26" s="1"/>
  <c r="Y41" i="26"/>
  <c r="AF41" i="26" s="1"/>
  <c r="Y42" i="26"/>
  <c r="Y43" i="26"/>
  <c r="AF43" i="26" s="1"/>
  <c r="Y44" i="26"/>
  <c r="AF44" i="26" s="1"/>
  <c r="Y45" i="26"/>
  <c r="AF45" i="26" s="1"/>
  <c r="Y46" i="26"/>
  <c r="AF46" i="26" s="1"/>
  <c r="Y47" i="26"/>
  <c r="AF47" i="26" s="1"/>
  <c r="Y48" i="26"/>
  <c r="AF48" i="26" s="1"/>
  <c r="Y49" i="26"/>
  <c r="AF49" i="26" s="1"/>
  <c r="Y50" i="26"/>
  <c r="AF50" i="26" s="1"/>
  <c r="Y51" i="26"/>
  <c r="AF51" i="26" s="1"/>
  <c r="Y52" i="26"/>
  <c r="AF52" i="26" s="1"/>
  <c r="Y53" i="26"/>
  <c r="AF53" i="26" s="1"/>
  <c r="Y54" i="26"/>
  <c r="AF54" i="26" s="1"/>
  <c r="Y55" i="26"/>
  <c r="AF55" i="26" s="1"/>
  <c r="Y56" i="26"/>
  <c r="AF56" i="26" s="1"/>
  <c r="Y57" i="26"/>
  <c r="AF57" i="26" s="1"/>
  <c r="Y58" i="26"/>
  <c r="AF58" i="26" s="1"/>
  <c r="Y59" i="26"/>
  <c r="AF59" i="26" s="1"/>
  <c r="Y60" i="26"/>
  <c r="AF60" i="26" s="1"/>
  <c r="Y61" i="26"/>
  <c r="AF61" i="26" s="1"/>
  <c r="Y62" i="26"/>
  <c r="AF62" i="26" s="1"/>
  <c r="Y63" i="26"/>
  <c r="AF63" i="26" s="1"/>
  <c r="Y64" i="26"/>
  <c r="AF64" i="26" s="1"/>
  <c r="Y65" i="26"/>
  <c r="AF65" i="26" s="1"/>
  <c r="Y66" i="26"/>
  <c r="AF66" i="26" s="1"/>
  <c r="Y67" i="26"/>
  <c r="AF67" i="26" s="1"/>
  <c r="Y68" i="26"/>
  <c r="AF68" i="26" s="1"/>
  <c r="Y69" i="26"/>
  <c r="Y70" i="26"/>
  <c r="AF70" i="26" s="1"/>
  <c r="Y71" i="26"/>
  <c r="AF71" i="26" s="1"/>
  <c r="Y72" i="26"/>
  <c r="AF72" i="26" s="1"/>
  <c r="Y73" i="26"/>
  <c r="AF73" i="26" s="1"/>
  <c r="Y74" i="26"/>
  <c r="AF74" i="26" s="1"/>
  <c r="Y75" i="26"/>
  <c r="AF75" i="26" s="1"/>
  <c r="Y76" i="26"/>
  <c r="AF76" i="26" s="1"/>
  <c r="Y77" i="26"/>
  <c r="AF77" i="26" s="1"/>
  <c r="Y78" i="26"/>
  <c r="AF78" i="26" s="1"/>
  <c r="Y79" i="26"/>
  <c r="AF79" i="26" s="1"/>
  <c r="H10" i="19"/>
  <c r="O10" i="19" s="1"/>
  <c r="I10" i="24"/>
  <c r="Q12" i="24"/>
  <c r="I20" i="24"/>
  <c r="I21" i="24"/>
  <c r="I22" i="24"/>
  <c r="I26" i="24"/>
  <c r="I9" i="24"/>
  <c r="I6" i="6"/>
  <c r="I13" i="6"/>
  <c r="K19" i="1"/>
  <c r="M19" i="1"/>
  <c r="M20" i="1"/>
  <c r="AC16" i="1"/>
  <c r="AD16" i="1" s="1"/>
  <c r="I6" i="9"/>
  <c r="H7" i="8"/>
  <c r="O7" i="8" s="1"/>
  <c r="L30" i="10"/>
  <c r="L12" i="10"/>
  <c r="H19" i="19"/>
  <c r="H15" i="19"/>
  <c r="H9" i="19"/>
  <c r="W32" i="8"/>
  <c r="AB12" i="13"/>
  <c r="AC12" i="13" s="1"/>
  <c r="X33" i="24"/>
  <c r="G21" i="10"/>
  <c r="AB46" i="10" s="1"/>
  <c r="AC46" i="10" s="1"/>
  <c r="J7" i="19"/>
  <c r="X15" i="9"/>
  <c r="X57" i="9"/>
  <c r="X6" i="9"/>
  <c r="X8" i="9"/>
  <c r="X12" i="9"/>
  <c r="X54" i="9"/>
  <c r="X55" i="9"/>
  <c r="X40" i="9"/>
  <c r="X41" i="9"/>
  <c r="X46" i="9"/>
  <c r="X7" i="9"/>
  <c r="X47" i="9"/>
  <c r="X64" i="9"/>
  <c r="J9" i="11"/>
  <c r="J10" i="11"/>
  <c r="J11" i="11"/>
  <c r="J12" i="11"/>
  <c r="J8" i="11"/>
  <c r="Y65" i="7"/>
  <c r="Y66" i="7"/>
  <c r="Y67" i="7"/>
  <c r="Y68" i="7"/>
  <c r="Y69" i="7"/>
  <c r="Y70" i="7"/>
  <c r="Y71" i="7"/>
  <c r="Y72" i="7"/>
  <c r="Y73" i="7"/>
  <c r="Y74" i="7"/>
  <c r="Y75" i="7"/>
  <c r="Y76" i="7"/>
  <c r="X31" i="10"/>
  <c r="X32" i="10"/>
  <c r="J6" i="12"/>
  <c r="H40" i="10"/>
  <c r="G39" i="10"/>
  <c r="G40" i="10"/>
  <c r="L12" i="15"/>
  <c r="Q12" i="15" s="1"/>
  <c r="L8" i="15"/>
  <c r="G12" i="9"/>
  <c r="AE9" i="6"/>
  <c r="AE8" i="6"/>
  <c r="AD51" i="20"/>
  <c r="AD50" i="20"/>
  <c r="AD49" i="20"/>
  <c r="AD48" i="20"/>
  <c r="AD47" i="20"/>
  <c r="AD46" i="20"/>
  <c r="AD45" i="20"/>
  <c r="AD44" i="20"/>
  <c r="AD43" i="20"/>
  <c r="AD42" i="20"/>
  <c r="AD41" i="20"/>
  <c r="AD40" i="20"/>
  <c r="AD39" i="20"/>
  <c r="AD38" i="20"/>
  <c r="AD37" i="20"/>
  <c r="AD36" i="20"/>
  <c r="AD35" i="20"/>
  <c r="AD34" i="20"/>
  <c r="AD33" i="20"/>
  <c r="AD32" i="20"/>
  <c r="AD31" i="20"/>
  <c r="AD30" i="20"/>
  <c r="H26" i="20"/>
  <c r="H28" i="20" s="1"/>
  <c r="L25" i="20" s="1"/>
  <c r="K18" i="20"/>
  <c r="L18" i="20" s="1"/>
  <c r="K1" i="20"/>
  <c r="W15" i="22"/>
  <c r="W14" i="22"/>
  <c r="J11" i="22"/>
  <c r="K11" i="22" s="1"/>
  <c r="G11" i="22"/>
  <c r="J10" i="22"/>
  <c r="K10" i="22" s="1"/>
  <c r="G10" i="22"/>
  <c r="J9" i="22"/>
  <c r="K9" i="22" s="1"/>
  <c r="F8" i="22"/>
  <c r="AD46" i="19"/>
  <c r="AD45" i="19"/>
  <c r="AD44" i="19"/>
  <c r="AD43" i="19"/>
  <c r="AD42" i="19"/>
  <c r="AD41" i="19"/>
  <c r="AD40" i="19"/>
  <c r="AD39" i="19"/>
  <c r="AD38" i="19"/>
  <c r="AD37" i="19"/>
  <c r="AD36" i="19"/>
  <c r="F10" i="19"/>
  <c r="F9" i="19"/>
  <c r="F7" i="19"/>
  <c r="AB37" i="19" s="1"/>
  <c r="AC37" i="19" s="1"/>
  <c r="AA15" i="12"/>
  <c r="AB15" i="12" s="1"/>
  <c r="K23" i="6"/>
  <c r="J23" i="6"/>
  <c r="I23" i="6"/>
  <c r="G23" i="6"/>
  <c r="AC83" i="6" s="1"/>
  <c r="AD83" i="6" s="1"/>
  <c r="K20" i="6"/>
  <c r="I20" i="6"/>
  <c r="G20" i="6"/>
  <c r="AC42" i="6" s="1"/>
  <c r="AD42" i="6" s="1"/>
  <c r="K19" i="6"/>
  <c r="L19" i="6" s="1"/>
  <c r="J19" i="6"/>
  <c r="I19" i="6"/>
  <c r="K17" i="6"/>
  <c r="I17" i="6"/>
  <c r="G17" i="6"/>
  <c r="J16" i="6"/>
  <c r="I16" i="6"/>
  <c r="G16" i="6"/>
  <c r="K14" i="6"/>
  <c r="J14" i="6"/>
  <c r="I14" i="6"/>
  <c r="G14" i="6"/>
  <c r="G13" i="6"/>
  <c r="K11" i="6"/>
  <c r="K10" i="6"/>
  <c r="J10" i="6"/>
  <c r="AD39" i="13"/>
  <c r="AD38" i="13"/>
  <c r="AD37" i="13"/>
  <c r="AD36" i="13"/>
  <c r="AD35" i="13"/>
  <c r="AD34" i="13"/>
  <c r="AD33" i="13"/>
  <c r="AD32" i="13"/>
  <c r="AD31" i="13"/>
  <c r="AD30" i="13"/>
  <c r="AD29" i="13"/>
  <c r="AD28" i="13"/>
  <c r="AD27" i="13"/>
  <c r="AD26" i="13"/>
  <c r="AD25" i="13"/>
  <c r="AD24" i="13"/>
  <c r="AD23" i="13"/>
  <c r="AD22" i="13"/>
  <c r="AD21" i="13"/>
  <c r="K26" i="13"/>
  <c r="J26" i="13"/>
  <c r="K25" i="13"/>
  <c r="L25" i="13" s="1"/>
  <c r="H25" i="13"/>
  <c r="K24" i="13"/>
  <c r="G24" i="13"/>
  <c r="K23" i="13"/>
  <c r="H23" i="13"/>
  <c r="G23" i="13"/>
  <c r="K22" i="13"/>
  <c r="G22" i="13"/>
  <c r="AB10" i="13"/>
  <c r="AC10" i="13" s="1"/>
  <c r="K21" i="13"/>
  <c r="G21" i="13"/>
  <c r="K20" i="13"/>
  <c r="H20" i="13"/>
  <c r="G20" i="13"/>
  <c r="K19" i="13"/>
  <c r="G19" i="13"/>
  <c r="AB13" i="13"/>
  <c r="AC13" i="13" s="1"/>
  <c r="K18" i="13"/>
  <c r="G18" i="13"/>
  <c r="K17" i="13"/>
  <c r="G17" i="13"/>
  <c r="K16" i="13"/>
  <c r="H16" i="13"/>
  <c r="G16" i="13"/>
  <c r="K15" i="13"/>
  <c r="P15" i="13" s="1"/>
  <c r="G15" i="13"/>
  <c r="K14" i="13"/>
  <c r="H14" i="13"/>
  <c r="G14" i="13"/>
  <c r="K13" i="13"/>
  <c r="G13" i="13"/>
  <c r="K12" i="13"/>
  <c r="H12" i="13"/>
  <c r="G12" i="13"/>
  <c r="K10" i="13"/>
  <c r="P10" i="13" s="1"/>
  <c r="G10" i="13"/>
  <c r="K9" i="13"/>
  <c r="P9" i="13" s="1"/>
  <c r="G9" i="13"/>
  <c r="K8" i="13"/>
  <c r="H8" i="13"/>
  <c r="M8" i="13" s="1"/>
  <c r="N8" i="13" s="1"/>
  <c r="G8" i="13"/>
  <c r="K6" i="13"/>
  <c r="G6" i="13"/>
  <c r="N3" i="13"/>
  <c r="H38" i="10"/>
  <c r="G38" i="10"/>
  <c r="H37" i="10"/>
  <c r="G37" i="10"/>
  <c r="H36" i="10"/>
  <c r="G36" i="10"/>
  <c r="G35" i="10"/>
  <c r="AB50" i="10" s="1"/>
  <c r="AC50" i="10" s="1"/>
  <c r="E35" i="10"/>
  <c r="G34" i="10"/>
  <c r="G33" i="10"/>
  <c r="G32" i="10"/>
  <c r="G31" i="10"/>
  <c r="G29" i="10"/>
  <c r="E29" i="10"/>
  <c r="G28" i="10"/>
  <c r="G27" i="10"/>
  <c r="G26" i="10"/>
  <c r="G25" i="10"/>
  <c r="E25" i="10"/>
  <c r="G24" i="10"/>
  <c r="G23" i="10"/>
  <c r="G22" i="10"/>
  <c r="G19" i="10"/>
  <c r="AB43" i="10" s="1"/>
  <c r="AC43" i="10" s="1"/>
  <c r="G18" i="10"/>
  <c r="G16" i="10"/>
  <c r="G14" i="10"/>
  <c r="G13" i="10"/>
  <c r="G9" i="10"/>
  <c r="G8" i="10"/>
  <c r="L8" i="10" s="1"/>
  <c r="F23" i="9"/>
  <c r="F25" i="9" s="1"/>
  <c r="N22" i="9" s="1"/>
  <c r="I18" i="9"/>
  <c r="P18" i="9" s="1"/>
  <c r="J16" i="9"/>
  <c r="I16" i="9"/>
  <c r="P16" i="9" s="1"/>
  <c r="G16" i="9"/>
  <c r="AB30" i="9" s="1"/>
  <c r="AC30" i="9" s="1"/>
  <c r="I15" i="9"/>
  <c r="G15" i="9"/>
  <c r="I14" i="9"/>
  <c r="G14" i="9"/>
  <c r="G13" i="9"/>
  <c r="I12" i="9"/>
  <c r="J11" i="9"/>
  <c r="I11" i="9"/>
  <c r="G11" i="9"/>
  <c r="AB39" i="9" s="1"/>
  <c r="AC39" i="9" s="1"/>
  <c r="I10" i="9"/>
  <c r="G10" i="9"/>
  <c r="AB38" i="9" s="1"/>
  <c r="AC38" i="9" s="1"/>
  <c r="J9" i="9"/>
  <c r="G9" i="9"/>
  <c r="AB37" i="9" s="1"/>
  <c r="AC37" i="9" s="1"/>
  <c r="I7" i="9"/>
  <c r="G7" i="9"/>
  <c r="AB36" i="9" s="1"/>
  <c r="AC36" i="9" s="1"/>
  <c r="G6" i="9"/>
  <c r="N17" i="9"/>
  <c r="AC44" i="8"/>
  <c r="AC43" i="8"/>
  <c r="AC42" i="8"/>
  <c r="AC41" i="8"/>
  <c r="AC40" i="8"/>
  <c r="AC39" i="8"/>
  <c r="AC38" i="8"/>
  <c r="AC37" i="8"/>
  <c r="AC36" i="8"/>
  <c r="AC35" i="8"/>
  <c r="AC34" i="8"/>
  <c r="AC33" i="8"/>
  <c r="AC32" i="8"/>
  <c r="AC31" i="8"/>
  <c r="AC29" i="8"/>
  <c r="AC28" i="8"/>
  <c r="AC27" i="8"/>
  <c r="AC26" i="8"/>
  <c r="AC25" i="8"/>
  <c r="AC20" i="8"/>
  <c r="AC19" i="8"/>
  <c r="AC18" i="8"/>
  <c r="AC17" i="8"/>
  <c r="AC16" i="8"/>
  <c r="AC15" i="8"/>
  <c r="AC13" i="8"/>
  <c r="AC12" i="8"/>
  <c r="AC11" i="8"/>
  <c r="AC9" i="8"/>
  <c r="J13" i="8"/>
  <c r="H13" i="8"/>
  <c r="F13" i="8"/>
  <c r="J12" i="8"/>
  <c r="H12" i="8"/>
  <c r="E12" i="8"/>
  <c r="J11" i="8"/>
  <c r="H11" i="8"/>
  <c r="F11" i="8"/>
  <c r="J10" i="8"/>
  <c r="H10" i="8"/>
  <c r="F10" i="8"/>
  <c r="J9" i="8"/>
  <c r="H9" i="8"/>
  <c r="F9" i="8"/>
  <c r="J8" i="8"/>
  <c r="I8" i="8"/>
  <c r="H8" i="8"/>
  <c r="F8" i="8"/>
  <c r="F7" i="8"/>
  <c r="AA9" i="8" s="1"/>
  <c r="AB9" i="8" s="1"/>
  <c r="Q1" i="8"/>
  <c r="L20" i="7"/>
  <c r="G20" i="7"/>
  <c r="G19" i="7"/>
  <c r="G18" i="7"/>
  <c r="G16" i="7"/>
  <c r="G15" i="7"/>
  <c r="AC101" i="7" s="1"/>
  <c r="AD101" i="7" s="1"/>
  <c r="G14" i="7"/>
  <c r="G13" i="7"/>
  <c r="G12" i="7"/>
  <c r="E12" i="7"/>
  <c r="G11" i="7"/>
  <c r="AC79" i="7" s="1"/>
  <c r="AD79" i="7" s="1"/>
  <c r="G8" i="7"/>
  <c r="J21" i="11"/>
  <c r="I21" i="11"/>
  <c r="N20" i="11"/>
  <c r="J20" i="11"/>
  <c r="G20" i="11"/>
  <c r="N19" i="11"/>
  <c r="J19" i="11"/>
  <c r="J18" i="11"/>
  <c r="I18" i="11"/>
  <c r="J17" i="11"/>
  <c r="I17" i="11"/>
  <c r="N16" i="11"/>
  <c r="I19" i="11"/>
  <c r="J16" i="11"/>
  <c r="J15" i="11"/>
  <c r="G15" i="11"/>
  <c r="AC22" i="11" s="1"/>
  <c r="N14" i="11"/>
  <c r="J14" i="11"/>
  <c r="P14" i="11" s="1"/>
  <c r="I12" i="11"/>
  <c r="G12" i="11"/>
  <c r="I10" i="11"/>
  <c r="G10" i="11"/>
  <c r="G9" i="11"/>
  <c r="AC18" i="11" s="1"/>
  <c r="I8" i="11"/>
  <c r="G8" i="11"/>
  <c r="AC29" i="11" s="1"/>
  <c r="AD30" i="11"/>
  <c r="G6" i="11"/>
  <c r="N3" i="11"/>
  <c r="AE111" i="15"/>
  <c r="AE110" i="15"/>
  <c r="AE109" i="15"/>
  <c r="AE108" i="15"/>
  <c r="AE107" i="15"/>
  <c r="AE106" i="15"/>
  <c r="AE105" i="15"/>
  <c r="AE104" i="15"/>
  <c r="AE103" i="15"/>
  <c r="AE102" i="15"/>
  <c r="AE101" i="15"/>
  <c r="AE100" i="15"/>
  <c r="AE99" i="15"/>
  <c r="AE98" i="15"/>
  <c r="AE97" i="15"/>
  <c r="AE96" i="15"/>
  <c r="AE95" i="15"/>
  <c r="AE94" i="15"/>
  <c r="AE93" i="15"/>
  <c r="AE92" i="15"/>
  <c r="AE91" i="15"/>
  <c r="AE90" i="15"/>
  <c r="AE89" i="15"/>
  <c r="AE88" i="15"/>
  <c r="AD85" i="15"/>
  <c r="AE87" i="15"/>
  <c r="AD84" i="15"/>
  <c r="AE86" i="15"/>
  <c r="AD83" i="15"/>
  <c r="AE85" i="15"/>
  <c r="AD82" i="15"/>
  <c r="AE84" i="15"/>
  <c r="AD81" i="15"/>
  <c r="AE83" i="15"/>
  <c r="AD80" i="15"/>
  <c r="AE82" i="15"/>
  <c r="AD79" i="15"/>
  <c r="AE81" i="15"/>
  <c r="AD78" i="15"/>
  <c r="AE80" i="15"/>
  <c r="AD77" i="15"/>
  <c r="AE79" i="15"/>
  <c r="AD76" i="15"/>
  <c r="AE78" i="15"/>
  <c r="AD75" i="15"/>
  <c r="Y75" i="15"/>
  <c r="AE77" i="15"/>
  <c r="AD74" i="15"/>
  <c r="Y74" i="15"/>
  <c r="AE76" i="15"/>
  <c r="AD73" i="15"/>
  <c r="Y73" i="15"/>
  <c r="AE75" i="15"/>
  <c r="AD72" i="15"/>
  <c r="Y72" i="15"/>
  <c r="AD71" i="15"/>
  <c r="Y71" i="15"/>
  <c r="AD70" i="15"/>
  <c r="Y70" i="15"/>
  <c r="AD69" i="15"/>
  <c r="Y69" i="15"/>
  <c r="AD68" i="15"/>
  <c r="Y68" i="15"/>
  <c r="AD67" i="15"/>
  <c r="Y67" i="15"/>
  <c r="AD66" i="15"/>
  <c r="Y66" i="15"/>
  <c r="AD65" i="15"/>
  <c r="Y65" i="15"/>
  <c r="AD64" i="15"/>
  <c r="Y64" i="15"/>
  <c r="AD63" i="15"/>
  <c r="Y63" i="15"/>
  <c r="AD62" i="15"/>
  <c r="Y62" i="15"/>
  <c r="AD61" i="15"/>
  <c r="Y61" i="15"/>
  <c r="AD60" i="15"/>
  <c r="Y60" i="15"/>
  <c r="AD59" i="15"/>
  <c r="Y59" i="15"/>
  <c r="AD58" i="15"/>
  <c r="Y58" i="15"/>
  <c r="AD57" i="15"/>
  <c r="Y57" i="15"/>
  <c r="AD56" i="15"/>
  <c r="Y56" i="15"/>
  <c r="AD55" i="15"/>
  <c r="Y55" i="15"/>
  <c r="AD54" i="15"/>
  <c r="Y54" i="15"/>
  <c r="AD53" i="15"/>
  <c r="Y53" i="15"/>
  <c r="AD52" i="15"/>
  <c r="Y52" i="15"/>
  <c r="Y51" i="15"/>
  <c r="Y50" i="15"/>
  <c r="Y49" i="15"/>
  <c r="G12" i="15"/>
  <c r="L11" i="15"/>
  <c r="G11" i="15"/>
  <c r="G8" i="15"/>
  <c r="AC10" i="15" s="1"/>
  <c r="AD10" i="15" s="1"/>
  <c r="G7" i="15"/>
  <c r="G6" i="15"/>
  <c r="AC30" i="15" s="1"/>
  <c r="N3" i="15"/>
  <c r="B38" i="4"/>
  <c r="J33" i="4"/>
  <c r="F27" i="4"/>
  <c r="F26" i="4"/>
  <c r="F25" i="4"/>
  <c r="AB80" i="4" s="1"/>
  <c r="E24" i="4"/>
  <c r="F24" i="4" s="1"/>
  <c r="F23" i="4"/>
  <c r="F22" i="4"/>
  <c r="F11" i="4"/>
  <c r="F15" i="4"/>
  <c r="F8" i="4"/>
  <c r="AB77" i="4" s="1"/>
  <c r="AC77" i="4" s="1"/>
  <c r="F14" i="4"/>
  <c r="F13" i="4"/>
  <c r="F12" i="4"/>
  <c r="F10" i="4"/>
  <c r="F9" i="4"/>
  <c r="AE79" i="26"/>
  <c r="AD79" i="26"/>
  <c r="AC79" i="26"/>
  <c r="AE78" i="26"/>
  <c r="AD78" i="26"/>
  <c r="AC78" i="26"/>
  <c r="AE77" i="26"/>
  <c r="AD77" i="26"/>
  <c r="AC77" i="26"/>
  <c r="AE76" i="26"/>
  <c r="AD76" i="26"/>
  <c r="AC76" i="26"/>
  <c r="AE75" i="26"/>
  <c r="AD75" i="26"/>
  <c r="AC75" i="26"/>
  <c r="AE74" i="26"/>
  <c r="AD74" i="26"/>
  <c r="AC74" i="26"/>
  <c r="AE73" i="26"/>
  <c r="AD73" i="26"/>
  <c r="AC73" i="26"/>
  <c r="AE72" i="26"/>
  <c r="AD72" i="26"/>
  <c r="AC72" i="26"/>
  <c r="AE71" i="26"/>
  <c r="AD71" i="26"/>
  <c r="AC71" i="26"/>
  <c r="AE70" i="26"/>
  <c r="AD70" i="26"/>
  <c r="AC70" i="26"/>
  <c r="AE69" i="26"/>
  <c r="AD69" i="26"/>
  <c r="AC69" i="26"/>
  <c r="AE68" i="26"/>
  <c r="AD68" i="26"/>
  <c r="AC68" i="26"/>
  <c r="AE67" i="26"/>
  <c r="AD67" i="26"/>
  <c r="AC67" i="26"/>
  <c r="AE66" i="26"/>
  <c r="AD66" i="26"/>
  <c r="AC66" i="26"/>
  <c r="AE65" i="26"/>
  <c r="AD65" i="26"/>
  <c r="AC65" i="26"/>
  <c r="AE64" i="26"/>
  <c r="AD64" i="26"/>
  <c r="AC64" i="26"/>
  <c r="AE63" i="26"/>
  <c r="AD63" i="26"/>
  <c r="AC63" i="26"/>
  <c r="AE62" i="26"/>
  <c r="AD62" i="26"/>
  <c r="AC62" i="26"/>
  <c r="AE61" i="26"/>
  <c r="AD61" i="26"/>
  <c r="AC61" i="26"/>
  <c r="AE60" i="26"/>
  <c r="AD60" i="26"/>
  <c r="AC60" i="26"/>
  <c r="AE59" i="26"/>
  <c r="AD59" i="26"/>
  <c r="AC59" i="26"/>
  <c r="AE58" i="26"/>
  <c r="AD58" i="26"/>
  <c r="AC58" i="26"/>
  <c r="AE57" i="26"/>
  <c r="AD57" i="26"/>
  <c r="AC57" i="26"/>
  <c r="AE56" i="26"/>
  <c r="AD56" i="26"/>
  <c r="AC56" i="26"/>
  <c r="AE55" i="26"/>
  <c r="AD55" i="26"/>
  <c r="AC55" i="26"/>
  <c r="AE54" i="26"/>
  <c r="AD54" i="26"/>
  <c r="AC54" i="26"/>
  <c r="AE53" i="26"/>
  <c r="AE52" i="26"/>
  <c r="AE51" i="26"/>
  <c r="AE50" i="26"/>
  <c r="AE49" i="26"/>
  <c r="AE48" i="26"/>
  <c r="AE47" i="26"/>
  <c r="AE46" i="26"/>
  <c r="AE45" i="26"/>
  <c r="AE44" i="26"/>
  <c r="AE43" i="26"/>
  <c r="AE42" i="26"/>
  <c r="AD42" i="26"/>
  <c r="AC42" i="26"/>
  <c r="AE41" i="26"/>
  <c r="AE40" i="26"/>
  <c r="AE39" i="26"/>
  <c r="AE17" i="26"/>
  <c r="AE16" i="26"/>
  <c r="AE15" i="26"/>
  <c r="AE14" i="26"/>
  <c r="AE12" i="26"/>
  <c r="AE11" i="26"/>
  <c r="AE7" i="26"/>
  <c r="AE6" i="26"/>
  <c r="AE38" i="26"/>
  <c r="AE37" i="26"/>
  <c r="AE36" i="26"/>
  <c r="AE35" i="26"/>
  <c r="AE34" i="26"/>
  <c r="AE33" i="26"/>
  <c r="AE32" i="26"/>
  <c r="AE31" i="26"/>
  <c r="AE30" i="26"/>
  <c r="AE29" i="26"/>
  <c r="AE28" i="26"/>
  <c r="AE27" i="26"/>
  <c r="AE26" i="26"/>
  <c r="AE25" i="26"/>
  <c r="AE24" i="26"/>
  <c r="AE23" i="26"/>
  <c r="AE22" i="26"/>
  <c r="AE21" i="26"/>
  <c r="AE20" i="26"/>
  <c r="AE19" i="26"/>
  <c r="AE18" i="26"/>
  <c r="L16" i="26"/>
  <c r="G16" i="26"/>
  <c r="K16" i="26"/>
  <c r="L15" i="26"/>
  <c r="G15" i="26"/>
  <c r="K15" i="26"/>
  <c r="I15" i="26"/>
  <c r="L14" i="26"/>
  <c r="G14" i="26"/>
  <c r="K14" i="26"/>
  <c r="I14" i="26"/>
  <c r="L13" i="26"/>
  <c r="K13" i="26"/>
  <c r="I13" i="26"/>
  <c r="G13" i="26"/>
  <c r="AC41" i="26" s="1"/>
  <c r="AD41" i="26" s="1"/>
  <c r="L12" i="26"/>
  <c r="G12" i="26"/>
  <c r="K12" i="26"/>
  <c r="I12" i="26"/>
  <c r="L11" i="26"/>
  <c r="G11" i="26"/>
  <c r="AC39" i="26" s="1"/>
  <c r="AD39" i="26" s="1"/>
  <c r="K11" i="26"/>
  <c r="I11" i="26"/>
  <c r="L10" i="26"/>
  <c r="G10" i="26"/>
  <c r="K10" i="26"/>
  <c r="L8" i="26"/>
  <c r="G8" i="26"/>
  <c r="AC47" i="26" s="1"/>
  <c r="AD47" i="26" s="1"/>
  <c r="K8" i="26"/>
  <c r="L7" i="26"/>
  <c r="G7" i="26"/>
  <c r="AC46" i="26" s="1"/>
  <c r="AD46" i="26" s="1"/>
  <c r="K7" i="26"/>
  <c r="L6" i="26"/>
  <c r="K6" i="26"/>
  <c r="G6" i="26"/>
  <c r="AC45" i="26" s="1"/>
  <c r="AD45" i="26" s="1"/>
  <c r="AE52" i="1"/>
  <c r="AE51" i="1"/>
  <c r="AE50" i="1"/>
  <c r="AE49" i="1"/>
  <c r="AE48" i="1"/>
  <c r="AE25" i="1"/>
  <c r="AE47" i="1"/>
  <c r="AE46" i="1"/>
  <c r="AE45" i="1"/>
  <c r="AE44" i="1"/>
  <c r="AE43" i="1"/>
  <c r="AE42" i="1"/>
  <c r="AE40" i="1"/>
  <c r="AE35" i="1"/>
  <c r="AE41" i="1"/>
  <c r="AE33" i="1"/>
  <c r="AE22" i="1"/>
  <c r="AE10" i="1"/>
  <c r="AE9" i="1"/>
  <c r="AE7" i="1"/>
  <c r="AE14" i="1"/>
  <c r="Y14" i="1"/>
  <c r="AE39" i="1"/>
  <c r="AE34" i="1"/>
  <c r="AE32" i="1"/>
  <c r="AE36" i="1"/>
  <c r="AE28" i="1"/>
  <c r="AE27" i="1"/>
  <c r="AE26" i="1"/>
  <c r="AE21" i="1"/>
  <c r="AE18" i="1"/>
  <c r="AE17" i="1"/>
  <c r="AE31" i="1"/>
  <c r="AE24" i="1"/>
  <c r="AE23" i="1"/>
  <c r="AE38" i="1"/>
  <c r="AE37" i="1"/>
  <c r="AE20" i="1"/>
  <c r="AE19" i="1"/>
  <c r="K21" i="1"/>
  <c r="I21" i="1"/>
  <c r="K20" i="1"/>
  <c r="I20" i="1"/>
  <c r="I19" i="1"/>
  <c r="K18" i="1"/>
  <c r="I18" i="1"/>
  <c r="K17" i="1"/>
  <c r="K16" i="1"/>
  <c r="I16" i="1"/>
  <c r="K15" i="1"/>
  <c r="I15" i="1"/>
  <c r="K14" i="1"/>
  <c r="I14" i="1"/>
  <c r="AC57" i="1"/>
  <c r="AD57" i="1" s="1"/>
  <c r="K13" i="1"/>
  <c r="I13" i="1"/>
  <c r="K12" i="1"/>
  <c r="I12" i="1"/>
  <c r="K11" i="1"/>
  <c r="I11" i="1"/>
  <c r="AC54" i="1"/>
  <c r="AD54" i="1" s="1"/>
  <c r="AC51" i="1"/>
  <c r="AD51" i="1" s="1"/>
  <c r="AB9" i="13"/>
  <c r="AC9" i="13" s="1"/>
  <c r="AB11" i="13"/>
  <c r="AC11" i="13" s="1"/>
  <c r="AC63" i="6"/>
  <c r="AD63" i="6" s="1"/>
  <c r="AC17" i="1"/>
  <c r="AD17" i="1" s="1"/>
  <c r="AC50" i="1"/>
  <c r="AD50" i="1" s="1"/>
  <c r="AB9" i="19"/>
  <c r="AC9" i="19" s="1"/>
  <c r="G7" i="12"/>
  <c r="C12" i="12" s="1"/>
  <c r="M17" i="12" s="1"/>
  <c r="AA13" i="12"/>
  <c r="AB13" i="12" s="1"/>
  <c r="AA9" i="12"/>
  <c r="AB9" i="12" s="1"/>
  <c r="AA11" i="12"/>
  <c r="AB11" i="12" s="1"/>
  <c r="AA8" i="12"/>
  <c r="AB8" i="12" s="1"/>
  <c r="AA10" i="12"/>
  <c r="AB10" i="12" s="1"/>
  <c r="AA16" i="12"/>
  <c r="AB16" i="12" s="1"/>
  <c r="AA7" i="12"/>
  <c r="AB7" i="12" s="1"/>
  <c r="AA6" i="12"/>
  <c r="AB6" i="12" s="1"/>
  <c r="AA14" i="12"/>
  <c r="AB14" i="12" s="1"/>
  <c r="AA12" i="12"/>
  <c r="AB12" i="12" s="1"/>
  <c r="AA18" i="12"/>
  <c r="AB18" i="12" s="1"/>
  <c r="I7" i="12"/>
  <c r="AA17" i="12"/>
  <c r="AB17" i="12" s="1"/>
  <c r="AA19" i="12"/>
  <c r="AB19" i="12" s="1"/>
  <c r="AC37" i="1"/>
  <c r="AD37" i="1" s="1"/>
  <c r="AC42" i="1"/>
  <c r="AD42" i="1" s="1"/>
  <c r="AC41" i="1"/>
  <c r="AD41" i="1" s="1"/>
  <c r="AC45" i="1"/>
  <c r="AD45" i="1" s="1"/>
  <c r="AC49" i="1"/>
  <c r="AD49" i="1" s="1"/>
  <c r="AC48" i="1"/>
  <c r="AD48" i="1" s="1"/>
  <c r="AC37" i="6"/>
  <c r="AD37" i="6" s="1"/>
  <c r="AC14" i="1"/>
  <c r="AD14" i="1" s="1"/>
  <c r="AA10" i="22" l="1"/>
  <c r="AB10" i="22" s="1"/>
  <c r="AB20" i="24"/>
  <c r="AC20" i="24" s="1"/>
  <c r="AF42" i="26"/>
  <c r="AF69" i="26"/>
  <c r="N32" i="4"/>
  <c r="M32" i="4" s="1"/>
  <c r="O32" i="4" s="1"/>
  <c r="N27" i="4"/>
  <c r="M27" i="4" s="1"/>
  <c r="O27" i="4" s="1"/>
  <c r="N23" i="4"/>
  <c r="M23" i="4" s="1"/>
  <c r="O23" i="4" s="1"/>
  <c r="N13" i="4"/>
  <c r="M13" i="4" s="1"/>
  <c r="O13" i="4" s="1"/>
  <c r="N10" i="4"/>
  <c r="M10" i="4" s="1"/>
  <c r="O10" i="4" s="1"/>
  <c r="N31" i="4"/>
  <c r="M31" i="4" s="1"/>
  <c r="O31" i="4" s="1"/>
  <c r="N26" i="4"/>
  <c r="M26" i="4" s="1"/>
  <c r="O26" i="4" s="1"/>
  <c r="N22" i="4"/>
  <c r="M22" i="4" s="1"/>
  <c r="O22" i="4" s="1"/>
  <c r="N15" i="4"/>
  <c r="M15" i="4" s="1"/>
  <c r="O15" i="4" s="1"/>
  <c r="N7" i="4"/>
  <c r="M7" i="4" s="1"/>
  <c r="O7" i="4" s="1"/>
  <c r="N28" i="4"/>
  <c r="M28" i="4" s="1"/>
  <c r="O28" i="4" s="1"/>
  <c r="N24" i="4"/>
  <c r="M24" i="4" s="1"/>
  <c r="O24" i="4" s="1"/>
  <c r="N20" i="4"/>
  <c r="M20" i="4" s="1"/>
  <c r="O20" i="4" s="1"/>
  <c r="N16" i="4"/>
  <c r="M16" i="4" s="1"/>
  <c r="O16" i="4" s="1"/>
  <c r="O11" i="4"/>
  <c r="N9" i="4"/>
  <c r="M9" i="4" s="1"/>
  <c r="O9" i="4" s="1"/>
  <c r="N30" i="4"/>
  <c r="M30" i="4" s="1"/>
  <c r="O30" i="4" s="1"/>
  <c r="N25" i="4"/>
  <c r="M25" i="4" s="1"/>
  <c r="O25" i="4" s="1"/>
  <c r="N21" i="4"/>
  <c r="M21" i="4" s="1"/>
  <c r="O21" i="4" s="1"/>
  <c r="N14" i="4"/>
  <c r="M14" i="4" s="1"/>
  <c r="O14" i="4" s="1"/>
  <c r="N8" i="4"/>
  <c r="M8" i="4" s="1"/>
  <c r="O8" i="4" s="1"/>
  <c r="N15" i="11"/>
  <c r="N9" i="11"/>
  <c r="N6" i="11"/>
  <c r="M6" i="11" s="1"/>
  <c r="N10" i="11"/>
  <c r="N7" i="11"/>
  <c r="N11" i="11"/>
  <c r="N8" i="11"/>
  <c r="N13" i="11"/>
  <c r="AB30" i="4"/>
  <c r="AC30" i="4" s="1"/>
  <c r="K8" i="22"/>
  <c r="G14" i="22"/>
  <c r="H26" i="13"/>
  <c r="J24" i="6"/>
  <c r="AB52" i="24"/>
  <c r="AC52" i="24" s="1"/>
  <c r="AB43" i="24"/>
  <c r="AC43" i="24" s="1"/>
  <c r="AB17" i="24"/>
  <c r="AC17" i="24" s="1"/>
  <c r="AB47" i="24"/>
  <c r="AC47" i="24" s="1"/>
  <c r="AB35" i="9"/>
  <c r="AC35" i="9" s="1"/>
  <c r="AB34" i="9"/>
  <c r="AC34" i="9" s="1"/>
  <c r="AB33" i="9"/>
  <c r="AC33" i="9" s="1"/>
  <c r="AB14" i="9"/>
  <c r="AC14" i="9" s="1"/>
  <c r="AB32" i="9"/>
  <c r="AC32" i="9" s="1"/>
  <c r="AB15" i="9"/>
  <c r="AC15" i="9" s="1"/>
  <c r="AB70" i="4"/>
  <c r="AC70" i="4" s="1"/>
  <c r="G27" i="24"/>
  <c r="H33" i="4"/>
  <c r="F37" i="4" s="1"/>
  <c r="F39" i="4" s="1"/>
  <c r="I37" i="4" s="1"/>
  <c r="AA25" i="22"/>
  <c r="AB25" i="22" s="1"/>
  <c r="H25" i="20"/>
  <c r="H27" i="20" s="1"/>
  <c r="J25" i="20" s="1"/>
  <c r="H21" i="7"/>
  <c r="AC10" i="7"/>
  <c r="AD10" i="7" s="1"/>
  <c r="AB26" i="10"/>
  <c r="AC26" i="10" s="1"/>
  <c r="AB30" i="20"/>
  <c r="AC30" i="20" s="1"/>
  <c r="AB82" i="4"/>
  <c r="AC82" i="4" s="1"/>
  <c r="AB41" i="4"/>
  <c r="AC41" i="4" s="1"/>
  <c r="AC12" i="6"/>
  <c r="AD12" i="6" s="1"/>
  <c r="AC21" i="6"/>
  <c r="AD21" i="6" s="1"/>
  <c r="AB28" i="9"/>
  <c r="AC28" i="9" s="1"/>
  <c r="AB12" i="9"/>
  <c r="AC12" i="9" s="1"/>
  <c r="AB18" i="9"/>
  <c r="AC18" i="9" s="1"/>
  <c r="AB8" i="9"/>
  <c r="AC8" i="9" s="1"/>
  <c r="AB24" i="9"/>
  <c r="AC24" i="9" s="1"/>
  <c r="AB10" i="9"/>
  <c r="AC10" i="9" s="1"/>
  <c r="AB26" i="9"/>
  <c r="AC26" i="9" s="1"/>
  <c r="AB20" i="9"/>
  <c r="AC20" i="9" s="1"/>
  <c r="AB11" i="9"/>
  <c r="AC11" i="9" s="1"/>
  <c r="AB16" i="9"/>
  <c r="AC16" i="9" s="1"/>
  <c r="AB27" i="9"/>
  <c r="AC27" i="9" s="1"/>
  <c r="AB6" i="9"/>
  <c r="AC6" i="9" s="1"/>
  <c r="AB22" i="9"/>
  <c r="AC22" i="9" s="1"/>
  <c r="AB29" i="9"/>
  <c r="AC29" i="9" s="1"/>
  <c r="AB13" i="9"/>
  <c r="AC13" i="9" s="1"/>
  <c r="AB21" i="9"/>
  <c r="AC21" i="9" s="1"/>
  <c r="AB44" i="9"/>
  <c r="AC44" i="9" s="1"/>
  <c r="AB7" i="9"/>
  <c r="AC7" i="9" s="1"/>
  <c r="AB23" i="9"/>
  <c r="AC23" i="9" s="1"/>
  <c r="AB17" i="9"/>
  <c r="AC17" i="9" s="1"/>
  <c r="AB25" i="9"/>
  <c r="AC25" i="9" s="1"/>
  <c r="AB19" i="9"/>
  <c r="AC19" i="9" s="1"/>
  <c r="AB9" i="9"/>
  <c r="AC9" i="9" s="1"/>
  <c r="AB16" i="19"/>
  <c r="AC16" i="19" s="1"/>
  <c r="AB44" i="19"/>
  <c r="AC44" i="19" s="1"/>
  <c r="AB28" i="19"/>
  <c r="AC28" i="19" s="1"/>
  <c r="AB46" i="19"/>
  <c r="AC46" i="19" s="1"/>
  <c r="AB7" i="19"/>
  <c r="AC7" i="19" s="1"/>
  <c r="N19" i="20"/>
  <c r="N20" i="20"/>
  <c r="AB19" i="24"/>
  <c r="AC19" i="24" s="1"/>
  <c r="P20" i="7"/>
  <c r="AB71" i="4"/>
  <c r="AC71" i="4" s="1"/>
  <c r="AB32" i="4"/>
  <c r="AC32" i="4" s="1"/>
  <c r="AB74" i="4"/>
  <c r="AC74" i="4" s="1"/>
  <c r="AB81" i="4"/>
  <c r="AC81" i="4" s="1"/>
  <c r="P6" i="12"/>
  <c r="AB17" i="10"/>
  <c r="AC17" i="10" s="1"/>
  <c r="AB18" i="10"/>
  <c r="AC18" i="10" s="1"/>
  <c r="AA26" i="22"/>
  <c r="AB26" i="22" s="1"/>
  <c r="AA8" i="22"/>
  <c r="AB8" i="22" s="1"/>
  <c r="AA14" i="22"/>
  <c r="AB14" i="22" s="1"/>
  <c r="AA9" i="22"/>
  <c r="AB9" i="22" s="1"/>
  <c r="L7" i="4"/>
  <c r="AB84" i="4"/>
  <c r="AC84" i="4" s="1"/>
  <c r="AB72" i="4"/>
  <c r="AC72" i="4" s="1"/>
  <c r="AB65" i="4"/>
  <c r="AC65" i="4" s="1"/>
  <c r="AB18" i="24"/>
  <c r="AC18" i="24" s="1"/>
  <c r="AB16" i="10"/>
  <c r="AC16" i="10" s="1"/>
  <c r="AB15" i="10"/>
  <c r="AC15" i="10" s="1"/>
  <c r="AB106" i="9"/>
  <c r="AC106" i="9" s="1"/>
  <c r="AB107" i="9"/>
  <c r="AC107" i="9" s="1"/>
  <c r="AB20" i="20"/>
  <c r="AC20" i="20" s="1"/>
  <c r="AB21" i="20"/>
  <c r="AC21" i="20" s="1"/>
  <c r="AB23" i="24"/>
  <c r="AC23" i="24" s="1"/>
  <c r="AB36" i="24"/>
  <c r="AC36" i="24" s="1"/>
  <c r="AB21" i="24"/>
  <c r="AC21" i="24" s="1"/>
  <c r="AB27" i="10"/>
  <c r="AC27" i="10" s="1"/>
  <c r="AB31" i="24"/>
  <c r="AC31" i="24" s="1"/>
  <c r="AB29" i="24"/>
  <c r="AC29" i="24" s="1"/>
  <c r="P16" i="1"/>
  <c r="N16" i="1"/>
  <c r="O6" i="15"/>
  <c r="O9" i="15"/>
  <c r="O14" i="15"/>
  <c r="N14" i="15" s="1"/>
  <c r="O13" i="15"/>
  <c r="N13" i="15" s="1"/>
  <c r="AB51" i="4"/>
  <c r="AC51" i="4" s="1"/>
  <c r="AB54" i="4"/>
  <c r="AC54" i="4" s="1"/>
  <c r="AB279" i="4"/>
  <c r="AC279" i="4" s="1"/>
  <c r="AB251" i="4"/>
  <c r="AC251" i="4" s="1"/>
  <c r="O19" i="11"/>
  <c r="M19" i="11"/>
  <c r="M14" i="11"/>
  <c r="O14" i="11"/>
  <c r="M7" i="11"/>
  <c r="AC14" i="11"/>
  <c r="AD14" i="11" s="1"/>
  <c r="AC34" i="11"/>
  <c r="AD34" i="11" s="1"/>
  <c r="AC20" i="11"/>
  <c r="AD20" i="11" s="1"/>
  <c r="M16" i="11"/>
  <c r="O16" i="11"/>
  <c r="O20" i="11"/>
  <c r="M20" i="11"/>
  <c r="N7" i="26"/>
  <c r="P7" i="26"/>
  <c r="AC13" i="26"/>
  <c r="AD13" i="26" s="1"/>
  <c r="AC21" i="15"/>
  <c r="AD21" i="15" s="1"/>
  <c r="AC40" i="15"/>
  <c r="AD40" i="15" s="1"/>
  <c r="P11" i="7"/>
  <c r="AA18" i="8"/>
  <c r="AB18" i="8" s="1"/>
  <c r="AB42" i="9"/>
  <c r="AC42" i="9" s="1"/>
  <c r="AB105" i="9"/>
  <c r="AC105" i="9" s="1"/>
  <c r="AB45" i="9"/>
  <c r="AC45" i="9" s="1"/>
  <c r="AB112" i="9"/>
  <c r="AC112" i="9" s="1"/>
  <c r="AB43" i="9"/>
  <c r="AC43" i="9" s="1"/>
  <c r="AB69" i="4"/>
  <c r="AC69" i="4" s="1"/>
  <c r="AB13" i="24"/>
  <c r="AC13" i="24" s="1"/>
  <c r="AB13" i="20"/>
  <c r="AC13" i="20" s="1"/>
  <c r="AB11" i="20"/>
  <c r="AC11" i="20" s="1"/>
  <c r="AB26" i="20"/>
  <c r="AC26" i="20" s="1"/>
  <c r="AB23" i="20"/>
  <c r="AC23" i="20" s="1"/>
  <c r="AB66" i="4"/>
  <c r="AC66" i="4" s="1"/>
  <c r="AB274" i="4"/>
  <c r="AC274" i="4" s="1"/>
  <c r="AB319" i="4"/>
  <c r="AC319" i="4" s="1"/>
  <c r="AB89" i="4"/>
  <c r="AC89" i="4" s="1"/>
  <c r="AC71" i="6"/>
  <c r="AD71" i="6" s="1"/>
  <c r="AC24" i="6"/>
  <c r="AD24" i="6" s="1"/>
  <c r="AC17" i="15"/>
  <c r="AD17" i="15" s="1"/>
  <c r="AC31" i="15"/>
  <c r="AD31" i="15" s="1"/>
  <c r="I15" i="15"/>
  <c r="D19" i="15" s="1"/>
  <c r="O24" i="15" s="1"/>
  <c r="AB81" i="9"/>
  <c r="AC81" i="9" s="1"/>
  <c r="J19" i="9"/>
  <c r="F22" i="9" s="1"/>
  <c r="F24" i="9" s="1"/>
  <c r="L22" i="9" s="1"/>
  <c r="AB56" i="4"/>
  <c r="AC56" i="4" s="1"/>
  <c r="AC32" i="7"/>
  <c r="AD32" i="7" s="1"/>
  <c r="AC88" i="7"/>
  <c r="AD88" i="7" s="1"/>
  <c r="AC31" i="7"/>
  <c r="AD31" i="7" s="1"/>
  <c r="AB25" i="20"/>
  <c r="AC25" i="20" s="1"/>
  <c r="AA19" i="22"/>
  <c r="AB19" i="22" s="1"/>
  <c r="AB318" i="4"/>
  <c r="AC318" i="4" s="1"/>
  <c r="AB105" i="4"/>
  <c r="AC105" i="4" s="1"/>
  <c r="AB250" i="4"/>
  <c r="AC250" i="4" s="1"/>
  <c r="AB36" i="4"/>
  <c r="AC36" i="4" s="1"/>
  <c r="AB302" i="4"/>
  <c r="AC302" i="4" s="1"/>
  <c r="AB58" i="4"/>
  <c r="AC58" i="4" s="1"/>
  <c r="AB242" i="4"/>
  <c r="AC242" i="4" s="1"/>
  <c r="AC27" i="11"/>
  <c r="AD27" i="11" s="1"/>
  <c r="AC33" i="11"/>
  <c r="AD33" i="11" s="1"/>
  <c r="AC44" i="11"/>
  <c r="AD44" i="11" s="1"/>
  <c r="AC21" i="11"/>
  <c r="AD21" i="11" s="1"/>
  <c r="AC42" i="11"/>
  <c r="AD42" i="11" s="1"/>
  <c r="AC6" i="11"/>
  <c r="AD6" i="11" s="1"/>
  <c r="AC9" i="11"/>
  <c r="AD9" i="11" s="1"/>
  <c r="AC26" i="11"/>
  <c r="AD26" i="11" s="1"/>
  <c r="AC57" i="6"/>
  <c r="AD57" i="6" s="1"/>
  <c r="AC27" i="6"/>
  <c r="AD27" i="6" s="1"/>
  <c r="AC62" i="6"/>
  <c r="AD62" i="6" s="1"/>
  <c r="AC59" i="6"/>
  <c r="AD59" i="6" s="1"/>
  <c r="AC19" i="1"/>
  <c r="AD19" i="1" s="1"/>
  <c r="AC8" i="1"/>
  <c r="AD8" i="1" s="1"/>
  <c r="AC15" i="1"/>
  <c r="AD15" i="1" s="1"/>
  <c r="AC48" i="26"/>
  <c r="AD48" i="26" s="1"/>
  <c r="AC10" i="26"/>
  <c r="AD10" i="26" s="1"/>
  <c r="AC9" i="26"/>
  <c r="AD9" i="26" s="1"/>
  <c r="AC7" i="15"/>
  <c r="AD7" i="15" s="1"/>
  <c r="AC13" i="15"/>
  <c r="AD13" i="15" s="1"/>
  <c r="AC39" i="15"/>
  <c r="AD39" i="15" s="1"/>
  <c r="AC24" i="15"/>
  <c r="AD24" i="15" s="1"/>
  <c r="AC42" i="15"/>
  <c r="AC48" i="15"/>
  <c r="AC16" i="15"/>
  <c r="AD16" i="15" s="1"/>
  <c r="AC45" i="15"/>
  <c r="AD45" i="15" s="1"/>
  <c r="AC38" i="15"/>
  <c r="AD38" i="15" s="1"/>
  <c r="AC19" i="15"/>
  <c r="AD19" i="15" s="1"/>
  <c r="AC47" i="15"/>
  <c r="AC41" i="15"/>
  <c r="AC35" i="15"/>
  <c r="AD35" i="15" s="1"/>
  <c r="AC28" i="15"/>
  <c r="AD28" i="15" s="1"/>
  <c r="AC73" i="7"/>
  <c r="AD73" i="7" s="1"/>
  <c r="AC87" i="7"/>
  <c r="AD87" i="7" s="1"/>
  <c r="AC30" i="7"/>
  <c r="AD30" i="7" s="1"/>
  <c r="AC72" i="7"/>
  <c r="AD72" i="7" s="1"/>
  <c r="AB40" i="10"/>
  <c r="AC40" i="10" s="1"/>
  <c r="AB49" i="10"/>
  <c r="AC49" i="10" s="1"/>
  <c r="AB8" i="10"/>
  <c r="AC8" i="10" s="1"/>
  <c r="AB48" i="10"/>
  <c r="AC48" i="10" s="1"/>
  <c r="AB41" i="10"/>
  <c r="AC41" i="10" s="1"/>
  <c r="AB45" i="10"/>
  <c r="AC45" i="10" s="1"/>
  <c r="AB42" i="10"/>
  <c r="AC42" i="10" s="1"/>
  <c r="AB32" i="10"/>
  <c r="AC32" i="10" s="1"/>
  <c r="AB44" i="10"/>
  <c r="AC44" i="10" s="1"/>
  <c r="AB37" i="10"/>
  <c r="AC37" i="10" s="1"/>
  <c r="AB47" i="10"/>
  <c r="AC47" i="10" s="1"/>
  <c r="AB58" i="9"/>
  <c r="AC58" i="9" s="1"/>
  <c r="K12" i="22"/>
  <c r="AB320" i="4"/>
  <c r="AC320" i="4" s="1"/>
  <c r="AB317" i="4"/>
  <c r="AC317" i="4" s="1"/>
  <c r="AC12" i="11"/>
  <c r="AD12" i="11" s="1"/>
  <c r="AC16" i="11"/>
  <c r="AD16" i="11" s="1"/>
  <c r="AC37" i="11"/>
  <c r="AD37" i="11" s="1"/>
  <c r="AC53" i="11"/>
  <c r="AD53" i="11" s="1"/>
  <c r="AC23" i="11"/>
  <c r="AD23" i="11" s="1"/>
  <c r="AC39" i="11"/>
  <c r="AD39" i="11" s="1"/>
  <c r="AC59" i="11"/>
  <c r="AD59" i="11" s="1"/>
  <c r="AC7" i="11"/>
  <c r="AD7" i="11" s="1"/>
  <c r="AC47" i="11"/>
  <c r="AD47" i="11" s="1"/>
  <c r="AC28" i="11"/>
  <c r="AD28" i="11" s="1"/>
  <c r="AC45" i="11"/>
  <c r="AD45" i="11" s="1"/>
  <c r="AC10" i="11"/>
  <c r="AD10" i="11" s="1"/>
  <c r="AC15" i="11"/>
  <c r="AD15" i="11" s="1"/>
  <c r="AC36" i="11"/>
  <c r="AD36" i="11" s="1"/>
  <c r="AC38" i="11"/>
  <c r="AD38" i="11" s="1"/>
  <c r="AC8" i="11"/>
  <c r="AD8" i="11" s="1"/>
  <c r="AC24" i="11"/>
  <c r="AD24" i="11" s="1"/>
  <c r="AC40" i="11"/>
  <c r="AD40" i="11" s="1"/>
  <c r="AC13" i="11"/>
  <c r="AD13" i="11" s="1"/>
  <c r="AC61" i="11"/>
  <c r="AD61" i="11" s="1"/>
  <c r="AC31" i="11"/>
  <c r="AD31" i="11" s="1"/>
  <c r="AC35" i="11"/>
  <c r="AD35" i="11" s="1"/>
  <c r="AD11" i="11"/>
  <c r="AC32" i="11"/>
  <c r="AD32" i="11" s="1"/>
  <c r="AC17" i="11"/>
  <c r="AD17" i="11" s="1"/>
  <c r="AC25" i="11"/>
  <c r="AD25" i="11" s="1"/>
  <c r="AC41" i="11"/>
  <c r="AD41" i="11" s="1"/>
  <c r="AC49" i="11"/>
  <c r="AD49" i="11" s="1"/>
  <c r="AC54" i="11"/>
  <c r="AD54" i="11" s="1"/>
  <c r="AC62" i="11"/>
  <c r="AD62" i="11" s="1"/>
  <c r="AC19" i="11"/>
  <c r="AD19" i="11" s="1"/>
  <c r="AC67" i="6"/>
  <c r="AD67" i="6" s="1"/>
  <c r="AC22" i="6"/>
  <c r="AD22" i="6" s="1"/>
  <c r="AC69" i="6"/>
  <c r="AD69" i="6" s="1"/>
  <c r="AC14" i="15"/>
  <c r="AD14" i="15" s="1"/>
  <c r="AC20" i="15"/>
  <c r="AD20" i="15" s="1"/>
  <c r="AC29" i="15"/>
  <c r="AD29" i="15" s="1"/>
  <c r="AC36" i="15"/>
  <c r="AD36" i="15" s="1"/>
  <c r="AC34" i="15"/>
  <c r="AD34" i="15" s="1"/>
  <c r="AC12" i="15"/>
  <c r="AD12" i="15" s="1"/>
  <c r="AC27" i="15"/>
  <c r="AD27" i="15" s="1"/>
  <c r="AC9" i="15"/>
  <c r="AD9" i="15" s="1"/>
  <c r="AC37" i="15"/>
  <c r="AD37" i="15" s="1"/>
  <c r="AC22" i="15"/>
  <c r="AD22" i="15" s="1"/>
  <c r="AC15" i="15"/>
  <c r="AD15" i="15" s="1"/>
  <c r="AC25" i="15"/>
  <c r="AD25" i="15" s="1"/>
  <c r="AC23" i="15"/>
  <c r="AD23" i="15" s="1"/>
  <c r="AC33" i="15"/>
  <c r="AD33" i="15" s="1"/>
  <c r="AC32" i="15"/>
  <c r="AD32" i="15" s="1"/>
  <c r="AC11" i="15"/>
  <c r="AD11" i="15" s="1"/>
  <c r="AC26" i="15"/>
  <c r="AD26" i="15" s="1"/>
  <c r="AC8" i="15"/>
  <c r="AD8" i="15" s="1"/>
  <c r="AC18" i="15"/>
  <c r="AD18" i="15" s="1"/>
  <c r="AB35" i="10"/>
  <c r="AC35" i="10" s="1"/>
  <c r="AB109" i="9"/>
  <c r="AC109" i="9" s="1"/>
  <c r="AB113" i="9"/>
  <c r="AC113" i="9" s="1"/>
  <c r="AB52" i="9"/>
  <c r="AC52" i="9" s="1"/>
  <c r="AB104" i="9"/>
  <c r="AC104" i="9" s="1"/>
  <c r="AB103" i="9"/>
  <c r="AC103" i="9" s="1"/>
  <c r="AB108" i="9"/>
  <c r="AC108" i="9" s="1"/>
  <c r="AB102" i="9"/>
  <c r="AC102" i="9" s="1"/>
  <c r="AB110" i="9"/>
  <c r="AC110" i="9" s="1"/>
  <c r="AB10" i="20"/>
  <c r="AC10" i="20" s="1"/>
  <c r="P23" i="4"/>
  <c r="P17" i="7"/>
  <c r="P14" i="7"/>
  <c r="AB8" i="20"/>
  <c r="AC8" i="20" s="1"/>
  <c r="AB16" i="20"/>
  <c r="AC16" i="20" s="1"/>
  <c r="N17" i="20"/>
  <c r="M17" i="20" s="1"/>
  <c r="N7" i="20"/>
  <c r="M7" i="20" s="1"/>
  <c r="AC35" i="6"/>
  <c r="AD35" i="6" s="1"/>
  <c r="AC70" i="6"/>
  <c r="AD70" i="6" s="1"/>
  <c r="AC31" i="6"/>
  <c r="AD31" i="6" s="1"/>
  <c r="AC50" i="6"/>
  <c r="AD50" i="6" s="1"/>
  <c r="AC54" i="6"/>
  <c r="AD54" i="6" s="1"/>
  <c r="AC48" i="6"/>
  <c r="AD48" i="6" s="1"/>
  <c r="AC29" i="6"/>
  <c r="AD29" i="6" s="1"/>
  <c r="AC58" i="6"/>
  <c r="AD58" i="6" s="1"/>
  <c r="AC72" i="6"/>
  <c r="AD72" i="6" s="1"/>
  <c r="AC30" i="6"/>
  <c r="AD30" i="6" s="1"/>
  <c r="AC77" i="7"/>
  <c r="AD77" i="7" s="1"/>
  <c r="AC117" i="7"/>
  <c r="AC81" i="7"/>
  <c r="AD81" i="7" s="1"/>
  <c r="AC75" i="7"/>
  <c r="AD75" i="7" s="1"/>
  <c r="AB23" i="10"/>
  <c r="AC23" i="10" s="1"/>
  <c r="AA28" i="8"/>
  <c r="AB28" i="8" s="1"/>
  <c r="AA17" i="8"/>
  <c r="AB17" i="8" s="1"/>
  <c r="AA15" i="22"/>
  <c r="AB15" i="22" s="1"/>
  <c r="AA23" i="22"/>
  <c r="AB23" i="22" s="1"/>
  <c r="AA17" i="22"/>
  <c r="AB17" i="22" s="1"/>
  <c r="AA20" i="22"/>
  <c r="AB20" i="22" s="1"/>
  <c r="AA16" i="22"/>
  <c r="AB16" i="22" s="1"/>
  <c r="AA28" i="22"/>
  <c r="AB28" i="22" s="1"/>
  <c r="AA32" i="22"/>
  <c r="AB32" i="22" s="1"/>
  <c r="AA37" i="22"/>
  <c r="AB37" i="22" s="1"/>
  <c r="AA30" i="22"/>
  <c r="AB30" i="22" s="1"/>
  <c r="AA35" i="22"/>
  <c r="AB35" i="22" s="1"/>
  <c r="AA22" i="22"/>
  <c r="AB22" i="22" s="1"/>
  <c r="AA12" i="22"/>
  <c r="AB12" i="22" s="1"/>
  <c r="AA36" i="22"/>
  <c r="AB36" i="22" s="1"/>
  <c r="AA27" i="22"/>
  <c r="AB27" i="22" s="1"/>
  <c r="AA29" i="22"/>
  <c r="AB29" i="22" s="1"/>
  <c r="AA31" i="22"/>
  <c r="AB31" i="22" s="1"/>
  <c r="AA34" i="22"/>
  <c r="AB34" i="22" s="1"/>
  <c r="AA11" i="22"/>
  <c r="AB11" i="22" s="1"/>
  <c r="AA33" i="22"/>
  <c r="AB33" i="22" s="1"/>
  <c r="AA24" i="22"/>
  <c r="AB24" i="22" s="1"/>
  <c r="AA21" i="22"/>
  <c r="AB21" i="22" s="1"/>
  <c r="AA18" i="22"/>
  <c r="AB18" i="22" s="1"/>
  <c r="AB59" i="9"/>
  <c r="AC59" i="9" s="1"/>
  <c r="AB303" i="4"/>
  <c r="AC303" i="4" s="1"/>
  <c r="AB315" i="4"/>
  <c r="AC315" i="4" s="1"/>
  <c r="AB311" i="4"/>
  <c r="AC311" i="4" s="1"/>
  <c r="AB298" i="4"/>
  <c r="AC298" i="4" s="1"/>
  <c r="AB308" i="4"/>
  <c r="AC308" i="4" s="1"/>
  <c r="AB295" i="4"/>
  <c r="AC295" i="4" s="1"/>
  <c r="AB310" i="4"/>
  <c r="AC310" i="4" s="1"/>
  <c r="AB297" i="4"/>
  <c r="AC297" i="4" s="1"/>
  <c r="AB255" i="4"/>
  <c r="AC255" i="4" s="1"/>
  <c r="AB313" i="4"/>
  <c r="AC313" i="4" s="1"/>
  <c r="AB300" i="4"/>
  <c r="AC300" i="4" s="1"/>
  <c r="AB292" i="4"/>
  <c r="AC292" i="4" s="1"/>
  <c r="AB305" i="4"/>
  <c r="AC305" i="4" s="1"/>
  <c r="AB296" i="4"/>
  <c r="AC296" i="4" s="1"/>
  <c r="AB309" i="4"/>
  <c r="AC309" i="4" s="1"/>
  <c r="AB299" i="4"/>
  <c r="AC299" i="4" s="1"/>
  <c r="AB312" i="4"/>
  <c r="AC312" i="4" s="1"/>
  <c r="AB316" i="4"/>
  <c r="AC316" i="4" s="1"/>
  <c r="AB304" i="4"/>
  <c r="AC304" i="4" s="1"/>
  <c r="AB247" i="4"/>
  <c r="AC247" i="4" s="1"/>
  <c r="AB294" i="4"/>
  <c r="AC294" i="4" s="1"/>
  <c r="AB307" i="4"/>
  <c r="AC307" i="4" s="1"/>
  <c r="AB314" i="4"/>
  <c r="AC314" i="4" s="1"/>
  <c r="AB301" i="4"/>
  <c r="AC301" i="4" s="1"/>
  <c r="AB306" i="4"/>
  <c r="AC306" i="4" s="1"/>
  <c r="AB293" i="4"/>
  <c r="AC293" i="4" s="1"/>
  <c r="AC6" i="15"/>
  <c r="AD6" i="15" s="1"/>
  <c r="P18" i="19"/>
  <c r="Q18" i="19" s="1"/>
  <c r="P13" i="15"/>
  <c r="O11" i="15"/>
  <c r="O8" i="15"/>
  <c r="O12" i="15"/>
  <c r="AB6" i="19"/>
  <c r="AC6" i="19" s="1"/>
  <c r="AB99" i="4"/>
  <c r="AC99" i="4" s="1"/>
  <c r="AB15" i="4"/>
  <c r="AC15" i="4" s="1"/>
  <c r="AB244" i="4"/>
  <c r="AC244" i="4" s="1"/>
  <c r="AB245" i="4"/>
  <c r="AC245" i="4" s="1"/>
  <c r="AB249" i="4"/>
  <c r="AC249" i="4" s="1"/>
  <c r="AB246" i="4"/>
  <c r="AC246" i="4" s="1"/>
  <c r="AB252" i="4"/>
  <c r="AC252" i="4" s="1"/>
  <c r="AB35" i="19"/>
  <c r="AC35" i="19" s="1"/>
  <c r="AD50" i="11"/>
  <c r="AD46" i="11"/>
  <c r="AC13" i="6"/>
  <c r="AD13" i="6" s="1"/>
  <c r="AC64" i="6"/>
  <c r="AD64" i="6" s="1"/>
  <c r="AC73" i="6"/>
  <c r="AD73" i="6" s="1"/>
  <c r="AC56" i="6"/>
  <c r="AD56" i="6" s="1"/>
  <c r="AC45" i="6"/>
  <c r="AD45" i="6" s="1"/>
  <c r="AC47" i="6"/>
  <c r="AD47" i="6" s="1"/>
  <c r="AC61" i="6"/>
  <c r="AD61" i="6" s="1"/>
  <c r="AC49" i="6"/>
  <c r="AD49" i="6" s="1"/>
  <c r="AC51" i="6"/>
  <c r="AD51" i="6" s="1"/>
  <c r="AC60" i="6"/>
  <c r="AD60" i="6" s="1"/>
  <c r="AC80" i="6"/>
  <c r="AD80" i="6" s="1"/>
  <c r="AC78" i="6"/>
  <c r="AD78" i="6" s="1"/>
  <c r="AC76" i="6"/>
  <c r="AD76" i="6" s="1"/>
  <c r="AC66" i="6"/>
  <c r="AD66" i="6" s="1"/>
  <c r="AC46" i="6"/>
  <c r="AD46" i="6" s="1"/>
  <c r="AC28" i="6"/>
  <c r="AD28" i="6" s="1"/>
  <c r="AC74" i="6"/>
  <c r="AD74" i="6" s="1"/>
  <c r="AC43" i="6"/>
  <c r="AD43" i="6" s="1"/>
  <c r="AC65" i="6"/>
  <c r="AD65" i="6" s="1"/>
  <c r="AC55" i="6"/>
  <c r="AD55" i="6" s="1"/>
  <c r="AC40" i="6"/>
  <c r="AD40" i="6" s="1"/>
  <c r="AC7" i="6"/>
  <c r="AD7" i="6" s="1"/>
  <c r="AC82" i="6"/>
  <c r="AD82" i="6" s="1"/>
  <c r="AC68" i="6"/>
  <c r="AD68" i="6" s="1"/>
  <c r="AC53" i="6"/>
  <c r="AD53" i="6" s="1"/>
  <c r="AC52" i="6"/>
  <c r="AD52" i="6" s="1"/>
  <c r="AC52" i="26"/>
  <c r="AD52" i="26" s="1"/>
  <c r="AC50" i="26"/>
  <c r="AD50" i="26" s="1"/>
  <c r="AC8" i="26"/>
  <c r="AD8" i="26" s="1"/>
  <c r="AC38" i="26"/>
  <c r="AD38" i="26" s="1"/>
  <c r="AC40" i="26"/>
  <c r="AD40" i="26" s="1"/>
  <c r="AC36" i="26"/>
  <c r="AD36" i="26" s="1"/>
  <c r="AC34" i="26"/>
  <c r="AD34" i="26" s="1"/>
  <c r="AC43" i="26"/>
  <c r="AD43" i="26" s="1"/>
  <c r="AC27" i="26"/>
  <c r="AD27" i="26" s="1"/>
  <c r="AC30" i="26"/>
  <c r="AD30" i="26" s="1"/>
  <c r="AC31" i="26"/>
  <c r="AD31" i="26" s="1"/>
  <c r="AC33" i="26"/>
  <c r="AD33" i="26" s="1"/>
  <c r="AC35" i="26"/>
  <c r="AD35" i="26" s="1"/>
  <c r="AC37" i="26"/>
  <c r="AD37" i="26" s="1"/>
  <c r="AC44" i="26"/>
  <c r="AD44" i="26" s="1"/>
  <c r="AC49" i="26"/>
  <c r="AD49" i="26" s="1"/>
  <c r="AC51" i="26"/>
  <c r="AD51" i="26" s="1"/>
  <c r="AC53" i="26"/>
  <c r="AD53" i="26" s="1"/>
  <c r="AB22" i="24"/>
  <c r="AC22" i="24" s="1"/>
  <c r="AB24" i="24"/>
  <c r="AC24" i="24" s="1"/>
  <c r="AB26" i="24"/>
  <c r="AC26" i="24" s="1"/>
  <c r="AB10" i="24"/>
  <c r="AC10" i="24" s="1"/>
  <c r="AC99" i="7"/>
  <c r="AD99" i="7" s="1"/>
  <c r="AC51" i="7"/>
  <c r="AD51" i="7" s="1"/>
  <c r="AC97" i="7"/>
  <c r="AD97" i="7" s="1"/>
  <c r="AC74" i="7"/>
  <c r="AD74" i="7" s="1"/>
  <c r="AC90" i="7"/>
  <c r="AD90" i="7" s="1"/>
  <c r="AC100" i="7"/>
  <c r="AD100" i="7" s="1"/>
  <c r="P15" i="7"/>
  <c r="AC63" i="7"/>
  <c r="AD63" i="7" s="1"/>
  <c r="AC76" i="7"/>
  <c r="AD76" i="7" s="1"/>
  <c r="AC9" i="7"/>
  <c r="AD9" i="7" s="1"/>
  <c r="AC71" i="7"/>
  <c r="AD71" i="7" s="1"/>
  <c r="AC84" i="7"/>
  <c r="AD84" i="7" s="1"/>
  <c r="AC80" i="7"/>
  <c r="AD80" i="7" s="1"/>
  <c r="AC98" i="7"/>
  <c r="AD98" i="7" s="1"/>
  <c r="AC89" i="7"/>
  <c r="AD89" i="7" s="1"/>
  <c r="AC66" i="7"/>
  <c r="AD66" i="7" s="1"/>
  <c r="AC86" i="7"/>
  <c r="AD86" i="7" s="1"/>
  <c r="AC92" i="7"/>
  <c r="AD92" i="7" s="1"/>
  <c r="AC96" i="7"/>
  <c r="AD96" i="7" s="1"/>
  <c r="L8" i="7"/>
  <c r="AC67" i="7"/>
  <c r="AD67" i="7" s="1"/>
  <c r="AC94" i="7"/>
  <c r="AD94" i="7" s="1"/>
  <c r="AC91" i="7"/>
  <c r="AD91" i="7" s="1"/>
  <c r="AC83" i="7"/>
  <c r="AD83" i="7" s="1"/>
  <c r="AC68" i="7"/>
  <c r="AD68" i="7" s="1"/>
  <c r="AC29" i="7"/>
  <c r="AD29" i="7" s="1"/>
  <c r="AC95" i="7"/>
  <c r="AD95" i="7" s="1"/>
  <c r="AC82" i="7"/>
  <c r="AD82" i="7" s="1"/>
  <c r="AC78" i="7"/>
  <c r="AD78" i="7" s="1"/>
  <c r="AB6" i="13"/>
  <c r="AC6" i="13" s="1"/>
  <c r="AB8" i="13"/>
  <c r="AC8" i="13" s="1"/>
  <c r="AB7" i="13"/>
  <c r="AC7" i="13" s="1"/>
  <c r="N8" i="10"/>
  <c r="N13" i="10"/>
  <c r="N12" i="10"/>
  <c r="AB28" i="10"/>
  <c r="AC28" i="10" s="1"/>
  <c r="AB39" i="10"/>
  <c r="AC39" i="10" s="1"/>
  <c r="AB30" i="10"/>
  <c r="AC30" i="10" s="1"/>
  <c r="AB24" i="10"/>
  <c r="AC24" i="10" s="1"/>
  <c r="AB38" i="10"/>
  <c r="AC38" i="10" s="1"/>
  <c r="AB33" i="10"/>
  <c r="AC33" i="10" s="1"/>
  <c r="AB36" i="10"/>
  <c r="AC36" i="10" s="1"/>
  <c r="AA15" i="8"/>
  <c r="AB15" i="8" s="1"/>
  <c r="AA30" i="8"/>
  <c r="AB30" i="8" s="1"/>
  <c r="AA16" i="8"/>
  <c r="AB16" i="8" s="1"/>
  <c r="AA32" i="8"/>
  <c r="AB32" i="8" s="1"/>
  <c r="AA31" i="8"/>
  <c r="AB31" i="8" s="1"/>
  <c r="AA29" i="8"/>
  <c r="AB29" i="8" s="1"/>
  <c r="AB75" i="9"/>
  <c r="AC75" i="9" s="1"/>
  <c r="AB79" i="9"/>
  <c r="AC79" i="9" s="1"/>
  <c r="AB88" i="9"/>
  <c r="AC88" i="9" s="1"/>
  <c r="AB96" i="9"/>
  <c r="AC96" i="9" s="1"/>
  <c r="AB74" i="9"/>
  <c r="AC74" i="9" s="1"/>
  <c r="AB82" i="9"/>
  <c r="AC82" i="9" s="1"/>
  <c r="AB90" i="9"/>
  <c r="AC90" i="9" s="1"/>
  <c r="AB98" i="9"/>
  <c r="AC98" i="9" s="1"/>
  <c r="AB85" i="9"/>
  <c r="AC85" i="9" s="1"/>
  <c r="AB76" i="9"/>
  <c r="AC76" i="9" s="1"/>
  <c r="AB93" i="9"/>
  <c r="AC93" i="9" s="1"/>
  <c r="AB101" i="9"/>
  <c r="AC101" i="9" s="1"/>
  <c r="AB48" i="9"/>
  <c r="AC48" i="9" s="1"/>
  <c r="AB86" i="9"/>
  <c r="AC86" i="9" s="1"/>
  <c r="AB94" i="9"/>
  <c r="AC94" i="9" s="1"/>
  <c r="AB77" i="9"/>
  <c r="AC77" i="9" s="1"/>
  <c r="AB91" i="9"/>
  <c r="AC91" i="9" s="1"/>
  <c r="AB83" i="9"/>
  <c r="AC83" i="9" s="1"/>
  <c r="AB99" i="9"/>
  <c r="AC99" i="9" s="1"/>
  <c r="AB53" i="9"/>
  <c r="AC53" i="9" s="1"/>
  <c r="AB64" i="9"/>
  <c r="AC64" i="9" s="1"/>
  <c r="AB95" i="9"/>
  <c r="AC95" i="9" s="1"/>
  <c r="AB78" i="9"/>
  <c r="AC78" i="9" s="1"/>
  <c r="AB87" i="9"/>
  <c r="AC87" i="9" s="1"/>
  <c r="AB80" i="9"/>
  <c r="AC80" i="9" s="1"/>
  <c r="AB97" i="9"/>
  <c r="AC97" i="9" s="1"/>
  <c r="AB89" i="9"/>
  <c r="AC89" i="9" s="1"/>
  <c r="AB84" i="9"/>
  <c r="AC84" i="9" s="1"/>
  <c r="AB92" i="9"/>
  <c r="AC92" i="9" s="1"/>
  <c r="AB100" i="9"/>
  <c r="AC100" i="9" s="1"/>
  <c r="P12" i="20"/>
  <c r="P7" i="20"/>
  <c r="P8" i="20"/>
  <c r="O17" i="9"/>
  <c r="Q17" i="9" s="1"/>
  <c r="R17" i="9" s="1"/>
  <c r="M17" i="9"/>
  <c r="M6" i="15"/>
  <c r="N19" i="13"/>
  <c r="N11" i="13"/>
  <c r="L6" i="13"/>
  <c r="L14" i="13"/>
  <c r="L19" i="13"/>
  <c r="AD51" i="11"/>
  <c r="AD29" i="11"/>
  <c r="AD52" i="11"/>
  <c r="AD48" i="11"/>
  <c r="AB25" i="10"/>
  <c r="AC25" i="10" s="1"/>
  <c r="AB10" i="10"/>
  <c r="AC10" i="10" s="1"/>
  <c r="AB31" i="10"/>
  <c r="AC31" i="10" s="1"/>
  <c r="AB22" i="10"/>
  <c r="AC22" i="10" s="1"/>
  <c r="AB240" i="4"/>
  <c r="AC240" i="4" s="1"/>
  <c r="AB253" i="4"/>
  <c r="AC253" i="4" s="1"/>
  <c r="AB254" i="4"/>
  <c r="AC254" i="4" s="1"/>
  <c r="AB248" i="4"/>
  <c r="AC248" i="4" s="1"/>
  <c r="AB241" i="4"/>
  <c r="AC241" i="4" s="1"/>
  <c r="AB243" i="4"/>
  <c r="AC243" i="4" s="1"/>
  <c r="AC70" i="7"/>
  <c r="AD70" i="7" s="1"/>
  <c r="AC18" i="7"/>
  <c r="AD18" i="7" s="1"/>
  <c r="AC69" i="7"/>
  <c r="AD69" i="7" s="1"/>
  <c r="AC65" i="7"/>
  <c r="AD65" i="7" s="1"/>
  <c r="AC55" i="7"/>
  <c r="AD55" i="7" s="1"/>
  <c r="P16" i="20"/>
  <c r="P11" i="20"/>
  <c r="P10" i="20"/>
  <c r="AB271" i="4"/>
  <c r="AC271" i="4" s="1"/>
  <c r="AC24" i="1"/>
  <c r="AD24" i="1" s="1"/>
  <c r="AC9" i="1"/>
  <c r="AD9" i="1" s="1"/>
  <c r="AC27" i="1"/>
  <c r="AD27" i="1" s="1"/>
  <c r="N16" i="7"/>
  <c r="P18" i="20"/>
  <c r="P17" i="20"/>
  <c r="P14" i="20"/>
  <c r="P13" i="20"/>
  <c r="P9" i="20"/>
  <c r="N18" i="7"/>
  <c r="N14" i="7"/>
  <c r="N11" i="7"/>
  <c r="N13" i="7"/>
  <c r="N10" i="7"/>
  <c r="N15" i="7"/>
  <c r="N20" i="7"/>
  <c r="N12" i="7"/>
  <c r="N19" i="7"/>
  <c r="N39" i="10"/>
  <c r="N35" i="10"/>
  <c r="N31" i="10"/>
  <c r="N27" i="10"/>
  <c r="N23" i="10"/>
  <c r="N18" i="10"/>
  <c r="N14" i="10"/>
  <c r="N37" i="10"/>
  <c r="N29" i="10"/>
  <c r="N21" i="10"/>
  <c r="N40" i="10"/>
  <c r="N32" i="10"/>
  <c r="N9" i="10"/>
  <c r="N38" i="10"/>
  <c r="N34" i="10"/>
  <c r="N30" i="10"/>
  <c r="N26" i="10"/>
  <c r="N22" i="10"/>
  <c r="N17" i="10"/>
  <c r="N33" i="10"/>
  <c r="N25" i="10"/>
  <c r="N16" i="10"/>
  <c r="N36" i="10"/>
  <c r="N28" i="10"/>
  <c r="N24" i="10"/>
  <c r="N19" i="10"/>
  <c r="N15" i="10"/>
  <c r="O20" i="1"/>
  <c r="O12" i="1"/>
  <c r="O14" i="1"/>
  <c r="O8" i="1"/>
  <c r="O17" i="1"/>
  <c r="O7" i="1"/>
  <c r="O19" i="1"/>
  <c r="O15" i="1"/>
  <c r="O11" i="1"/>
  <c r="O18" i="1"/>
  <c r="O21" i="1"/>
  <c r="O13" i="1"/>
  <c r="O8" i="22"/>
  <c r="AA22" i="8"/>
  <c r="AB22" i="8" s="1"/>
  <c r="G18" i="8"/>
  <c r="G20" i="8" s="1"/>
  <c r="I18" i="8" s="1"/>
  <c r="M12" i="8"/>
  <c r="M8" i="8"/>
  <c r="N8" i="8" s="1"/>
  <c r="M10" i="8"/>
  <c r="M13" i="8"/>
  <c r="M11" i="8"/>
  <c r="M7" i="8"/>
  <c r="L7" i="8" s="1"/>
  <c r="M9" i="8"/>
  <c r="N18" i="9"/>
  <c r="N13" i="9"/>
  <c r="N10" i="9"/>
  <c r="N9" i="9"/>
  <c r="N16" i="9"/>
  <c r="N12" i="9"/>
  <c r="N7" i="9"/>
  <c r="N15" i="9"/>
  <c r="N11" i="9"/>
  <c r="N14" i="9"/>
  <c r="N9" i="24"/>
  <c r="O13" i="26"/>
  <c r="O10" i="26"/>
  <c r="O11" i="26"/>
  <c r="O6" i="26"/>
  <c r="O16" i="26"/>
  <c r="O14" i="26"/>
  <c r="O8" i="26"/>
  <c r="O15" i="26"/>
  <c r="O12" i="26"/>
  <c r="N13" i="13"/>
  <c r="L15" i="13"/>
  <c r="L20" i="13"/>
  <c r="AB43" i="19"/>
  <c r="AC43" i="19" s="1"/>
  <c r="G24" i="19"/>
  <c r="G26" i="19" s="1"/>
  <c r="I24" i="19" s="1"/>
  <c r="AA13" i="22"/>
  <c r="AB13" i="22" s="1"/>
  <c r="AC8" i="6"/>
  <c r="AD8" i="6" s="1"/>
  <c r="AC33" i="1"/>
  <c r="AD33" i="1" s="1"/>
  <c r="AC21" i="1"/>
  <c r="AD21" i="1" s="1"/>
  <c r="AC46" i="1"/>
  <c r="AD46" i="1" s="1"/>
  <c r="AC36" i="1"/>
  <c r="AD36" i="1" s="1"/>
  <c r="AC18" i="26"/>
  <c r="AD18" i="26" s="1"/>
  <c r="I17" i="26"/>
  <c r="D22" i="26" s="1"/>
  <c r="O27" i="26" s="1"/>
  <c r="AB164" i="4"/>
  <c r="AC164" i="4" s="1"/>
  <c r="AB12" i="20"/>
  <c r="AC12" i="20" s="1"/>
  <c r="N10" i="13"/>
  <c r="AB42" i="19"/>
  <c r="AC42" i="19" s="1"/>
  <c r="AB34" i="19"/>
  <c r="AC34" i="19" s="1"/>
  <c r="AB47" i="19"/>
  <c r="AC47" i="19" s="1"/>
  <c r="AC21" i="26"/>
  <c r="AD21" i="26" s="1"/>
  <c r="AC11" i="26"/>
  <c r="AD11" i="26" s="1"/>
  <c r="AD16" i="26"/>
  <c r="AC25" i="26"/>
  <c r="AD25" i="26" s="1"/>
  <c r="AA8" i="8"/>
  <c r="AB8" i="8" s="1"/>
  <c r="AA23" i="8"/>
  <c r="AB23" i="8" s="1"/>
  <c r="AB57" i="9"/>
  <c r="AC57" i="9" s="1"/>
  <c r="AB62" i="9"/>
  <c r="AC62" i="9" s="1"/>
  <c r="AC47" i="1"/>
  <c r="AD47" i="1" s="1"/>
  <c r="AC43" i="1"/>
  <c r="AD43" i="1" s="1"/>
  <c r="AC18" i="1"/>
  <c r="AD18" i="1" s="1"/>
  <c r="AC10" i="1"/>
  <c r="AD10" i="1" s="1"/>
  <c r="AC32" i="1"/>
  <c r="AD32" i="1" s="1"/>
  <c r="AB41" i="19"/>
  <c r="AC41" i="19" s="1"/>
  <c r="AB30" i="19"/>
  <c r="AC30" i="19" s="1"/>
  <c r="AB38" i="19"/>
  <c r="AC38" i="19" s="1"/>
  <c r="AB40" i="19"/>
  <c r="AC40" i="19" s="1"/>
  <c r="AB21" i="19"/>
  <c r="AC21" i="19" s="1"/>
  <c r="AB39" i="19"/>
  <c r="AC39" i="19" s="1"/>
  <c r="AB36" i="19"/>
  <c r="AC36" i="19" s="1"/>
  <c r="AB29" i="19"/>
  <c r="AC29" i="19" s="1"/>
  <c r="AC10" i="6"/>
  <c r="AD10" i="6" s="1"/>
  <c r="AC52" i="1"/>
  <c r="AD52" i="1" s="1"/>
  <c r="AC44" i="1"/>
  <c r="AD44" i="1" s="1"/>
  <c r="AC25" i="1"/>
  <c r="AD25" i="1" s="1"/>
  <c r="AC34" i="1"/>
  <c r="AD34" i="1" s="1"/>
  <c r="AC12" i="1"/>
  <c r="AD12" i="1" s="1"/>
  <c r="AC55" i="1"/>
  <c r="AD55" i="1" s="1"/>
  <c r="AC7" i="1"/>
  <c r="AD7" i="1" s="1"/>
  <c r="AC53" i="1"/>
  <c r="AD53" i="1" s="1"/>
  <c r="AC38" i="1"/>
  <c r="AD38" i="1" s="1"/>
  <c r="AC30" i="1"/>
  <c r="AD30" i="1" s="1"/>
  <c r="AC56" i="1"/>
  <c r="AD56" i="1" s="1"/>
  <c r="AC31" i="1"/>
  <c r="AD31" i="1" s="1"/>
  <c r="AC35" i="1"/>
  <c r="AD35" i="1" s="1"/>
  <c r="AC40" i="1"/>
  <c r="AD40" i="1" s="1"/>
  <c r="AC24" i="26"/>
  <c r="AD24" i="26" s="1"/>
  <c r="AC32" i="26"/>
  <c r="AD32" i="26" s="1"/>
  <c r="AC12" i="26"/>
  <c r="AD12" i="26" s="1"/>
  <c r="AC6" i="26"/>
  <c r="AD6" i="26" s="1"/>
  <c r="AC14" i="26"/>
  <c r="AD14" i="26" s="1"/>
  <c r="AC20" i="26"/>
  <c r="AD20" i="26" s="1"/>
  <c r="AC17" i="26"/>
  <c r="AD17" i="26" s="1"/>
  <c r="AC23" i="26"/>
  <c r="AD23" i="26" s="1"/>
  <c r="AC28" i="26"/>
  <c r="AD28" i="26" s="1"/>
  <c r="AC29" i="26"/>
  <c r="AD29" i="26" s="1"/>
  <c r="AC35" i="7"/>
  <c r="AD35" i="7" s="1"/>
  <c r="AC53" i="7"/>
  <c r="AD53" i="7" s="1"/>
  <c r="AC45" i="7"/>
  <c r="AD45" i="7" s="1"/>
  <c r="AC40" i="7"/>
  <c r="AD40" i="7" s="1"/>
  <c r="AC57" i="7"/>
  <c r="AD57" i="7" s="1"/>
  <c r="O13" i="8"/>
  <c r="AA20" i="8"/>
  <c r="AB20" i="8" s="1"/>
  <c r="AA21" i="8"/>
  <c r="AB21" i="8" s="1"/>
  <c r="AB61" i="9"/>
  <c r="AC61" i="9" s="1"/>
  <c r="AB65" i="9"/>
  <c r="AC65" i="9" s="1"/>
  <c r="AB60" i="9"/>
  <c r="AC60" i="9" s="1"/>
  <c r="AB66" i="9"/>
  <c r="AC66" i="9" s="1"/>
  <c r="AB68" i="9"/>
  <c r="AC68" i="9" s="1"/>
  <c r="AB69" i="9"/>
  <c r="AC69" i="9" s="1"/>
  <c r="AB73" i="9"/>
  <c r="AC73" i="9" s="1"/>
  <c r="AB63" i="9"/>
  <c r="AC63" i="9" s="1"/>
  <c r="AB49" i="9"/>
  <c r="AC49" i="9" s="1"/>
  <c r="AB46" i="9"/>
  <c r="AC46" i="9" s="1"/>
  <c r="AB67" i="9"/>
  <c r="AC67" i="9" s="1"/>
  <c r="AB71" i="9"/>
  <c r="AC71" i="9" s="1"/>
  <c r="AB72" i="9"/>
  <c r="AC72" i="9" s="1"/>
  <c r="AB70" i="9"/>
  <c r="AC70" i="9" s="1"/>
  <c r="AB34" i="10"/>
  <c r="AC34" i="10" s="1"/>
  <c r="AB21" i="10"/>
  <c r="AC21" i="10" s="1"/>
  <c r="AB20" i="10"/>
  <c r="AC20" i="10" s="1"/>
  <c r="AB19" i="10"/>
  <c r="AC19" i="10" s="1"/>
  <c r="AB282" i="4"/>
  <c r="AC282" i="4" s="1"/>
  <c r="AB223" i="4"/>
  <c r="AC223" i="4" s="1"/>
  <c r="P17" i="6"/>
  <c r="Q17" i="6" s="1"/>
  <c r="R17" i="6" s="1"/>
  <c r="AB222" i="4"/>
  <c r="AC222" i="4" s="1"/>
  <c r="AB182" i="4"/>
  <c r="AC182" i="4" s="1"/>
  <c r="AD30" i="15"/>
  <c r="P18" i="7"/>
  <c r="Q18" i="7" s="1"/>
  <c r="AD49" i="15"/>
  <c r="AC33" i="6"/>
  <c r="AD33" i="6" s="1"/>
  <c r="AC17" i="6"/>
  <c r="AD17" i="6" s="1"/>
  <c r="AC34" i="6"/>
  <c r="AD34" i="6" s="1"/>
  <c r="P13" i="4"/>
  <c r="AB212" i="4"/>
  <c r="AC212" i="4" s="1"/>
  <c r="AB211" i="4"/>
  <c r="AC211" i="4" s="1"/>
  <c r="AB166" i="4"/>
  <c r="AC166" i="4" s="1"/>
  <c r="AC15" i="26"/>
  <c r="AD15" i="26" s="1"/>
  <c r="AC20" i="1"/>
  <c r="AD20" i="1" s="1"/>
  <c r="AB110" i="4"/>
  <c r="AC110" i="4" s="1"/>
  <c r="AB135" i="4"/>
  <c r="AC135" i="4" s="1"/>
  <c r="AB95" i="4"/>
  <c r="AC95" i="4" s="1"/>
  <c r="AC124" i="4"/>
  <c r="AB92" i="4"/>
  <c r="AC92" i="4" s="1"/>
  <c r="I22" i="1"/>
  <c r="D27" i="1" s="1"/>
  <c r="O32" i="1" s="1"/>
  <c r="N14" i="13"/>
  <c r="N16" i="13"/>
  <c r="N6" i="13"/>
  <c r="N20" i="13"/>
  <c r="N17" i="13"/>
  <c r="AB111" i="4"/>
  <c r="AC111" i="4" s="1"/>
  <c r="AB268" i="4"/>
  <c r="AC268" i="4" s="1"/>
  <c r="AC26" i="7"/>
  <c r="AC54" i="7"/>
  <c r="AD54" i="7" s="1"/>
  <c r="AA25" i="8"/>
  <c r="AB25" i="8" s="1"/>
  <c r="AA11" i="8"/>
  <c r="AB11" i="8" s="1"/>
  <c r="AA13" i="8"/>
  <c r="AB13" i="8" s="1"/>
  <c r="L10" i="20"/>
  <c r="AB17" i="20"/>
  <c r="AC17" i="20" s="1"/>
  <c r="L16" i="20"/>
  <c r="L14" i="20"/>
  <c r="AB18" i="20"/>
  <c r="AC18" i="20" s="1"/>
  <c r="AC29" i="20"/>
  <c r="AB32" i="20"/>
  <c r="AC32" i="20" s="1"/>
  <c r="AB7" i="20"/>
  <c r="AC7" i="20" s="1"/>
  <c r="AB9" i="20"/>
  <c r="AC9" i="20" s="1"/>
  <c r="AB27" i="20"/>
  <c r="AC27" i="20" s="1"/>
  <c r="AB24" i="20"/>
  <c r="AC24" i="20" s="1"/>
  <c r="AB15" i="20"/>
  <c r="AC15" i="20" s="1"/>
  <c r="AB19" i="20"/>
  <c r="AC19" i="20" s="1"/>
  <c r="AB14" i="20"/>
  <c r="AC14" i="20" s="1"/>
  <c r="AB22" i="20"/>
  <c r="AC22" i="20" s="1"/>
  <c r="L8" i="20"/>
  <c r="AB6" i="20"/>
  <c r="AC6" i="20" s="1"/>
  <c r="AB22" i="19"/>
  <c r="AC22" i="19" s="1"/>
  <c r="AB187" i="4"/>
  <c r="AC187" i="4" s="1"/>
  <c r="AB149" i="4"/>
  <c r="AC149" i="4" s="1"/>
  <c r="AB45" i="4"/>
  <c r="AC45" i="4" s="1"/>
  <c r="AB195" i="4"/>
  <c r="AC195" i="4" s="1"/>
  <c r="AB39" i="4"/>
  <c r="AC39" i="4" s="1"/>
  <c r="AB225" i="4"/>
  <c r="AC225" i="4" s="1"/>
  <c r="AB94" i="4"/>
  <c r="AC94" i="4" s="1"/>
  <c r="AB154" i="4"/>
  <c r="AC154" i="4" s="1"/>
  <c r="AC39" i="6"/>
  <c r="AD39" i="6" s="1"/>
  <c r="M17" i="1"/>
  <c r="AC48" i="7"/>
  <c r="AD48" i="7" s="1"/>
  <c r="AB12" i="10"/>
  <c r="AC12" i="10" s="1"/>
  <c r="AB11" i="10"/>
  <c r="AC11" i="10" s="1"/>
  <c r="AB9" i="10"/>
  <c r="AC9" i="10" s="1"/>
  <c r="AB14" i="10"/>
  <c r="AC14" i="10" s="1"/>
  <c r="AA12" i="8"/>
  <c r="AB12" i="8" s="1"/>
  <c r="AA19" i="8"/>
  <c r="AB19" i="8" s="1"/>
  <c r="AA27" i="8"/>
  <c r="AB27" i="8" s="1"/>
  <c r="AB40" i="9"/>
  <c r="AC40" i="9" s="1"/>
  <c r="AB51" i="9"/>
  <c r="AC51" i="9" s="1"/>
  <c r="AB56" i="9"/>
  <c r="AC56" i="9" s="1"/>
  <c r="AB55" i="9"/>
  <c r="AC55" i="9" s="1"/>
  <c r="AB47" i="9"/>
  <c r="AC47" i="9" s="1"/>
  <c r="AB28" i="24"/>
  <c r="AC28" i="24" s="1"/>
  <c r="AC44" i="7"/>
  <c r="AD44" i="7" s="1"/>
  <c r="AC37" i="7"/>
  <c r="AD37" i="7" s="1"/>
  <c r="AC24" i="7"/>
  <c r="AC11" i="7"/>
  <c r="AD11" i="7" s="1"/>
  <c r="AC17" i="7"/>
  <c r="AD17" i="7" s="1"/>
  <c r="AC58" i="7"/>
  <c r="AD58" i="7" s="1"/>
  <c r="AB54" i="9"/>
  <c r="AC54" i="9" s="1"/>
  <c r="AB41" i="9"/>
  <c r="AC41" i="9" s="1"/>
  <c r="AA7" i="8"/>
  <c r="AB7" i="8" s="1"/>
  <c r="AA24" i="8"/>
  <c r="AB24" i="8" s="1"/>
  <c r="K9" i="8"/>
  <c r="AA26" i="8"/>
  <c r="AB26" i="8" s="1"/>
  <c r="AA6" i="8"/>
  <c r="AB6" i="8" s="1"/>
  <c r="AA10" i="8"/>
  <c r="AB10" i="8" s="1"/>
  <c r="I14" i="8"/>
  <c r="AA14" i="8"/>
  <c r="AB14" i="8" s="1"/>
  <c r="AB48" i="4"/>
  <c r="AC48" i="4" s="1"/>
  <c r="AB150" i="4"/>
  <c r="AC150" i="4" s="1"/>
  <c r="AB171" i="4"/>
  <c r="AC171" i="4" s="1"/>
  <c r="AB230" i="4"/>
  <c r="AC230" i="4" s="1"/>
  <c r="AC26" i="26"/>
  <c r="AD26" i="26" s="1"/>
  <c r="M16" i="26"/>
  <c r="AC22" i="26"/>
  <c r="AD22" i="26" s="1"/>
  <c r="AC7" i="26"/>
  <c r="AD7" i="26" s="1"/>
  <c r="AC19" i="26"/>
  <c r="AD19" i="26" s="1"/>
  <c r="M15" i="1"/>
  <c r="AC13" i="1"/>
  <c r="AD13" i="1" s="1"/>
  <c r="AC39" i="1"/>
  <c r="AD39" i="1" s="1"/>
  <c r="AC29" i="1"/>
  <c r="AD29" i="1" s="1"/>
  <c r="Q14" i="24"/>
  <c r="AB12" i="24"/>
  <c r="AC12" i="24" s="1"/>
  <c r="AC20" i="6"/>
  <c r="AD20" i="6" s="1"/>
  <c r="L17" i="6"/>
  <c r="AC14" i="6"/>
  <c r="AD14" i="6" s="1"/>
  <c r="AC15" i="6"/>
  <c r="AD15" i="6" s="1"/>
  <c r="AC11" i="6"/>
  <c r="AD11" i="6" s="1"/>
  <c r="AC23" i="6"/>
  <c r="AD23" i="6" s="1"/>
  <c r="AC36" i="6"/>
  <c r="AD36" i="6" s="1"/>
  <c r="AC16" i="6"/>
  <c r="AD16" i="6" s="1"/>
  <c r="AC6" i="6"/>
  <c r="AD6" i="6" s="1"/>
  <c r="AC19" i="6"/>
  <c r="AD19" i="6" s="1"/>
  <c r="AC9" i="6"/>
  <c r="AD9" i="6" s="1"/>
  <c r="AC18" i="6"/>
  <c r="AD18" i="6" s="1"/>
  <c r="AC26" i="6"/>
  <c r="AD26" i="6" s="1"/>
  <c r="AC41" i="6"/>
  <c r="AD41" i="6" s="1"/>
  <c r="AC25" i="6"/>
  <c r="AD25" i="6" s="1"/>
  <c r="AC32" i="6"/>
  <c r="AD32" i="6" s="1"/>
  <c r="AC38" i="6"/>
  <c r="AD38" i="6" s="1"/>
  <c r="L11" i="20"/>
  <c r="L9" i="20"/>
  <c r="L15" i="20"/>
  <c r="L16" i="6"/>
  <c r="L23" i="6"/>
  <c r="L12" i="13"/>
  <c r="L23" i="13"/>
  <c r="L16" i="13"/>
  <c r="L23" i="10"/>
  <c r="K8" i="8"/>
  <c r="M15" i="26"/>
  <c r="M11" i="26"/>
  <c r="M14" i="26"/>
  <c r="P19" i="10"/>
  <c r="P16" i="10"/>
  <c r="AD51" i="15"/>
  <c r="AD50" i="15"/>
  <c r="AD47" i="15"/>
  <c r="AD48" i="15"/>
  <c r="AD42" i="15"/>
  <c r="AD44" i="15"/>
  <c r="AD43" i="15"/>
  <c r="AB33" i="24"/>
  <c r="AC33" i="24" s="1"/>
  <c r="AB27" i="24"/>
  <c r="AC27" i="24" s="1"/>
  <c r="AB32" i="24"/>
  <c r="AC32" i="24" s="1"/>
  <c r="AB25" i="24"/>
  <c r="AC25" i="24" s="1"/>
  <c r="AB15" i="24"/>
  <c r="AC15" i="24" s="1"/>
  <c r="AB30" i="24"/>
  <c r="AC30" i="24" s="1"/>
  <c r="AB16" i="24"/>
  <c r="AC16" i="24" s="1"/>
  <c r="P12" i="9"/>
  <c r="N9" i="13"/>
  <c r="N21" i="13"/>
  <c r="N18" i="13"/>
  <c r="N15" i="13"/>
  <c r="N24" i="13"/>
  <c r="N22" i="13"/>
  <c r="N12" i="13"/>
  <c r="N25" i="13"/>
  <c r="N23" i="13"/>
  <c r="AC28" i="7"/>
  <c r="AD28" i="7" s="1"/>
  <c r="AC59" i="7"/>
  <c r="AD59" i="7" s="1"/>
  <c r="AC38" i="7"/>
  <c r="AD38" i="7" s="1"/>
  <c r="AC33" i="7"/>
  <c r="AD33" i="7" s="1"/>
  <c r="AC46" i="7"/>
  <c r="AD46" i="7" s="1"/>
  <c r="AC50" i="7"/>
  <c r="AD50" i="7" s="1"/>
  <c r="L16" i="7"/>
  <c r="AC8" i="7"/>
  <c r="AD8" i="7" s="1"/>
  <c r="AC19" i="7"/>
  <c r="AD19" i="7" s="1"/>
  <c r="AC42" i="7"/>
  <c r="AD42" i="7" s="1"/>
  <c r="AC61" i="7"/>
  <c r="AD61" i="7" s="1"/>
  <c r="AC62" i="7"/>
  <c r="AD62" i="7" s="1"/>
  <c r="AC13" i="7"/>
  <c r="AD13" i="7" s="1"/>
  <c r="AC47" i="7"/>
  <c r="AD47" i="7" s="1"/>
  <c r="AC34" i="7"/>
  <c r="AD34" i="7" s="1"/>
  <c r="AC52" i="7"/>
  <c r="AD52" i="7" s="1"/>
  <c r="L15" i="7"/>
  <c r="AC16" i="7"/>
  <c r="AD16" i="7" s="1"/>
  <c r="AC56" i="7"/>
  <c r="AD56" i="7" s="1"/>
  <c r="AC25" i="7"/>
  <c r="AC43" i="7"/>
  <c r="AD43" i="7" s="1"/>
  <c r="AC60" i="7"/>
  <c r="AD60" i="7" s="1"/>
  <c r="AC36" i="7"/>
  <c r="AD36" i="7" s="1"/>
  <c r="AC64" i="7"/>
  <c r="AD64" i="7" s="1"/>
  <c r="L19" i="7"/>
  <c r="AC15" i="7"/>
  <c r="AD15" i="7" s="1"/>
  <c r="AC41" i="7"/>
  <c r="AD41" i="7" s="1"/>
  <c r="AC49" i="7"/>
  <c r="AD49" i="7" s="1"/>
  <c r="AC39" i="7"/>
  <c r="AD39" i="7" s="1"/>
  <c r="AC27" i="7"/>
  <c r="AC14" i="7"/>
  <c r="AD14" i="7" s="1"/>
  <c r="L18" i="7"/>
  <c r="P10" i="7"/>
  <c r="AB32" i="19"/>
  <c r="AC32" i="19" s="1"/>
  <c r="AB10" i="19"/>
  <c r="AC10" i="19" s="1"/>
  <c r="AB27" i="19"/>
  <c r="AC27" i="19" s="1"/>
  <c r="K9" i="19"/>
  <c r="AB14" i="19"/>
  <c r="AC14" i="19" s="1"/>
  <c r="AB13" i="19"/>
  <c r="AC13" i="19" s="1"/>
  <c r="AB23" i="19"/>
  <c r="AC23" i="19" s="1"/>
  <c r="AB26" i="19"/>
  <c r="AC26" i="19" s="1"/>
  <c r="AB12" i="19"/>
  <c r="AC12" i="19" s="1"/>
  <c r="AB8" i="19"/>
  <c r="AC8" i="19" s="1"/>
  <c r="AB31" i="19"/>
  <c r="AC31" i="19" s="1"/>
  <c r="AB15" i="19"/>
  <c r="AC15" i="19" s="1"/>
  <c r="AB11" i="19"/>
  <c r="AC11" i="19" s="1"/>
  <c r="AB17" i="19"/>
  <c r="AC17" i="19" s="1"/>
  <c r="AB20" i="19"/>
  <c r="AC20" i="19" s="1"/>
  <c r="AB25" i="19"/>
  <c r="AC25" i="19" s="1"/>
  <c r="AB18" i="19"/>
  <c r="AC18" i="19" s="1"/>
  <c r="K10" i="19"/>
  <c r="K15" i="19"/>
  <c r="AB33" i="19"/>
  <c r="AC33" i="19" s="1"/>
  <c r="AB19" i="19"/>
  <c r="AC19" i="19" s="1"/>
  <c r="K14" i="19"/>
  <c r="AB24" i="19"/>
  <c r="AC24" i="19" s="1"/>
  <c r="P21" i="13"/>
  <c r="P18" i="13"/>
  <c r="P6" i="9"/>
  <c r="P24" i="13"/>
  <c r="AD22" i="11"/>
  <c r="AD43" i="11"/>
  <c r="L9" i="11"/>
  <c r="AB180" i="4"/>
  <c r="AC180" i="4" s="1"/>
  <c r="AB291" i="4"/>
  <c r="AC291" i="4" s="1"/>
  <c r="AB196" i="4"/>
  <c r="AC196" i="4" s="1"/>
  <c r="AB42" i="4"/>
  <c r="AC42" i="4" s="1"/>
  <c r="AB192" i="4"/>
  <c r="AC192" i="4" s="1"/>
  <c r="AB272" i="4"/>
  <c r="AC272" i="4" s="1"/>
  <c r="AB53" i="4"/>
  <c r="AC53" i="4" s="1"/>
  <c r="AB143" i="4"/>
  <c r="AC143" i="4" s="1"/>
  <c r="AB109" i="4"/>
  <c r="AC109" i="4" s="1"/>
  <c r="AB210" i="4"/>
  <c r="AC210" i="4" s="1"/>
  <c r="AB216" i="4"/>
  <c r="AC216" i="4" s="1"/>
  <c r="AB217" i="4"/>
  <c r="AC217" i="4" s="1"/>
  <c r="AB165" i="4"/>
  <c r="AC165" i="4" s="1"/>
  <c r="AB188" i="4"/>
  <c r="AC188" i="4" s="1"/>
  <c r="AB153" i="4"/>
  <c r="AC153" i="4" s="1"/>
  <c r="AB134" i="4"/>
  <c r="AC134" i="4" s="1"/>
  <c r="AB19" i="4"/>
  <c r="AC19" i="4" s="1"/>
  <c r="AB136" i="4"/>
  <c r="AC136" i="4" s="1"/>
  <c r="AB200" i="4"/>
  <c r="AC200" i="4" s="1"/>
  <c r="AB233" i="4"/>
  <c r="AC233" i="4" s="1"/>
  <c r="AC26" i="1"/>
  <c r="AD26" i="1" s="1"/>
  <c r="AC23" i="1"/>
  <c r="AD23" i="1" s="1"/>
  <c r="AC11" i="1"/>
  <c r="AD11" i="1" s="1"/>
  <c r="M8" i="1"/>
  <c r="AC22" i="1"/>
  <c r="AD22" i="1" s="1"/>
  <c r="AC28" i="1"/>
  <c r="AD28" i="1" s="1"/>
  <c r="M13" i="1"/>
  <c r="AB13" i="10"/>
  <c r="AC13" i="10" s="1"/>
  <c r="AB29" i="10"/>
  <c r="AC29" i="10" s="1"/>
  <c r="K12" i="8"/>
  <c r="AD41" i="15"/>
  <c r="N13" i="20"/>
  <c r="M13" i="20" s="1"/>
  <c r="N15" i="20"/>
  <c r="M15" i="20" s="1"/>
  <c r="N14" i="20"/>
  <c r="M14" i="20" s="1"/>
  <c r="N12" i="20"/>
  <c r="M12" i="20" s="1"/>
  <c r="N18" i="20"/>
  <c r="M18" i="20" s="1"/>
  <c r="N16" i="20"/>
  <c r="M16" i="20" s="1"/>
  <c r="N8" i="20"/>
  <c r="M8" i="20" s="1"/>
  <c r="N11" i="20"/>
  <c r="M11" i="20" s="1"/>
  <c r="N9" i="20"/>
  <c r="M9" i="20" s="1"/>
  <c r="N10" i="20"/>
  <c r="M10" i="20" s="1"/>
  <c r="L6" i="9"/>
  <c r="AB50" i="9"/>
  <c r="AC50" i="9" s="1"/>
  <c r="L7" i="9"/>
  <c r="L14" i="9"/>
  <c r="L10" i="9"/>
  <c r="M8" i="15"/>
  <c r="O12" i="8"/>
  <c r="L9" i="13"/>
  <c r="P22" i="13"/>
  <c r="L22" i="13"/>
  <c r="L12" i="11"/>
  <c r="L10" i="11"/>
  <c r="M10" i="26"/>
  <c r="L21" i="10"/>
  <c r="M14" i="1"/>
  <c r="M12" i="1"/>
  <c r="I22" i="11"/>
  <c r="AD18" i="11"/>
  <c r="M6" i="26"/>
  <c r="M8" i="26"/>
  <c r="M12" i="26"/>
  <c r="M13" i="26"/>
  <c r="L29" i="10"/>
  <c r="M16" i="1"/>
  <c r="L40" i="10"/>
  <c r="AB14" i="24"/>
  <c r="AC14" i="24" s="1"/>
  <c r="K21" i="24"/>
  <c r="K12" i="24"/>
  <c r="AB9" i="24"/>
  <c r="AC9" i="24" s="1"/>
  <c r="AB11" i="24"/>
  <c r="AC11" i="24" s="1"/>
  <c r="K14" i="24"/>
  <c r="K24" i="24"/>
  <c r="K18" i="24"/>
  <c r="AB130" i="4"/>
  <c r="AC130" i="4" s="1"/>
  <c r="AB35" i="4"/>
  <c r="AC35" i="4" s="1"/>
  <c r="AB141" i="4"/>
  <c r="AC141" i="4" s="1"/>
  <c r="M11" i="15"/>
  <c r="L12" i="24"/>
  <c r="K13" i="22"/>
  <c r="AB33" i="4"/>
  <c r="AC33" i="4" s="1"/>
  <c r="AB17" i="4"/>
  <c r="AC17" i="4" s="1"/>
  <c r="AB167" i="4"/>
  <c r="AC167" i="4" s="1"/>
  <c r="P8" i="11"/>
  <c r="Q8" i="11" s="1"/>
  <c r="R8" i="11" s="1"/>
  <c r="P9" i="11"/>
  <c r="P13" i="13"/>
  <c r="P14" i="13"/>
  <c r="P12" i="13"/>
  <c r="P17" i="13"/>
  <c r="AB52" i="4"/>
  <c r="AC52" i="4" s="1"/>
  <c r="AB128" i="4"/>
  <c r="AC128" i="4" s="1"/>
  <c r="AB286" i="4"/>
  <c r="AC286" i="4" s="1"/>
  <c r="AB158" i="4"/>
  <c r="AC158" i="4" s="1"/>
  <c r="AB14" i="4"/>
  <c r="AC14" i="4" s="1"/>
  <c r="AB8" i="4"/>
  <c r="AC8" i="4" s="1"/>
  <c r="AB183" i="4"/>
  <c r="AC183" i="4" s="1"/>
  <c r="AB44" i="4"/>
  <c r="AC44" i="4" s="1"/>
  <c r="AB173" i="4"/>
  <c r="AC173" i="4" s="1"/>
  <c r="AB256" i="4"/>
  <c r="AC256" i="4" s="1"/>
  <c r="AB231" i="4"/>
  <c r="AC231" i="4" s="1"/>
  <c r="AB269" i="4"/>
  <c r="AC269" i="4" s="1"/>
  <c r="AB78" i="4"/>
  <c r="AC78" i="4" s="1"/>
  <c r="AB125" i="4"/>
  <c r="AC125" i="4" s="1"/>
  <c r="AB113" i="4"/>
  <c r="AC113" i="4" s="1"/>
  <c r="AB207" i="4"/>
  <c r="AC207" i="4" s="1"/>
  <c r="AB152" i="4"/>
  <c r="AC152" i="4" s="1"/>
  <c r="AB175" i="4"/>
  <c r="AC175" i="4" s="1"/>
  <c r="AB18" i="4"/>
  <c r="AC18" i="4" s="1"/>
  <c r="AB264" i="4"/>
  <c r="AC264" i="4" s="1"/>
  <c r="AB227" i="4"/>
  <c r="AC227" i="4" s="1"/>
  <c r="AB126" i="4"/>
  <c r="AC126" i="4" s="1"/>
  <c r="AB31" i="4"/>
  <c r="AC31" i="4" s="1"/>
  <c r="AB168" i="4"/>
  <c r="AC168" i="4" s="1"/>
  <c r="AB151" i="4"/>
  <c r="AC151" i="4" s="1"/>
  <c r="AB86" i="4"/>
  <c r="AC86" i="4" s="1"/>
  <c r="AB23" i="4"/>
  <c r="AC23" i="4" s="1"/>
  <c r="AB20" i="4"/>
  <c r="AC20" i="4" s="1"/>
  <c r="AB11" i="4"/>
  <c r="AC11" i="4" s="1"/>
  <c r="AB49" i="4"/>
  <c r="AC49" i="4" s="1"/>
  <c r="AB144" i="4"/>
  <c r="AC144" i="4" s="1"/>
  <c r="AB177" i="4"/>
  <c r="AC177" i="4" s="1"/>
  <c r="AB147" i="4"/>
  <c r="AC147" i="4" s="1"/>
  <c r="AB142" i="4"/>
  <c r="AC142" i="4" s="1"/>
  <c r="AB133" i="4"/>
  <c r="AC133" i="4" s="1"/>
  <c r="AB266" i="4"/>
  <c r="AC266" i="4" s="1"/>
  <c r="AB7" i="4"/>
  <c r="AC7" i="4" s="1"/>
  <c r="AB127" i="4"/>
  <c r="AC127" i="4" s="1"/>
  <c r="AB97" i="4"/>
  <c r="AC97" i="4" s="1"/>
  <c r="AB75" i="4"/>
  <c r="AC75" i="4" s="1"/>
  <c r="AB197" i="4"/>
  <c r="AC197" i="4" s="1"/>
  <c r="AB61" i="4"/>
  <c r="AC61" i="4" s="1"/>
  <c r="AB43" i="4"/>
  <c r="AC43" i="4" s="1"/>
  <c r="AB261" i="4"/>
  <c r="AC261" i="4" s="1"/>
  <c r="AB163" i="4"/>
  <c r="AC163" i="4" s="1"/>
  <c r="AB179" i="4"/>
  <c r="AC179" i="4" s="1"/>
  <c r="AB140" i="4"/>
  <c r="AC140" i="4" s="1"/>
  <c r="AB107" i="4"/>
  <c r="AC107" i="4" s="1"/>
  <c r="AB116" i="4"/>
  <c r="AC116" i="4" s="1"/>
  <c r="AB157" i="4"/>
  <c r="AC157" i="4" s="1"/>
  <c r="AB27" i="4"/>
  <c r="AC27" i="4" s="1"/>
  <c r="AB288" i="4"/>
  <c r="AC288" i="4" s="1"/>
  <c r="AB114" i="4"/>
  <c r="AC114" i="4" s="1"/>
  <c r="AC120" i="4"/>
  <c r="AB172" i="4"/>
  <c r="AC172" i="4" s="1"/>
  <c r="AB100" i="4"/>
  <c r="AC100" i="4" s="1"/>
  <c r="AB284" i="4"/>
  <c r="AC284" i="4" s="1"/>
  <c r="AB63" i="4"/>
  <c r="AC63" i="4" s="1"/>
  <c r="AC80" i="4"/>
  <c r="AB93" i="4"/>
  <c r="AC93" i="4" s="1"/>
  <c r="AB132" i="4"/>
  <c r="AC132" i="4" s="1"/>
  <c r="AB178" i="4"/>
  <c r="AC178" i="4" s="1"/>
  <c r="AB224" i="4"/>
  <c r="AC224" i="4" s="1"/>
  <c r="AB281" i="4"/>
  <c r="AC281" i="4" s="1"/>
  <c r="AB129" i="4"/>
  <c r="AC129" i="4" s="1"/>
  <c r="AB275" i="4"/>
  <c r="AC275" i="4" s="1"/>
  <c r="AB283" i="4"/>
  <c r="AC283" i="4" s="1"/>
  <c r="AB119" i="4"/>
  <c r="AC119" i="4" s="1"/>
  <c r="AB9" i="4"/>
  <c r="AC9" i="4" s="1"/>
  <c r="AB193" i="4"/>
  <c r="AC193" i="4" s="1"/>
  <c r="AB26" i="4"/>
  <c r="AC26" i="4" s="1"/>
  <c r="AB98" i="4"/>
  <c r="AC98" i="4" s="1"/>
  <c r="AB221" i="4"/>
  <c r="AC221" i="4" s="1"/>
  <c r="AB73" i="4"/>
  <c r="AC73" i="4" s="1"/>
  <c r="AB237" i="4"/>
  <c r="AC237" i="4" s="1"/>
  <c r="AB228" i="4"/>
  <c r="AC228" i="4" s="1"/>
  <c r="AB276" i="4"/>
  <c r="AC276" i="4" s="1"/>
  <c r="AB76" i="4"/>
  <c r="AC76" i="4" s="1"/>
  <c r="AB46" i="4"/>
  <c r="AC46" i="4" s="1"/>
  <c r="AB21" i="4"/>
  <c r="AC21" i="4" s="1"/>
  <c r="AB226" i="4"/>
  <c r="AC226" i="4" s="1"/>
  <c r="AB156" i="4"/>
  <c r="AC156" i="4" s="1"/>
  <c r="AB118" i="4"/>
  <c r="AC118" i="4" s="1"/>
  <c r="AB205" i="4"/>
  <c r="AC205" i="4" s="1"/>
  <c r="AB16" i="4"/>
  <c r="AC16" i="4" s="1"/>
  <c r="AB108" i="4"/>
  <c r="AC108" i="4" s="1"/>
  <c r="AB285" i="4"/>
  <c r="AC285" i="4" s="1"/>
  <c r="AB57" i="4"/>
  <c r="AC57" i="4" s="1"/>
  <c r="AB117" i="4"/>
  <c r="AC117" i="4" s="1"/>
  <c r="AB55" i="4"/>
  <c r="AC55" i="4" s="1"/>
  <c r="AB91" i="4"/>
  <c r="AC91" i="4" s="1"/>
  <c r="AB203" i="4"/>
  <c r="AC203" i="4" s="1"/>
  <c r="AB47" i="4"/>
  <c r="AC47" i="4" s="1"/>
  <c r="AB280" i="4"/>
  <c r="AC280" i="4" s="1"/>
  <c r="AB67" i="4"/>
  <c r="AC67" i="4" s="1"/>
  <c r="AB238" i="4"/>
  <c r="AC238" i="4" s="1"/>
  <c r="AB159" i="4"/>
  <c r="AC159" i="4" s="1"/>
  <c r="AB190" i="4"/>
  <c r="AC190" i="4" s="1"/>
  <c r="AB79" i="4"/>
  <c r="AC79" i="4" s="1"/>
  <c r="AB60" i="4"/>
  <c r="AC60" i="4" s="1"/>
  <c r="AB170" i="4"/>
  <c r="AC170" i="4" s="1"/>
  <c r="AB59" i="4"/>
  <c r="AC59" i="4" s="1"/>
  <c r="AB155" i="4"/>
  <c r="AC155" i="4" s="1"/>
  <c r="AB37" i="4"/>
  <c r="AC37" i="4" s="1"/>
  <c r="AB104" i="4"/>
  <c r="AC104" i="4" s="1"/>
  <c r="AB106" i="4"/>
  <c r="AC106" i="4" s="1"/>
  <c r="AB10" i="4"/>
  <c r="AC10" i="4" s="1"/>
  <c r="AB68" i="4"/>
  <c r="AC68" i="4" s="1"/>
  <c r="AB29" i="4"/>
  <c r="AC29" i="4" s="1"/>
  <c r="AB278" i="4"/>
  <c r="AC278" i="4" s="1"/>
  <c r="AB214" i="4"/>
  <c r="AC214" i="4" s="1"/>
  <c r="AB145" i="4"/>
  <c r="AC145" i="4" s="1"/>
  <c r="AB50" i="4"/>
  <c r="AC50" i="4" s="1"/>
  <c r="AB115" i="4"/>
  <c r="AC115" i="4" s="1"/>
  <c r="AB260" i="4"/>
  <c r="AC260" i="4" s="1"/>
  <c r="AB273" i="4"/>
  <c r="AC273" i="4" s="1"/>
  <c r="AB234" i="4"/>
  <c r="AC234" i="4" s="1"/>
  <c r="AB62" i="4"/>
  <c r="AC62" i="4" s="1"/>
  <c r="AB176" i="4"/>
  <c r="AC176" i="4" s="1"/>
  <c r="AC83" i="4"/>
  <c r="AB13" i="4"/>
  <c r="AC13" i="4" s="1"/>
  <c r="AB277" i="4"/>
  <c r="AC277" i="4" s="1"/>
  <c r="P27" i="10"/>
  <c r="L18" i="10"/>
  <c r="O9" i="19"/>
  <c r="Q21" i="1"/>
  <c r="M21" i="1"/>
  <c r="L13" i="20"/>
  <c r="L12" i="20"/>
  <c r="L37" i="10"/>
  <c r="L26" i="10"/>
  <c r="P26" i="10"/>
  <c r="P25" i="10"/>
  <c r="L33" i="10"/>
  <c r="P9" i="10"/>
  <c r="L27" i="10"/>
  <c r="L22" i="10"/>
  <c r="L17" i="10"/>
  <c r="L39" i="10"/>
  <c r="L36" i="10"/>
  <c r="P15" i="10"/>
  <c r="P12" i="10"/>
  <c r="P28" i="10"/>
  <c r="P24" i="10"/>
  <c r="L25" i="10"/>
  <c r="L35" i="10"/>
  <c r="L32" i="10"/>
  <c r="L15" i="10"/>
  <c r="L24" i="10"/>
  <c r="P17" i="10"/>
  <c r="L28" i="10"/>
  <c r="L19" i="10"/>
  <c r="L13" i="10"/>
  <c r="L38" i="10"/>
  <c r="L34" i="10"/>
  <c r="L14" i="10"/>
  <c r="L9" i="10"/>
  <c r="P11" i="9"/>
  <c r="P10" i="9"/>
  <c r="P7" i="9"/>
  <c r="Q24" i="24"/>
  <c r="L24" i="24" s="1"/>
  <c r="Q26" i="24"/>
  <c r="R26" i="24" s="1"/>
  <c r="Q9" i="24"/>
  <c r="Q20" i="24"/>
  <c r="Q22" i="24"/>
  <c r="K26" i="24"/>
  <c r="Q21" i="24"/>
  <c r="Q10" i="24"/>
  <c r="K9" i="24"/>
  <c r="Q18" i="24"/>
  <c r="R18" i="24" s="1"/>
  <c r="S18" i="24" s="1"/>
  <c r="L14" i="7"/>
  <c r="P12" i="7"/>
  <c r="L17" i="7"/>
  <c r="L11" i="7"/>
  <c r="O19" i="19"/>
  <c r="O7" i="19"/>
  <c r="O15" i="19"/>
  <c r="J20" i="19"/>
  <c r="K7" i="19"/>
  <c r="O14" i="19"/>
  <c r="L17" i="13"/>
  <c r="L18" i="13"/>
  <c r="P25" i="13"/>
  <c r="P19" i="13"/>
  <c r="P6" i="13"/>
  <c r="P23" i="13"/>
  <c r="L24" i="13"/>
  <c r="P16" i="13"/>
  <c r="P20" i="13"/>
  <c r="L10" i="13"/>
  <c r="L13" i="13"/>
  <c r="L21" i="13"/>
  <c r="M11" i="1"/>
  <c r="Q16" i="1"/>
  <c r="K10" i="8"/>
  <c r="O10" i="8"/>
  <c r="O8" i="8"/>
  <c r="K7" i="8"/>
  <c r="O11" i="8"/>
  <c r="O9" i="8"/>
  <c r="K11" i="8"/>
  <c r="K13" i="8"/>
  <c r="P15" i="9"/>
  <c r="Q11" i="15"/>
  <c r="Q8" i="15"/>
  <c r="K6" i="12"/>
  <c r="K7" i="12" s="1"/>
  <c r="F12" i="12" s="1"/>
  <c r="M18" i="12" s="1"/>
  <c r="P17" i="11"/>
  <c r="Q17" i="11" s="1"/>
  <c r="P6" i="11"/>
  <c r="Q6" i="11" s="1"/>
  <c r="P18" i="11"/>
  <c r="Q18" i="11" s="1"/>
  <c r="P6" i="6"/>
  <c r="L14" i="6"/>
  <c r="AB102" i="4"/>
  <c r="AC102" i="4" s="1"/>
  <c r="AB265" i="4"/>
  <c r="AC265" i="4" s="1"/>
  <c r="AB289" i="4"/>
  <c r="AC289" i="4" s="1"/>
  <c r="AB202" i="4"/>
  <c r="AC202" i="4" s="1"/>
  <c r="AB290" i="4"/>
  <c r="AC290" i="4" s="1"/>
  <c r="AC123" i="4"/>
  <c r="AB208" i="4"/>
  <c r="AC208" i="4" s="1"/>
  <c r="L10" i="4"/>
  <c r="L27" i="4"/>
  <c r="AB96" i="4"/>
  <c r="AC96" i="4" s="1"/>
  <c r="AB169" i="4"/>
  <c r="AC169" i="4" s="1"/>
  <c r="AB85" i="4"/>
  <c r="AC85" i="4" s="1"/>
  <c r="AB209" i="4"/>
  <c r="AC209" i="4" s="1"/>
  <c r="AB204" i="4"/>
  <c r="AC204" i="4" s="1"/>
  <c r="AB220" i="4"/>
  <c r="AC220" i="4" s="1"/>
  <c r="AB263" i="4"/>
  <c r="AC263" i="4" s="1"/>
  <c r="AB258" i="4"/>
  <c r="AC258" i="4" s="1"/>
  <c r="AB236" i="4"/>
  <c r="AC236" i="4" s="1"/>
  <c r="AB160" i="4"/>
  <c r="AC160" i="4" s="1"/>
  <c r="AB103" i="4"/>
  <c r="AC103" i="4" s="1"/>
  <c r="AB267" i="4"/>
  <c r="AC267" i="4" s="1"/>
  <c r="AB138" i="4"/>
  <c r="AC138" i="4" s="1"/>
  <c r="AB198" i="4"/>
  <c r="AC198" i="4" s="1"/>
  <c r="AB22" i="4"/>
  <c r="AC22" i="4" s="1"/>
  <c r="AC121" i="4"/>
  <c r="AB201" i="4"/>
  <c r="AC201" i="4" s="1"/>
  <c r="L24" i="4"/>
  <c r="AB215" i="4"/>
  <c r="AC215" i="4" s="1"/>
  <c r="AB185" i="4"/>
  <c r="AC185" i="4" s="1"/>
  <c r="AB229" i="4"/>
  <c r="AC229" i="4" s="1"/>
  <c r="AB181" i="4"/>
  <c r="AC181" i="4" s="1"/>
  <c r="AB206" i="4"/>
  <c r="AC206" i="4" s="1"/>
  <c r="AB189" i="4"/>
  <c r="AC189" i="4" s="1"/>
  <c r="AB148" i="4"/>
  <c r="AC148" i="4" s="1"/>
  <c r="L9" i="4"/>
  <c r="L14" i="4"/>
  <c r="L26" i="4"/>
  <c r="L23" i="4"/>
  <c r="AB101" i="4"/>
  <c r="AC101" i="4" s="1"/>
  <c r="AB199" i="4"/>
  <c r="AC199" i="4" s="1"/>
  <c r="AB213" i="4"/>
  <c r="AC213" i="4" s="1"/>
  <c r="AB184" i="4"/>
  <c r="AC184" i="4" s="1"/>
  <c r="AB262" i="4"/>
  <c r="AC262" i="4" s="1"/>
  <c r="AB87" i="4"/>
  <c r="AC87" i="4" s="1"/>
  <c r="AB232" i="4"/>
  <c r="AC232" i="4" s="1"/>
  <c r="AB12" i="4"/>
  <c r="AC12" i="4" s="1"/>
  <c r="AB174" i="4"/>
  <c r="AC174" i="4" s="1"/>
  <c r="AB112" i="4"/>
  <c r="AC112" i="4" s="1"/>
  <c r="AB191" i="4"/>
  <c r="AC191" i="4" s="1"/>
  <c r="AB219" i="4"/>
  <c r="AC219" i="4" s="1"/>
  <c r="AB131" i="4"/>
  <c r="AC131" i="4" s="1"/>
  <c r="AB259" i="4"/>
  <c r="AC259" i="4" s="1"/>
  <c r="AB287" i="4"/>
  <c r="AC287" i="4" s="1"/>
  <c r="AB146" i="4"/>
  <c r="AC146" i="4" s="1"/>
  <c r="AB239" i="4"/>
  <c r="AC239" i="4" s="1"/>
  <c r="AB24" i="4"/>
  <c r="AC24" i="4" s="1"/>
  <c r="AB64" i="4"/>
  <c r="AC64" i="4" s="1"/>
  <c r="AB88" i="4"/>
  <c r="AC88" i="4" s="1"/>
  <c r="L8" i="4"/>
  <c r="L13" i="4"/>
  <c r="L22" i="4"/>
  <c r="AB257" i="4"/>
  <c r="AC257" i="4" s="1"/>
  <c r="AB161" i="4"/>
  <c r="AC161" i="4" s="1"/>
  <c r="AB162" i="4"/>
  <c r="AC162" i="4" s="1"/>
  <c r="AB137" i="4"/>
  <c r="AC137" i="4" s="1"/>
  <c r="AB186" i="4"/>
  <c r="AC186" i="4" s="1"/>
  <c r="AB139" i="4"/>
  <c r="AC139" i="4" s="1"/>
  <c r="AB25" i="4"/>
  <c r="AC25" i="4" s="1"/>
  <c r="AC122" i="4"/>
  <c r="AB218" i="4"/>
  <c r="AC218" i="4" s="1"/>
  <c r="AB34" i="4"/>
  <c r="AC34" i="4" s="1"/>
  <c r="AB28" i="4"/>
  <c r="AC28" i="4" s="1"/>
  <c r="AB194" i="4"/>
  <c r="AC194" i="4" s="1"/>
  <c r="AB270" i="4"/>
  <c r="AC270" i="4" s="1"/>
  <c r="AB235" i="4"/>
  <c r="AC235" i="4" s="1"/>
  <c r="AB90" i="4"/>
  <c r="AC90" i="4" s="1"/>
  <c r="AB38" i="4"/>
  <c r="AC38" i="4" s="1"/>
  <c r="L25" i="4"/>
  <c r="L17" i="20"/>
  <c r="L7" i="20"/>
  <c r="K22" i="24"/>
  <c r="L13" i="6"/>
  <c r="L20" i="6"/>
  <c r="L11" i="6"/>
  <c r="L16" i="10"/>
  <c r="L31" i="10"/>
  <c r="H41" i="10"/>
  <c r="L13" i="9"/>
  <c r="L9" i="9"/>
  <c r="L16" i="9"/>
  <c r="L12" i="9"/>
  <c r="L15" i="9"/>
  <c r="L11" i="9"/>
  <c r="L13" i="7"/>
  <c r="AC12" i="7"/>
  <c r="AD12" i="7" s="1"/>
  <c r="AC20" i="7"/>
  <c r="L10" i="7"/>
  <c r="L13" i="11"/>
  <c r="L8" i="11"/>
  <c r="L15" i="11"/>
  <c r="P12" i="11"/>
  <c r="Q12" i="11" s="1"/>
  <c r="R12" i="11" s="1"/>
  <c r="P11" i="6"/>
  <c r="Q11" i="6" s="1"/>
  <c r="R11" i="6" s="1"/>
  <c r="P19" i="7"/>
  <c r="P16" i="7"/>
  <c r="L12" i="7"/>
  <c r="P13" i="7"/>
  <c r="Q12" i="26"/>
  <c r="Q15" i="26"/>
  <c r="Q10" i="26"/>
  <c r="Q11" i="26"/>
  <c r="Q13" i="26"/>
  <c r="Q8" i="26"/>
  <c r="Q16" i="26"/>
  <c r="Q14" i="26"/>
  <c r="Q6" i="26"/>
  <c r="Q7" i="26"/>
  <c r="R7" i="26" s="1"/>
  <c r="S7" i="26" s="1"/>
  <c r="M7" i="26"/>
  <c r="P13" i="6"/>
  <c r="Q13" i="6" s="1"/>
  <c r="R13" i="6" s="1"/>
  <c r="P14" i="6"/>
  <c r="Q14" i="6" s="1"/>
  <c r="R14" i="6" s="1"/>
  <c r="P20" i="6"/>
  <c r="Q20" i="6" s="1"/>
  <c r="P12" i="6"/>
  <c r="Q12" i="6" s="1"/>
  <c r="R12" i="6" s="1"/>
  <c r="P19" i="6"/>
  <c r="Q19" i="6" s="1"/>
  <c r="R19" i="6" s="1"/>
  <c r="P23" i="6"/>
  <c r="Q23" i="6" s="1"/>
  <c r="P10" i="6"/>
  <c r="Q10" i="6" s="1"/>
  <c r="R10" i="6" s="1"/>
  <c r="P16" i="6"/>
  <c r="Q16" i="6" s="1"/>
  <c r="R16" i="6" s="1"/>
  <c r="M12" i="15"/>
  <c r="P15" i="11"/>
  <c r="Q15" i="11" s="1"/>
  <c r="R15" i="11" s="1"/>
  <c r="P13" i="11"/>
  <c r="Q13" i="11" s="1"/>
  <c r="R13" i="11" s="1"/>
  <c r="P11" i="11"/>
  <c r="Q11" i="11" s="1"/>
  <c r="R11" i="11" s="1"/>
  <c r="P10" i="11"/>
  <c r="Q10" i="11" s="1"/>
  <c r="R10" i="11" s="1"/>
  <c r="I20" i="11"/>
  <c r="P21" i="11"/>
  <c r="Q21" i="11" s="1"/>
  <c r="P14" i="9"/>
  <c r="K22" i="1"/>
  <c r="Q18" i="1"/>
  <c r="Q14" i="1"/>
  <c r="Q7" i="1"/>
  <c r="M18" i="1"/>
  <c r="Q11" i="1"/>
  <c r="Q12" i="1"/>
  <c r="Q17" i="1"/>
  <c r="Q20" i="1"/>
  <c r="M7" i="1"/>
  <c r="Q19" i="1"/>
  <c r="Q8" i="1"/>
  <c r="Q15" i="1"/>
  <c r="Q13" i="1"/>
  <c r="P9" i="4"/>
  <c r="P14" i="4"/>
  <c r="P32" i="4"/>
  <c r="P16" i="4"/>
  <c r="P8" i="4"/>
  <c r="P22" i="4"/>
  <c r="P24" i="4"/>
  <c r="P25" i="4"/>
  <c r="L15" i="4"/>
  <c r="L11" i="4"/>
  <c r="L28" i="4"/>
  <c r="P10" i="4"/>
  <c r="L16" i="4"/>
  <c r="M12" i="9" l="1"/>
  <c r="O12" i="9"/>
  <c r="Q12" i="9"/>
  <c r="R12" i="9" s="1"/>
  <c r="Q24" i="4"/>
  <c r="R24" i="4" s="1"/>
  <c r="Q28" i="4"/>
  <c r="R28" i="4" s="1"/>
  <c r="Q6" i="12"/>
  <c r="R6" i="12" s="1"/>
  <c r="O17" i="20"/>
  <c r="M20" i="20"/>
  <c r="Q20" i="20" s="1"/>
  <c r="R20" i="20" s="1"/>
  <c r="O20" i="20"/>
  <c r="M19" i="20"/>
  <c r="Q19" i="20" s="1"/>
  <c r="R19" i="20" s="1"/>
  <c r="O19" i="20"/>
  <c r="N18" i="1"/>
  <c r="P18" i="1"/>
  <c r="P12" i="1"/>
  <c r="N12" i="1"/>
  <c r="P11" i="1"/>
  <c r="R11" i="1" s="1"/>
  <c r="U12" i="1" s="1"/>
  <c r="N11" i="1"/>
  <c r="P20" i="1"/>
  <c r="N20" i="1"/>
  <c r="P13" i="1"/>
  <c r="R13" i="1" s="1"/>
  <c r="N13" i="1"/>
  <c r="P15" i="1"/>
  <c r="N15" i="1"/>
  <c r="N8" i="1"/>
  <c r="P8" i="1"/>
  <c r="P7" i="1"/>
  <c r="N7" i="1"/>
  <c r="P17" i="1"/>
  <c r="N17" i="1"/>
  <c r="N21" i="1"/>
  <c r="P21" i="1"/>
  <c r="P19" i="1"/>
  <c r="N19" i="1"/>
  <c r="N14" i="1"/>
  <c r="P14" i="1"/>
  <c r="R14" i="1" s="1"/>
  <c r="R13" i="15"/>
  <c r="S13" i="15" s="1"/>
  <c r="O22" i="13"/>
  <c r="M22" i="13"/>
  <c r="M21" i="13"/>
  <c r="O21" i="13"/>
  <c r="Q21" i="13" s="1"/>
  <c r="R21" i="13" s="1"/>
  <c r="O20" i="13"/>
  <c r="Q20" i="13" s="1"/>
  <c r="R20" i="13" s="1"/>
  <c r="M20" i="13"/>
  <c r="O14" i="13"/>
  <c r="Q14" i="13" s="1"/>
  <c r="R14" i="13" s="1"/>
  <c r="M14" i="13"/>
  <c r="Q10" i="13"/>
  <c r="R10" i="13" s="1"/>
  <c r="O10" i="13"/>
  <c r="M10" i="13"/>
  <c r="M13" i="13"/>
  <c r="O13" i="13"/>
  <c r="O19" i="13"/>
  <c r="M19" i="13"/>
  <c r="Q19" i="13"/>
  <c r="R19" i="13" s="1"/>
  <c r="O23" i="13"/>
  <c r="Q23" i="13" s="1"/>
  <c r="R23" i="13" s="1"/>
  <c r="M23" i="13"/>
  <c r="O24" i="13"/>
  <c r="Q24" i="13" s="1"/>
  <c r="R24" i="13" s="1"/>
  <c r="M24" i="13"/>
  <c r="M9" i="13"/>
  <c r="O9" i="13"/>
  <c r="M6" i="13"/>
  <c r="O6" i="13"/>
  <c r="Q6" i="13" s="1"/>
  <c r="R6" i="13" s="1"/>
  <c r="O12" i="13"/>
  <c r="Q12" i="13" s="1"/>
  <c r="R12" i="13" s="1"/>
  <c r="M12" i="13"/>
  <c r="M18" i="13"/>
  <c r="O18" i="13"/>
  <c r="Q18" i="13" s="1"/>
  <c r="R18" i="13" s="1"/>
  <c r="M17" i="13"/>
  <c r="O17" i="13"/>
  <c r="Q17" i="13" s="1"/>
  <c r="R17" i="13" s="1"/>
  <c r="O11" i="13"/>
  <c r="Q11" i="13" s="1"/>
  <c r="R11" i="13" s="1"/>
  <c r="M11" i="13"/>
  <c r="M25" i="13"/>
  <c r="O25" i="13"/>
  <c r="O15" i="13"/>
  <c r="Q15" i="13" s="1"/>
  <c r="R15" i="13" s="1"/>
  <c r="M15" i="13"/>
  <c r="O16" i="13"/>
  <c r="Q16" i="13" s="1"/>
  <c r="R16" i="13" s="1"/>
  <c r="M16" i="13"/>
  <c r="M10" i="11"/>
  <c r="M11" i="11"/>
  <c r="M8" i="11"/>
  <c r="M17" i="11"/>
  <c r="R17" i="11" s="1"/>
  <c r="M12" i="11"/>
  <c r="R6" i="11"/>
  <c r="M9" i="11"/>
  <c r="Q9" i="11" s="1"/>
  <c r="R9" i="11" s="1"/>
  <c r="M18" i="11"/>
  <c r="M15" i="11"/>
  <c r="M13" i="11"/>
  <c r="M21" i="11"/>
  <c r="R21" i="11" s="1"/>
  <c r="N12" i="26"/>
  <c r="P12" i="26"/>
  <c r="N16" i="26"/>
  <c r="P16" i="26"/>
  <c r="P13" i="26"/>
  <c r="N13" i="26"/>
  <c r="P14" i="26"/>
  <c r="N14" i="26"/>
  <c r="N15" i="26"/>
  <c r="P15" i="26"/>
  <c r="N6" i="26"/>
  <c r="P6" i="26"/>
  <c r="P10" i="26"/>
  <c r="N10" i="26"/>
  <c r="P8" i="26"/>
  <c r="N8" i="26"/>
  <c r="P11" i="26"/>
  <c r="N11" i="26"/>
  <c r="O11" i="7"/>
  <c r="Q11" i="7" s="1"/>
  <c r="R11" i="7" s="1"/>
  <c r="M11" i="7"/>
  <c r="M19" i="7"/>
  <c r="O19" i="7"/>
  <c r="O20" i="7"/>
  <c r="M20" i="7"/>
  <c r="O12" i="7"/>
  <c r="M12" i="7"/>
  <c r="L12" i="8"/>
  <c r="P12" i="8" s="1"/>
  <c r="Q12" i="8" s="1"/>
  <c r="N12" i="8"/>
  <c r="L9" i="8"/>
  <c r="P9" i="8" s="1"/>
  <c r="Q9" i="8" s="1"/>
  <c r="N9" i="8"/>
  <c r="L10" i="8"/>
  <c r="P10" i="8" s="1"/>
  <c r="Q10" i="8" s="1"/>
  <c r="N10" i="8"/>
  <c r="L11" i="8"/>
  <c r="P11" i="8" s="1"/>
  <c r="Q11" i="8" s="1"/>
  <c r="N11" i="8"/>
  <c r="L13" i="8"/>
  <c r="P13" i="8" s="1"/>
  <c r="Q13" i="8" s="1"/>
  <c r="N13" i="8"/>
  <c r="M16" i="7"/>
  <c r="O16" i="7"/>
  <c r="M15" i="7"/>
  <c r="O15" i="7"/>
  <c r="Q15" i="7" s="1"/>
  <c r="R15" i="7" s="1"/>
  <c r="M13" i="7"/>
  <c r="O13" i="7"/>
  <c r="M14" i="7"/>
  <c r="O14" i="7"/>
  <c r="Q14" i="7" s="1"/>
  <c r="R14" i="7" s="1"/>
  <c r="O10" i="7"/>
  <c r="M10" i="7"/>
  <c r="Q8" i="22"/>
  <c r="R8" i="22" s="1"/>
  <c r="Q22" i="13"/>
  <c r="R22" i="13" s="1"/>
  <c r="K14" i="8"/>
  <c r="G19" i="8" s="1"/>
  <c r="G21" i="8" s="1"/>
  <c r="K18" i="8" s="1"/>
  <c r="L19" i="9"/>
  <c r="Q17" i="20"/>
  <c r="R17" i="20" s="1"/>
  <c r="Q8" i="7"/>
  <c r="R8" i="7" s="1"/>
  <c r="Q21" i="4"/>
  <c r="R21" i="4" s="1"/>
  <c r="N11" i="15"/>
  <c r="P11" i="15"/>
  <c r="N12" i="15"/>
  <c r="P12" i="15"/>
  <c r="P6" i="15"/>
  <c r="N6" i="15"/>
  <c r="N8" i="15"/>
  <c r="P8" i="15"/>
  <c r="P14" i="15"/>
  <c r="P9" i="15"/>
  <c r="N9" i="15"/>
  <c r="P17" i="19"/>
  <c r="Q17" i="19" s="1"/>
  <c r="Q6" i="6"/>
  <c r="R6" i="6" s="1"/>
  <c r="R8" i="26"/>
  <c r="S8" i="26" s="1"/>
  <c r="M8" i="10"/>
  <c r="O8" i="10"/>
  <c r="P16" i="19"/>
  <c r="Q16" i="19" s="1"/>
  <c r="R10" i="26"/>
  <c r="S10" i="26" s="1"/>
  <c r="Q23" i="4"/>
  <c r="R23" i="4" s="1"/>
  <c r="P7" i="19"/>
  <c r="Q7" i="19" s="1"/>
  <c r="M28" i="10"/>
  <c r="O28" i="10"/>
  <c r="M25" i="10"/>
  <c r="O25" i="10"/>
  <c r="Q25" i="10" s="1"/>
  <c r="R25" i="10" s="1"/>
  <c r="M22" i="10"/>
  <c r="O22" i="10"/>
  <c r="M38" i="10"/>
  <c r="O38" i="10"/>
  <c r="Q38" i="10" s="1"/>
  <c r="R38" i="10" s="1"/>
  <c r="M21" i="10"/>
  <c r="O21" i="10"/>
  <c r="O14" i="10"/>
  <c r="M14" i="10"/>
  <c r="O31" i="10"/>
  <c r="M31" i="10"/>
  <c r="O15" i="10"/>
  <c r="M15" i="10"/>
  <c r="M36" i="10"/>
  <c r="O36" i="10"/>
  <c r="Q36" i="10" s="1"/>
  <c r="R36" i="10" s="1"/>
  <c r="M33" i="10"/>
  <c r="O33" i="10"/>
  <c r="M26" i="10"/>
  <c r="O26" i="10"/>
  <c r="Q26" i="10" s="1"/>
  <c r="R26" i="10" s="1"/>
  <c r="M9" i="10"/>
  <c r="O9" i="10"/>
  <c r="O29" i="10"/>
  <c r="M29" i="10"/>
  <c r="O18" i="10"/>
  <c r="M18" i="10"/>
  <c r="O35" i="10"/>
  <c r="M35" i="10"/>
  <c r="O19" i="10"/>
  <c r="M19" i="10"/>
  <c r="Q19" i="10" s="1"/>
  <c r="R19" i="10" s="1"/>
  <c r="O12" i="10"/>
  <c r="M12" i="10"/>
  <c r="M13" i="10"/>
  <c r="O13" i="10"/>
  <c r="M30" i="10"/>
  <c r="O30" i="10"/>
  <c r="O32" i="10"/>
  <c r="M32" i="10"/>
  <c r="O37" i="10"/>
  <c r="M37" i="10"/>
  <c r="O23" i="10"/>
  <c r="M23" i="10"/>
  <c r="O39" i="10"/>
  <c r="M39" i="10"/>
  <c r="O24" i="10"/>
  <c r="M24" i="10"/>
  <c r="O16" i="10"/>
  <c r="M16" i="10"/>
  <c r="M17" i="10"/>
  <c r="O17" i="10"/>
  <c r="Q17" i="10" s="1"/>
  <c r="R17" i="10" s="1"/>
  <c r="M34" i="10"/>
  <c r="O34" i="10"/>
  <c r="O40" i="10"/>
  <c r="M40" i="10"/>
  <c r="O27" i="10"/>
  <c r="Q27" i="10" s="1"/>
  <c r="R27" i="10" s="1"/>
  <c r="M27" i="10"/>
  <c r="O16" i="9"/>
  <c r="Q16" i="9" s="1"/>
  <c r="R16" i="9" s="1"/>
  <c r="M16" i="9"/>
  <c r="O18" i="9"/>
  <c r="Q18" i="9" s="1"/>
  <c r="M18" i="9"/>
  <c r="O7" i="9"/>
  <c r="Q7" i="9" s="1"/>
  <c r="R7" i="9" s="1"/>
  <c r="M7" i="9"/>
  <c r="O11" i="9"/>
  <c r="Q11" i="9" s="1"/>
  <c r="M11" i="9"/>
  <c r="O13" i="9"/>
  <c r="Q13" i="9" s="1"/>
  <c r="R13" i="9" s="1"/>
  <c r="M13" i="9"/>
  <c r="O15" i="9"/>
  <c r="Q15" i="9" s="1"/>
  <c r="R15" i="9" s="1"/>
  <c r="M15" i="9"/>
  <c r="O9" i="9"/>
  <c r="M9" i="9"/>
  <c r="O14" i="9"/>
  <c r="Q14" i="9" s="1"/>
  <c r="R14" i="9" s="1"/>
  <c r="M14" i="9"/>
  <c r="O10" i="9"/>
  <c r="Q10" i="9" s="1"/>
  <c r="R10" i="9" s="1"/>
  <c r="M10" i="9"/>
  <c r="R12" i="26"/>
  <c r="S12" i="26" s="1"/>
  <c r="L33" i="4"/>
  <c r="F38" i="4" s="1"/>
  <c r="F40" i="4" s="1"/>
  <c r="K37" i="4" s="1"/>
  <c r="N7" i="8"/>
  <c r="P7" i="8"/>
  <c r="Q7" i="8" s="1"/>
  <c r="L8" i="8"/>
  <c r="P8" i="8" s="1"/>
  <c r="Q8" i="8" s="1"/>
  <c r="O6" i="9"/>
  <c r="Q6" i="9" s="1"/>
  <c r="R6" i="9" s="1"/>
  <c r="P9" i="24"/>
  <c r="R12" i="24"/>
  <c r="S12" i="24" s="1"/>
  <c r="R6" i="26"/>
  <c r="S6" i="26" s="1"/>
  <c r="R11" i="26"/>
  <c r="S11" i="26" s="1"/>
  <c r="P19" i="19"/>
  <c r="Q19" i="19" s="1"/>
  <c r="K17" i="26"/>
  <c r="M17" i="26"/>
  <c r="G22" i="26" s="1"/>
  <c r="O28" i="26" s="1"/>
  <c r="R11" i="24"/>
  <c r="S11" i="24" s="1"/>
  <c r="R15" i="24"/>
  <c r="S15" i="24" s="1"/>
  <c r="R13" i="24"/>
  <c r="S13" i="24" s="1"/>
  <c r="R14" i="24"/>
  <c r="S14" i="24" s="1"/>
  <c r="Q9" i="13"/>
  <c r="R9" i="13" s="1"/>
  <c r="Q22" i="4"/>
  <c r="R22" i="4" s="1"/>
  <c r="R20" i="24"/>
  <c r="S20" i="24" s="1"/>
  <c r="L14" i="24"/>
  <c r="R9" i="24"/>
  <c r="S9" i="24" s="1"/>
  <c r="P9" i="19"/>
  <c r="Q9" i="19" s="1"/>
  <c r="R22" i="24"/>
  <c r="S22" i="24" s="1"/>
  <c r="R15" i="1"/>
  <c r="R16" i="24"/>
  <c r="S16" i="24" s="1"/>
  <c r="R19" i="24"/>
  <c r="S19" i="24" s="1"/>
  <c r="Q12" i="22"/>
  <c r="R12" i="22" s="1"/>
  <c r="Q25" i="13"/>
  <c r="R25" i="13" s="1"/>
  <c r="R18" i="11"/>
  <c r="P10" i="19"/>
  <c r="Q10" i="19" s="1"/>
  <c r="Q11" i="4"/>
  <c r="R11" i="4" s="1"/>
  <c r="O11" i="20"/>
  <c r="O7" i="20"/>
  <c r="Q7" i="20"/>
  <c r="R7" i="20" s="1"/>
  <c r="Q13" i="20"/>
  <c r="R13" i="20" s="1"/>
  <c r="O13" i="20"/>
  <c r="Q11" i="20"/>
  <c r="R11" i="20" s="1"/>
  <c r="O8" i="20"/>
  <c r="Q8" i="20"/>
  <c r="R8" i="20" s="1"/>
  <c r="Q12" i="20"/>
  <c r="R12" i="20" s="1"/>
  <c r="O12" i="20"/>
  <c r="O10" i="20"/>
  <c r="Q10" i="20"/>
  <c r="R10" i="20" s="1"/>
  <c r="Q16" i="20"/>
  <c r="R16" i="20" s="1"/>
  <c r="O16" i="20"/>
  <c r="Q14" i="20"/>
  <c r="R14" i="20" s="1"/>
  <c r="O14" i="20"/>
  <c r="Q9" i="20"/>
  <c r="R9" i="20" s="1"/>
  <c r="O9" i="20"/>
  <c r="Q18" i="20"/>
  <c r="R18" i="20" s="1"/>
  <c r="O18" i="20"/>
  <c r="Q15" i="20"/>
  <c r="O15" i="20"/>
  <c r="S26" i="24"/>
  <c r="R24" i="24"/>
  <c r="S24" i="24" s="1"/>
  <c r="R10" i="24"/>
  <c r="S10" i="24" s="1"/>
  <c r="Q13" i="22"/>
  <c r="R13" i="22" s="1"/>
  <c r="P15" i="19"/>
  <c r="Q15" i="19" s="1"/>
  <c r="P14" i="19"/>
  <c r="Q14" i="19" s="1"/>
  <c r="R16" i="1"/>
  <c r="L6" i="12"/>
  <c r="L41" i="10"/>
  <c r="L22" i="24"/>
  <c r="L26" i="24"/>
  <c r="L9" i="24"/>
  <c r="L20" i="24"/>
  <c r="L21" i="24"/>
  <c r="R21" i="24"/>
  <c r="S21" i="24" s="1"/>
  <c r="L10" i="24"/>
  <c r="L18" i="24"/>
  <c r="K20" i="19"/>
  <c r="G25" i="19" s="1"/>
  <c r="G27" i="19" s="1"/>
  <c r="K24" i="19" s="1"/>
  <c r="M22" i="1"/>
  <c r="G27" i="1" s="1"/>
  <c r="O33" i="1" s="1"/>
  <c r="L22" i="11"/>
  <c r="L24" i="6"/>
  <c r="Q30" i="4"/>
  <c r="R30" i="4" s="1"/>
  <c r="R11" i="9" l="1"/>
  <c r="Q31" i="4"/>
  <c r="R31" i="4" s="1"/>
  <c r="Q32" i="4"/>
  <c r="R32" i="4" s="1"/>
  <c r="T17" i="9"/>
  <c r="R18" i="9"/>
  <c r="Q13" i="13"/>
  <c r="R13" i="13" s="1"/>
  <c r="R17" i="1"/>
  <c r="R21" i="1"/>
  <c r="R19" i="1"/>
  <c r="R20" i="1"/>
  <c r="Q18" i="10"/>
  <c r="R18" i="10" s="1"/>
  <c r="V12" i="1"/>
  <c r="S12" i="1"/>
  <c r="Q30" i="10"/>
  <c r="R30" i="10" s="1"/>
  <c r="Q12" i="7"/>
  <c r="R12" i="7" s="1"/>
  <c r="Q32" i="10"/>
  <c r="R32" i="10" s="1"/>
  <c r="Q9" i="10"/>
  <c r="R9" i="10" s="1"/>
  <c r="Q8" i="10"/>
  <c r="Q29" i="10"/>
  <c r="R29" i="10" s="1"/>
  <c r="R11" i="15"/>
  <c r="S11" i="15" s="1"/>
  <c r="R8" i="15"/>
  <c r="S8" i="15" s="1"/>
  <c r="Q31" i="10"/>
  <c r="R31" i="10" s="1"/>
  <c r="Q20" i="4"/>
  <c r="R20" i="4" s="1"/>
  <c r="R9" i="15"/>
  <c r="S9" i="15" s="1"/>
  <c r="R12" i="15"/>
  <c r="S12" i="15" s="1"/>
  <c r="R6" i="15"/>
  <c r="S6" i="15" s="1"/>
  <c r="Q22" i="10"/>
  <c r="R22" i="10" s="1"/>
  <c r="Q33" i="10"/>
  <c r="R33" i="10" s="1"/>
  <c r="Q13" i="4"/>
  <c r="R13" i="4" s="1"/>
  <c r="Q27" i="4"/>
  <c r="R27" i="4" s="1"/>
  <c r="Q14" i="4"/>
  <c r="R14" i="4" s="1"/>
  <c r="Q9" i="4"/>
  <c r="R9" i="4" s="1"/>
  <c r="T11" i="8"/>
  <c r="S11" i="8"/>
  <c r="T7" i="8"/>
  <c r="S7" i="8"/>
  <c r="T13" i="8"/>
  <c r="S13" i="8"/>
  <c r="S12" i="8"/>
  <c r="T12" i="8"/>
  <c r="S9" i="8"/>
  <c r="T9" i="8"/>
  <c r="S8" i="8"/>
  <c r="T8" i="8"/>
  <c r="T10" i="8"/>
  <c r="S10" i="8"/>
  <c r="S16" i="1"/>
  <c r="S15" i="1"/>
  <c r="S14" i="1"/>
  <c r="U17" i="9"/>
  <c r="Q9" i="9"/>
  <c r="R9" i="9" s="1"/>
  <c r="R18" i="1"/>
  <c r="Q21" i="10"/>
  <c r="R21" i="10" s="1"/>
  <c r="Q12" i="10"/>
  <c r="R12" i="10" s="1"/>
  <c r="Q8" i="4"/>
  <c r="R8" i="4" s="1"/>
  <c r="Q13" i="7"/>
  <c r="R13" i="7" s="1"/>
  <c r="Q39" i="10"/>
  <c r="R39" i="10" s="1"/>
  <c r="Q13" i="10"/>
  <c r="R13" i="10" s="1"/>
  <c r="Q24" i="10"/>
  <c r="R24" i="10" s="1"/>
  <c r="Q28" i="10"/>
  <c r="R28" i="10" s="1"/>
  <c r="Q10" i="7"/>
  <c r="R10" i="7" s="1"/>
  <c r="Q16" i="7"/>
  <c r="R16" i="7" s="1"/>
  <c r="Q16" i="4"/>
  <c r="R16" i="4" s="1"/>
  <c r="R8" i="1"/>
  <c r="S8" i="1" s="1"/>
  <c r="R14" i="15"/>
  <c r="S14" i="15" s="1"/>
  <c r="R12" i="1"/>
  <c r="Q15" i="10"/>
  <c r="R15" i="10" s="1"/>
  <c r="Q23" i="10"/>
  <c r="R23" i="10" s="1"/>
  <c r="Q37" i="10"/>
  <c r="R37" i="10" s="1"/>
  <c r="Q14" i="10"/>
  <c r="R14" i="10" s="1"/>
  <c r="Q40" i="10"/>
  <c r="R40" i="10" s="1"/>
  <c r="Q16" i="10"/>
  <c r="R16" i="10" s="1"/>
  <c r="Q35" i="10"/>
  <c r="R35" i="10" s="1"/>
  <c r="Q34" i="10"/>
  <c r="R34" i="10" s="1"/>
  <c r="Q17" i="7"/>
  <c r="R17" i="7" s="1"/>
  <c r="Q19" i="7"/>
  <c r="R19" i="7" s="1"/>
  <c r="R18" i="7"/>
  <c r="R7" i="1"/>
  <c r="S7" i="1" s="1"/>
  <c r="Q25" i="4"/>
  <c r="R25" i="4" s="1"/>
  <c r="Q10" i="4"/>
  <c r="R10" i="4" s="1"/>
  <c r="Q26" i="4"/>
  <c r="R26" i="4" s="1"/>
  <c r="Q15" i="4"/>
  <c r="R15" i="4" s="1"/>
  <c r="V9" i="1" l="1"/>
  <c r="U9" i="1"/>
  <c r="S9" i="1"/>
  <c r="U7" i="1"/>
  <c r="V7" i="1"/>
  <c r="U13" i="1"/>
  <c r="S13" i="1"/>
  <c r="V13" i="1"/>
  <c r="T8" i="10"/>
  <c r="R8" i="10"/>
  <c r="U8" i="10"/>
  <c r="U11" i="26" l="1"/>
  <c r="V11" i="26"/>
  <c r="V16" i="26"/>
  <c r="U16" i="26"/>
  <c r="U7" i="26"/>
  <c r="V7" i="26"/>
  <c r="V12" i="26"/>
  <c r="U12" i="26"/>
  <c r="V13" i="26"/>
  <c r="U13" i="26"/>
  <c r="U6" i="26"/>
  <c r="V10" i="26"/>
  <c r="U10" i="26"/>
  <c r="U14" i="26"/>
  <c r="V14" i="26"/>
  <c r="U15" i="26"/>
  <c r="V15" i="26"/>
  <c r="U8" i="26"/>
  <c r="V8" i="26"/>
  <c r="V6" i="26" l="1"/>
  <c r="Q7" i="4"/>
  <c r="R7" i="4" s="1"/>
  <c r="M15" i="15"/>
  <c r="G19" i="15"/>
  <c r="O25" i="15"/>
</calcChain>
</file>

<file path=xl/comments1.xml><?xml version="1.0" encoding="utf-8"?>
<comments xmlns="http://schemas.openxmlformats.org/spreadsheetml/2006/main">
  <authors>
    <author>ALMACEN INGENIERÍA</author>
  </authors>
  <commentList>
    <comment ref="P13" authorId="0" shapeId="0">
      <text>
        <r>
          <rPr>
            <b/>
            <sz val="9"/>
            <color indexed="81"/>
            <rFont val="Tahoma"/>
            <family val="2"/>
          </rPr>
          <t>ALMACEN INGENIERÍA:</t>
        </r>
        <r>
          <rPr>
            <sz val="9"/>
            <color indexed="81"/>
            <rFont val="Tahoma"/>
            <family val="2"/>
          </rPr>
          <t xml:space="preserve">
SE TIENE MUCHA HERRAMIENTA REAFILADA</t>
        </r>
      </text>
    </comment>
  </commentList>
</comments>
</file>

<file path=xl/comments2.xml><?xml version="1.0" encoding="utf-8"?>
<comments xmlns="http://schemas.openxmlformats.org/spreadsheetml/2006/main">
  <authors>
    <author>BECARIO INGENIERIA</author>
    <author>ANDREA NUÑEZ</author>
  </authors>
  <commentList>
    <comment ref="C16" authorId="0" shapeId="0">
      <text>
        <r>
          <rPr>
            <b/>
            <sz val="9"/>
            <color indexed="81"/>
            <rFont val="Tahoma"/>
            <family val="2"/>
          </rPr>
          <t>BECARIO INGENIERIA:</t>
        </r>
        <r>
          <rPr>
            <sz val="9"/>
            <color indexed="81"/>
            <rFont val="Tahoma"/>
            <family val="2"/>
          </rPr>
          <t xml:space="preserve">
INSERTO NUEVO TUNGALOY
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BECARIO INGENIERIA:</t>
        </r>
        <r>
          <rPr>
            <sz val="9"/>
            <color indexed="81"/>
            <rFont val="Tahoma"/>
            <family val="2"/>
          </rPr>
          <t xml:space="preserve">
INSERTO NUEVO 
</t>
        </r>
      </text>
    </comment>
    <comment ref="C18" authorId="1" shapeId="0">
      <text>
        <r>
          <rPr>
            <b/>
            <sz val="9"/>
            <color indexed="81"/>
            <rFont val="Tahoma"/>
            <family val="2"/>
          </rPr>
          <t>ANDREA NUÑEZ:</t>
        </r>
        <r>
          <rPr>
            <sz val="9"/>
            <color indexed="81"/>
            <rFont val="Tahoma"/>
            <family val="2"/>
          </rPr>
          <t xml:space="preserve">
Hasta el tope. En espera de tiempo de vida.</t>
        </r>
      </text>
    </comment>
    <comment ref="C19" authorId="1" shapeId="0">
      <text>
        <r>
          <rPr>
            <b/>
            <sz val="9"/>
            <color indexed="81"/>
            <rFont val="Tahoma"/>
            <family val="2"/>
          </rPr>
          <t>ANDREA NUÑEZ:</t>
        </r>
        <r>
          <rPr>
            <sz val="9"/>
            <color indexed="81"/>
            <rFont val="Tahoma"/>
            <family val="2"/>
          </rPr>
          <t xml:space="preserve">
Hasta el tope. En espera de tiempo de vida.</t>
        </r>
      </text>
    </comment>
  </commentList>
</comments>
</file>

<file path=xl/comments3.xml><?xml version="1.0" encoding="utf-8"?>
<comments xmlns="http://schemas.openxmlformats.org/spreadsheetml/2006/main">
  <authors>
    <author>ALMACEN INGENIERÍA</author>
  </authors>
  <commentList>
    <comment ref="G22" authorId="0" shapeId="0">
      <text>
        <r>
          <rPr>
            <b/>
            <sz val="9"/>
            <color indexed="81"/>
            <rFont val="Tahoma"/>
            <family val="2"/>
          </rPr>
          <t>ALMACEN INGENIERÍA:</t>
        </r>
        <r>
          <rPr>
            <sz val="9"/>
            <color indexed="81"/>
            <rFont val="Tahoma"/>
            <family val="2"/>
          </rPr>
          <t xml:space="preserve">
solo se usa en caso de que aún se tenga stock 
</t>
        </r>
      </text>
    </comment>
  </commentList>
</comments>
</file>

<file path=xl/sharedStrings.xml><?xml version="1.0" encoding="utf-8"?>
<sst xmlns="http://schemas.openxmlformats.org/spreadsheetml/2006/main" count="2399" uniqueCount="689">
  <si>
    <t>PZAS POR DIA</t>
  </si>
  <si>
    <t>Dias Laborables del mes</t>
  </si>
  <si>
    <t>PLAN MENSUAL</t>
  </si>
  <si>
    <t>Dias Laborados a hoy</t>
  </si>
  <si>
    <t>PROCESO</t>
  </si>
  <si>
    <t>CODIGO DEL SISTEMA</t>
  </si>
  <si>
    <t>TIPO DE INSERTO</t>
  </si>
  <si>
    <t>Piezas por inserto</t>
  </si>
  <si>
    <t>COSTO USD</t>
  </si>
  <si>
    <t>COSTO PESOS</t>
  </si>
  <si>
    <t>INVENTARIO MES PASADO</t>
  </si>
  <si>
    <t>INGENIERIA (ENTRADAS)</t>
  </si>
  <si>
    <t>PRODUCCION (SALIDAS)</t>
  </si>
  <si>
    <t>COSTO DE SALIDAS</t>
  </si>
  <si>
    <t xml:space="preserve">TOTAL INVENTARIO </t>
  </si>
  <si>
    <t>MIN         MAX</t>
  </si>
  <si>
    <t>G04</t>
  </si>
  <si>
    <t>XGMM4020-200R-EJF (PR905)</t>
  </si>
  <si>
    <t>G05</t>
  </si>
  <si>
    <t>G06</t>
  </si>
  <si>
    <t>CNMG120408KQ (CA315)</t>
  </si>
  <si>
    <t>YWMT16T308-ZF (GT9530)</t>
  </si>
  <si>
    <t>G07</t>
  </si>
  <si>
    <t>VBMT110304HQ (PV720)</t>
  </si>
  <si>
    <t>TNMG160408 (PV7005)</t>
  </si>
  <si>
    <t>G09</t>
  </si>
  <si>
    <t>MP2MBR0500</t>
  </si>
  <si>
    <t>dólar accuromm</t>
  </si>
  <si>
    <t>PIEZAS OK</t>
  </si>
  <si>
    <t>COSTO P/PIEZA PLANEADO</t>
  </si>
  <si>
    <t>COSTO P/PIEZA REAL</t>
  </si>
  <si>
    <t>PIEZAS NG</t>
  </si>
  <si>
    <t>CONSUMO PLANEADO</t>
  </si>
  <si>
    <t>CONSUMO REAL</t>
  </si>
  <si>
    <t>COSTO PLANEADO</t>
  </si>
  <si>
    <t>COSTO REAL</t>
  </si>
  <si>
    <t>MOVIMEINTO</t>
  </si>
  <si>
    <t>CODIGO DEL PRODUCTO</t>
  </si>
  <si>
    <t>NOMBRE</t>
  </si>
  <si>
    <t>CANTIDAD</t>
  </si>
  <si>
    <t>PROVEEDOR / CLIENTE</t>
  </si>
  <si>
    <t>RECEPCION/ ENTREGA</t>
  </si>
  <si>
    <t>PRECIO UNITARIO</t>
  </si>
  <si>
    <t>COSTO</t>
  </si>
  <si>
    <t>COSTO POR HERRAMIENTA</t>
  </si>
  <si>
    <t>COSTO DEL TOTAL</t>
  </si>
  <si>
    <t>MAXIMO Y MINIMO</t>
  </si>
  <si>
    <t>GVFR600-040C (PR930)</t>
  </si>
  <si>
    <t xml:space="preserve"> GBA43R200-020 (PV7040)</t>
  </si>
  <si>
    <t>TIPO DE CAMBIO</t>
  </si>
  <si>
    <t>G08</t>
  </si>
  <si>
    <t>G10</t>
  </si>
  <si>
    <t>VBMT110308-VF (PV720)</t>
  </si>
  <si>
    <t>G12</t>
  </si>
  <si>
    <t>G13</t>
  </si>
  <si>
    <t>MAX- MIN</t>
  </si>
  <si>
    <t xml:space="preserve">AQDEXR0400 </t>
  </si>
  <si>
    <t>GBR43125 (AH710)</t>
  </si>
  <si>
    <t>G14</t>
  </si>
  <si>
    <t>HOI-005525B</t>
  </si>
  <si>
    <t>HOI-005524B</t>
  </si>
  <si>
    <t>TTG-16281B</t>
  </si>
  <si>
    <t>WNMG080408XQ (CA525)</t>
  </si>
  <si>
    <t>GDM2020N-020PM (PR1225)</t>
  </si>
  <si>
    <t>VBMT110308VF (PV720)</t>
  </si>
  <si>
    <t xml:space="preserve">ENTRADAS </t>
  </si>
  <si>
    <t>RPMT2006M0-H (PR1210)</t>
  </si>
  <si>
    <t>SCMM120408EFM (AC700G)</t>
  </si>
  <si>
    <t>TCGT110204FN (H1ZX)</t>
  </si>
  <si>
    <t>KK61004-2</t>
  </si>
  <si>
    <t>ASC03NANO ISO-WSP DIA8.0MM (03732)</t>
  </si>
  <si>
    <t>DSW060-048-06DI8 (AH725)</t>
  </si>
  <si>
    <t>COSTO DEL TOTAL DE HERRAMIENTA</t>
  </si>
  <si>
    <t>MIN</t>
  </si>
  <si>
    <t>MAX</t>
  </si>
  <si>
    <t>TNMG160408XP PV710</t>
  </si>
  <si>
    <t>TPMT110308XP</t>
  </si>
  <si>
    <t>SPOT DRILL 10mm*93mm (63660)</t>
  </si>
  <si>
    <t>MVS0600X03S060</t>
  </si>
  <si>
    <t>ST5W-CS5-45B-10</t>
  </si>
  <si>
    <t>VQMHZVD0700</t>
  </si>
  <si>
    <t>HOI-005585A</t>
  </si>
  <si>
    <t>VC2CD0600</t>
  </si>
  <si>
    <t>TOTAL</t>
  </si>
  <si>
    <t>VQMHZVD0700 (REAFILADA)</t>
  </si>
  <si>
    <t>(63660) REAFILADA</t>
  </si>
  <si>
    <t>TIEMPO DE VIDA</t>
  </si>
  <si>
    <t xml:space="preserve"> INVENTARIO DE HERRAMIENTAS DE CORTE HUB F-TE-28</t>
  </si>
  <si>
    <t>PIEZAS POR INSERTO</t>
  </si>
  <si>
    <t>VBMT160404SE KPD001</t>
  </si>
  <si>
    <t>TPMT110308-PP PV720</t>
  </si>
  <si>
    <t>CCMT060204SE KPD001</t>
  </si>
  <si>
    <t>AD-LDS φ12×90°</t>
  </si>
  <si>
    <t xml:space="preserve">A21-CB15M </t>
  </si>
  <si>
    <t>Dólar accuromm</t>
  </si>
  <si>
    <r>
      <t xml:space="preserve">WNMG080408-PP PV720 </t>
    </r>
    <r>
      <rPr>
        <sz val="8"/>
        <color rgb="FFFF0000"/>
        <rFont val="Calibri"/>
        <family val="2"/>
        <scheme val="minor"/>
      </rPr>
      <t>(G04, G05)</t>
    </r>
  </si>
  <si>
    <t>VBMT110304-PP PV720</t>
  </si>
  <si>
    <t>4TDA 050 900 125</t>
  </si>
  <si>
    <t>4TDA 050 900 125 (REAFILADA)</t>
  </si>
  <si>
    <t>A21-CB15M</t>
  </si>
  <si>
    <t xml:space="preserve">ROL-018153A </t>
  </si>
  <si>
    <t xml:space="preserve">                           INVENTARIO DE HERRAMIENTAS DE CORTE COVER-OIL PUMP           F-TE-28 </t>
  </si>
  <si>
    <t>MAX-MIN</t>
  </si>
  <si>
    <t>CNMM120404M KPD010</t>
  </si>
  <si>
    <t>4035C7064</t>
  </si>
  <si>
    <t>4035C7064 (REAFILADA)</t>
  </si>
  <si>
    <t>AQDEXZOH3D0600</t>
  </si>
  <si>
    <t>MNS0600X10DB</t>
  </si>
  <si>
    <r>
      <t xml:space="preserve">4035C7066 DIC </t>
    </r>
    <r>
      <rPr>
        <sz val="8"/>
        <color rgb="FFFF0000"/>
        <rFont val="Calibri"/>
        <family val="2"/>
        <scheme val="minor"/>
      </rPr>
      <t>(G08,G09)</t>
    </r>
  </si>
  <si>
    <r>
      <t xml:space="preserve">4035C7066 (REAFILADA)  </t>
    </r>
    <r>
      <rPr>
        <sz val="8"/>
        <color rgb="FFFF0000"/>
        <rFont val="Calibri"/>
        <family val="2"/>
        <scheme val="minor"/>
      </rPr>
      <t>(G08,G09)</t>
    </r>
  </si>
  <si>
    <t>4035C7065</t>
  </si>
  <si>
    <t>4035C7065 (REAFILADA)</t>
  </si>
  <si>
    <t>3AFK120-300</t>
  </si>
  <si>
    <t>MNS0600LB</t>
  </si>
  <si>
    <t>4035C7062</t>
  </si>
  <si>
    <t>4035C7062 (REAFILADA)</t>
  </si>
  <si>
    <t>4035C7068</t>
  </si>
  <si>
    <t>4035C7068 (REAFILADA)</t>
  </si>
  <si>
    <t>CH-A12-5M A12</t>
  </si>
  <si>
    <t>CH-A12-3M A12</t>
  </si>
  <si>
    <t xml:space="preserve">ROL-017775B </t>
  </si>
  <si>
    <t>FDC0550L</t>
  </si>
  <si>
    <t>FDC0550L (REAFILADA)</t>
  </si>
  <si>
    <t>N9MT11T3CT</t>
  </si>
  <si>
    <t>SDMT 09T204C</t>
  </si>
  <si>
    <t xml:space="preserve">CPMT090308PP (PV720) </t>
  </si>
  <si>
    <t>CANT</t>
  </si>
  <si>
    <t>ST5W-CS5-45B-10 REAFILADA</t>
  </si>
  <si>
    <t>AQDEXR0400  (REAFILADO)</t>
  </si>
  <si>
    <t xml:space="preserve">                           INVENTARIO DE HERRAMIENTAS DE CORTE STABILINK         F-TE-28 </t>
  </si>
  <si>
    <t>TPGB090204  PV720</t>
  </si>
  <si>
    <t>4035C8070A</t>
  </si>
  <si>
    <t>CSMW-S-8-W90</t>
  </si>
  <si>
    <t>AQDEXR1480</t>
  </si>
  <si>
    <t>DSW105-040-12DE3</t>
  </si>
  <si>
    <t>WNGU060308TN-MJ AH120</t>
  </si>
  <si>
    <t>LOMU100408ER-GM PR1510</t>
  </si>
  <si>
    <t>SDMT 09T204C PR1225</t>
  </si>
  <si>
    <t>FDC0700S G1F</t>
  </si>
  <si>
    <t>FDC1150S G1F</t>
  </si>
  <si>
    <t>G1PA-UEUT.060-000-06-27225 REAFILADA</t>
  </si>
  <si>
    <t>FECHA</t>
  </si>
  <si>
    <t>AD-LDS φ12×90° (REAFILADA)</t>
  </si>
  <si>
    <t>AQDEXZOH3D0600 (REAFILADA)</t>
  </si>
  <si>
    <t>4035C8070A (REAFILADA)</t>
  </si>
  <si>
    <t>MNS0600LB (REAFILADO)</t>
  </si>
  <si>
    <t xml:space="preserve">                           INVENTARIO DE HERRAMIENTAS DE CORTE CAP-MAIN-BRG F-TE-28</t>
  </si>
  <si>
    <t>MVS0600X03S060 (REAFILADO)</t>
  </si>
  <si>
    <t>MNS0600X10DB (REAFILADO)</t>
  </si>
  <si>
    <t>3AFK120-300 (REAFILADA)</t>
  </si>
  <si>
    <t>SEMT120304C PR1225</t>
  </si>
  <si>
    <t>MAX-MIN,</t>
  </si>
  <si>
    <t>MP2MBR0500  (REAFILADA)</t>
  </si>
  <si>
    <t>VNMG160408-TSF (T9225)</t>
  </si>
  <si>
    <t xml:space="preserve">                         </t>
  </si>
  <si>
    <t xml:space="preserve">  INVENTARIO DE HERRAMIENTAS DE CORTE SFT-STATOR           F-TE-28 </t>
  </si>
  <si>
    <t>COSTO POR HERRAMIENTA PESOS</t>
  </si>
  <si>
    <t xml:space="preserve"> </t>
  </si>
  <si>
    <t xml:space="preserve">  INVENTARIO DE HERRAMIENTAS DE CORTE PUMP-HUB        </t>
  </si>
  <si>
    <t>TOMT060508ER-GM PR1525</t>
  </si>
  <si>
    <t>W-HSCT-N 1X45°X8</t>
  </si>
  <si>
    <t>CLAMP DENKIOKU  Ø 9.</t>
  </si>
  <si>
    <t xml:space="preserve">  INVENTARIO DE HERRAMIENTAS DE STABILINK AUTOMATIC</t>
  </si>
  <si>
    <t>CLAMP DENKIOKU  Ø 10.</t>
  </si>
  <si>
    <t>ELECTRO (KATSU) DENKIOKU 19A.</t>
  </si>
  <si>
    <t>ELECTRO (KATSU) DENKIOKU 19.</t>
  </si>
  <si>
    <t>NAKASHI DENKIOKU  TSUBA</t>
  </si>
  <si>
    <t xml:space="preserve">NAKASHI DENKIOKU  V NOTCH </t>
  </si>
  <si>
    <t>PUNTA DE CONTACTO 0.9 M8</t>
  </si>
  <si>
    <t>Soldadura Resistencia</t>
  </si>
  <si>
    <t>C02</t>
  </si>
  <si>
    <t>BRUSH 30SKK-6　30×25×35×6</t>
  </si>
  <si>
    <t>FX-LDS12X90°</t>
  </si>
  <si>
    <t>REAFILADO FX-LDS12X90°</t>
  </si>
  <si>
    <t>BEARING 2909200</t>
  </si>
  <si>
    <t xml:space="preserve">PIEZAS POR HERRAMIENTA </t>
  </si>
  <si>
    <t>MVE1020X03S110</t>
  </si>
  <si>
    <t>REAA0052</t>
  </si>
  <si>
    <t>REAFILADO CLAMP DENKIOKU  Ø 9.</t>
  </si>
  <si>
    <t>REAFILADO CLAMP DENKIOKU  Ø 10.</t>
  </si>
  <si>
    <t>REAFILADO ELECTRO (KATSU) DENKIOKU 19A.</t>
  </si>
  <si>
    <t>REAFILADO ELECTRO (KATSU) DENKIOKU 19.</t>
  </si>
  <si>
    <t>REFA0299</t>
  </si>
  <si>
    <t>WNMG060408-TSF T9225</t>
  </si>
  <si>
    <t>MOVIMIENTO</t>
  </si>
  <si>
    <t xml:space="preserve">VBMT160412PP PR1535 </t>
  </si>
  <si>
    <t xml:space="preserve">                           INVENTARIO DE HERRAMIENTAS DE CORTE AXO PISTON </t>
  </si>
  <si>
    <t>GBA43L200-020  KW10</t>
  </si>
  <si>
    <t>CNMG120408AH PDL010</t>
  </si>
  <si>
    <t>Super Roll (SR26C100E)</t>
  </si>
  <si>
    <t>INA0092</t>
  </si>
  <si>
    <t xml:space="preserve">G1PA-UEUT.060-000-06-27225 </t>
  </si>
  <si>
    <r>
      <t xml:space="preserve"> DCMT11T304SE KPD001</t>
    </r>
    <r>
      <rPr>
        <sz val="8"/>
        <color theme="1"/>
        <rFont val="Calibri"/>
        <family val="2"/>
        <scheme val="minor"/>
      </rPr>
      <t xml:space="preserve"> </t>
    </r>
    <r>
      <rPr>
        <sz val="8"/>
        <color rgb="FFFF0000"/>
        <rFont val="Calibri"/>
        <family val="2"/>
        <scheme val="minor"/>
      </rPr>
      <t>(G04,G05,G12)</t>
    </r>
  </si>
  <si>
    <t>WNMG060408GS CA515</t>
  </si>
  <si>
    <t>GBA43R200-020MY PR1215</t>
  </si>
  <si>
    <t>PIN-RODILLO SR26C100</t>
  </si>
  <si>
    <t xml:space="preserve">                       </t>
  </si>
  <si>
    <t>Protector-roll .2909200</t>
  </si>
  <si>
    <t>MVE1020X03S110 (REAFILADO)</t>
  </si>
  <si>
    <t>AQDEXR1480 (REAFILADO)</t>
  </si>
  <si>
    <t>FDC1150S G1F  (REAFILADO)</t>
  </si>
  <si>
    <t>REAA0025</t>
  </si>
  <si>
    <t>REAA0023</t>
  </si>
  <si>
    <t>REAA0024</t>
  </si>
  <si>
    <t>FDC0700S G1F   (REAFILADO)</t>
  </si>
  <si>
    <t>COST TOTAL</t>
  </si>
  <si>
    <t>PR1304BY1</t>
  </si>
  <si>
    <t>MDW0560NHGS3</t>
  </si>
  <si>
    <t>AQDEXZ0190</t>
  </si>
  <si>
    <t>WNGG080408AH</t>
  </si>
  <si>
    <t>INA0098</t>
  </si>
  <si>
    <t>PR1402BY1</t>
  </si>
  <si>
    <t>PR1104BY1</t>
  </si>
  <si>
    <t>INA0102</t>
  </si>
  <si>
    <t>INA0104</t>
  </si>
  <si>
    <t>TCGT110204FN H1ZX</t>
  </si>
  <si>
    <t>EA0021</t>
  </si>
  <si>
    <t>EA0023</t>
  </si>
  <si>
    <t>MOVIMIEINTO</t>
  </si>
  <si>
    <t xml:space="preserve">                           INVENTARIO DE HERRAMIENTAS DE CORTE HOUSING</t>
  </si>
  <si>
    <t>REFA0001</t>
  </si>
  <si>
    <t>W0003</t>
  </si>
  <si>
    <t>W0002</t>
  </si>
  <si>
    <t>W0004</t>
  </si>
  <si>
    <t>W0005</t>
  </si>
  <si>
    <t>INA0001</t>
  </si>
  <si>
    <t>INA0002</t>
  </si>
  <si>
    <t>INA0003</t>
  </si>
  <si>
    <t>INA0004</t>
  </si>
  <si>
    <t>INA0005</t>
  </si>
  <si>
    <t>INA0064</t>
  </si>
  <si>
    <t>EA0001</t>
  </si>
  <si>
    <t>SPA0001</t>
  </si>
  <si>
    <t>PINA0001</t>
  </si>
  <si>
    <t>INA0090</t>
  </si>
  <si>
    <t>INA0091</t>
  </si>
  <si>
    <t>INA0009</t>
  </si>
  <si>
    <t>INA0087</t>
  </si>
  <si>
    <t>INA0088</t>
  </si>
  <si>
    <t>INA0012</t>
  </si>
  <si>
    <t>INA0089</t>
  </si>
  <si>
    <t>INA0014</t>
  </si>
  <si>
    <t>INA0066</t>
  </si>
  <si>
    <t>INA0074</t>
  </si>
  <si>
    <t>INA0024</t>
  </si>
  <si>
    <t>INA0037</t>
  </si>
  <si>
    <t>CPA0013</t>
  </si>
  <si>
    <t>REAA0041</t>
  </si>
  <si>
    <t>EA0007</t>
  </si>
  <si>
    <t>REAA0040</t>
  </si>
  <si>
    <t>DSA0001</t>
  </si>
  <si>
    <t>REAA0046</t>
  </si>
  <si>
    <t>DA0010</t>
  </si>
  <si>
    <t>INA0044</t>
  </si>
  <si>
    <t>INA0049</t>
  </si>
  <si>
    <t>DA0011</t>
  </si>
  <si>
    <t>REAA0037</t>
  </si>
  <si>
    <t>INA0032</t>
  </si>
  <si>
    <t>INA0033</t>
  </si>
  <si>
    <t>INA0071</t>
  </si>
  <si>
    <t>INA0072</t>
  </si>
  <si>
    <t>DA0031</t>
  </si>
  <si>
    <t>REAA0055</t>
  </si>
  <si>
    <t>DA0035</t>
  </si>
  <si>
    <t>REAA0056</t>
  </si>
  <si>
    <t>DA0034</t>
  </si>
  <si>
    <t>REAA0044</t>
  </si>
  <si>
    <t>DA0038</t>
  </si>
  <si>
    <t>REAA0054</t>
  </si>
  <si>
    <t>DA0037</t>
  </si>
  <si>
    <t>EA0019</t>
  </si>
  <si>
    <t>REAA0043</t>
  </si>
  <si>
    <t>AVA0006</t>
  </si>
  <si>
    <t>INA0075</t>
  </si>
  <si>
    <t>INA0054</t>
  </si>
  <si>
    <t>INA0055</t>
  </si>
  <si>
    <t>INA0056</t>
  </si>
  <si>
    <t>INA0057</t>
  </si>
  <si>
    <t>DA0028</t>
  </si>
  <si>
    <t>REAA0027</t>
  </si>
  <si>
    <t>DSA0002</t>
  </si>
  <si>
    <t>REAA0019</t>
  </si>
  <si>
    <t>CPA0001</t>
  </si>
  <si>
    <t>CPA0016</t>
  </si>
  <si>
    <t>INA0079</t>
  </si>
  <si>
    <t>INA0023</t>
  </si>
  <si>
    <t>INA0078</t>
  </si>
  <si>
    <t>INA0026</t>
  </si>
  <si>
    <t>INA0028</t>
  </si>
  <si>
    <t>INA0029</t>
  </si>
  <si>
    <t>INA0030</t>
  </si>
  <si>
    <t>DA0004</t>
  </si>
  <si>
    <t>REAA0006</t>
  </si>
  <si>
    <t>CPA0003</t>
  </si>
  <si>
    <t>CPA0005</t>
  </si>
  <si>
    <t>CPA0007</t>
  </si>
  <si>
    <t>CPA0020</t>
  </si>
  <si>
    <t>INA0039</t>
  </si>
  <si>
    <t>INA0040</t>
  </si>
  <si>
    <t>INA0041</t>
  </si>
  <si>
    <t>INA0034</t>
  </si>
  <si>
    <t>INA0035</t>
  </si>
  <si>
    <t>INA0036</t>
  </si>
  <si>
    <t>INA0060</t>
  </si>
  <si>
    <t>DA0005</t>
  </si>
  <si>
    <t>DA0006</t>
  </si>
  <si>
    <t>REAA0007</t>
  </si>
  <si>
    <t>REAA0008</t>
  </si>
  <si>
    <t>CPA0008</t>
  </si>
  <si>
    <t>DA0030</t>
  </si>
  <si>
    <t>REAA0012</t>
  </si>
  <si>
    <t>INA0052</t>
  </si>
  <si>
    <t>INA0096</t>
  </si>
  <si>
    <t>INA0059</t>
  </si>
  <si>
    <t>AVA0004</t>
  </si>
  <si>
    <t>REAA0016</t>
  </si>
  <si>
    <t>INA0050</t>
  </si>
  <si>
    <t>INA0051</t>
  </si>
  <si>
    <t>DA0014</t>
  </si>
  <si>
    <t>REAA0013</t>
  </si>
  <si>
    <t>EA0011</t>
  </si>
  <si>
    <t>REAA0030</t>
  </si>
  <si>
    <t>DA0023</t>
  </si>
  <si>
    <t>REAA0028</t>
  </si>
  <si>
    <t>RA0001</t>
  </si>
  <si>
    <t>REAA0015</t>
  </si>
  <si>
    <t>DA0015</t>
  </si>
  <si>
    <t>REAA0014</t>
  </si>
  <si>
    <t>EA0009</t>
  </si>
  <si>
    <t>REAA0038</t>
  </si>
  <si>
    <t>AVA0001</t>
  </si>
  <si>
    <t>REAA0011</t>
  </si>
  <si>
    <t>DA0024</t>
  </si>
  <si>
    <t>REAA0029</t>
  </si>
  <si>
    <t>DA0013</t>
  </si>
  <si>
    <t>REAA0017</t>
  </si>
  <si>
    <t>DA0016</t>
  </si>
  <si>
    <t>REAA0018</t>
  </si>
  <si>
    <t>CPA0017</t>
  </si>
  <si>
    <t>CPA0018</t>
  </si>
  <si>
    <t>CPA0015</t>
  </si>
  <si>
    <t>INA0031</t>
  </si>
  <si>
    <t>INA0083</t>
  </si>
  <si>
    <t>INA0084</t>
  </si>
  <si>
    <t>DA0040</t>
  </si>
  <si>
    <t>DA0041</t>
  </si>
  <si>
    <t>CPA0090</t>
  </si>
  <si>
    <t>INA0093</t>
  </si>
  <si>
    <t>AE-VMS 12XR1 8556280</t>
  </si>
  <si>
    <t>REAA0045</t>
  </si>
  <si>
    <t>DNMG150408-ZM T9235</t>
  </si>
  <si>
    <t>GDM3020N-150R-CM PR1225</t>
  </si>
  <si>
    <t>REQUISICION</t>
  </si>
  <si>
    <t>FANDHER</t>
  </si>
  <si>
    <t>FRONIUS</t>
  </si>
  <si>
    <t>MATSUMOTO</t>
  </si>
  <si>
    <t>EA0025</t>
  </si>
  <si>
    <t>EA0024</t>
  </si>
  <si>
    <t>REAA0047</t>
  </si>
  <si>
    <t>.</t>
  </si>
  <si>
    <t xml:space="preserve">                           INVENTARIO DE HERRAMIENTAS DE CORTE APZ 225      </t>
  </si>
  <si>
    <t xml:space="preserve">  F-TE-28</t>
  </si>
  <si>
    <t>Dias Laborables</t>
  </si>
  <si>
    <t>WNMG080408C (CA4515)</t>
  </si>
  <si>
    <t>PC0001</t>
  </si>
  <si>
    <t xml:space="preserve">                           INVENTARIO DE HERRAMIENTAS DE CORTE APZ 264</t>
  </si>
  <si>
    <t xml:space="preserve">DNMG150408PH (CA4515) </t>
  </si>
  <si>
    <t xml:space="preserve">CNMG120408 CA515 </t>
  </si>
  <si>
    <t>RECEPCION / ENTREGA</t>
  </si>
  <si>
    <t xml:space="preserve">                  INVENTARIO DE HERRAMIENTAS DE CORTE PLUNGER</t>
  </si>
  <si>
    <t>VBMT160408GP PV1000</t>
  </si>
  <si>
    <t>VBMT110304HQ (PV1000)</t>
  </si>
  <si>
    <t>PLAN DE PRODUCCION MENSUAL</t>
  </si>
  <si>
    <t>PRODUCCION DIARIA</t>
  </si>
  <si>
    <t xml:space="preserve">SDMT09T204C (PR1225) </t>
  </si>
  <si>
    <t>PRODUCCION MENSUAL</t>
  </si>
  <si>
    <t>DIAS LABORABLES</t>
  </si>
  <si>
    <t xml:space="preserve">  INVENTARIO DE HERRAMIENTAS DE CORTE COVER ASSY-OIL PUMP    </t>
  </si>
  <si>
    <t xml:space="preserve">      F-TE-28 </t>
  </si>
  <si>
    <t>BZ70180I (1.0-180DCW)</t>
  </si>
  <si>
    <r>
      <t xml:space="preserve">FDC0890S </t>
    </r>
    <r>
      <rPr>
        <b/>
        <sz val="18"/>
        <color theme="1"/>
        <rFont val="Bahnschrift Light"/>
        <family val="2"/>
      </rPr>
      <t>(AFILADA)</t>
    </r>
  </si>
  <si>
    <r>
      <t>DSW060-048-06DI8</t>
    </r>
    <r>
      <rPr>
        <b/>
        <sz val="18"/>
        <color theme="1"/>
        <rFont val="Bahnschrift Light"/>
        <family val="2"/>
      </rPr>
      <t>(AFILADA)</t>
    </r>
  </si>
  <si>
    <t>+</t>
  </si>
  <si>
    <t xml:space="preserve">FDC0890S (G1F) </t>
  </si>
  <si>
    <t xml:space="preserve">          INVENTARIO DE HERRAMIENTAS DE CORTE SLEEVE</t>
  </si>
  <si>
    <t>PIEZAS MENSUALES</t>
  </si>
  <si>
    <t>PIEZAS POR DIA</t>
  </si>
  <si>
    <t>PIEZAS POR MES</t>
  </si>
  <si>
    <t>DIAS</t>
  </si>
  <si>
    <t xml:space="preserve">          INVENTARIO DE HERRAMIENTAS DE CORTE
BEARING CAP ZV9</t>
  </si>
  <si>
    <t xml:space="preserve">  INVENTARIO DE HERRAMIENTAS DE CORTE COVER SFT</t>
  </si>
  <si>
    <t>PLAN DIARIO</t>
  </si>
  <si>
    <t>GBA43R 200 - 010 - KPD001</t>
  </si>
  <si>
    <t>XGBA32L2565-025-AUT(PR1525)</t>
  </si>
  <si>
    <t>XGBA43L2565-025-AUT (PR1525)</t>
  </si>
  <si>
    <t>EA0003</t>
  </si>
  <si>
    <t xml:space="preserve">   MIN                   MAX</t>
  </si>
  <si>
    <t>HE0046</t>
  </si>
  <si>
    <t>MIN  -  MAX</t>
  </si>
  <si>
    <t xml:space="preserve">           INVENTARIO DE HERRAMIENTAS DE CORTE BRKT</t>
  </si>
  <si>
    <t>FM-181235-J112</t>
  </si>
  <si>
    <t>PCHA</t>
  </si>
  <si>
    <t>PCHA0001</t>
  </si>
  <si>
    <t>G04/G05</t>
  </si>
  <si>
    <t>USADO2</t>
  </si>
  <si>
    <t>USADO1</t>
  </si>
  <si>
    <t>INA0111</t>
  </si>
  <si>
    <t>CNMG090408E-TSF GT9530</t>
  </si>
  <si>
    <t>INA0112</t>
  </si>
  <si>
    <t>CNMG120408XF (PV720)</t>
  </si>
  <si>
    <t>GBA32R250-020</t>
  </si>
  <si>
    <t>INA0114</t>
  </si>
  <si>
    <t>PLAN POR DIA</t>
  </si>
  <si>
    <t>MDW0560NHGS5</t>
  </si>
  <si>
    <t>EA0027</t>
  </si>
  <si>
    <t>INA0117</t>
  </si>
  <si>
    <t>CNMG120404PQ (CA525)</t>
  </si>
  <si>
    <t>CNMG120408-TM T9225</t>
  </si>
  <si>
    <t>CPA0024</t>
  </si>
  <si>
    <t>CUP-007767A</t>
  </si>
  <si>
    <t>KDA1200X03S120N</t>
  </si>
  <si>
    <t>AD-LDS 8x90°</t>
  </si>
  <si>
    <t>MVS0340X08S040</t>
  </si>
  <si>
    <t>GBA43R200-020GM PR1215</t>
  </si>
  <si>
    <t>WNMG080408XS CA025P</t>
  </si>
  <si>
    <t>VNMG160404PP PV720</t>
  </si>
  <si>
    <t>INA0128</t>
  </si>
  <si>
    <t>INA0129</t>
  </si>
  <si>
    <t>INA0130</t>
  </si>
  <si>
    <t xml:space="preserve">                           INVENTARIO DE HERRAMIENTAS DE CORTE COVER HUB</t>
  </si>
  <si>
    <t>DA0051</t>
  </si>
  <si>
    <t>DA0050</t>
  </si>
  <si>
    <t>INA0131</t>
  </si>
  <si>
    <t>GBA43R200-020GM TN620</t>
  </si>
  <si>
    <t xml:space="preserve">     </t>
  </si>
  <si>
    <t>DA0049</t>
  </si>
  <si>
    <t>REAA0063</t>
  </si>
  <si>
    <t>REAA0058</t>
  </si>
  <si>
    <t>W0010</t>
  </si>
  <si>
    <t>CNMG120408 (PV7005)</t>
  </si>
  <si>
    <t>REFA0265</t>
  </si>
  <si>
    <t>REFA0356</t>
  </si>
  <si>
    <t>TIEMPO DE ENTREGA</t>
  </si>
  <si>
    <t>12 semanas</t>
  </si>
  <si>
    <t>3 semanas</t>
  </si>
  <si>
    <t>2 semanas</t>
  </si>
  <si>
    <t>2 SEMANAS</t>
  </si>
  <si>
    <t>4 SEMANAS</t>
  </si>
  <si>
    <t>6 SEMANAS</t>
  </si>
  <si>
    <t>12 SEMANAS</t>
  </si>
  <si>
    <t>8 SEMANAS</t>
  </si>
  <si>
    <t>MVS0340X08S040 REAFILADO</t>
  </si>
  <si>
    <t>REAA0060</t>
  </si>
  <si>
    <t>REAA0061</t>
  </si>
  <si>
    <t>REAA0062</t>
  </si>
  <si>
    <t>DNMG150408XP (CA025P)</t>
  </si>
  <si>
    <t>3 SEMANAS</t>
  </si>
  <si>
    <t>INA0132</t>
  </si>
  <si>
    <t>REAA0064</t>
  </si>
  <si>
    <t>REAA0066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</si>
  <si>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</si>
  <si>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KCGT130504FR-AL</t>
  </si>
  <si>
    <t>OW0021DR0900</t>
  </si>
  <si>
    <t>OW0010DR0850</t>
  </si>
  <si>
    <t>AD-LDS12×90°</t>
  </si>
  <si>
    <t>OW0030DR0770</t>
  </si>
  <si>
    <t>OW0040DR0510</t>
  </si>
  <si>
    <t>OW0050EM0290</t>
  </si>
  <si>
    <t xml:space="preserve"> CUP-007252A</t>
  </si>
  <si>
    <t>OW0090DR1050</t>
  </si>
  <si>
    <t>OW0100DR1400</t>
  </si>
  <si>
    <t>OW0110DR0680</t>
  </si>
  <si>
    <t>OW0120DR2000</t>
  </si>
  <si>
    <t>CUP-007930A</t>
  </si>
  <si>
    <t>OW0060DR0510</t>
  </si>
  <si>
    <t>OW0070DR0510</t>
  </si>
  <si>
    <t>OW0080DR0510</t>
  </si>
  <si>
    <t>INA0136</t>
  </si>
  <si>
    <t>DA0065</t>
  </si>
  <si>
    <t>ADF-2D 55X16X6 Drill (3330340)</t>
  </si>
  <si>
    <t xml:space="preserve">JONATHAN </t>
  </si>
  <si>
    <t>CCMT060204-PM</t>
  </si>
  <si>
    <t>INA0143</t>
  </si>
  <si>
    <t>INA0137</t>
  </si>
  <si>
    <t>TPMT090208-PSS</t>
  </si>
  <si>
    <t>EA0030</t>
  </si>
  <si>
    <t>S4TAC030450025</t>
  </si>
  <si>
    <t>REAA0067</t>
  </si>
  <si>
    <t>G06   G04</t>
  </si>
  <si>
    <t>CPA0023</t>
  </si>
  <si>
    <t>INA0113</t>
  </si>
  <si>
    <t>INA0126</t>
  </si>
  <si>
    <t>DCMT070204PP PV720</t>
  </si>
  <si>
    <t>INA0138</t>
  </si>
  <si>
    <t>WNMG080408 T515</t>
  </si>
  <si>
    <t>CH-A33-11</t>
  </si>
  <si>
    <t>CPA0027</t>
  </si>
  <si>
    <t>LOGT100408FR-AM</t>
  </si>
  <si>
    <t>LOMU040410ER-GM PR1510</t>
  </si>
  <si>
    <t>INA0142</t>
  </si>
  <si>
    <t>CNMG120408 T515</t>
  </si>
  <si>
    <t>VCMT080204HQ PR1725</t>
  </si>
  <si>
    <t>DA0067</t>
  </si>
  <si>
    <t>DRILL MF-GDN Ø3.4-4.0 (0051U001A)</t>
  </si>
  <si>
    <t>4TDA050900125</t>
  </si>
  <si>
    <t>DNMG150408AR (T515)</t>
  </si>
  <si>
    <t>INA0145</t>
  </si>
  <si>
    <t>REAA0068</t>
  </si>
  <si>
    <t>REAA0069</t>
  </si>
  <si>
    <t>AD-LDS 8x90°(REAFILADO)</t>
  </si>
  <si>
    <t>DRILL MF-GDN Ø3.4-4.0 (0051U001A) (REAFILADO)</t>
  </si>
  <si>
    <t>L1B-02  REBABEADOR</t>
  </si>
  <si>
    <t>DA0068</t>
  </si>
  <si>
    <t>DA0054</t>
  </si>
  <si>
    <t>DA0055</t>
  </si>
  <si>
    <t>DA0061</t>
  </si>
  <si>
    <t>DA0060</t>
  </si>
  <si>
    <t>DA0052</t>
  </si>
  <si>
    <t>DA0053</t>
  </si>
  <si>
    <t>CPA0026</t>
  </si>
  <si>
    <t>CPA0025</t>
  </si>
  <si>
    <t>DA0062</t>
  </si>
  <si>
    <t>REAA0022</t>
  </si>
  <si>
    <t>CPA0011</t>
  </si>
  <si>
    <t>BROACH M2*PA37*NT60</t>
  </si>
  <si>
    <t>BROACH M2*PA37*NT60 (REAFILADO)</t>
  </si>
  <si>
    <t>DA0057</t>
  </si>
  <si>
    <t>DA0058</t>
  </si>
  <si>
    <t>DA0059</t>
  </si>
  <si>
    <t>MEDIA FOR WET BLAST  WA#80</t>
  </si>
  <si>
    <t>10 dias</t>
  </si>
  <si>
    <t>DRILL Ø15.5MM</t>
  </si>
  <si>
    <t>ZC-SL-TF M6X1X100 1.5C7</t>
  </si>
  <si>
    <t>MA0001</t>
  </si>
  <si>
    <t>ZC-SL-TF M8X1.25X100 1.5C7</t>
  </si>
  <si>
    <t>MA0003</t>
  </si>
  <si>
    <t>ZC-HT 3P M12X1.5X100 GT7</t>
  </si>
  <si>
    <t>MA0002</t>
  </si>
  <si>
    <t>EA0029</t>
  </si>
  <si>
    <t>DA0056</t>
  </si>
  <si>
    <t>G05 - G06</t>
  </si>
  <si>
    <t>G05-1</t>
  </si>
  <si>
    <t>G05-2</t>
  </si>
  <si>
    <t>G06-1</t>
  </si>
  <si>
    <t>W0001</t>
  </si>
  <si>
    <t>SE-50T WIRE 0.9MM (250KG)
KOBELCO</t>
  </si>
  <si>
    <t xml:space="preserve">TOBERA </t>
  </si>
  <si>
    <t>MC0154</t>
  </si>
  <si>
    <t xml:space="preserve">PLAN MENSUAL </t>
  </si>
  <si>
    <t xml:space="preserve">PLAN DIARIO </t>
  </si>
  <si>
    <t>DIAS LABORADOS</t>
  </si>
  <si>
    <t xml:space="preserve">DIAS LABORADOS </t>
  </si>
  <si>
    <t>DA0063</t>
  </si>
  <si>
    <r>
      <t>WNMG080412</t>
    </r>
    <r>
      <rPr>
        <sz val="12"/>
        <color rgb="FFFF0000"/>
        <rFont val="Bahnschrift Light"/>
        <family val="2"/>
      </rPr>
      <t xml:space="preserve"> </t>
    </r>
    <r>
      <rPr>
        <sz val="12"/>
        <color theme="1"/>
        <rFont val="Bahnschrift Light"/>
        <family val="2"/>
      </rPr>
      <t>(CA515)</t>
    </r>
  </si>
  <si>
    <t xml:space="preserve">                           INVENTARIO DE HERRAMIENTAS DE CORTE OUTLET </t>
  </si>
  <si>
    <t>OW0120DR2000  REAF</t>
  </si>
  <si>
    <t>OW0100DR1400 REAF</t>
  </si>
  <si>
    <t>REAA0075</t>
  </si>
  <si>
    <t>COSTO TOTAL</t>
  </si>
  <si>
    <t>RA0004</t>
  </si>
  <si>
    <t>REAA0086</t>
  </si>
  <si>
    <t>REAA0081</t>
  </si>
  <si>
    <t>REAA0085</t>
  </si>
  <si>
    <t>REAA0082</t>
  </si>
  <si>
    <t>REAA0092</t>
  </si>
  <si>
    <t>REAA0091</t>
  </si>
  <si>
    <t>REAA0080</t>
  </si>
  <si>
    <t>EA0020</t>
  </si>
  <si>
    <t>ENTRADA</t>
  </si>
  <si>
    <t>INA0141</t>
  </si>
  <si>
    <t>WNMG080412PMG CA125P</t>
  </si>
  <si>
    <t>1 semana</t>
  </si>
  <si>
    <t xml:space="preserve">1 semana </t>
  </si>
  <si>
    <t>ACCUROMM</t>
  </si>
  <si>
    <t>REAA0074</t>
  </si>
  <si>
    <t>G05/G07</t>
  </si>
  <si>
    <t>G04*2</t>
  </si>
  <si>
    <t>GDFG5020N-040GS</t>
  </si>
  <si>
    <t>INA0148</t>
  </si>
  <si>
    <t>MDX
10</t>
  </si>
  <si>
    <t>FORD
9</t>
  </si>
  <si>
    <t>TUNGALOY</t>
  </si>
  <si>
    <t>GBA43R 200 - 010 - KPD001 RETIP</t>
  </si>
  <si>
    <t>REAA0035</t>
  </si>
  <si>
    <t>DAI</t>
  </si>
  <si>
    <t>RME-9043 (04/10)</t>
  </si>
  <si>
    <t>SHINWA</t>
  </si>
  <si>
    <t>CLÉ</t>
  </si>
  <si>
    <t>JATCO</t>
  </si>
  <si>
    <t>PENDIENTE</t>
  </si>
  <si>
    <t xml:space="preserve">POR RECIBIR </t>
  </si>
  <si>
    <t xml:space="preserve">FECHA  TENTIVA DE ENTREGA </t>
  </si>
  <si>
    <t>RECEPCION/ ENTREGA/F. REQ.</t>
  </si>
  <si>
    <t>MIN - MAX</t>
  </si>
  <si>
    <t>REAA0077</t>
  </si>
  <si>
    <t>REAA0076</t>
  </si>
  <si>
    <t xml:space="preserve">PENDIENTE </t>
  </si>
  <si>
    <t>ACCUROM</t>
  </si>
  <si>
    <t>DAITOU</t>
  </si>
  <si>
    <t>RME-9169 (19/12)</t>
  </si>
  <si>
    <t>RME-9747(20/10)</t>
  </si>
  <si>
    <t>RME-9251 (25/11)</t>
  </si>
  <si>
    <t>G04/G06</t>
  </si>
  <si>
    <t xml:space="preserve">REQUISICION </t>
  </si>
  <si>
    <t>RME-9213</t>
  </si>
  <si>
    <t>RME-9214</t>
  </si>
  <si>
    <t>RME-9240</t>
  </si>
  <si>
    <t>RME-9223</t>
  </si>
  <si>
    <t>RME-9270</t>
  </si>
  <si>
    <t>RME-9269</t>
  </si>
  <si>
    <t xml:space="preserve">JATCO </t>
  </si>
  <si>
    <t>1//10</t>
  </si>
  <si>
    <t>RME-9268</t>
  </si>
  <si>
    <t>RME-9267</t>
  </si>
  <si>
    <t>RME-9266</t>
  </si>
  <si>
    <t>SALIDA</t>
  </si>
  <si>
    <t>FABIOLA</t>
  </si>
  <si>
    <t>PEDRO</t>
  </si>
  <si>
    <t>CLE</t>
  </si>
  <si>
    <t>RME9291 (08/10)</t>
  </si>
  <si>
    <t>RME9279 (08/10)</t>
  </si>
  <si>
    <t>RME9277(08/10)</t>
  </si>
  <si>
    <t>RME9276 (08/10)</t>
  </si>
  <si>
    <t>RME9157 (03/10)</t>
  </si>
  <si>
    <t>RME9278 (08/10)</t>
  </si>
  <si>
    <t>GEOVANI</t>
  </si>
  <si>
    <t>MEJORA CONTINUA</t>
  </si>
  <si>
    <t>RMN97298 (11/10)</t>
  </si>
  <si>
    <t xml:space="preserve">ASAHI </t>
  </si>
  <si>
    <t>RME9297(08/10)</t>
  </si>
  <si>
    <t>RME9298 (08/10)</t>
  </si>
  <si>
    <t>RME-9300 (15/11)</t>
  </si>
  <si>
    <t>EDGAR GOMEZ</t>
  </si>
  <si>
    <t>RMN-97305</t>
  </si>
  <si>
    <t>RME-9304</t>
  </si>
  <si>
    <t>COMINIX</t>
  </si>
  <si>
    <t>RME-9307</t>
  </si>
  <si>
    <t>RME-9303</t>
  </si>
  <si>
    <t>RMN-97304</t>
  </si>
  <si>
    <t>RME-9302</t>
  </si>
  <si>
    <t>OSG</t>
  </si>
  <si>
    <t>RME-9308</t>
  </si>
  <si>
    <t>RME-9330</t>
  </si>
  <si>
    <t>RME-9338</t>
  </si>
  <si>
    <t xml:space="preserve">FECHA TENTATIVA DE ENTREGA </t>
  </si>
  <si>
    <t>-</t>
  </si>
  <si>
    <t>FEHCA TENTATIVA DE ENTREGA</t>
  </si>
  <si>
    <t>FECHA TENTATIVA DE ENTREGA</t>
  </si>
  <si>
    <t>GST-153-10°(ESPECIAL)</t>
  </si>
  <si>
    <t>RME-9355</t>
  </si>
  <si>
    <t>RME-8881</t>
  </si>
  <si>
    <t>RME-8880</t>
  </si>
  <si>
    <t>RME-8880-8881</t>
  </si>
  <si>
    <t>RME-9335</t>
  </si>
  <si>
    <t>RME-8758</t>
  </si>
  <si>
    <t>RME-9312 (11/10)</t>
  </si>
  <si>
    <t>RME-9313 (22/10)</t>
  </si>
  <si>
    <t>JULIO</t>
  </si>
  <si>
    <t>FERMIN</t>
  </si>
  <si>
    <t xml:space="preserve">SALIDA </t>
  </si>
  <si>
    <t>ELIUT</t>
  </si>
  <si>
    <t>MERCATEK</t>
  </si>
  <si>
    <t>RME-9375</t>
  </si>
  <si>
    <t>RME-9376</t>
  </si>
  <si>
    <t>RME-</t>
  </si>
  <si>
    <t>RME (16/10)</t>
  </si>
  <si>
    <t>CUTTING TOOLS</t>
  </si>
  <si>
    <t>PABLO</t>
  </si>
  <si>
    <t>VICTOR</t>
  </si>
  <si>
    <t>DANIEL</t>
  </si>
  <si>
    <t>NADIA</t>
  </si>
  <si>
    <t>MIGUEL</t>
  </si>
  <si>
    <t>ALBERTO</t>
  </si>
  <si>
    <t>JORGE</t>
  </si>
  <si>
    <t>RMN97357 (06/11)</t>
  </si>
  <si>
    <t>RMN97358 (08/11)</t>
  </si>
  <si>
    <t>RME9427 (25/10)</t>
  </si>
  <si>
    <t>RME9426 (23/10)</t>
  </si>
  <si>
    <t>RME9428 (23/10)</t>
  </si>
  <si>
    <t>RME9429 (23/10)</t>
  </si>
  <si>
    <t>RME9430 (23/10)</t>
  </si>
  <si>
    <t>RME9432 (23/10)</t>
  </si>
  <si>
    <t>BINZEL</t>
  </si>
  <si>
    <t>RME9431 (13/11)</t>
  </si>
  <si>
    <t>ASAHI</t>
  </si>
  <si>
    <t>RMN-97375</t>
  </si>
  <si>
    <t>RMN-97374</t>
  </si>
  <si>
    <t>RME-9459</t>
  </si>
  <si>
    <t>RME9465 (25/10)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</si>
</sst>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-&quot;$&quot;* #,##0.00_-;\-&quot;$&quot;* #,##0.00_-;_-&quot;$&quot;* &quot;-&quot;??_-;_-@_-"/>
    <numFmt numFmtId="164" formatCode="&quot;$&quot;#,##0.00"/>
    <numFmt numFmtId="165" formatCode="&quot;US$&quot;#,##0.00;\-&quot;US$&quot;#,##0.00"/>
    <numFmt numFmtId="166" formatCode="_-[$$-409]* #,##0.00_ ;_-[$$-409]* \-#,##0.00\ ;_-[$$-409]* &quot;-&quot;??_ ;_-@_ "/>
    <numFmt numFmtId="167" formatCode="&quot;$&quot;#,##0"/>
    <numFmt numFmtId="168" formatCode="_-[$$-409]* #,##0.0000_ ;_-[$$-409]* \-#,##0.0000\ ;_-[$$-409]* &quot;-&quot;??_ ;_-@_ "/>
    <numFmt numFmtId="169" formatCode="_-[$$-80A]* #,##0.00_-;\-[$$-80A]* #,##0.00_-;_-[$$-80A]* &quot;-&quot;??_-;_-@_-"/>
    <numFmt numFmtId="170" formatCode="0.0000"/>
    <numFmt numFmtId="171" formatCode="0.000"/>
    <numFmt numFmtId="172" formatCode="#,##0_ ;\-#,##0\ "/>
  </numFmts>
  <fonts count="9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sz val="28"/>
      <color theme="1"/>
      <name val="Arial Black"/>
      <family val="2"/>
    </font>
    <font>
      <b/>
      <sz val="10"/>
      <name val="Arial"/>
      <family val="2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6"/>
      <color theme="0" tint="-0.1499984740745262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theme="0" tint="-0.249977111117893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sz val="11"/>
      <color theme="1"/>
      <name val="MS PGothic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name val="Arial"/>
      <family val="2"/>
    </font>
    <font>
      <b/>
      <sz val="18"/>
      <color rgb="FF0000FF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ＭＳ Ｐゴシック"/>
      <family val="3"/>
      <charset val="128"/>
    </font>
    <font>
      <sz val="11"/>
      <name val="ＭＳ ゴシック"/>
      <family val="3"/>
      <charset val="128"/>
    </font>
    <font>
      <sz val="9"/>
      <name val="Calibri"/>
      <family val="2"/>
    </font>
    <font>
      <sz val="11"/>
      <color theme="1"/>
      <name val="Bahnschrift Light"/>
      <family val="2"/>
    </font>
    <font>
      <b/>
      <sz val="11"/>
      <color theme="1"/>
      <name val="Bahnschrift Light"/>
      <family val="2"/>
    </font>
    <font>
      <sz val="11"/>
      <color theme="0"/>
      <name val="Bahnschrift Light"/>
      <family val="2"/>
    </font>
    <font>
      <b/>
      <sz val="16"/>
      <color theme="1"/>
      <name val="Bahnschrift Light"/>
      <family val="2"/>
    </font>
    <font>
      <b/>
      <sz val="12"/>
      <color theme="1"/>
      <name val="Bahnschrift Light"/>
      <family val="2"/>
    </font>
    <font>
      <b/>
      <sz val="22"/>
      <color theme="1"/>
      <name val="Calibri"/>
      <family val="2"/>
      <scheme val="minor"/>
    </font>
    <font>
      <sz val="12"/>
      <color theme="1"/>
      <name val="Bahnschrift Light"/>
      <family val="2"/>
    </font>
    <font>
      <sz val="12"/>
      <color theme="0"/>
      <name val="Bahnschrift Light"/>
      <family val="2"/>
    </font>
    <font>
      <sz val="12"/>
      <color rgb="FFFF0000"/>
      <name val="Bahnschrift Light"/>
      <family val="2"/>
    </font>
    <font>
      <sz val="14"/>
      <color theme="1"/>
      <name val="Bahnschrift Light"/>
      <family val="2"/>
    </font>
    <font>
      <b/>
      <sz val="14"/>
      <color theme="1"/>
      <name val="Bahnschrift Light"/>
      <family val="2"/>
    </font>
    <font>
      <sz val="16"/>
      <color theme="1"/>
      <name val="Bahnschrift Light"/>
      <family val="2"/>
    </font>
    <font>
      <sz val="18"/>
      <color theme="1"/>
      <name val="Bahnschrift Light"/>
      <family val="2"/>
    </font>
    <font>
      <b/>
      <sz val="18"/>
      <name val="Arial"/>
      <family val="2"/>
    </font>
    <font>
      <b/>
      <i/>
      <sz val="14"/>
      <color theme="1"/>
      <name val="Bahnschrift Light"/>
      <family val="2"/>
    </font>
    <font>
      <sz val="20"/>
      <color theme="1"/>
      <name val="Calibri"/>
      <family val="2"/>
      <scheme val="minor"/>
    </font>
    <font>
      <sz val="20"/>
      <color theme="1"/>
      <name val="Bahnschrift Light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6"/>
      <color theme="0"/>
      <name val="Bahnschrift Light"/>
      <family val="2"/>
    </font>
    <font>
      <sz val="24"/>
      <color theme="1"/>
      <name val="Calibri"/>
      <family val="2"/>
      <scheme val="minor"/>
    </font>
    <font>
      <b/>
      <sz val="24"/>
      <color theme="1"/>
      <name val="Bahnschrift Light"/>
      <family val="2"/>
    </font>
    <font>
      <sz val="11"/>
      <color theme="2"/>
      <name val="Calibri"/>
      <family val="2"/>
      <scheme val="minor"/>
    </font>
    <font>
      <b/>
      <sz val="26"/>
      <color theme="0"/>
      <name val="Bahnschrift Light"/>
      <family val="2"/>
    </font>
    <font>
      <sz val="14"/>
      <color theme="2"/>
      <name val="Bahnschrift Light"/>
      <family val="2"/>
    </font>
    <font>
      <sz val="18"/>
      <name val="Arial"/>
      <family val="2"/>
    </font>
    <font>
      <b/>
      <sz val="20"/>
      <color rgb="FF0000FF"/>
      <name val="Calibri"/>
      <family val="2"/>
      <scheme val="minor"/>
    </font>
    <font>
      <sz val="16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20"/>
      <color theme="1"/>
      <name val="Arial Narrow"/>
      <family val="2"/>
    </font>
    <font>
      <sz val="10"/>
      <color theme="1"/>
      <name val="Bahnschrift Light"/>
      <family val="2"/>
    </font>
    <font>
      <sz val="3"/>
      <color theme="0" tint="-0.249977111117893"/>
      <name val="Calibri"/>
      <family val="2"/>
      <scheme val="minor"/>
    </font>
    <font>
      <sz val="15"/>
      <color theme="1"/>
      <name val="Bahnschrift Light"/>
      <family val="2"/>
    </font>
    <font>
      <sz val="15"/>
      <color theme="0"/>
      <name val="Bahnschrift Light"/>
      <family val="2"/>
    </font>
    <font>
      <sz val="26"/>
      <color rgb="FFFF0000"/>
      <name val="Bahnschrift Light"/>
      <family val="2"/>
    </font>
    <font>
      <sz val="14"/>
      <color theme="0"/>
      <name val="Bahnschrift Light"/>
      <family val="2"/>
    </font>
    <font>
      <b/>
      <sz val="28"/>
      <color theme="1"/>
      <name val="Calibri"/>
      <family val="2"/>
      <scheme val="minor"/>
    </font>
    <font>
      <b/>
      <sz val="18"/>
      <color theme="1"/>
      <name val="Bahnschrift Light"/>
      <family val="2"/>
    </font>
    <font>
      <sz val="18"/>
      <color theme="0"/>
      <name val="Bahnschrift Light"/>
      <family val="2"/>
    </font>
    <font>
      <b/>
      <sz val="11"/>
      <color rgb="FFFF0000"/>
      <name val="Bahnschrift Light"/>
      <family val="2"/>
    </font>
    <font>
      <sz val="28"/>
      <color theme="1"/>
      <name val="Calibri"/>
      <family val="2"/>
      <scheme val="minor"/>
    </font>
    <font>
      <b/>
      <sz val="28"/>
      <color theme="1"/>
      <name val="Bahnschrift Light"/>
      <family val="2"/>
    </font>
    <font>
      <sz val="10"/>
      <color theme="0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0"/>
      <name val="Bahnschrift Light"/>
      <family val="2"/>
    </font>
    <font>
      <b/>
      <sz val="26"/>
      <color theme="1"/>
      <name val="Bahnschrift Light"/>
      <family val="2"/>
    </font>
    <font>
      <sz val="16"/>
      <color rgb="FFFF0000"/>
      <name val="Bahnschrift Light"/>
      <family val="2"/>
    </font>
    <font>
      <sz val="14"/>
      <color theme="1"/>
      <name val="Bahnschrift Light SemiCondensed"/>
      <family val="2"/>
    </font>
    <font>
      <sz val="14"/>
      <name val="Bahnschrift Light SemiCondensed"/>
      <family val="2"/>
    </font>
    <font>
      <b/>
      <sz val="9"/>
      <color theme="1"/>
      <name val="Calibri"/>
      <family val="2"/>
      <scheme val="minor"/>
    </font>
    <font>
      <b/>
      <sz val="14"/>
      <color theme="0"/>
      <name val="Bahnschrift Light"/>
      <family val="2"/>
    </font>
    <font>
      <sz val="14"/>
      <color theme="0" tint="-4.9989318521683403E-2"/>
      <name val="Calibri"/>
      <family val="2"/>
      <scheme val="minor"/>
    </font>
    <font>
      <sz val="16"/>
      <name val="Calibri"/>
      <family val="2"/>
    </font>
    <font>
      <sz val="16"/>
      <color theme="0" tint="-4.9989318521683403E-2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</font>
    <font>
      <sz val="8"/>
      <color theme="0"/>
      <name val="Bahnschrift Light"/>
      <family val="2"/>
    </font>
    <font>
      <sz val="14"/>
      <color theme="1"/>
      <name val="Arial"/>
      <family val="2"/>
    </font>
    <font>
      <sz val="14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799C5"/>
        <bgColor indexed="64"/>
      </patternFill>
    </fill>
  </fills>
  <borders count="15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/>
      <right style="medium">
        <color theme="1"/>
      </right>
      <top style="medium">
        <color indexed="64"/>
      </top>
      <bottom/>
      <diagonal/>
    </border>
    <border>
      <left style="medium">
        <color theme="1"/>
      </left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/>
      <bottom style="medium">
        <color indexed="64"/>
      </bottom>
      <diagonal/>
    </border>
    <border>
      <left/>
      <right style="medium">
        <color theme="1"/>
      </right>
      <top/>
      <bottom style="medium">
        <color indexed="64"/>
      </bottom>
      <diagonal/>
    </border>
    <border>
      <left style="medium">
        <color theme="1"/>
      </left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/>
      <bottom/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/>
      <diagonal/>
    </border>
    <border>
      <left style="thin">
        <color theme="0"/>
      </left>
      <right style="medium">
        <color indexed="64"/>
      </right>
      <top/>
      <bottom/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medium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/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theme="1"/>
      </right>
      <top/>
      <bottom/>
      <diagonal/>
    </border>
    <border>
      <left/>
      <right style="medium">
        <color indexed="64"/>
      </right>
      <top/>
      <bottom style="thin">
        <color theme="0"/>
      </bottom>
      <diagonal/>
    </border>
    <border>
      <left/>
      <right style="medium">
        <color indexed="64"/>
      </right>
      <top style="thin">
        <color theme="0"/>
      </top>
      <bottom/>
      <diagonal/>
    </border>
    <border>
      <left style="thin">
        <color indexed="64"/>
      </left>
      <right style="medium">
        <color indexed="64"/>
      </right>
      <top style="thin">
        <color theme="0"/>
      </top>
      <bottom/>
      <diagonal/>
    </border>
    <border>
      <left style="thin">
        <color indexed="64"/>
      </left>
      <right style="medium">
        <color indexed="64"/>
      </right>
      <top/>
      <bottom style="thin">
        <color theme="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medium">
        <color indexed="64"/>
      </left>
      <right/>
      <top/>
      <bottom style="thin">
        <color theme="0"/>
      </bottom>
      <diagonal/>
    </border>
    <border>
      <left style="thin">
        <color indexed="64"/>
      </left>
      <right style="medium">
        <color theme="1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medium">
        <color indexed="64"/>
      </right>
      <top/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/>
      <diagonal/>
    </border>
    <border>
      <left style="thin">
        <color theme="0"/>
      </left>
      <right/>
      <top style="thin">
        <color theme="0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0" borderId="0"/>
    <xf numFmtId="0" fontId="34" fillId="0" borderId="0">
      <alignment vertical="center"/>
    </xf>
    <xf numFmtId="0" fontId="35" fillId="0" borderId="0"/>
    <xf numFmtId="0" fontId="35" fillId="0" borderId="0"/>
    <xf numFmtId="0" fontId="34" fillId="0" borderId="0"/>
    <xf numFmtId="9" fontId="1" fillId="0" borderId="0" applyFont="0" applyFill="0" applyBorder="0" applyAlignment="0" applyProtection="0"/>
  </cellStyleXfs>
  <cellXfs count="1913">
    <xf numFmtId="0" fontId="0" fillId="0" borderId="0" xfId="0"/>
    <xf numFmtId="0" fontId="0" fillId="0" borderId="0" xfId="0" applyProtection="1">
      <protection hidden="1"/>
    </xf>
    <xf numFmtId="0" fontId="4" fillId="0" borderId="0" xfId="0" applyFont="1" applyAlignment="1" applyProtection="1">
      <alignment vertical="center"/>
      <protection hidden="1"/>
    </xf>
    <xf numFmtId="0" fontId="0" fillId="0" borderId="0" xfId="0" applyAlignment="1" applyProtection="1">
      <alignment horizontal="left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164" fontId="0" fillId="0" borderId="0" xfId="0" applyNumberFormat="1" applyBorder="1" applyAlignment="1"/>
    <xf numFmtId="0" fontId="0" fillId="0" borderId="0" xfId="0" applyFill="1" applyProtection="1">
      <protection hidden="1"/>
    </xf>
    <xf numFmtId="0" fontId="0" fillId="0" borderId="0" xfId="0" applyAlignment="1" applyProtection="1">
      <protection hidden="1"/>
    </xf>
    <xf numFmtId="165" fontId="0" fillId="0" borderId="17" xfId="0" applyNumberFormat="1" applyFill="1" applyBorder="1" applyProtection="1">
      <protection hidden="1"/>
    </xf>
    <xf numFmtId="166" fontId="2" fillId="0" borderId="17" xfId="0" applyNumberFormat="1" applyFont="1" applyFill="1" applyBorder="1" applyAlignment="1" applyProtection="1">
      <alignment horizontal="center" vertical="center"/>
      <protection hidden="1"/>
    </xf>
    <xf numFmtId="0" fontId="2" fillId="8" borderId="17" xfId="0" applyFont="1" applyFill="1" applyBorder="1" applyAlignment="1" applyProtection="1">
      <alignment horizontal="center" vertical="center"/>
      <protection locked="0"/>
    </xf>
    <xf numFmtId="1" fontId="0" fillId="0" borderId="17" xfId="0" applyNumberFormat="1" applyFill="1" applyBorder="1" applyAlignment="1" applyProtection="1">
      <alignment horizontal="center"/>
      <protection hidden="1"/>
    </xf>
    <xf numFmtId="0" fontId="0" fillId="0" borderId="0" xfId="0" applyAlignment="1" applyProtection="1">
      <alignment vertical="center"/>
      <protection hidden="1"/>
    </xf>
    <xf numFmtId="1" fontId="5" fillId="0" borderId="0" xfId="0" applyNumberFormat="1" applyFont="1" applyBorder="1" applyAlignment="1"/>
    <xf numFmtId="1" fontId="0" fillId="0" borderId="0" xfId="0" applyNumberFormat="1"/>
    <xf numFmtId="165" fontId="0" fillId="0" borderId="12" xfId="0" applyNumberFormat="1" applyFill="1" applyBorder="1" applyProtection="1">
      <protection hidden="1"/>
    </xf>
    <xf numFmtId="0" fontId="0" fillId="0" borderId="0" xfId="0" applyAlignment="1">
      <alignment horizontal="left"/>
    </xf>
    <xf numFmtId="0" fontId="12" fillId="0" borderId="0" xfId="0" applyFont="1" applyFill="1" applyBorder="1" applyAlignment="1" applyProtection="1">
      <alignment vertical="center"/>
      <protection hidden="1"/>
    </xf>
    <xf numFmtId="0" fontId="0" fillId="0" borderId="0" xfId="0" applyFill="1" applyBorder="1" applyAlignment="1" applyProtection="1">
      <alignment horizontal="center" vertical="center"/>
      <protection hidden="1"/>
    </xf>
    <xf numFmtId="3" fontId="5" fillId="0" borderId="10" xfId="1" applyNumberFormat="1" applyFont="1" applyBorder="1" applyAlignment="1" applyProtection="1">
      <alignment horizontal="right" vertical="center"/>
      <protection hidden="1"/>
    </xf>
    <xf numFmtId="0" fontId="0" fillId="0" borderId="0" xfId="0" applyAlignment="1" applyProtection="1">
      <alignment horizontal="center"/>
      <protection hidden="1"/>
    </xf>
    <xf numFmtId="164" fontId="5" fillId="0" borderId="30" xfId="1" applyNumberFormat="1" applyFont="1" applyBorder="1" applyAlignment="1" applyProtection="1">
      <alignment horizontal="right" vertical="center"/>
      <protection hidden="1"/>
    </xf>
    <xf numFmtId="0" fontId="14" fillId="0" borderId="0" xfId="0" applyFont="1" applyBorder="1" applyAlignment="1" applyProtection="1">
      <protection hidden="1"/>
    </xf>
    <xf numFmtId="164" fontId="5" fillId="0" borderId="14" xfId="1" applyNumberFormat="1" applyFont="1" applyBorder="1" applyAlignment="1" applyProtection="1">
      <alignment horizontal="right" vertical="center"/>
      <protection hidden="1"/>
    </xf>
    <xf numFmtId="0" fontId="0" fillId="0" borderId="0" xfId="0" applyAlignment="1">
      <alignment vertical="center"/>
    </xf>
    <xf numFmtId="0" fontId="0" fillId="0" borderId="17" xfId="0" applyBorder="1"/>
    <xf numFmtId="0" fontId="0" fillId="0" borderId="17" xfId="0" applyFill="1" applyBorder="1" applyAlignment="1" applyProtection="1">
      <alignment horizontal="center"/>
      <protection hidden="1"/>
    </xf>
    <xf numFmtId="166" fontId="9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8" borderId="20" xfId="0" applyFill="1" applyBorder="1" applyAlignment="1" applyProtection="1">
      <alignment horizontal="left"/>
      <protection hidden="1"/>
    </xf>
    <xf numFmtId="0" fontId="0" fillId="0" borderId="0" xfId="0" applyBorder="1"/>
    <xf numFmtId="0" fontId="12" fillId="0" borderId="0" xfId="0" applyFont="1" applyFill="1" applyBorder="1" applyAlignment="1" applyProtection="1">
      <alignment horizontal="center" vertical="center"/>
      <protection hidden="1"/>
    </xf>
    <xf numFmtId="3" fontId="5" fillId="0" borderId="41" xfId="1" applyNumberFormat="1" applyFont="1" applyBorder="1" applyAlignment="1" applyProtection="1">
      <alignment horizontal="right" vertical="center"/>
      <protection hidden="1"/>
    </xf>
    <xf numFmtId="165" fontId="6" fillId="0" borderId="17" xfId="0" applyNumberFormat="1" applyFont="1" applyFill="1" applyBorder="1" applyProtection="1">
      <protection hidden="1"/>
    </xf>
    <xf numFmtId="0" fontId="12" fillId="7" borderId="0" xfId="0" applyFont="1" applyFill="1" applyBorder="1" applyAlignment="1" applyProtection="1">
      <alignment horizontal="left" vertical="center"/>
      <protection hidden="1"/>
    </xf>
    <xf numFmtId="165" fontId="6" fillId="0" borderId="0" xfId="0" applyNumberFormat="1" applyFont="1" applyFill="1" applyBorder="1" applyProtection="1">
      <protection hidden="1"/>
    </xf>
    <xf numFmtId="164" fontId="6" fillId="0" borderId="0" xfId="0" applyNumberFormat="1" applyFont="1" applyFill="1" applyBorder="1" applyProtection="1">
      <protection hidden="1"/>
    </xf>
    <xf numFmtId="166" fontId="16" fillId="0" borderId="0" xfId="0" applyNumberFormat="1" applyFont="1" applyBorder="1" applyAlignment="1" applyProtection="1">
      <alignment horizontal="center" vertical="center"/>
      <protection hidden="1"/>
    </xf>
    <xf numFmtId="0" fontId="5" fillId="0" borderId="0" xfId="0" applyFont="1" applyBorder="1" applyAlignment="1" applyProtection="1">
      <alignment vertical="center" wrapText="1"/>
      <protection hidden="1"/>
    </xf>
    <xf numFmtId="166" fontId="16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8" borderId="18" xfId="0" applyFill="1" applyBorder="1" applyAlignment="1" applyProtection="1">
      <protection hidden="1"/>
    </xf>
    <xf numFmtId="0" fontId="0" fillId="0" borderId="17" xfId="0" applyFill="1" applyBorder="1" applyAlignment="1" applyProtection="1">
      <alignment horizontal="center" vertical="center"/>
      <protection hidden="1"/>
    </xf>
    <xf numFmtId="0" fontId="0" fillId="2" borderId="1" xfId="0" applyFill="1" applyBorder="1" applyAlignment="1" applyProtection="1">
      <alignment vertical="center" wrapText="1"/>
      <protection hidden="1"/>
    </xf>
    <xf numFmtId="0" fontId="15" fillId="7" borderId="0" xfId="0" applyFont="1" applyFill="1" applyBorder="1" applyAlignment="1">
      <alignment vertical="center" wrapText="1"/>
    </xf>
    <xf numFmtId="1" fontId="0" fillId="8" borderId="20" xfId="0" applyNumberFormat="1" applyFill="1" applyBorder="1" applyAlignment="1" applyProtection="1">
      <alignment horizontal="center"/>
      <protection hidden="1"/>
    </xf>
    <xf numFmtId="166" fontId="9" fillId="0" borderId="12" xfId="0" applyNumberFormat="1" applyFont="1" applyFill="1" applyBorder="1" applyAlignment="1" applyProtection="1">
      <alignment horizontal="center" vertical="center"/>
      <protection hidden="1"/>
    </xf>
    <xf numFmtId="166" fontId="0" fillId="0" borderId="0" xfId="0" applyNumberFormat="1" applyProtection="1">
      <protection hidden="1"/>
    </xf>
    <xf numFmtId="0" fontId="0" fillId="0" borderId="0" xfId="0" applyFill="1" applyBorder="1" applyAlignment="1" applyProtection="1">
      <alignment horizontal="center"/>
      <protection hidden="1"/>
    </xf>
    <xf numFmtId="0" fontId="9" fillId="0" borderId="0" xfId="0" applyFont="1" applyFill="1" applyBorder="1" applyAlignment="1" applyProtection="1">
      <alignment vertical="center"/>
      <protection hidden="1"/>
    </xf>
    <xf numFmtId="0" fontId="0" fillId="0" borderId="0" xfId="0" applyAlignment="1">
      <alignment horizontal="center"/>
    </xf>
    <xf numFmtId="0" fontId="5" fillId="0" borderId="0" xfId="0" applyFont="1" applyBorder="1" applyAlignment="1" applyProtection="1">
      <alignment horizontal="center" vertical="center" wrapText="1"/>
      <protection hidden="1"/>
    </xf>
    <xf numFmtId="0" fontId="5" fillId="0" borderId="1" xfId="0" applyFont="1" applyBorder="1" applyAlignment="1" applyProtection="1">
      <alignment vertical="center" wrapText="1"/>
      <protection hidden="1"/>
    </xf>
    <xf numFmtId="0" fontId="22" fillId="0" borderId="0" xfId="0" applyFont="1" applyAlignment="1">
      <alignment vertical="center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6" fillId="0" borderId="17" xfId="0" applyFont="1" applyFill="1" applyBorder="1" applyAlignment="1" applyProtection="1">
      <alignment horizontal="left" vertical="center"/>
      <protection hidden="1"/>
    </xf>
    <xf numFmtId="0" fontId="21" fillId="0" borderId="0" xfId="0" applyFont="1" applyAlignment="1" applyProtection="1">
      <protection hidden="1"/>
    </xf>
    <xf numFmtId="1" fontId="0" fillId="8" borderId="18" xfId="0" applyNumberFormat="1" applyFill="1" applyBorder="1" applyAlignment="1" applyProtection="1">
      <alignment horizontal="center"/>
      <protection hidden="1"/>
    </xf>
    <xf numFmtId="1" fontId="3" fillId="8" borderId="21" xfId="0" applyNumberFormat="1" applyFont="1" applyFill="1" applyBorder="1" applyAlignment="1" applyProtection="1">
      <alignment horizontal="center"/>
      <protection hidden="1"/>
    </xf>
    <xf numFmtId="0" fontId="24" fillId="0" borderId="0" xfId="0" applyFont="1" applyAlignment="1" applyProtection="1">
      <alignment vertical="center"/>
      <protection hidden="1"/>
    </xf>
    <xf numFmtId="0" fontId="6" fillId="13" borderId="17" xfId="0" applyFont="1" applyFill="1" applyBorder="1" applyAlignment="1" applyProtection="1">
      <alignment horizontal="left" vertical="center"/>
      <protection hidden="1"/>
    </xf>
    <xf numFmtId="0" fontId="6" fillId="0" borderId="17" xfId="0" applyFont="1" applyFill="1" applyBorder="1" applyAlignment="1" applyProtection="1">
      <alignment horizontal="right" vertical="center" indent="1"/>
      <protection hidden="1"/>
    </xf>
    <xf numFmtId="0" fontId="21" fillId="8" borderId="21" xfId="0" applyFont="1" applyFill="1" applyBorder="1" applyAlignment="1" applyProtection="1">
      <alignment horizontal="center"/>
      <protection hidden="1"/>
    </xf>
    <xf numFmtId="0" fontId="0" fillId="0" borderId="2" xfId="0" applyFill="1" applyBorder="1" applyAlignment="1" applyProtection="1">
      <alignment horizontal="center" vertical="center" wrapText="1"/>
      <protection hidden="1"/>
    </xf>
    <xf numFmtId="166" fontId="26" fillId="0" borderId="0" xfId="0" applyNumberFormat="1" applyFont="1" applyFill="1" applyBorder="1" applyAlignment="1" applyProtection="1">
      <alignment vertical="center"/>
      <protection hidden="1"/>
    </xf>
    <xf numFmtId="0" fontId="0" fillId="0" borderId="0" xfId="0" applyBorder="1" applyAlignment="1" applyProtection="1">
      <alignment horizontal="left"/>
      <protection hidden="1"/>
    </xf>
    <xf numFmtId="0" fontId="6" fillId="0" borderId="18" xfId="0" applyFont="1" applyFill="1" applyBorder="1" applyAlignment="1" applyProtection="1">
      <alignment horizontal="left" vertical="center"/>
      <protection hidden="1"/>
    </xf>
    <xf numFmtId="166" fontId="0" fillId="0" borderId="0" xfId="0" applyNumberFormat="1" applyBorder="1" applyAlignment="1" applyProtection="1">
      <alignment horizontal="center"/>
      <protection hidden="1"/>
    </xf>
    <xf numFmtId="1" fontId="2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15" xfId="0" applyBorder="1" applyAlignment="1" applyProtection="1">
      <alignment vertical="center"/>
      <protection hidden="1"/>
    </xf>
    <xf numFmtId="0" fontId="0" fillId="0" borderId="0" xfId="0" applyFill="1" applyBorder="1" applyAlignment="1" applyProtection="1">
      <alignment horizontal="center" vertical="center" wrapText="1"/>
      <protection hidden="1"/>
    </xf>
    <xf numFmtId="0" fontId="0" fillId="0" borderId="0" xfId="0" applyFill="1" applyAlignment="1" applyProtection="1">
      <alignment horizontal="center" vertical="center"/>
      <protection hidden="1"/>
    </xf>
    <xf numFmtId="1" fontId="2" fillId="8" borderId="17" xfId="0" applyNumberFormat="1" applyFont="1" applyFill="1" applyBorder="1" applyAlignment="1" applyProtection="1">
      <alignment horizontal="center" vertical="center"/>
      <protection hidden="1"/>
    </xf>
    <xf numFmtId="0" fontId="28" fillId="0" borderId="0" xfId="0" applyFont="1" applyAlignment="1">
      <alignment horizontal="center" vertical="center"/>
    </xf>
    <xf numFmtId="1" fontId="29" fillId="0" borderId="17" xfId="0" applyNumberFormat="1" applyFont="1" applyFill="1" applyBorder="1" applyAlignment="1" applyProtection="1">
      <alignment horizontal="center" vertical="center"/>
      <protection hidden="1"/>
    </xf>
    <xf numFmtId="0" fontId="28" fillId="0" borderId="0" xfId="0" applyFont="1" applyFill="1" applyBorder="1" applyAlignment="1" applyProtection="1">
      <alignment horizontal="center" vertical="center"/>
      <protection hidden="1"/>
    </xf>
    <xf numFmtId="0" fontId="30" fillId="7" borderId="0" xfId="0" applyFont="1" applyFill="1" applyBorder="1" applyAlignment="1">
      <alignment horizontal="center" vertical="center" wrapText="1"/>
    </xf>
    <xf numFmtId="0" fontId="0" fillId="0" borderId="0" xfId="0" applyAlignment="1">
      <alignment vertical="center" textRotation="90" wrapText="1"/>
    </xf>
    <xf numFmtId="166" fontId="24" fillId="0" borderId="0" xfId="0" applyNumberFormat="1" applyFont="1" applyBorder="1" applyAlignment="1" applyProtection="1">
      <alignment horizontal="center" vertical="center"/>
      <protection hidden="1"/>
    </xf>
    <xf numFmtId="0" fontId="19" fillId="0" borderId="0" xfId="0" applyFont="1" applyFill="1" applyBorder="1" applyAlignment="1" applyProtection="1">
      <alignment vertical="center"/>
      <protection hidden="1"/>
    </xf>
    <xf numFmtId="0" fontId="31" fillId="0" borderId="0" xfId="0" applyFont="1" applyBorder="1" applyAlignment="1">
      <alignment horizontal="center" vertical="center" wrapText="1"/>
    </xf>
    <xf numFmtId="164" fontId="19" fillId="0" borderId="0" xfId="0" applyNumberFormat="1" applyFont="1" applyBorder="1" applyAlignment="1">
      <alignment horizontal="center"/>
    </xf>
    <xf numFmtId="0" fontId="31" fillId="0" borderId="0" xfId="0" applyFont="1" applyBorder="1" applyAlignment="1">
      <alignment horizontal="center" vertical="top"/>
    </xf>
    <xf numFmtId="0" fontId="19" fillId="0" borderId="0" xfId="0" applyFont="1" applyAlignment="1">
      <alignment horizontal="center" vertical="center"/>
    </xf>
    <xf numFmtId="1" fontId="16" fillId="0" borderId="0" xfId="0" applyNumberFormat="1" applyFont="1" applyBorder="1" applyAlignment="1" applyProtection="1">
      <alignment horizontal="center" vertical="center"/>
      <protection hidden="1"/>
    </xf>
    <xf numFmtId="1" fontId="0" fillId="0" borderId="0" xfId="0" applyNumberFormat="1" applyAlignment="1">
      <alignment horizontal="center" vertical="center"/>
    </xf>
    <xf numFmtId="0" fontId="5" fillId="0" borderId="2" xfId="0" applyFont="1" applyBorder="1" applyAlignment="1" applyProtection="1">
      <alignment wrapText="1"/>
      <protection hidden="1"/>
    </xf>
    <xf numFmtId="1" fontId="24" fillId="0" borderId="16" xfId="0" applyNumberFormat="1" applyFont="1" applyFill="1" applyBorder="1" applyAlignment="1" applyProtection="1">
      <alignment horizontal="center" vertical="center"/>
      <protection hidden="1"/>
    </xf>
    <xf numFmtId="1" fontId="0" fillId="2" borderId="63" xfId="0" applyNumberFormat="1" applyFill="1" applyBorder="1" applyAlignment="1" applyProtection="1">
      <alignment horizontal="center" vertical="center"/>
      <protection hidden="1"/>
    </xf>
    <xf numFmtId="1" fontId="0" fillId="3" borderId="64" xfId="0" applyNumberFormat="1" applyFill="1" applyBorder="1" applyAlignment="1" applyProtection="1">
      <alignment horizontal="center" vertical="center"/>
      <protection hidden="1"/>
    </xf>
    <xf numFmtId="0" fontId="0" fillId="0" borderId="63" xfId="0" applyFont="1" applyBorder="1" applyAlignment="1" applyProtection="1">
      <alignment horizontal="center" vertical="center"/>
      <protection hidden="1"/>
    </xf>
    <xf numFmtId="0" fontId="0" fillId="0" borderId="26" xfId="0" applyFont="1" applyBorder="1" applyAlignment="1" applyProtection="1">
      <alignment horizontal="center" vertical="center"/>
      <protection hidden="1"/>
    </xf>
    <xf numFmtId="0" fontId="5" fillId="0" borderId="0" xfId="0" applyFont="1" applyFill="1" applyBorder="1" applyAlignment="1" applyProtection="1">
      <alignment vertical="center" wrapText="1"/>
      <protection hidden="1"/>
    </xf>
    <xf numFmtId="1" fontId="24" fillId="0" borderId="0" xfId="0" applyNumberFormat="1" applyFont="1" applyFill="1" applyBorder="1" applyAlignment="1" applyProtection="1">
      <alignment vertical="center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0" fillId="15" borderId="17" xfId="0" applyFill="1" applyBorder="1" applyAlignment="1">
      <alignment horizontal="center"/>
    </xf>
    <xf numFmtId="0" fontId="0" fillId="0" borderId="11" xfId="0" applyBorder="1" applyAlignment="1" applyProtection="1">
      <alignment vertical="center"/>
      <protection hidden="1"/>
    </xf>
    <xf numFmtId="1" fontId="2" fillId="0" borderId="17" xfId="0" applyNumberFormat="1" applyFont="1" applyBorder="1" applyAlignment="1" applyProtection="1">
      <alignment horizontal="center" vertical="center"/>
      <protection hidden="1"/>
    </xf>
    <xf numFmtId="1" fontId="0" fillId="2" borderId="25" xfId="0" applyNumberFormat="1" applyFill="1" applyBorder="1" applyAlignment="1" applyProtection="1">
      <alignment vertical="center"/>
      <protection hidden="1"/>
    </xf>
    <xf numFmtId="0" fontId="0" fillId="0" borderId="2" xfId="0" applyFont="1" applyBorder="1" applyAlignment="1" applyProtection="1">
      <alignment vertical="center"/>
      <protection hidden="1"/>
    </xf>
    <xf numFmtId="0" fontId="5" fillId="0" borderId="27" xfId="0" applyFont="1" applyBorder="1" applyAlignment="1" applyProtection="1">
      <alignment vertical="center" wrapText="1"/>
      <protection hidden="1"/>
    </xf>
    <xf numFmtId="0" fontId="5" fillId="0" borderId="2" xfId="0" applyFont="1" applyBorder="1" applyAlignment="1" applyProtection="1">
      <alignment vertical="center" wrapText="1"/>
      <protection hidden="1"/>
    </xf>
    <xf numFmtId="0" fontId="0" fillId="0" borderId="17" xfId="0" applyBorder="1" applyAlignment="1">
      <alignment horizontal="center"/>
    </xf>
    <xf numFmtId="167" fontId="6" fillId="0" borderId="0" xfId="1" applyNumberFormat="1" applyFont="1" applyBorder="1" applyAlignment="1" applyProtection="1">
      <alignment vertical="center"/>
      <protection hidden="1"/>
    </xf>
    <xf numFmtId="0" fontId="0" fillId="0" borderId="0" xfId="0" applyProtection="1">
      <protection hidden="1"/>
    </xf>
    <xf numFmtId="0" fontId="0" fillId="4" borderId="7" xfId="0" applyFill="1" applyBorder="1" applyAlignment="1" applyProtection="1">
      <alignment horizontal="center" vertical="center" wrapText="1"/>
      <protection hidden="1"/>
    </xf>
    <xf numFmtId="0" fontId="0" fillId="4" borderId="68" xfId="0" applyFont="1" applyFill="1" applyBorder="1" applyAlignment="1" applyProtection="1">
      <alignment horizontal="center" vertical="center"/>
      <protection hidden="1"/>
    </xf>
    <xf numFmtId="0" fontId="6" fillId="4" borderId="62" xfId="0" applyFont="1" applyFill="1" applyBorder="1" applyAlignment="1" applyProtection="1">
      <alignment horizontal="center" vertical="center" wrapText="1"/>
      <protection hidden="1"/>
    </xf>
    <xf numFmtId="0" fontId="0" fillId="4" borderId="62" xfId="0" applyFill="1" applyBorder="1" applyAlignment="1" applyProtection="1">
      <alignment horizontal="center" vertical="center"/>
      <protection hidden="1"/>
    </xf>
    <xf numFmtId="0" fontId="6" fillId="5" borderId="62" xfId="0" applyFont="1" applyFill="1" applyBorder="1" applyAlignment="1" applyProtection="1">
      <alignment horizontal="center" vertical="center" wrapText="1"/>
      <protection hidden="1"/>
    </xf>
    <xf numFmtId="0" fontId="6" fillId="12" borderId="69" xfId="0" applyFont="1" applyFill="1" applyBorder="1" applyAlignment="1" applyProtection="1">
      <alignment horizontal="center" vertical="center" wrapText="1"/>
      <protection hidden="1"/>
    </xf>
    <xf numFmtId="1" fontId="2" fillId="0" borderId="71" xfId="0" applyNumberFormat="1" applyFont="1" applyBorder="1" applyAlignment="1" applyProtection="1">
      <alignment horizontal="center" vertical="center"/>
      <protection hidden="1"/>
    </xf>
    <xf numFmtId="166" fontId="0" fillId="0" borderId="71" xfId="0" applyNumberFormat="1" applyBorder="1" applyAlignment="1" applyProtection="1">
      <alignment horizontal="center" vertical="center"/>
      <protection hidden="1"/>
    </xf>
    <xf numFmtId="1" fontId="2" fillId="9" borderId="71" xfId="0" applyNumberFormat="1" applyFont="1" applyFill="1" applyBorder="1" applyAlignment="1" applyProtection="1">
      <alignment horizontal="center" vertical="center"/>
      <protection hidden="1"/>
    </xf>
    <xf numFmtId="0" fontId="6" fillId="3" borderId="69" xfId="0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5" fillId="0" borderId="26" xfId="0" applyFont="1" applyBorder="1" applyAlignment="1" applyProtection="1">
      <alignment horizontal="center" vertical="center" wrapText="1"/>
      <protection hidden="1"/>
    </xf>
    <xf numFmtId="0" fontId="0" fillId="0" borderId="73" xfId="0" applyFill="1" applyBorder="1" applyAlignment="1" applyProtection="1">
      <alignment horizontal="center" wrapText="1"/>
      <protection hidden="1"/>
    </xf>
    <xf numFmtId="0" fontId="0" fillId="0" borderId="26" xfId="0" applyFill="1" applyBorder="1" applyAlignment="1" applyProtection="1">
      <alignment vertical="center" wrapText="1"/>
      <protection hidden="1"/>
    </xf>
    <xf numFmtId="0" fontId="8" fillId="0" borderId="0" xfId="0" applyFont="1" applyBorder="1" applyAlignment="1">
      <alignment horizontal="center" vertical="top"/>
    </xf>
    <xf numFmtId="0" fontId="0" fillId="0" borderId="0" xfId="0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13" fillId="0" borderId="0" xfId="0" applyFont="1" applyBorder="1" applyAlignment="1">
      <alignment horizontal="center" vertical="center" wrapText="1"/>
    </xf>
    <xf numFmtId="1" fontId="2" fillId="0" borderId="24" xfId="0" applyNumberFormat="1" applyFont="1" applyBorder="1" applyAlignment="1" applyProtection="1">
      <alignment horizontal="center" vertical="center"/>
      <protection hidden="1"/>
    </xf>
    <xf numFmtId="166" fontId="0" fillId="0" borderId="17" xfId="0" applyNumberFormat="1" applyBorder="1" applyAlignment="1" applyProtection="1">
      <alignment horizontal="center" vertical="center"/>
      <protection hidden="1"/>
    </xf>
    <xf numFmtId="1" fontId="2" fillId="9" borderId="17" xfId="0" applyNumberFormat="1" applyFont="1" applyFill="1" applyBorder="1" applyAlignment="1" applyProtection="1">
      <alignment horizontal="center" vertical="center"/>
      <protection hidden="1"/>
    </xf>
    <xf numFmtId="164" fontId="0" fillId="0" borderId="0" xfId="0" applyNumberFormat="1" applyBorder="1" applyAlignment="1">
      <alignment horizontal="center"/>
    </xf>
    <xf numFmtId="0" fontId="5" fillId="0" borderId="1" xfId="0" applyFont="1" applyBorder="1" applyAlignment="1" applyProtection="1">
      <alignment wrapText="1"/>
      <protection hidden="1"/>
    </xf>
    <xf numFmtId="0" fontId="0" fillId="3" borderId="3" xfId="0" applyNumberFormat="1" applyFill="1" applyBorder="1" applyAlignment="1" applyProtection="1">
      <alignment vertical="center"/>
      <protection hidden="1"/>
    </xf>
    <xf numFmtId="166" fontId="26" fillId="0" borderId="0" xfId="0" applyNumberFormat="1" applyFont="1" applyFill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6" fillId="5" borderId="6" xfId="0" applyFont="1" applyFill="1" applyBorder="1" applyAlignment="1" applyProtection="1">
      <alignment horizontal="center" vertical="center" wrapText="1"/>
      <protection hidden="1"/>
    </xf>
    <xf numFmtId="0" fontId="6" fillId="12" borderId="6" xfId="0" applyFont="1" applyFill="1" applyBorder="1" applyAlignment="1" applyProtection="1">
      <alignment horizontal="center" vertical="center" wrapText="1"/>
      <protection hidden="1"/>
    </xf>
    <xf numFmtId="0" fontId="0" fillId="4" borderId="5" xfId="0" applyFont="1" applyFill="1" applyBorder="1" applyAlignment="1" applyProtection="1">
      <alignment horizontal="center" vertical="center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0" fontId="0" fillId="4" borderId="6" xfId="0" applyFill="1" applyBorder="1" applyAlignment="1" applyProtection="1">
      <alignment horizontal="center" vertical="center" wrapText="1"/>
      <protection hidden="1"/>
    </xf>
    <xf numFmtId="0" fontId="3" fillId="0" borderId="21" xfId="0" applyFont="1" applyFill="1" applyBorder="1" applyAlignment="1" applyProtection="1">
      <alignment horizontal="center"/>
      <protection hidden="1"/>
    </xf>
    <xf numFmtId="1" fontId="2" fillId="0" borderId="18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" fontId="0" fillId="0" borderId="17" xfId="0" applyNumberFormat="1" applyFill="1" applyBorder="1" applyAlignment="1" applyProtection="1">
      <alignment horizontal="center" vertical="center"/>
      <protection hidden="1"/>
    </xf>
    <xf numFmtId="0" fontId="0" fillId="0" borderId="0" xfId="0" applyFill="1" applyAlignment="1">
      <alignment vertical="center"/>
    </xf>
    <xf numFmtId="0" fontId="8" fillId="0" borderId="0" xfId="0" applyFont="1" applyBorder="1" applyAlignment="1">
      <alignment horizontal="center" vertical="top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13" fillId="0" borderId="0" xfId="0" applyFont="1" applyBorder="1" applyAlignment="1">
      <alignment horizontal="center" vertical="center" wrapText="1"/>
    </xf>
    <xf numFmtId="164" fontId="0" fillId="0" borderId="0" xfId="0" applyNumberForma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Protection="1">
      <protection hidden="1"/>
    </xf>
    <xf numFmtId="0" fontId="0" fillId="0" borderId="0" xfId="0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8" fillId="0" borderId="0" xfId="0" applyFont="1" applyBorder="1" applyAlignment="1">
      <alignment horizontal="center" vertical="top"/>
    </xf>
    <xf numFmtId="0" fontId="13" fillId="0" borderId="0" xfId="0" applyFont="1" applyBorder="1" applyAlignment="1">
      <alignment horizontal="center" vertical="center" wrapText="1"/>
    </xf>
    <xf numFmtId="164" fontId="0" fillId="0" borderId="0" xfId="0" applyNumberFormat="1" applyBorder="1" applyAlignment="1">
      <alignment horizontal="center"/>
    </xf>
    <xf numFmtId="14" fontId="25" fillId="0" borderId="0" xfId="0" applyNumberFormat="1" applyFont="1" applyAlignment="1" applyProtection="1">
      <alignment horizontal="center"/>
      <protection hidden="1"/>
    </xf>
    <xf numFmtId="0" fontId="0" fillId="0" borderId="0" xfId="0" applyAlignment="1">
      <alignment horizontal="center" vertical="center"/>
    </xf>
    <xf numFmtId="1" fontId="12" fillId="0" borderId="39" xfId="0" applyNumberFormat="1" applyFont="1" applyFill="1" applyBorder="1" applyAlignment="1" applyProtection="1">
      <alignment vertical="center"/>
      <protection hidden="1"/>
    </xf>
    <xf numFmtId="0" fontId="0" fillId="0" borderId="0" xfId="0" applyBorder="1" applyAlignment="1">
      <alignment horizontal="center" vertical="center"/>
    </xf>
    <xf numFmtId="166" fontId="12" fillId="0" borderId="0" xfId="0" applyNumberFormat="1" applyFont="1" applyFill="1" applyBorder="1" applyAlignment="1" applyProtection="1">
      <alignment vertical="center"/>
      <protection hidden="1"/>
    </xf>
    <xf numFmtId="169" fontId="5" fillId="0" borderId="0" xfId="0" applyNumberFormat="1" applyFont="1" applyFill="1" applyBorder="1" applyAlignment="1" applyProtection="1">
      <alignment vertical="center" wrapText="1"/>
      <protection hidden="1"/>
    </xf>
    <xf numFmtId="0" fontId="0" fillId="0" borderId="15" xfId="0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0" fillId="0" borderId="0" xfId="0"/>
    <xf numFmtId="169" fontId="12" fillId="16" borderId="0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17" xfId="0" applyFill="1" applyBorder="1" applyAlignment="1" applyProtection="1">
      <alignment vertical="center"/>
      <protection hidden="1"/>
    </xf>
    <xf numFmtId="0" fontId="7" fillId="0" borderId="17" xfId="0" applyFont="1" applyFill="1" applyBorder="1" applyAlignment="1">
      <alignment vertical="center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4" borderId="7" xfId="0" applyFill="1" applyBorder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/>
    </xf>
    <xf numFmtId="0" fontId="0" fillId="0" borderId="0" xfId="0" applyAlignment="1" applyProtection="1">
      <alignment horizontal="center" vertical="center"/>
      <protection hidden="1"/>
    </xf>
    <xf numFmtId="0" fontId="2" fillId="0" borderId="17" xfId="0" applyFont="1" applyFill="1" applyBorder="1" applyAlignment="1" applyProtection="1">
      <alignment horizontal="center" vertical="center"/>
      <protection locked="0"/>
    </xf>
    <xf numFmtId="1" fontId="2" fillId="17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Fill="1" applyBorder="1"/>
    <xf numFmtId="0" fontId="0" fillId="0" borderId="0" xfId="0" applyAlignment="1">
      <alignment horizontal="center" vertical="center"/>
    </xf>
    <xf numFmtId="166" fontId="16" fillId="0" borderId="0" xfId="0" applyNumberFormat="1" applyFont="1" applyFill="1" applyBorder="1" applyAlignment="1" applyProtection="1">
      <alignment horizontal="center" vertical="center"/>
      <protection hidden="1"/>
    </xf>
    <xf numFmtId="1" fontId="0" fillId="0" borderId="63" xfId="0" applyNumberFormat="1" applyFont="1" applyBorder="1" applyAlignment="1" applyProtection="1">
      <alignment horizontal="center" vertical="center"/>
      <protection hidden="1"/>
    </xf>
    <xf numFmtId="166" fontId="0" fillId="0" borderId="17" xfId="0" applyNumberFormat="1" applyFill="1" applyBorder="1" applyAlignment="1" applyProtection="1">
      <alignment horizontal="center" vertical="center"/>
      <protection hidden="1"/>
    </xf>
    <xf numFmtId="166" fontId="0" fillId="0" borderId="17" xfId="0" applyNumberFormat="1" applyFont="1" applyFill="1" applyBorder="1" applyAlignment="1" applyProtection="1">
      <alignment horizontal="center" vertical="center"/>
      <protection hidden="1"/>
    </xf>
    <xf numFmtId="0" fontId="6" fillId="0" borderId="17" xfId="0" applyFont="1" applyFill="1" applyBorder="1" applyAlignment="1" applyProtection="1">
      <alignment horizontal="center" vertical="center"/>
      <protection hidden="1"/>
    </xf>
    <xf numFmtId="166" fontId="0" fillId="0" borderId="0" xfId="0" applyNumberFormat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5" fillId="0" borderId="0" xfId="0" applyFont="1" applyBorder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 wrapText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left" indent="1"/>
      <protection hidden="1"/>
    </xf>
    <xf numFmtId="0" fontId="6" fillId="18" borderId="17" xfId="0" applyFont="1" applyFill="1" applyBorder="1" applyAlignment="1" applyProtection="1">
      <alignment horizontal="left" vertical="center"/>
      <protection hidden="1"/>
    </xf>
    <xf numFmtId="0" fontId="0" fillId="0" borderId="0" xfId="0" applyAlignment="1">
      <alignment horizontal="left" vertical="top"/>
    </xf>
    <xf numFmtId="0" fontId="0" fillId="0" borderId="0" xfId="0" applyProtection="1">
      <protection hidden="1"/>
    </xf>
    <xf numFmtId="168" fontId="7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166" fontId="16" fillId="0" borderId="17" xfId="0" applyNumberFormat="1" applyFont="1" applyBorder="1" applyAlignment="1" applyProtection="1">
      <alignment horizontal="center" vertical="center"/>
      <protection hidden="1"/>
    </xf>
    <xf numFmtId="0" fontId="6" fillId="18" borderId="12" xfId="0" applyFont="1" applyFill="1" applyBorder="1" applyAlignment="1" applyProtection="1">
      <alignment horizontal="left" vertical="center"/>
      <protection hidden="1"/>
    </xf>
    <xf numFmtId="0" fontId="6" fillId="0" borderId="12" xfId="0" applyFont="1" applyFill="1" applyBorder="1" applyAlignment="1" applyProtection="1">
      <alignment horizontal="center" vertical="center"/>
      <protection hidden="1"/>
    </xf>
    <xf numFmtId="1" fontId="2" fillId="17" borderId="12" xfId="0" applyNumberFormat="1" applyFont="1" applyFill="1" applyBorder="1" applyAlignment="1" applyProtection="1">
      <alignment horizontal="center" vertical="center"/>
      <protection hidden="1"/>
    </xf>
    <xf numFmtId="49" fontId="0" fillId="0" borderId="0" xfId="0" applyNumberFormat="1" applyAlignment="1" applyProtection="1">
      <alignment horizontal="left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1" fontId="37" fillId="0" borderId="17" xfId="0" applyNumberFormat="1" applyFont="1" applyFill="1" applyBorder="1" applyAlignment="1" applyProtection="1">
      <alignment horizontal="center" vertical="center"/>
      <protection hidden="1"/>
    </xf>
    <xf numFmtId="1" fontId="37" fillId="8" borderId="18" xfId="0" applyNumberFormat="1" applyFont="1" applyFill="1" applyBorder="1" applyAlignment="1" applyProtection="1">
      <alignment horizontal="center" vertical="center"/>
      <protection hidden="1"/>
    </xf>
    <xf numFmtId="1" fontId="37" fillId="8" borderId="22" xfId="0" applyNumberFormat="1" applyFont="1" applyFill="1" applyBorder="1" applyAlignment="1" applyProtection="1">
      <alignment horizontal="center" vertical="center"/>
      <protection hidden="1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71" fontId="39" fillId="8" borderId="21" xfId="0" applyNumberFormat="1" applyFont="1" applyFill="1" applyBorder="1" applyAlignment="1" applyProtection="1">
      <alignment horizontal="center" vertical="center"/>
      <protection hidden="1"/>
    </xf>
    <xf numFmtId="49" fontId="0" fillId="0" borderId="0" xfId="0" applyNumberFormat="1" applyAlignment="1">
      <alignment horizontal="center" vertical="center"/>
    </xf>
    <xf numFmtId="1" fontId="7" fillId="0" borderId="0" xfId="0" applyNumberFormat="1" applyFont="1" applyBorder="1" applyAlignment="1" applyProtection="1">
      <alignment vertical="center"/>
      <protection hidden="1"/>
    </xf>
    <xf numFmtId="1" fontId="42" fillId="0" borderId="17" xfId="0" applyNumberFormat="1" applyFont="1" applyFill="1" applyBorder="1" applyAlignment="1" applyProtection="1">
      <alignment horizontal="center" vertical="center"/>
      <protection hidden="1"/>
    </xf>
    <xf numFmtId="0" fontId="43" fillId="0" borderId="0" xfId="0" applyFont="1" applyFill="1" applyBorder="1" applyAlignment="1" applyProtection="1">
      <alignment horizontal="center" vertical="center"/>
      <protection hidden="1"/>
    </xf>
    <xf numFmtId="0" fontId="43" fillId="0" borderId="0" xfId="0" applyFont="1" applyFill="1" applyBorder="1" applyAlignment="1" applyProtection="1">
      <alignment vertical="center"/>
      <protection hidden="1"/>
    </xf>
    <xf numFmtId="0" fontId="43" fillId="4" borderId="7" xfId="0" applyFont="1" applyFill="1" applyBorder="1" applyAlignment="1" applyProtection="1">
      <alignment horizontal="center" vertical="center" wrapText="1"/>
      <protection hidden="1"/>
    </xf>
    <xf numFmtId="0" fontId="43" fillId="0" borderId="17" xfId="0" applyFont="1" applyFill="1" applyBorder="1" applyAlignment="1" applyProtection="1">
      <alignment horizontal="left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66" fontId="43" fillId="0" borderId="17" xfId="0" applyNumberFormat="1" applyFont="1" applyFill="1" applyBorder="1" applyAlignment="1" applyProtection="1">
      <alignment horizontal="center" vertical="center"/>
      <protection hidden="1"/>
    </xf>
    <xf numFmtId="0" fontId="43" fillId="0" borderId="17" xfId="0" applyFont="1" applyFill="1" applyBorder="1" applyAlignment="1" applyProtection="1">
      <alignment horizontal="left" wrapText="1"/>
      <protection hidden="1"/>
    </xf>
    <xf numFmtId="0" fontId="43" fillId="0" borderId="0" xfId="0" applyFont="1" applyFill="1" applyAlignment="1">
      <alignment horizontal="left"/>
    </xf>
    <xf numFmtId="1" fontId="47" fillId="0" borderId="17" xfId="0" applyNumberFormat="1" applyFont="1" applyFill="1" applyBorder="1" applyAlignment="1" applyProtection="1">
      <alignment horizontal="center" vertical="center"/>
      <protection hidden="1"/>
    </xf>
    <xf numFmtId="166" fontId="41" fillId="0" borderId="17" xfId="0" applyNumberFormat="1" applyFont="1" applyFill="1" applyBorder="1" applyAlignment="1" applyProtection="1">
      <alignment horizontal="center" vertical="center"/>
      <protection hidden="1"/>
    </xf>
    <xf numFmtId="0" fontId="46" fillId="0" borderId="17" xfId="0" applyFont="1" applyFill="1" applyBorder="1" applyAlignment="1" applyProtection="1">
      <alignment horizontal="center" vertical="center"/>
      <protection hidden="1"/>
    </xf>
    <xf numFmtId="165" fontId="46" fillId="0" borderId="0" xfId="0" applyNumberFormat="1" applyFont="1" applyFill="1" applyBorder="1" applyProtection="1">
      <protection hidden="1"/>
    </xf>
    <xf numFmtId="1" fontId="46" fillId="0" borderId="0" xfId="0" applyNumberFormat="1" applyFont="1" applyFill="1" applyBorder="1" applyProtection="1">
      <protection hidden="1"/>
    </xf>
    <xf numFmtId="166" fontId="47" fillId="0" borderId="0" xfId="0" applyNumberFormat="1" applyFont="1" applyBorder="1" applyAlignment="1" applyProtection="1">
      <alignment horizontal="center" vertical="center"/>
      <protection hidden="1"/>
    </xf>
    <xf numFmtId="0" fontId="52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166" fontId="4" fillId="0" borderId="0" xfId="0" applyNumberFormat="1" applyFont="1" applyBorder="1" applyAlignment="1" applyProtection="1">
      <alignment horizontal="center" vertical="center"/>
      <protection hidden="1"/>
    </xf>
    <xf numFmtId="0" fontId="41" fillId="0" borderId="0" xfId="0" applyFont="1" applyFill="1" applyBorder="1" applyAlignment="1" applyProtection="1">
      <alignment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0" fontId="43" fillId="4" borderId="36" xfId="0" applyFont="1" applyFill="1" applyBorder="1" applyAlignment="1" applyProtection="1">
      <alignment horizontal="center" vertical="center"/>
      <protection hidden="1"/>
    </xf>
    <xf numFmtId="0" fontId="43" fillId="4" borderId="46" xfId="0" applyFont="1" applyFill="1" applyBorder="1" applyAlignment="1" applyProtection="1">
      <alignment horizontal="center" vertical="center" wrapText="1"/>
      <protection hidden="1"/>
    </xf>
    <xf numFmtId="0" fontId="43" fillId="4" borderId="46" xfId="0" applyFont="1" applyFill="1" applyBorder="1" applyAlignment="1" applyProtection="1">
      <alignment horizontal="center" vertical="center"/>
      <protection hidden="1"/>
    </xf>
    <xf numFmtId="0" fontId="43" fillId="12" borderId="46" xfId="0" applyFont="1" applyFill="1" applyBorder="1" applyAlignment="1" applyProtection="1">
      <alignment horizontal="center" vertical="center" wrapText="1"/>
      <protection hidden="1"/>
    </xf>
    <xf numFmtId="0" fontId="43" fillId="0" borderId="0" xfId="0" applyFont="1" applyBorder="1" applyAlignment="1" applyProtection="1">
      <alignment vertical="center"/>
      <protection hidden="1"/>
    </xf>
    <xf numFmtId="166" fontId="43" fillId="0" borderId="0" xfId="0" applyNumberFormat="1" applyFont="1" applyAlignment="1" applyProtection="1">
      <alignment horizontal="center" vertical="center"/>
      <protection hidden="1"/>
    </xf>
    <xf numFmtId="166" fontId="43" fillId="0" borderId="0" xfId="0" applyNumberFormat="1" applyFont="1" applyAlignment="1" applyProtection="1">
      <alignment vertical="center"/>
      <protection hidden="1"/>
    </xf>
    <xf numFmtId="0" fontId="54" fillId="0" borderId="0" xfId="0" applyFont="1" applyAlignment="1" applyProtection="1">
      <alignment horizontal="center" vertical="center"/>
      <protection hidden="1"/>
    </xf>
    <xf numFmtId="0" fontId="54" fillId="0" borderId="0" xfId="0" applyFont="1" applyProtection="1">
      <protection hidden="1"/>
    </xf>
    <xf numFmtId="0" fontId="42" fillId="0" borderId="0" xfId="0" applyFont="1" applyFill="1" applyBorder="1" applyAlignment="1" applyProtection="1">
      <alignment vertical="center"/>
      <protection hidden="1"/>
    </xf>
    <xf numFmtId="0" fontId="54" fillId="0" borderId="0" xfId="0" applyFont="1" applyFill="1" applyBorder="1" applyAlignment="1" applyProtection="1">
      <alignment vertical="center"/>
      <protection hidden="1"/>
    </xf>
    <xf numFmtId="0" fontId="54" fillId="0" borderId="0" xfId="0" applyFont="1" applyAlignment="1">
      <alignment horizontal="center" vertical="center"/>
    </xf>
    <xf numFmtId="0" fontId="54" fillId="0" borderId="0" xfId="0" applyFont="1"/>
    <xf numFmtId="0" fontId="55" fillId="0" borderId="0" xfId="0" applyFont="1" applyBorder="1" applyAlignment="1" applyProtection="1">
      <alignment horizontal="center" vertical="center" wrapText="1"/>
      <protection hidden="1"/>
    </xf>
    <xf numFmtId="0" fontId="55" fillId="0" borderId="0" xfId="0" applyFont="1" applyAlignment="1">
      <alignment horizontal="center"/>
    </xf>
    <xf numFmtId="0" fontId="48" fillId="0" borderId="17" xfId="0" applyFont="1" applyFill="1" applyBorder="1" applyAlignment="1" applyProtection="1">
      <alignment horizontal="left"/>
      <protection hidden="1"/>
    </xf>
    <xf numFmtId="1" fontId="40" fillId="17" borderId="17" xfId="0" applyNumberFormat="1" applyFont="1" applyFill="1" applyBorder="1" applyAlignment="1" applyProtection="1">
      <alignment horizontal="center" vertical="center"/>
      <protection hidden="1"/>
    </xf>
    <xf numFmtId="165" fontId="43" fillId="0" borderId="17" xfId="0" applyNumberFormat="1" applyFont="1" applyFill="1" applyBorder="1" applyProtection="1">
      <protection hidden="1"/>
    </xf>
    <xf numFmtId="0" fontId="46" fillId="4" borderId="33" xfId="0" applyFont="1" applyFill="1" applyBorder="1" applyAlignment="1" applyProtection="1">
      <alignment horizontal="center" vertical="center" wrapText="1"/>
      <protection hidden="1"/>
    </xf>
    <xf numFmtId="0" fontId="46" fillId="4" borderId="6" xfId="0" applyFont="1" applyFill="1" applyBorder="1" applyAlignment="1" applyProtection="1">
      <alignment horizontal="center" vertical="center" wrapText="1"/>
      <protection hidden="1"/>
    </xf>
    <xf numFmtId="0" fontId="46" fillId="0" borderId="7" xfId="0" applyFont="1" applyFill="1" applyBorder="1" applyAlignment="1" applyProtection="1">
      <alignment horizontal="center" vertical="center" wrapText="1"/>
      <protection hidden="1"/>
    </xf>
    <xf numFmtId="0" fontId="46" fillId="12" borderId="8" xfId="0" applyFont="1" applyFill="1" applyBorder="1" applyAlignment="1" applyProtection="1">
      <alignment vertical="center" wrapText="1"/>
      <protection hidden="1"/>
    </xf>
    <xf numFmtId="0" fontId="46" fillId="12" borderId="7" xfId="0" applyFont="1" applyFill="1" applyBorder="1" applyAlignment="1" applyProtection="1">
      <alignment horizontal="center" vertical="center" wrapText="1"/>
      <protection hidden="1"/>
    </xf>
    <xf numFmtId="166" fontId="46" fillId="0" borderId="17" xfId="0" applyNumberFormat="1" applyFont="1" applyFill="1" applyBorder="1" applyAlignment="1" applyProtection="1">
      <alignment horizontal="center" vertical="center"/>
      <protection hidden="1"/>
    </xf>
    <xf numFmtId="14" fontId="25" fillId="0" borderId="0" xfId="0" applyNumberFormat="1" applyFont="1" applyAlignment="1" applyProtection="1">
      <alignment horizontal="center"/>
      <protection hidden="1"/>
    </xf>
    <xf numFmtId="165" fontId="0" fillId="0" borderId="20" xfId="0" applyNumberFormat="1" applyFill="1" applyBorder="1" applyProtection="1">
      <protection hidden="1"/>
    </xf>
    <xf numFmtId="0" fontId="12" fillId="0" borderId="0" xfId="0" applyFont="1" applyFill="1" applyBorder="1" applyAlignment="1" applyProtection="1">
      <alignment horizontal="left" vertical="center"/>
      <protection hidden="1"/>
    </xf>
    <xf numFmtId="1" fontId="12" fillId="0" borderId="0" xfId="0" applyNumberFormat="1" applyFont="1" applyFill="1" applyBorder="1" applyAlignment="1" applyProtection="1">
      <alignment horizontal="left" vertical="center"/>
      <protection hidden="1"/>
    </xf>
    <xf numFmtId="0" fontId="52" fillId="0" borderId="0" xfId="0" applyFont="1" applyFill="1" applyAlignment="1">
      <alignment horizontal="center" vertical="center"/>
    </xf>
    <xf numFmtId="0" fontId="0" fillId="0" borderId="0" xfId="0" applyAlignment="1" applyProtection="1">
      <alignment horizontal="center" vertical="center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6" fillId="5" borderId="6" xfId="0" applyFont="1" applyFill="1" applyBorder="1" applyAlignment="1" applyProtection="1">
      <alignment horizontal="center" vertical="center" wrapText="1"/>
      <protection hidden="1"/>
    </xf>
    <xf numFmtId="0" fontId="6" fillId="12" borderId="6" xfId="0" applyFont="1" applyFill="1" applyBorder="1" applyAlignment="1" applyProtection="1">
      <alignment horizontal="center" vertical="center" wrapText="1"/>
      <protection hidden="1"/>
    </xf>
    <xf numFmtId="0" fontId="0" fillId="4" borderId="5" xfId="0" applyFont="1" applyFill="1" applyBorder="1" applyAlignment="1" applyProtection="1">
      <alignment horizontal="center" vertical="center"/>
      <protection hidden="1"/>
    </xf>
    <xf numFmtId="14" fontId="10" fillId="0" borderId="0" xfId="0" applyNumberFormat="1" applyFont="1" applyAlignment="1">
      <alignment horizontal="center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Font="1" applyAlignment="1">
      <alignment horizontal="center" vertical="center"/>
    </xf>
    <xf numFmtId="0" fontId="57" fillId="0" borderId="0" xfId="0" applyFont="1" applyAlignment="1">
      <alignment vertical="center"/>
    </xf>
    <xf numFmtId="0" fontId="36" fillId="0" borderId="17" xfId="6" applyFont="1" applyBorder="1" applyAlignment="1">
      <alignment horizontal="center" vertical="center"/>
    </xf>
    <xf numFmtId="0" fontId="36" fillId="0" borderId="17" xfId="6" applyFont="1" applyFill="1" applyBorder="1" applyAlignment="1">
      <alignment horizontal="center" vertical="center"/>
    </xf>
    <xf numFmtId="0" fontId="0" fillId="0" borderId="6" xfId="0" applyFill="1" applyBorder="1" applyAlignment="1" applyProtection="1">
      <alignment horizontal="center" vertical="center" wrapText="1"/>
      <protection hidden="1"/>
    </xf>
    <xf numFmtId="0" fontId="0" fillId="0" borderId="15" xfId="0" applyBorder="1" applyAlignment="1" applyProtection="1">
      <alignment horizontal="center" vertical="center"/>
      <protection hidden="1"/>
    </xf>
    <xf numFmtId="1" fontId="58" fillId="0" borderId="30" xfId="0" applyNumberFormat="1" applyFont="1" applyFill="1" applyBorder="1" applyAlignment="1" applyProtection="1">
      <alignment horizontal="center" vertical="center"/>
      <protection hidden="1"/>
    </xf>
    <xf numFmtId="166" fontId="0" fillId="0" borderId="0" xfId="0" applyNumberFormat="1" applyAlignment="1">
      <alignment horizontal="center" vertical="center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8" fillId="0" borderId="17" xfId="0" applyFont="1" applyFill="1" applyBorder="1" applyAlignment="1" applyProtection="1">
      <alignment horizontal="left" vertical="center" wrapText="1"/>
      <protection hidden="1"/>
    </xf>
    <xf numFmtId="0" fontId="59" fillId="0" borderId="0" xfId="0" applyFont="1" applyAlignment="1">
      <alignment horizontal="center" vertical="center"/>
    </xf>
    <xf numFmtId="0" fontId="59" fillId="0" borderId="0" xfId="0" applyFont="1" applyAlignment="1" applyProtection="1">
      <alignment horizontal="center" vertical="center"/>
    </xf>
    <xf numFmtId="0" fontId="0" fillId="0" borderId="77" xfId="0" applyBorder="1" applyProtection="1">
      <protection hidden="1"/>
    </xf>
    <xf numFmtId="0" fontId="0" fillId="0" borderId="81" xfId="0" applyBorder="1" applyAlignment="1">
      <alignment horizontal="center" vertical="center"/>
    </xf>
    <xf numFmtId="0" fontId="28" fillId="0" borderId="81" xfId="0" applyFont="1" applyBorder="1" applyAlignment="1">
      <alignment horizontal="center" vertical="center"/>
    </xf>
    <xf numFmtId="0" fontId="0" fillId="0" borderId="79" xfId="0" applyBorder="1" applyAlignment="1">
      <alignment vertical="center"/>
    </xf>
    <xf numFmtId="0" fontId="42" fillId="0" borderId="76" xfId="0" applyFont="1" applyBorder="1" applyAlignment="1" applyProtection="1">
      <alignment vertical="center"/>
      <protection hidden="1"/>
    </xf>
    <xf numFmtId="0" fontId="42" fillId="0" borderId="0" xfId="0" applyFont="1" applyBorder="1" applyAlignment="1" applyProtection="1">
      <alignment vertical="center"/>
      <protection hidden="1"/>
    </xf>
    <xf numFmtId="0" fontId="61" fillId="0" borderId="0" xfId="0" applyFont="1" applyAlignment="1">
      <alignment horizontal="left"/>
    </xf>
    <xf numFmtId="0" fontId="46" fillId="0" borderId="0" xfId="0" applyFont="1" applyAlignment="1">
      <alignment horizontal="left"/>
    </xf>
    <xf numFmtId="0" fontId="48" fillId="0" borderId="17" xfId="0" quotePrefix="1" applyFont="1" applyFill="1" applyBorder="1" applyAlignment="1" applyProtection="1">
      <alignment horizontal="left"/>
      <protection hidden="1"/>
    </xf>
    <xf numFmtId="0" fontId="0" fillId="0" borderId="83" xfId="0" applyBorder="1" applyAlignment="1">
      <alignment vertical="center"/>
    </xf>
    <xf numFmtId="0" fontId="48" fillId="0" borderId="17" xfId="0" quotePrefix="1" applyFont="1" applyFill="1" applyBorder="1" applyAlignment="1" applyProtection="1">
      <alignment horizontal="left"/>
      <protection locked="0"/>
    </xf>
    <xf numFmtId="0" fontId="48" fillId="0" borderId="17" xfId="0" applyFont="1" applyBorder="1" applyAlignment="1" applyProtection="1">
      <alignment horizontal="left"/>
      <protection locked="0"/>
    </xf>
    <xf numFmtId="169" fontId="48" fillId="0" borderId="17" xfId="0" applyNumberFormat="1" applyFont="1" applyBorder="1" applyAlignment="1" applyProtection="1">
      <alignment horizontal="left"/>
      <protection locked="0"/>
    </xf>
    <xf numFmtId="169" fontId="48" fillId="0" borderId="18" xfId="0" applyNumberFormat="1" applyFont="1" applyBorder="1" applyAlignment="1" applyProtection="1">
      <alignment horizontal="left"/>
      <protection locked="0"/>
    </xf>
    <xf numFmtId="0" fontId="48" fillId="0" borderId="17" xfId="0" applyFont="1" applyBorder="1" applyAlignment="1" applyProtection="1">
      <alignment horizontal="center" vertical="center"/>
      <protection locked="0"/>
    </xf>
    <xf numFmtId="14" fontId="48" fillId="0" borderId="17" xfId="0" applyNumberFormat="1" applyFont="1" applyBorder="1" applyAlignment="1" applyProtection="1">
      <alignment horizontal="left"/>
      <protection locked="0"/>
    </xf>
    <xf numFmtId="0" fontId="0" fillId="0" borderId="77" xfId="0" applyBorder="1" applyAlignment="1">
      <alignment horizontal="center" vertical="center"/>
    </xf>
    <xf numFmtId="0" fontId="0" fillId="0" borderId="86" xfId="0" applyBorder="1"/>
    <xf numFmtId="0" fontId="42" fillId="0" borderId="87" xfId="0" applyFont="1" applyBorder="1" applyAlignment="1" applyProtection="1">
      <alignment vertical="center"/>
      <protection hidden="1"/>
    </xf>
    <xf numFmtId="0" fontId="42" fillId="0" borderId="88" xfId="0" applyFont="1" applyBorder="1" applyAlignment="1" applyProtection="1">
      <alignment vertical="center"/>
      <protection hidden="1"/>
    </xf>
    <xf numFmtId="0" fontId="42" fillId="0" borderId="77" xfId="0" applyFont="1" applyBorder="1" applyAlignment="1" applyProtection="1">
      <alignment vertical="center"/>
      <protection hidden="1"/>
    </xf>
    <xf numFmtId="0" fontId="42" fillId="0" borderId="86" xfId="0" applyFont="1" applyBorder="1" applyAlignment="1" applyProtection="1">
      <alignment vertical="center"/>
      <protection hidden="1"/>
    </xf>
    <xf numFmtId="0" fontId="59" fillId="0" borderId="86" xfId="0" applyFont="1" applyBorder="1" applyAlignment="1" applyProtection="1">
      <alignment horizontal="center" vertical="center"/>
    </xf>
    <xf numFmtId="0" fontId="0" fillId="0" borderId="77" xfId="0" applyBorder="1" applyAlignment="1">
      <alignment vertical="center"/>
    </xf>
    <xf numFmtId="0" fontId="0" fillId="0" borderId="77" xfId="0" applyBorder="1" applyAlignment="1" applyProtection="1">
      <alignment horizontal="center" vertical="center"/>
      <protection hidden="1"/>
    </xf>
    <xf numFmtId="0" fontId="0" fillId="0" borderId="89" xfId="0" applyFill="1" applyBorder="1" applyAlignment="1" applyProtection="1">
      <alignment horizontal="center" vertical="center"/>
      <protection hidden="1"/>
    </xf>
    <xf numFmtId="0" fontId="0" fillId="0" borderId="89" xfId="0" applyFill="1" applyBorder="1" applyAlignment="1" applyProtection="1">
      <alignment horizontal="center"/>
      <protection hidden="1"/>
    </xf>
    <xf numFmtId="0" fontId="0" fillId="0" borderId="89" xfId="0" applyFill="1" applyBorder="1" applyProtection="1">
      <protection hidden="1"/>
    </xf>
    <xf numFmtId="0" fontId="0" fillId="0" borderId="89" xfId="0" applyBorder="1" applyAlignment="1">
      <alignment horizontal="center" vertical="center"/>
    </xf>
    <xf numFmtId="0" fontId="59" fillId="0" borderId="86" xfId="0" applyFont="1" applyFill="1" applyBorder="1" applyAlignment="1" applyProtection="1">
      <alignment horizontal="center" vertical="center"/>
    </xf>
    <xf numFmtId="0" fontId="0" fillId="0" borderId="90" xfId="0" applyBorder="1" applyProtection="1">
      <protection hidden="1"/>
    </xf>
    <xf numFmtId="0" fontId="0" fillId="0" borderId="89" xfId="0" applyBorder="1" applyAlignment="1" applyProtection="1">
      <alignment horizontal="left" vertical="top"/>
      <protection hidden="1"/>
    </xf>
    <xf numFmtId="0" fontId="0" fillId="0" borderId="89" xfId="0" applyBorder="1" applyAlignment="1" applyProtection="1">
      <alignment horizontal="center" vertical="center"/>
      <protection hidden="1"/>
    </xf>
    <xf numFmtId="0" fontId="12" fillId="0" borderId="91" xfId="0" applyFont="1" applyFill="1" applyBorder="1" applyAlignment="1" applyProtection="1">
      <alignment horizontal="center" vertical="center"/>
      <protection hidden="1"/>
    </xf>
    <xf numFmtId="0" fontId="59" fillId="0" borderId="86" xfId="0" applyFont="1" applyBorder="1" applyAlignment="1">
      <alignment horizontal="center" vertical="center"/>
    </xf>
    <xf numFmtId="0" fontId="0" fillId="0" borderId="85" xfId="0" applyBorder="1" applyAlignment="1">
      <alignment vertical="top"/>
    </xf>
    <xf numFmtId="0" fontId="12" fillId="0" borderId="84" xfId="0" applyFont="1" applyFill="1" applyBorder="1" applyAlignment="1" applyProtection="1">
      <alignment horizontal="center" vertical="center"/>
      <protection hidden="1"/>
    </xf>
    <xf numFmtId="0" fontId="19" fillId="0" borderId="99" xfId="0" applyFont="1" applyBorder="1" applyAlignment="1">
      <alignment horizontal="center" vertical="center" wrapText="1"/>
    </xf>
    <xf numFmtId="0" fontId="62" fillId="7" borderId="93" xfId="0" applyFont="1" applyFill="1" applyBorder="1" applyAlignment="1">
      <alignment horizontal="center" vertical="center" wrapText="1"/>
    </xf>
    <xf numFmtId="0" fontId="19" fillId="0" borderId="93" xfId="0" applyFont="1" applyBorder="1" applyAlignment="1">
      <alignment horizontal="center" vertical="center"/>
    </xf>
    <xf numFmtId="0" fontId="62" fillId="7" borderId="93" xfId="0" applyFont="1" applyFill="1" applyBorder="1" applyAlignment="1">
      <alignment horizontal="center" vertical="center"/>
    </xf>
    <xf numFmtId="0" fontId="62" fillId="7" borderId="100" xfId="0" applyFont="1" applyFill="1" applyBorder="1" applyAlignment="1">
      <alignment horizontal="center" vertical="center" wrapText="1"/>
    </xf>
    <xf numFmtId="0" fontId="48" fillId="0" borderId="94" xfId="0" applyFont="1" applyBorder="1" applyAlignment="1" applyProtection="1">
      <alignment horizontal="left"/>
      <protection locked="0"/>
    </xf>
    <xf numFmtId="169" fontId="48" fillId="0" borderId="95" xfId="0" applyNumberFormat="1" applyFont="1" applyBorder="1" applyAlignment="1">
      <alignment horizontal="left"/>
    </xf>
    <xf numFmtId="0" fontId="48" fillId="0" borderId="96" xfId="0" applyFont="1" applyBorder="1" applyAlignment="1" applyProtection="1">
      <alignment horizontal="left"/>
      <protection locked="0"/>
    </xf>
    <xf numFmtId="0" fontId="48" fillId="0" borderId="97" xfId="0" quotePrefix="1" applyFont="1" applyFill="1" applyBorder="1" applyAlignment="1" applyProtection="1">
      <alignment horizontal="left"/>
      <protection locked="0"/>
    </xf>
    <xf numFmtId="0" fontId="48" fillId="0" borderId="97" xfId="0" quotePrefix="1" applyFont="1" applyFill="1" applyBorder="1" applyAlignment="1" applyProtection="1">
      <alignment horizontal="left"/>
      <protection hidden="1"/>
    </xf>
    <xf numFmtId="0" fontId="48" fillId="0" borderId="97" xfId="0" applyFont="1" applyBorder="1" applyAlignment="1" applyProtection="1">
      <alignment horizontal="center" vertical="center"/>
      <protection locked="0"/>
    </xf>
    <xf numFmtId="14" fontId="48" fillId="0" borderId="97" xfId="0" applyNumberFormat="1" applyFont="1" applyBorder="1" applyAlignment="1" applyProtection="1">
      <alignment horizontal="left"/>
      <protection locked="0"/>
    </xf>
    <xf numFmtId="169" fontId="48" fillId="0" borderId="97" xfId="0" applyNumberFormat="1" applyFont="1" applyBorder="1" applyAlignment="1" applyProtection="1">
      <alignment horizontal="left"/>
      <protection locked="0"/>
    </xf>
    <xf numFmtId="169" fontId="48" fillId="0" borderId="101" xfId="0" applyNumberFormat="1" applyFont="1" applyBorder="1" applyAlignment="1" applyProtection="1">
      <alignment horizontal="left"/>
      <protection locked="0"/>
    </xf>
    <xf numFmtId="169" fontId="48" fillId="0" borderId="98" xfId="0" applyNumberFormat="1" applyFont="1" applyBorder="1" applyAlignment="1">
      <alignment horizontal="left"/>
    </xf>
    <xf numFmtId="1" fontId="38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88" xfId="0" applyBorder="1" applyAlignment="1">
      <alignment vertical="center"/>
    </xf>
    <xf numFmtId="0" fontId="0" fillId="0" borderId="90" xfId="0" applyBorder="1" applyAlignment="1">
      <alignment horizontal="center" vertical="center"/>
    </xf>
    <xf numFmtId="0" fontId="28" fillId="0" borderId="90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12" fillId="8" borderId="0" xfId="0" applyFont="1" applyFill="1" applyBorder="1" applyAlignment="1" applyProtection="1">
      <alignment vertical="center"/>
      <protection hidden="1"/>
    </xf>
    <xf numFmtId="0" fontId="28" fillId="8" borderId="0" xfId="0" applyFont="1" applyFill="1" applyBorder="1" applyAlignment="1" applyProtection="1">
      <alignment horizontal="center" vertical="center"/>
      <protection hidden="1"/>
    </xf>
    <xf numFmtId="0" fontId="3" fillId="8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64" fillId="8" borderId="0" xfId="0" applyFont="1" applyFill="1" applyBorder="1" applyAlignment="1" applyProtection="1">
      <alignment horizontal="left" vertical="center"/>
      <protection hidden="1"/>
    </xf>
    <xf numFmtId="164" fontId="65" fillId="8" borderId="0" xfId="1" applyNumberFormat="1" applyFont="1" applyFill="1" applyBorder="1" applyAlignment="1" applyProtection="1">
      <alignment vertical="center"/>
      <protection hidden="1"/>
    </xf>
    <xf numFmtId="0" fontId="28" fillId="8" borderId="0" xfId="0" applyFont="1" applyFill="1" applyBorder="1" applyAlignment="1">
      <alignment horizontal="center" vertical="center"/>
    </xf>
    <xf numFmtId="0" fontId="0" fillId="0" borderId="0" xfId="0" applyFill="1" applyBorder="1" applyAlignment="1" applyProtection="1">
      <alignment vertical="center"/>
      <protection hidden="1"/>
    </xf>
    <xf numFmtId="0" fontId="48" fillId="0" borderId="12" xfId="0" applyFont="1" applyFill="1" applyBorder="1" applyAlignment="1" applyProtection="1">
      <alignment horizontal="left"/>
      <protection hidden="1"/>
    </xf>
    <xf numFmtId="166" fontId="38" fillId="0" borderId="12" xfId="0" applyNumberFormat="1" applyFont="1" applyFill="1" applyBorder="1" applyAlignment="1" applyProtection="1">
      <alignment horizontal="center" vertical="center"/>
      <protection hidden="1"/>
    </xf>
    <xf numFmtId="1" fontId="38" fillId="0" borderId="12" xfId="0" applyNumberFormat="1" applyFont="1" applyFill="1" applyBorder="1" applyAlignment="1" applyProtection="1">
      <alignment horizontal="center" vertical="center"/>
      <protection hidden="1"/>
    </xf>
    <xf numFmtId="1" fontId="37" fillId="0" borderId="12" xfId="0" applyNumberFormat="1" applyFont="1" applyFill="1" applyBorder="1" applyAlignment="1" applyProtection="1">
      <alignment horizontal="center" vertical="center"/>
      <protection hidden="1"/>
    </xf>
    <xf numFmtId="0" fontId="43" fillId="5" borderId="46" xfId="0" applyFont="1" applyFill="1" applyBorder="1" applyAlignment="1" applyProtection="1">
      <alignment horizontal="center" vertical="center" wrapText="1"/>
      <protection locked="0"/>
    </xf>
    <xf numFmtId="0" fontId="43" fillId="6" borderId="36" xfId="0" applyFont="1" applyFill="1" applyBorder="1" applyAlignment="1" applyProtection="1">
      <alignment horizontal="left" wrapText="1"/>
      <protection hidden="1"/>
    </xf>
    <xf numFmtId="0" fontId="46" fillId="2" borderId="2" xfId="0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14" fontId="23" fillId="0" borderId="0" xfId="0" applyNumberFormat="1" applyFont="1" applyAlignment="1">
      <alignment horizontal="center" vertical="center"/>
    </xf>
    <xf numFmtId="0" fontId="0" fillId="0" borderId="0" xfId="0" applyAlignment="1" applyProtection="1">
      <alignment horizontal="center" vertical="center"/>
      <protection hidden="1"/>
    </xf>
    <xf numFmtId="0" fontId="6" fillId="12" borderId="59" xfId="0" applyFont="1" applyFill="1" applyBorder="1" applyAlignment="1" applyProtection="1">
      <alignment horizontal="center" vertical="center" wrapText="1"/>
      <protection hidden="1"/>
    </xf>
    <xf numFmtId="0" fontId="6" fillId="4" borderId="59" xfId="0" applyFont="1" applyFill="1" applyBorder="1" applyAlignment="1" applyProtection="1">
      <alignment horizontal="center" vertical="center" wrapText="1"/>
      <protection hidden="1"/>
    </xf>
    <xf numFmtId="0" fontId="0" fillId="4" borderId="58" xfId="0" applyFont="1" applyFill="1" applyBorder="1" applyAlignment="1" applyProtection="1">
      <alignment horizontal="center" vertical="center"/>
      <protection hidden="1"/>
    </xf>
    <xf numFmtId="0" fontId="0" fillId="4" borderId="59" xfId="0" applyFill="1" applyBorder="1" applyAlignment="1" applyProtection="1">
      <alignment horizontal="center" vertical="center"/>
      <protection hidden="1"/>
    </xf>
    <xf numFmtId="0" fontId="0" fillId="4" borderId="62" xfId="0" applyFill="1" applyBorder="1" applyAlignment="1" applyProtection="1">
      <alignment horizontal="center" vertical="center" wrapText="1"/>
      <protection hidden="1"/>
    </xf>
    <xf numFmtId="0" fontId="6" fillId="5" borderId="59" xfId="0" applyFont="1" applyFill="1" applyBorder="1" applyAlignment="1" applyProtection="1">
      <alignment horizontal="center" vertical="center" wrapText="1"/>
      <protection hidden="1"/>
    </xf>
    <xf numFmtId="0" fontId="37" fillId="4" borderId="36" xfId="0" applyFont="1" applyFill="1" applyBorder="1" applyAlignment="1" applyProtection="1">
      <alignment horizontal="center" vertical="center"/>
      <protection hidden="1"/>
    </xf>
    <xf numFmtId="0" fontId="37" fillId="4" borderId="46" xfId="0" applyFont="1" applyFill="1" applyBorder="1" applyAlignment="1" applyProtection="1">
      <alignment horizontal="center" vertical="center" wrapText="1"/>
      <protection hidden="1"/>
    </xf>
    <xf numFmtId="0" fontId="37" fillId="4" borderId="46" xfId="0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right"/>
    </xf>
    <xf numFmtId="169" fontId="48" fillId="0" borderId="17" xfId="0" applyNumberFormat="1" applyFont="1" applyBorder="1" applyAlignment="1" applyProtection="1">
      <alignment horizontal="left"/>
    </xf>
    <xf numFmtId="0" fontId="67" fillId="4" borderId="46" xfId="0" applyFont="1" applyFill="1" applyBorder="1" applyAlignment="1" applyProtection="1">
      <alignment horizontal="center" vertical="center" wrapText="1"/>
      <protection locked="0"/>
    </xf>
    <xf numFmtId="1" fontId="60" fillId="0" borderId="126" xfId="0" applyNumberFormat="1" applyFont="1" applyFill="1" applyBorder="1" applyAlignment="1" applyProtection="1">
      <alignment horizontal="left" vertical="center"/>
      <protection hidden="1"/>
    </xf>
    <xf numFmtId="0" fontId="0" fillId="0" borderId="0" xfId="0" applyProtection="1">
      <protection hidden="1"/>
    </xf>
    <xf numFmtId="0" fontId="69" fillId="0" borderId="17" xfId="0" applyFont="1" applyFill="1" applyBorder="1" applyAlignment="1">
      <alignment vertical="center"/>
    </xf>
    <xf numFmtId="0" fontId="70" fillId="8" borderId="21" xfId="0" applyFont="1" applyFill="1" applyBorder="1" applyAlignment="1" applyProtection="1">
      <alignment vertical="center"/>
      <protection hidden="1"/>
    </xf>
    <xf numFmtId="1" fontId="69" fillId="8" borderId="17" xfId="0" applyNumberFormat="1" applyFont="1" applyFill="1" applyBorder="1" applyAlignment="1" applyProtection="1">
      <alignment horizontal="center" vertical="center"/>
      <protection hidden="1"/>
    </xf>
    <xf numFmtId="1" fontId="69" fillId="0" borderId="6" xfId="0" applyNumberFormat="1" applyFont="1" applyFill="1" applyBorder="1" applyAlignment="1" applyProtection="1">
      <alignment horizontal="center" vertical="center"/>
      <protection hidden="1"/>
    </xf>
    <xf numFmtId="44" fontId="69" fillId="0" borderId="6" xfId="0" applyNumberFormat="1" applyFont="1" applyFill="1" applyBorder="1" applyAlignment="1" applyProtection="1">
      <alignment horizontal="center" vertical="center"/>
      <protection hidden="1"/>
    </xf>
    <xf numFmtId="0" fontId="70" fillId="8" borderId="42" xfId="0" applyFont="1" applyFill="1" applyBorder="1" applyAlignment="1" applyProtection="1">
      <alignment vertical="center"/>
      <protection hidden="1"/>
    </xf>
    <xf numFmtId="0" fontId="43" fillId="4" borderId="33" xfId="0" applyFont="1" applyFill="1" applyBorder="1" applyAlignment="1" applyProtection="1">
      <alignment horizontal="center" vertical="center"/>
      <protection hidden="1"/>
    </xf>
    <xf numFmtId="0" fontId="43" fillId="4" borderId="7" xfId="0" applyFont="1" applyFill="1" applyBorder="1" applyAlignment="1" applyProtection="1">
      <alignment horizontal="center" vertical="center"/>
      <protection hidden="1"/>
    </xf>
    <xf numFmtId="0" fontId="43" fillId="12" borderId="7" xfId="0" applyFont="1" applyFill="1" applyBorder="1" applyAlignment="1" applyProtection="1">
      <alignment horizontal="center" vertical="center" wrapText="1"/>
      <protection hidden="1"/>
    </xf>
    <xf numFmtId="0" fontId="43" fillId="5" borderId="7" xfId="0" applyFont="1" applyFill="1" applyBorder="1" applyAlignment="1" applyProtection="1">
      <alignment horizontal="center" vertical="center" wrapText="1"/>
      <protection hidden="1"/>
    </xf>
    <xf numFmtId="0" fontId="43" fillId="0" borderId="2" xfId="0" applyFont="1" applyFill="1" applyBorder="1" applyAlignment="1" applyProtection="1">
      <alignment horizontal="center" vertical="center" wrapText="1"/>
      <protection hidden="1"/>
    </xf>
    <xf numFmtId="1" fontId="38" fillId="0" borderId="85" xfId="0" applyNumberFormat="1" applyFont="1" applyFill="1" applyBorder="1" applyAlignment="1" applyProtection="1">
      <alignment horizontal="center" vertical="center"/>
      <protection hidden="1"/>
    </xf>
    <xf numFmtId="166" fontId="43" fillId="4" borderId="39" xfId="0" applyNumberFormat="1" applyFont="1" applyFill="1" applyBorder="1" applyAlignment="1" applyProtection="1">
      <alignment horizontal="center" vertical="center"/>
      <protection hidden="1"/>
    </xf>
    <xf numFmtId="169" fontId="43" fillId="4" borderId="39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0" borderId="0" xfId="0" applyAlignment="1">
      <alignment horizontal="center"/>
    </xf>
    <xf numFmtId="1" fontId="0" fillId="0" borderId="60" xfId="0" applyNumberFormat="1" applyFill="1" applyBorder="1" applyAlignment="1" applyProtection="1">
      <protection hidden="1"/>
    </xf>
    <xf numFmtId="0" fontId="0" fillId="0" borderId="0" xfId="0" applyFill="1" applyBorder="1" applyAlignment="1" applyProtection="1">
      <alignment vertical="center" wrapText="1"/>
      <protection hidden="1"/>
    </xf>
    <xf numFmtId="0" fontId="43" fillId="0" borderId="9" xfId="0" applyFont="1" applyFill="1" applyBorder="1" applyAlignment="1" applyProtection="1">
      <alignment horizontal="center" vertical="center" wrapText="1"/>
      <protection hidden="1"/>
    </xf>
    <xf numFmtId="0" fontId="43" fillId="0" borderId="29" xfId="0" applyFont="1" applyFill="1" applyBorder="1" applyAlignment="1" applyProtection="1">
      <alignment horizontal="center" vertical="center" wrapText="1"/>
      <protection hidden="1"/>
    </xf>
    <xf numFmtId="0" fontId="43" fillId="0" borderId="42" xfId="0" applyFont="1" applyFill="1" applyBorder="1" applyAlignment="1" applyProtection="1">
      <alignment horizontal="center" vertical="center" wrapText="1"/>
      <protection hidden="1"/>
    </xf>
    <xf numFmtId="0" fontId="0" fillId="0" borderId="23" xfId="0" applyBorder="1" applyAlignment="1" applyProtection="1">
      <alignment horizontal="center" vertical="center"/>
      <protection hidden="1"/>
    </xf>
    <xf numFmtId="0" fontId="0" fillId="15" borderId="23" xfId="0" applyFill="1" applyBorder="1" applyAlignment="1">
      <alignment horizontal="center"/>
    </xf>
    <xf numFmtId="0" fontId="0" fillId="0" borderId="86" xfId="0" applyBorder="1" applyAlignment="1" applyProtection="1">
      <alignment horizontal="center" vertical="center"/>
    </xf>
    <xf numFmtId="0" fontId="10" fillId="8" borderId="86" xfId="0" applyFont="1" applyFill="1" applyBorder="1" applyAlignment="1" applyProtection="1">
      <alignment horizontal="center" vertical="center"/>
      <protection hidden="1"/>
    </xf>
    <xf numFmtId="1" fontId="0" fillId="0" borderId="24" xfId="0" applyNumberFormat="1" applyFill="1" applyBorder="1" applyAlignment="1" applyProtection="1">
      <alignment horizontal="center" vertical="center"/>
      <protection hidden="1"/>
    </xf>
    <xf numFmtId="166" fontId="0" fillId="0" borderId="26" xfId="0" applyNumberFormat="1" applyBorder="1" applyAlignment="1" applyProtection="1">
      <alignment horizontal="center" vertical="center"/>
      <protection hidden="1"/>
    </xf>
    <xf numFmtId="166" fontId="0" fillId="8" borderId="71" xfId="0" applyNumberFormat="1" applyFill="1" applyBorder="1" applyAlignment="1" applyProtection="1">
      <alignment horizontal="center" vertical="center"/>
      <protection hidden="1"/>
    </xf>
    <xf numFmtId="0" fontId="46" fillId="4" borderId="7" xfId="0" applyFont="1" applyFill="1" applyBorder="1" applyAlignment="1" applyProtection="1">
      <alignment horizontal="center" vertical="center" wrapText="1"/>
      <protection hidden="1"/>
    </xf>
    <xf numFmtId="0" fontId="46" fillId="4" borderId="7" xfId="0" applyFont="1" applyFill="1" applyBorder="1" applyAlignment="1" applyProtection="1">
      <alignment horizontal="center" vertical="center"/>
      <protection hidden="1"/>
    </xf>
    <xf numFmtId="0" fontId="46" fillId="5" borderId="7" xfId="0" applyFont="1" applyFill="1" applyBorder="1" applyAlignment="1" applyProtection="1">
      <alignment horizontal="center" vertical="center" wrapText="1"/>
      <protection hidden="1"/>
    </xf>
    <xf numFmtId="0" fontId="46" fillId="4" borderId="27" xfId="0" applyFont="1" applyFill="1" applyBorder="1" applyAlignment="1" applyProtection="1">
      <alignment horizontal="center" vertical="center"/>
      <protection hidden="1"/>
    </xf>
    <xf numFmtId="14" fontId="0" fillId="0" borderId="0" xfId="0" applyNumberFormat="1"/>
    <xf numFmtId="14" fontId="62" fillId="7" borderId="93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" fontId="60" fillId="0" borderId="119" xfId="0" applyNumberFormat="1" applyFont="1" applyFill="1" applyBorder="1" applyAlignment="1" applyProtection="1">
      <alignment horizontal="left" vertical="center"/>
      <protection hidden="1"/>
    </xf>
    <xf numFmtId="0" fontId="46" fillId="0" borderId="16" xfId="0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/>
    </xf>
    <xf numFmtId="0" fontId="0" fillId="0" borderId="0" xfId="0" applyProtection="1">
      <protection hidden="1"/>
    </xf>
    <xf numFmtId="0" fontId="46" fillId="0" borderId="5" xfId="0" applyFont="1" applyFill="1" applyBorder="1" applyAlignment="1" applyProtection="1">
      <alignment horizontal="center" vertical="center"/>
      <protection hidden="1"/>
    </xf>
    <xf numFmtId="0" fontId="46" fillId="0" borderId="6" xfId="0" applyFont="1" applyFill="1" applyBorder="1" applyAlignment="1" applyProtection="1">
      <alignment horizontal="center" vertical="center" wrapText="1"/>
      <protection hidden="1"/>
    </xf>
    <xf numFmtId="0" fontId="46" fillId="0" borderId="48" xfId="0" applyFont="1" applyFill="1" applyBorder="1" applyAlignment="1" applyProtection="1">
      <alignment horizontal="center" vertical="center"/>
      <protection hidden="1"/>
    </xf>
    <xf numFmtId="0" fontId="46" fillId="0" borderId="16" xfId="0" applyFont="1" applyFill="1" applyBorder="1" applyAlignment="1" applyProtection="1">
      <alignment horizontal="center" vertical="center" wrapText="1"/>
      <protection hidden="1"/>
    </xf>
    <xf numFmtId="165" fontId="46" fillId="0" borderId="16" xfId="0" applyNumberFormat="1" applyFont="1" applyFill="1" applyBorder="1" applyAlignment="1" applyProtection="1">
      <alignment horizontal="center" vertical="center"/>
      <protection hidden="1"/>
    </xf>
    <xf numFmtId="166" fontId="47" fillId="0" borderId="16" xfId="0" applyNumberFormat="1" applyFont="1" applyFill="1" applyBorder="1" applyAlignment="1" applyProtection="1">
      <alignment horizontal="center" vertical="center"/>
      <protection hidden="1"/>
    </xf>
    <xf numFmtId="1" fontId="47" fillId="0" borderId="16" xfId="0" applyNumberFormat="1" applyFont="1" applyFill="1" applyBorder="1" applyAlignment="1" applyProtection="1">
      <alignment horizontal="center" vertical="center"/>
      <protection hidden="1"/>
    </xf>
    <xf numFmtId="166" fontId="46" fillId="0" borderId="16" xfId="0" applyNumberFormat="1" applyFont="1" applyFill="1" applyBorder="1" applyAlignment="1" applyProtection="1">
      <alignment horizontal="center" vertical="center"/>
      <protection hidden="1"/>
    </xf>
    <xf numFmtId="1" fontId="46" fillId="0" borderId="18" xfId="0" applyNumberFormat="1" applyFont="1" applyFill="1" applyBorder="1" applyAlignment="1">
      <alignment horizontal="center" vertical="center"/>
    </xf>
    <xf numFmtId="0" fontId="72" fillId="0" borderId="21" xfId="0" applyFont="1" applyFill="1" applyBorder="1" applyAlignment="1" applyProtection="1">
      <alignment horizontal="center" vertical="center"/>
      <protection hidden="1"/>
    </xf>
    <xf numFmtId="1" fontId="46" fillId="0" borderId="20" xfId="0" applyNumberFormat="1" applyFont="1" applyFill="1" applyBorder="1" applyAlignment="1" applyProtection="1">
      <alignment horizontal="center" vertical="center"/>
      <protection hidden="1"/>
    </xf>
    <xf numFmtId="1" fontId="47" fillId="0" borderId="16" xfId="0" applyNumberFormat="1" applyFont="1" applyFill="1" applyBorder="1" applyAlignment="1" applyProtection="1">
      <alignment horizontal="center" vertical="center"/>
      <protection hidden="1"/>
    </xf>
    <xf numFmtId="0" fontId="46" fillId="0" borderId="15" xfId="0" applyFont="1" applyFill="1" applyBorder="1" applyAlignment="1" applyProtection="1">
      <alignment horizontal="center" vertical="center"/>
      <protection hidden="1"/>
    </xf>
    <xf numFmtId="0" fontId="46" fillId="0" borderId="17" xfId="0" applyFont="1" applyFill="1" applyBorder="1" applyAlignment="1" applyProtection="1">
      <alignment horizontal="center" vertical="center" wrapText="1"/>
      <protection hidden="1"/>
    </xf>
    <xf numFmtId="165" fontId="46" fillId="0" borderId="17" xfId="0" applyNumberFormat="1" applyFont="1" applyFill="1" applyBorder="1" applyAlignment="1" applyProtection="1">
      <alignment horizontal="center" vertical="center"/>
      <protection hidden="1"/>
    </xf>
    <xf numFmtId="166" fontId="47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48" fillId="11" borderId="17" xfId="0" applyFont="1" applyFill="1" applyBorder="1" applyAlignment="1" applyProtection="1">
      <alignment horizontal="left" vertical="center"/>
      <protection hidden="1"/>
    </xf>
    <xf numFmtId="0" fontId="48" fillId="0" borderId="12" xfId="0" applyFont="1" applyFill="1" applyBorder="1" applyAlignment="1" applyProtection="1">
      <alignment horizontal="left" wrapText="1"/>
      <protection hidden="1"/>
    </xf>
    <xf numFmtId="0" fontId="48" fillId="6" borderId="15" xfId="0" applyFont="1" applyFill="1" applyBorder="1" applyAlignment="1" applyProtection="1">
      <alignment horizontal="left" vertical="center"/>
      <protection hidden="1"/>
    </xf>
    <xf numFmtId="165" fontId="48" fillId="0" borderId="17" xfId="0" applyNumberFormat="1" applyFont="1" applyFill="1" applyBorder="1" applyAlignment="1" applyProtection="1">
      <alignment horizontal="left"/>
      <protection hidden="1"/>
    </xf>
    <xf numFmtId="169" fontId="48" fillId="0" borderId="17" xfId="0" applyNumberFormat="1" applyFont="1" applyFill="1" applyBorder="1" applyAlignment="1" applyProtection="1">
      <alignment horizontal="left"/>
      <protection hidden="1"/>
    </xf>
    <xf numFmtId="166" fontId="48" fillId="0" borderId="17" xfId="0" applyNumberFormat="1" applyFont="1" applyFill="1" applyBorder="1" applyAlignment="1" applyProtection="1">
      <alignment horizontal="left" vertical="center"/>
      <protection hidden="1"/>
    </xf>
    <xf numFmtId="1" fontId="48" fillId="8" borderId="18" xfId="0" applyNumberFormat="1" applyFont="1" applyFill="1" applyBorder="1" applyAlignment="1" applyProtection="1">
      <alignment horizontal="left" vertical="center"/>
      <protection hidden="1"/>
    </xf>
    <xf numFmtId="171" fontId="56" fillId="8" borderId="21" xfId="0" applyNumberFormat="1" applyFont="1" applyFill="1" applyBorder="1" applyAlignment="1" applyProtection="1">
      <alignment horizontal="left" vertical="center"/>
      <protection hidden="1"/>
    </xf>
    <xf numFmtId="1" fontId="48" fillId="8" borderId="22" xfId="0" applyNumberFormat="1" applyFont="1" applyFill="1" applyBorder="1" applyAlignment="1" applyProtection="1">
      <alignment horizontal="left" vertical="center"/>
      <protection hidden="1"/>
    </xf>
    <xf numFmtId="0" fontId="48" fillId="0" borderId="20" xfId="0" applyFont="1" applyFill="1" applyBorder="1" applyAlignment="1" applyProtection="1">
      <alignment horizontal="left"/>
      <protection hidden="1"/>
    </xf>
    <xf numFmtId="0" fontId="48" fillId="11" borderId="17" xfId="0" applyFont="1" applyFill="1" applyBorder="1" applyAlignment="1" applyProtection="1">
      <alignment horizontal="left"/>
      <protection hidden="1"/>
    </xf>
    <xf numFmtId="0" fontId="48" fillId="6" borderId="11" xfId="0" applyFont="1" applyFill="1" applyBorder="1" applyAlignment="1" applyProtection="1">
      <alignment horizontal="left" vertical="center"/>
      <protection hidden="1"/>
    </xf>
    <xf numFmtId="49" fontId="48" fillId="0" borderId="12" xfId="0" applyNumberFormat="1" applyFont="1" applyFill="1" applyBorder="1" applyAlignment="1" applyProtection="1">
      <alignment horizontal="left"/>
      <protection hidden="1"/>
    </xf>
    <xf numFmtId="165" fontId="48" fillId="0" borderId="12" xfId="0" applyNumberFormat="1" applyFont="1" applyFill="1" applyBorder="1" applyAlignment="1" applyProtection="1">
      <alignment horizontal="left"/>
      <protection hidden="1"/>
    </xf>
    <xf numFmtId="1" fontId="40" fillId="0" borderId="12" xfId="0" applyNumberFormat="1" applyFont="1" applyFill="1" applyBorder="1" applyAlignment="1" applyProtection="1">
      <alignment horizontal="left" vertical="center"/>
      <protection hidden="1"/>
    </xf>
    <xf numFmtId="1" fontId="48" fillId="8" borderId="133" xfId="0" applyNumberFormat="1" applyFont="1" applyFill="1" applyBorder="1" applyAlignment="1" applyProtection="1">
      <alignment horizontal="left" vertical="center"/>
      <protection hidden="1"/>
    </xf>
    <xf numFmtId="0" fontId="0" fillId="0" borderId="17" xfId="0" applyBorder="1" applyAlignment="1">
      <alignment horizontal="center" vertical="center"/>
    </xf>
    <xf numFmtId="169" fontId="48" fillId="0" borderId="17" xfId="0" applyNumberFormat="1" applyFont="1" applyBorder="1" applyAlignment="1">
      <alignment horizontal="left"/>
    </xf>
    <xf numFmtId="0" fontId="5" fillId="0" borderId="17" xfId="0" applyFont="1" applyBorder="1" applyAlignment="1" applyProtection="1">
      <alignment horizontal="center" vertical="center" wrapText="1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49" fillId="0" borderId="16" xfId="0" applyFont="1" applyFill="1" applyBorder="1" applyAlignment="1" applyProtection="1">
      <alignment horizontal="left"/>
      <protection hidden="1"/>
    </xf>
    <xf numFmtId="165" fontId="49" fillId="0" borderId="16" xfId="0" applyNumberFormat="1" applyFont="1" applyFill="1" applyBorder="1" applyAlignment="1" applyProtection="1">
      <alignment horizontal="center" vertical="center"/>
      <protection hidden="1"/>
    </xf>
    <xf numFmtId="0" fontId="49" fillId="0" borderId="16" xfId="0" applyFont="1" applyFill="1" applyBorder="1" applyAlignment="1" applyProtection="1">
      <alignment horizontal="center" vertical="center"/>
      <protection hidden="1"/>
    </xf>
    <xf numFmtId="1" fontId="49" fillId="0" borderId="16" xfId="0" applyNumberFormat="1" applyFont="1" applyFill="1" applyBorder="1" applyAlignment="1" applyProtection="1">
      <alignment horizontal="center" vertical="center"/>
      <protection hidden="1"/>
    </xf>
    <xf numFmtId="0" fontId="49" fillId="0" borderId="17" xfId="0" applyFont="1" applyFill="1" applyBorder="1" applyAlignment="1" applyProtection="1">
      <alignment horizontal="center" vertical="center"/>
      <protection hidden="1"/>
    </xf>
    <xf numFmtId="0" fontId="49" fillId="0" borderId="17" xfId="0" applyFont="1" applyFill="1" applyBorder="1" applyAlignment="1" applyProtection="1">
      <alignment horizontal="left"/>
      <protection hidden="1"/>
    </xf>
    <xf numFmtId="165" fontId="49" fillId="0" borderId="17" xfId="0" applyNumberFormat="1" applyFont="1" applyFill="1" applyBorder="1" applyAlignment="1" applyProtection="1">
      <alignment horizontal="center" vertical="center"/>
      <protection hidden="1"/>
    </xf>
    <xf numFmtId="165" fontId="49" fillId="0" borderId="82" xfId="0" applyNumberFormat="1" applyFont="1" applyFill="1" applyBorder="1" applyAlignment="1" applyProtection="1">
      <alignment horizontal="center" vertical="center"/>
      <protection hidden="1"/>
    </xf>
    <xf numFmtId="166" fontId="49" fillId="0" borderId="16" xfId="0" applyNumberFormat="1" applyFont="1" applyFill="1" applyBorder="1" applyAlignment="1" applyProtection="1">
      <alignment horizontal="center" vertical="center"/>
      <protection hidden="1"/>
    </xf>
    <xf numFmtId="166" fontId="49" fillId="0" borderId="17" xfId="0" applyNumberFormat="1" applyFont="1" applyFill="1" applyBorder="1" applyAlignment="1" applyProtection="1">
      <alignment horizontal="center" vertical="center"/>
      <protection hidden="1"/>
    </xf>
    <xf numFmtId="0" fontId="42" fillId="0" borderId="84" xfId="0" applyFont="1" applyBorder="1" applyAlignment="1" applyProtection="1">
      <alignment vertical="center"/>
      <protection hidden="1"/>
    </xf>
    <xf numFmtId="0" fontId="42" fillId="0" borderId="80" xfId="0" applyFont="1" applyBorder="1" applyAlignment="1" applyProtection="1">
      <alignment vertical="center"/>
      <protection hidden="1"/>
    </xf>
    <xf numFmtId="0" fontId="43" fillId="4" borderId="57" xfId="0" applyFont="1" applyFill="1" applyBorder="1" applyAlignment="1" applyProtection="1">
      <alignment horizontal="center" vertical="center" wrapText="1"/>
      <protection hidden="1"/>
    </xf>
    <xf numFmtId="0" fontId="41" fillId="4" borderId="26" xfId="0" applyFont="1" applyFill="1" applyBorder="1" applyAlignment="1" applyProtection="1">
      <alignment horizontal="center" vertical="center"/>
      <protection hidden="1"/>
    </xf>
    <xf numFmtId="44" fontId="69" fillId="0" borderId="17" xfId="0" applyNumberFormat="1" applyFont="1" applyFill="1" applyBorder="1" applyAlignment="1" applyProtection="1">
      <alignment horizontal="center" vertical="center"/>
      <protection hidden="1"/>
    </xf>
    <xf numFmtId="164" fontId="69" fillId="0" borderId="17" xfId="0" applyNumberFormat="1" applyFont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69" fillId="0" borderId="17" xfId="0" applyFont="1" applyFill="1" applyBorder="1" applyAlignment="1">
      <alignment horizontal="center" vertical="center"/>
    </xf>
    <xf numFmtId="44" fontId="76" fillId="10" borderId="39" xfId="0" applyNumberFormat="1" applyFont="1" applyFill="1" applyBorder="1" applyAlignment="1" applyProtection="1">
      <alignment horizontal="center" vertical="center"/>
      <protection hidden="1"/>
    </xf>
    <xf numFmtId="0" fontId="48" fillId="0" borderId="17" xfId="0" quotePrefix="1" applyFont="1" applyFill="1" applyBorder="1" applyAlignment="1" applyProtection="1">
      <alignment horizontal="left" vertical="center"/>
      <protection hidden="1"/>
    </xf>
    <xf numFmtId="0" fontId="48" fillId="0" borderId="48" xfId="0" applyFont="1" applyFill="1" applyBorder="1" applyAlignment="1" applyProtection="1">
      <alignment horizontal="center" vertical="center"/>
      <protection hidden="1"/>
    </xf>
    <xf numFmtId="171" fontId="39" fillId="0" borderId="121" xfId="0" applyNumberFormat="1" applyFont="1" applyFill="1" applyBorder="1" applyAlignment="1" applyProtection="1">
      <alignment horizontal="center" vertical="center"/>
      <protection hidden="1"/>
    </xf>
    <xf numFmtId="1" fontId="37" fillId="0" borderId="45" xfId="0" applyNumberFormat="1" applyFont="1" applyFill="1" applyBorder="1" applyAlignment="1" applyProtection="1">
      <alignment horizontal="center" vertical="center"/>
      <protection hidden="1"/>
    </xf>
    <xf numFmtId="0" fontId="48" fillId="0" borderId="15" xfId="0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center" vertical="center"/>
      <protection hidden="1"/>
    </xf>
    <xf numFmtId="0" fontId="37" fillId="0" borderId="17" xfId="0" applyFont="1" applyFill="1" applyBorder="1" applyAlignment="1" applyProtection="1">
      <alignment horizontal="center" vertical="center"/>
      <protection hidden="1"/>
    </xf>
    <xf numFmtId="0" fontId="38" fillId="0" borderId="17" xfId="0" applyFont="1" applyFill="1" applyBorder="1" applyAlignment="1" applyProtection="1">
      <alignment horizontal="center" vertical="center"/>
    </xf>
    <xf numFmtId="164" fontId="38" fillId="0" borderId="17" xfId="0" applyNumberFormat="1" applyFont="1" applyFill="1" applyBorder="1" applyAlignment="1" applyProtection="1">
      <alignment horizontal="center" vertical="center"/>
      <protection hidden="1"/>
    </xf>
    <xf numFmtId="1" fontId="37" fillId="0" borderId="60" xfId="0" applyNumberFormat="1" applyFont="1" applyFill="1" applyBorder="1" applyAlignment="1" applyProtection="1">
      <alignment horizontal="center" vertical="center"/>
      <protection hidden="1"/>
    </xf>
    <xf numFmtId="1" fontId="37" fillId="0" borderId="20" xfId="0" applyNumberFormat="1" applyFont="1" applyFill="1" applyBorder="1" applyAlignment="1" applyProtection="1">
      <alignment horizontal="center" vertical="center"/>
      <protection hidden="1"/>
    </xf>
    <xf numFmtId="1" fontId="38" fillId="0" borderId="88" xfId="0" applyNumberFormat="1" applyFont="1" applyFill="1" applyBorder="1" applyAlignment="1" applyProtection="1">
      <alignment horizontal="center" vertical="center"/>
      <protection hidden="1"/>
    </xf>
    <xf numFmtId="171" fontId="39" fillId="0" borderId="92" xfId="0" applyNumberFormat="1" applyFont="1" applyFill="1" applyBorder="1" applyAlignment="1" applyProtection="1">
      <alignment horizontal="center" vertical="center"/>
      <protection hidden="1"/>
    </xf>
    <xf numFmtId="0" fontId="48" fillId="0" borderId="11" xfId="0" applyFont="1" applyFill="1" applyBorder="1" applyAlignment="1" applyProtection="1">
      <alignment horizontal="center" vertical="center"/>
      <protection hidden="1"/>
    </xf>
    <xf numFmtId="0" fontId="48" fillId="0" borderId="12" xfId="0" applyFont="1" applyFill="1" applyBorder="1" applyAlignment="1" applyProtection="1">
      <alignment horizontal="center" vertical="center"/>
      <protection hidden="1"/>
    </xf>
    <xf numFmtId="0" fontId="37" fillId="0" borderId="12" xfId="0" applyFont="1" applyFill="1" applyBorder="1" applyAlignment="1" applyProtection="1">
      <alignment horizontal="center" vertical="center"/>
      <protection hidden="1"/>
    </xf>
    <xf numFmtId="0" fontId="38" fillId="0" borderId="12" xfId="0" applyFont="1" applyFill="1" applyBorder="1" applyAlignment="1" applyProtection="1">
      <alignment horizontal="center" vertical="center"/>
    </xf>
    <xf numFmtId="164" fontId="38" fillId="0" borderId="12" xfId="0" applyNumberFormat="1" applyFont="1" applyFill="1" applyBorder="1" applyAlignment="1" applyProtection="1">
      <alignment horizontal="center" vertical="center"/>
      <protection hidden="1"/>
    </xf>
    <xf numFmtId="1" fontId="37" fillId="0" borderId="35" xfId="0" applyNumberFormat="1" applyFont="1" applyFill="1" applyBorder="1" applyAlignment="1" applyProtection="1">
      <alignment horizontal="center" vertical="center"/>
      <protection hidden="1"/>
    </xf>
    <xf numFmtId="1" fontId="38" fillId="0" borderId="120" xfId="0" applyNumberFormat="1" applyFont="1" applyFill="1" applyBorder="1" applyAlignment="1" applyProtection="1">
      <alignment horizontal="center" vertical="center"/>
      <protection hidden="1"/>
    </xf>
    <xf numFmtId="0" fontId="0" fillId="0" borderId="79" xfId="0" applyBorder="1" applyAlignment="1">
      <alignment horizontal="left" vertical="center"/>
    </xf>
    <xf numFmtId="0" fontId="0" fillId="0" borderId="83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3" fillId="0" borderId="17" xfId="0" applyFont="1" applyFill="1" applyBorder="1" applyAlignment="1" applyProtection="1">
      <alignment horizontal="left" vertical="center"/>
      <protection hidden="1"/>
    </xf>
    <xf numFmtId="165" fontId="43" fillId="0" borderId="17" xfId="0" applyNumberFormat="1" applyFont="1" applyFill="1" applyBorder="1" applyAlignment="1" applyProtection="1">
      <alignment vertical="center"/>
      <protection hidden="1"/>
    </xf>
    <xf numFmtId="1" fontId="44" fillId="0" borderId="44" xfId="0" applyNumberFormat="1" applyFont="1" applyFill="1" applyBorder="1" applyAlignment="1" applyProtection="1">
      <alignment horizontal="center"/>
      <protection hidden="1"/>
    </xf>
    <xf numFmtId="1" fontId="43" fillId="0" borderId="19" xfId="0" applyNumberFormat="1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 applyProtection="1">
      <alignment horizontal="center"/>
      <protection hidden="1"/>
    </xf>
    <xf numFmtId="1" fontId="43" fillId="0" borderId="31" xfId="0" applyNumberFormat="1" applyFont="1" applyFill="1" applyBorder="1" applyAlignment="1">
      <alignment horizontal="center" vertical="center"/>
    </xf>
    <xf numFmtId="0" fontId="43" fillId="0" borderId="17" xfId="0" applyFont="1" applyFill="1" applyBorder="1" applyAlignment="1" applyProtection="1">
      <alignment horizontal="left" vertical="center" wrapText="1"/>
      <protection hidden="1"/>
    </xf>
    <xf numFmtId="0" fontId="43" fillId="0" borderId="17" xfId="0" applyFont="1" applyFill="1" applyBorder="1" applyAlignment="1" applyProtection="1">
      <protection hidden="1"/>
    </xf>
    <xf numFmtId="0" fontId="43" fillId="0" borderId="17" xfId="0" applyFont="1" applyFill="1" applyBorder="1" applyAlignment="1" applyProtection="1">
      <alignment vertical="center" wrapText="1"/>
      <protection hidden="1"/>
    </xf>
    <xf numFmtId="1" fontId="3" fillId="8" borderId="133" xfId="0" applyNumberFormat="1" applyFont="1" applyFill="1" applyBorder="1" applyAlignment="1" applyProtection="1">
      <alignment horizontal="left"/>
      <protection hidden="1"/>
    </xf>
    <xf numFmtId="0" fontId="5" fillId="0" borderId="0" xfId="0" applyFont="1" applyBorder="1" applyAlignment="1" applyProtection="1">
      <alignment horizontal="left" vertical="center" wrapText="1"/>
      <protection hidden="1"/>
    </xf>
    <xf numFmtId="14" fontId="10" fillId="0" borderId="0" xfId="0" applyNumberFormat="1" applyFont="1" applyAlignment="1">
      <alignment horizontal="center" vertical="center"/>
    </xf>
    <xf numFmtId="166" fontId="0" fillId="0" borderId="0" xfId="0" applyNumberFormat="1" applyAlignment="1">
      <alignment vertical="center"/>
    </xf>
    <xf numFmtId="0" fontId="0" fillId="0" borderId="39" xfId="0" applyFill="1" applyBorder="1" applyAlignment="1" applyProtection="1">
      <alignment vertical="center" wrapText="1"/>
      <protection hidden="1"/>
    </xf>
    <xf numFmtId="0" fontId="21" fillId="8" borderId="17" xfId="0" applyFont="1" applyFill="1" applyBorder="1" applyAlignment="1" applyProtection="1">
      <alignment horizontal="center"/>
      <protection hidden="1"/>
    </xf>
    <xf numFmtId="0" fontId="0" fillId="0" borderId="17" xfId="0" applyBorder="1" applyAlignment="1" applyProtection="1">
      <alignment horizontal="center" vertical="center" wrapText="1"/>
      <protection hidden="1"/>
    </xf>
    <xf numFmtId="0" fontId="0" fillId="0" borderId="17" xfId="0" applyFill="1" applyBorder="1" applyAlignment="1" applyProtection="1">
      <alignment horizontal="center" vertical="center" wrapText="1"/>
      <protection hidden="1"/>
    </xf>
    <xf numFmtId="0" fontId="12" fillId="0" borderId="17" xfId="0" applyFont="1" applyFill="1" applyBorder="1" applyAlignment="1" applyProtection="1">
      <alignment vertical="center"/>
      <protection hidden="1"/>
    </xf>
    <xf numFmtId="1" fontId="49" fillId="0" borderId="17" xfId="0" applyNumberFormat="1" applyFont="1" applyFill="1" applyBorder="1" applyAlignment="1" applyProtection="1">
      <alignment horizontal="center" vertical="center"/>
      <protection hidden="1"/>
    </xf>
    <xf numFmtId="164" fontId="49" fillId="0" borderId="17" xfId="0" applyNumberFormat="1" applyFont="1" applyFill="1" applyBorder="1" applyAlignment="1" applyProtection="1">
      <alignment horizontal="right" vertical="center"/>
      <protection hidden="1"/>
    </xf>
    <xf numFmtId="0" fontId="49" fillId="0" borderId="17" xfId="0" applyFont="1" applyFill="1" applyBorder="1" applyAlignment="1" applyProtection="1">
      <alignment horizontal="left" vertical="center"/>
      <protection hidden="1"/>
    </xf>
    <xf numFmtId="1" fontId="49" fillId="0" borderId="17" xfId="0" applyNumberFormat="1" applyFont="1" applyFill="1" applyBorder="1" applyAlignment="1" applyProtection="1">
      <alignment horizontal="center" vertical="center"/>
      <protection locked="0"/>
    </xf>
    <xf numFmtId="1" fontId="40" fillId="0" borderId="23" xfId="0" applyNumberFormat="1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166" fontId="48" fillId="0" borderId="23" xfId="0" applyNumberFormat="1" applyFont="1" applyFill="1" applyBorder="1" applyAlignment="1" applyProtection="1">
      <alignment horizontal="center" vertical="center"/>
      <protection hidden="1"/>
    </xf>
    <xf numFmtId="0" fontId="49" fillId="0" borderId="16" xfId="0" applyFont="1" applyFill="1" applyBorder="1" applyAlignment="1" applyProtection="1">
      <alignment horizontal="center" vertical="center"/>
    </xf>
    <xf numFmtId="164" fontId="49" fillId="0" borderId="16" xfId="0" applyNumberFormat="1" applyFont="1" applyFill="1" applyBorder="1" applyAlignment="1" applyProtection="1">
      <alignment horizontal="right" vertical="center"/>
      <protection hidden="1"/>
    </xf>
    <xf numFmtId="1" fontId="49" fillId="0" borderId="111" xfId="0" applyNumberFormat="1" applyFont="1" applyFill="1" applyBorder="1" applyAlignment="1" applyProtection="1">
      <alignment horizontal="center" vertical="center"/>
      <protection hidden="1"/>
    </xf>
    <xf numFmtId="171" fontId="75" fillId="0" borderId="44" xfId="0" applyNumberFormat="1" applyFont="1" applyFill="1" applyBorder="1" applyAlignment="1" applyProtection="1">
      <alignment horizontal="center" vertical="center"/>
      <protection hidden="1"/>
    </xf>
    <xf numFmtId="1" fontId="49" fillId="0" borderId="114" xfId="0" applyNumberFormat="1" applyFont="1" applyFill="1" applyBorder="1" applyAlignment="1" applyProtection="1">
      <alignment horizontal="center" vertical="center"/>
      <protection hidden="1"/>
    </xf>
    <xf numFmtId="1" fontId="74" fillId="0" borderId="85" xfId="0" applyNumberFormat="1" applyFont="1" applyFill="1" applyBorder="1" applyAlignment="1" applyProtection="1">
      <alignment horizontal="center" vertical="center"/>
      <protection hidden="1"/>
    </xf>
    <xf numFmtId="0" fontId="49" fillId="0" borderId="17" xfId="0" applyFont="1" applyFill="1" applyBorder="1" applyAlignment="1" applyProtection="1">
      <alignment horizontal="center" vertical="center"/>
    </xf>
    <xf numFmtId="1" fontId="49" fillId="0" borderId="60" xfId="0" applyNumberFormat="1" applyFont="1" applyFill="1" applyBorder="1" applyAlignment="1" applyProtection="1">
      <alignment horizontal="center" vertical="center"/>
      <protection hidden="1"/>
    </xf>
    <xf numFmtId="171" fontId="75" fillId="0" borderId="92" xfId="0" applyNumberFormat="1" applyFont="1" applyFill="1" applyBorder="1" applyAlignment="1" applyProtection="1">
      <alignment horizontal="center" vertical="center"/>
      <protection hidden="1"/>
    </xf>
    <xf numFmtId="1" fontId="49" fillId="0" borderId="20" xfId="0" applyNumberFormat="1" applyFont="1" applyFill="1" applyBorder="1" applyAlignment="1" applyProtection="1">
      <alignment horizontal="center" vertical="center"/>
      <protection hidden="1"/>
    </xf>
    <xf numFmtId="1" fontId="74" fillId="0" borderId="88" xfId="0" applyNumberFormat="1" applyFont="1" applyFill="1" applyBorder="1" applyAlignment="1" applyProtection="1">
      <alignment horizontal="center" vertical="center"/>
      <protection hidden="1"/>
    </xf>
    <xf numFmtId="1" fontId="74" fillId="0" borderId="44" xfId="0" applyNumberFormat="1" applyFont="1" applyFill="1" applyBorder="1" applyAlignment="1" applyProtection="1">
      <alignment horizontal="center" vertical="center"/>
      <protection hidden="1"/>
    </xf>
    <xf numFmtId="1" fontId="74" fillId="0" borderId="21" xfId="0" applyNumberFormat="1" applyFont="1" applyFill="1" applyBorder="1" applyAlignment="1" applyProtection="1">
      <alignment horizontal="center" vertical="center"/>
      <protection hidden="1"/>
    </xf>
    <xf numFmtId="0" fontId="48" fillId="0" borderId="135" xfId="0" applyFont="1" applyFill="1" applyBorder="1" applyAlignment="1" applyProtection="1">
      <alignment horizontal="center" vertical="center"/>
      <protection hidden="1"/>
    </xf>
    <xf numFmtId="0" fontId="37" fillId="4" borderId="7" xfId="0" applyFont="1" applyFill="1" applyBorder="1" applyAlignment="1" applyProtection="1">
      <alignment horizontal="center" vertical="center" wrapText="1"/>
      <protection hidden="1"/>
    </xf>
    <xf numFmtId="0" fontId="48" fillId="0" borderId="17" xfId="0" applyFont="1" applyBorder="1" applyAlignment="1" applyProtection="1">
      <alignment horizontal="center" vertical="center" wrapText="1"/>
      <protection locked="0"/>
    </xf>
    <xf numFmtId="0" fontId="48" fillId="4" borderId="7" xfId="0" applyFont="1" applyFill="1" applyBorder="1" applyAlignment="1" applyProtection="1">
      <alignment horizontal="center" vertical="center" wrapText="1"/>
      <protection hidden="1"/>
    </xf>
    <xf numFmtId="0" fontId="48" fillId="4" borderId="7" xfId="0" applyFont="1" applyFill="1" applyBorder="1" applyAlignment="1" applyProtection="1">
      <alignment horizontal="center" vertical="center"/>
      <protection hidden="1"/>
    </xf>
    <xf numFmtId="0" fontId="48" fillId="5" borderId="7" xfId="0" applyFont="1" applyFill="1" applyBorder="1" applyAlignment="1" applyProtection="1">
      <alignment horizontal="center" vertical="center" wrapText="1"/>
      <protection hidden="1"/>
    </xf>
    <xf numFmtId="0" fontId="48" fillId="14" borderId="8" xfId="0" applyFont="1" applyFill="1" applyBorder="1" applyAlignment="1" applyProtection="1">
      <alignment horizontal="center" vertical="center" wrapText="1"/>
      <protection hidden="1"/>
    </xf>
    <xf numFmtId="0" fontId="48" fillId="4" borderId="33" xfId="0" applyFont="1" applyFill="1" applyBorder="1" applyAlignment="1" applyProtection="1">
      <alignment horizontal="center" vertical="center"/>
      <protection hidden="1"/>
    </xf>
    <xf numFmtId="0" fontId="0" fillId="2" borderId="2" xfId="0" applyFill="1" applyBorder="1" applyAlignment="1" applyProtection="1">
      <alignment horizontal="center" vertical="center" wrapText="1"/>
      <protection hidden="1"/>
    </xf>
    <xf numFmtId="165" fontId="48" fillId="0" borderId="17" xfId="0" applyNumberFormat="1" applyFont="1" applyFill="1" applyBorder="1" applyAlignment="1" applyProtection="1">
      <alignment horizontal="center" vertical="center"/>
      <protection hidden="1"/>
    </xf>
    <xf numFmtId="1" fontId="48" fillId="0" borderId="17" xfId="0" applyNumberFormat="1" applyFont="1" applyFill="1" applyBorder="1" applyAlignment="1" applyProtection="1">
      <alignment horizontal="center" vertical="center"/>
      <protection hidden="1"/>
    </xf>
    <xf numFmtId="166" fontId="48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4" borderId="7" xfId="0" applyFont="1" applyFill="1" applyBorder="1" applyAlignment="1" applyProtection="1">
      <alignment horizontal="left" vertical="center" wrapText="1"/>
      <protection hidden="1"/>
    </xf>
    <xf numFmtId="165" fontId="48" fillId="0" borderId="17" xfId="0" applyNumberFormat="1" applyFont="1" applyFill="1" applyBorder="1" applyAlignment="1" applyProtection="1">
      <alignment horizontal="left" vertical="center"/>
      <protection hidden="1"/>
    </xf>
    <xf numFmtId="165" fontId="48" fillId="0" borderId="82" xfId="0" applyNumberFormat="1" applyFont="1" applyFill="1" applyBorder="1" applyAlignment="1" applyProtection="1">
      <alignment horizontal="left" vertical="center"/>
      <protection hidden="1"/>
    </xf>
    <xf numFmtId="0" fontId="48" fillId="0" borderId="18" xfId="0" applyFont="1" applyFill="1" applyBorder="1" applyAlignment="1">
      <alignment horizontal="center" vertical="center"/>
    </xf>
    <xf numFmtId="1" fontId="48" fillId="0" borderId="18" xfId="0" applyNumberFormat="1" applyFont="1" applyFill="1" applyBorder="1" applyAlignment="1" applyProtection="1">
      <alignment horizontal="center" vertical="center"/>
      <protection hidden="1"/>
    </xf>
    <xf numFmtId="0" fontId="48" fillId="0" borderId="20" xfId="0" applyFont="1" applyFill="1" applyBorder="1" applyAlignment="1">
      <alignment horizontal="center" vertical="center"/>
    </xf>
    <xf numFmtId="1" fontId="48" fillId="0" borderId="20" xfId="0" applyNumberFormat="1" applyFont="1" applyFill="1" applyBorder="1" applyAlignment="1" applyProtection="1">
      <alignment horizontal="center" vertical="center"/>
      <protection hidden="1"/>
    </xf>
    <xf numFmtId="0" fontId="56" fillId="0" borderId="21" xfId="0" applyFont="1" applyFill="1" applyBorder="1" applyAlignment="1" applyProtection="1">
      <alignment horizontal="center" vertical="center"/>
      <protection hidden="1"/>
    </xf>
    <xf numFmtId="0" fontId="77" fillId="0" borderId="79" xfId="0" applyFont="1" applyBorder="1" applyAlignment="1">
      <alignment horizontal="left" vertical="center"/>
    </xf>
    <xf numFmtId="0" fontId="77" fillId="0" borderId="83" xfId="0" applyFont="1" applyBorder="1" applyAlignment="1">
      <alignment horizontal="left" vertical="center"/>
    </xf>
    <xf numFmtId="1" fontId="78" fillId="0" borderId="17" xfId="0" applyNumberFormat="1" applyFont="1" applyFill="1" applyBorder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left"/>
      <protection hidden="1"/>
    </xf>
    <xf numFmtId="0" fontId="77" fillId="0" borderId="0" xfId="0" applyFont="1" applyAlignment="1">
      <alignment horizontal="left" vertical="center"/>
    </xf>
    <xf numFmtId="0" fontId="77" fillId="0" borderId="0" xfId="0" applyFont="1" applyAlignment="1">
      <alignment horizontal="left"/>
    </xf>
    <xf numFmtId="0" fontId="49" fillId="0" borderId="17" xfId="0" applyFont="1" applyFill="1" applyBorder="1" applyAlignment="1" applyProtection="1">
      <alignment horizontal="left" vertical="center" wrapText="1"/>
      <protection hidden="1"/>
    </xf>
    <xf numFmtId="164" fontId="40" fillId="0" borderId="17" xfId="0" applyNumberFormat="1" applyFont="1" applyFill="1" applyBorder="1" applyAlignment="1" applyProtection="1">
      <alignment horizontal="right" vertical="center"/>
      <protection hidden="1"/>
    </xf>
    <xf numFmtId="14" fontId="48" fillId="0" borderId="17" xfId="0" applyNumberFormat="1" applyFont="1" applyBorder="1" applyAlignment="1" applyProtection="1">
      <alignment horizontal="center" vertical="center"/>
      <protection locked="0"/>
    </xf>
    <xf numFmtId="14" fontId="62" fillId="7" borderId="17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" fontId="0" fillId="0" borderId="21" xfId="0" applyNumberFormat="1" applyFill="1" applyBorder="1" applyAlignment="1" applyProtection="1">
      <alignment horizontal="center"/>
      <protection hidden="1"/>
    </xf>
    <xf numFmtId="0" fontId="0" fillId="0" borderId="11" xfId="0" applyFill="1" applyBorder="1" applyAlignment="1" applyProtection="1">
      <alignment horizontal="center" vertical="center"/>
      <protection hidden="1"/>
    </xf>
    <xf numFmtId="0" fontId="0" fillId="0" borderId="12" xfId="0" applyFill="1" applyBorder="1" applyAlignment="1" applyProtection="1">
      <alignment horizontal="center"/>
      <protection hidden="1"/>
    </xf>
    <xf numFmtId="0" fontId="7" fillId="0" borderId="12" xfId="0" applyFont="1" applyFill="1" applyBorder="1" applyAlignment="1">
      <alignment vertical="center"/>
    </xf>
    <xf numFmtId="166" fontId="2" fillId="0" borderId="12" xfId="0" applyNumberFormat="1" applyFont="1" applyFill="1" applyBorder="1" applyAlignment="1" applyProtection="1">
      <alignment horizontal="center" vertical="center"/>
      <protection hidden="1"/>
    </xf>
    <xf numFmtId="0" fontId="0" fillId="0" borderId="7" xfId="0" applyFill="1" applyBorder="1" applyAlignment="1" applyProtection="1">
      <alignment vertical="center"/>
      <protection hidden="1"/>
    </xf>
    <xf numFmtId="0" fontId="0" fillId="0" borderId="52" xfId="0" applyFill="1" applyBorder="1" applyAlignment="1" applyProtection="1">
      <alignment vertical="center"/>
      <protection hidden="1"/>
    </xf>
    <xf numFmtId="169" fontId="48" fillId="0" borderId="52" xfId="0" applyNumberFormat="1" applyFont="1" applyFill="1" applyBorder="1" applyAlignment="1" applyProtection="1">
      <alignment horizontal="left"/>
      <protection locked="0"/>
    </xf>
    <xf numFmtId="169" fontId="48" fillId="0" borderId="136" xfId="0" applyNumberFormat="1" applyFont="1" applyFill="1" applyBorder="1" applyAlignment="1">
      <alignment horizontal="left"/>
    </xf>
    <xf numFmtId="169" fontId="48" fillId="0" borderId="53" xfId="0" applyNumberFormat="1" applyFont="1" applyFill="1" applyBorder="1" applyAlignment="1" applyProtection="1">
      <alignment horizontal="left"/>
      <protection locked="0"/>
    </xf>
    <xf numFmtId="1" fontId="69" fillId="8" borderId="20" xfId="0" applyNumberFormat="1" applyFont="1" applyFill="1" applyBorder="1" applyAlignment="1" applyProtection="1">
      <alignment horizontal="center" vertical="center"/>
      <protection hidden="1"/>
    </xf>
    <xf numFmtId="1" fontId="69" fillId="8" borderId="34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/>
    <xf numFmtId="0" fontId="48" fillId="7" borderId="20" xfId="0" applyFont="1" applyFill="1" applyBorder="1" applyAlignment="1" applyProtection="1">
      <alignment horizontal="left" vertical="center"/>
      <protection hidden="1"/>
    </xf>
    <xf numFmtId="0" fontId="48" fillId="0" borderId="20" xfId="0" applyFont="1" applyFill="1" applyBorder="1" applyAlignment="1" applyProtection="1">
      <alignment horizontal="left" vertical="center"/>
      <protection hidden="1"/>
    </xf>
    <xf numFmtId="0" fontId="48" fillId="6" borderId="63" xfId="0" applyFont="1" applyFill="1" applyBorder="1" applyAlignment="1" applyProtection="1">
      <alignment horizontal="center" vertical="center"/>
      <protection hidden="1"/>
    </xf>
    <xf numFmtId="0" fontId="48" fillId="6" borderId="137" xfId="0" applyFont="1" applyFill="1" applyBorder="1" applyAlignment="1" applyProtection="1">
      <alignment horizontal="center" vertical="center"/>
      <protection hidden="1"/>
    </xf>
    <xf numFmtId="0" fontId="48" fillId="6" borderId="64" xfId="0" applyFont="1" applyFill="1" applyBorder="1" applyAlignment="1" applyProtection="1">
      <alignment horizontal="center" vertical="center"/>
      <protection hidden="1"/>
    </xf>
    <xf numFmtId="0" fontId="10" fillId="8" borderId="77" xfId="0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/>
      <protection locked="0"/>
    </xf>
    <xf numFmtId="169" fontId="48" fillId="0" borderId="17" xfId="0" applyNumberFormat="1" applyFont="1" applyFill="1" applyBorder="1" applyAlignment="1" applyProtection="1">
      <alignment horizontal="left"/>
      <protection locked="0"/>
    </xf>
    <xf numFmtId="1" fontId="48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164" fontId="6" fillId="0" borderId="39" xfId="1" applyNumberFormat="1" applyFont="1" applyBorder="1" applyAlignment="1" applyProtection="1">
      <alignment vertical="center"/>
      <protection hidden="1"/>
    </xf>
    <xf numFmtId="0" fontId="43" fillId="4" borderId="17" xfId="0" applyFont="1" applyFill="1" applyBorder="1" applyAlignment="1" applyProtection="1">
      <alignment horizontal="center" vertical="center"/>
      <protection hidden="1"/>
    </xf>
    <xf numFmtId="0" fontId="43" fillId="4" borderId="17" xfId="0" applyFont="1" applyFill="1" applyBorder="1" applyAlignment="1" applyProtection="1">
      <alignment horizontal="center" vertical="center" wrapText="1"/>
      <protection hidden="1"/>
    </xf>
    <xf numFmtId="0" fontId="37" fillId="14" borderId="17" xfId="0" applyFont="1" applyFill="1" applyBorder="1" applyAlignment="1" applyProtection="1">
      <alignment horizontal="center" vertical="center" wrapText="1"/>
      <protection hidden="1"/>
    </xf>
    <xf numFmtId="0" fontId="43" fillId="14" borderId="17" xfId="0" applyFont="1" applyFill="1" applyBorder="1" applyAlignment="1" applyProtection="1">
      <alignment horizontal="center" vertical="center" wrapText="1"/>
      <protection hidden="1"/>
    </xf>
    <xf numFmtId="0" fontId="43" fillId="0" borderId="17" xfId="0" applyFont="1" applyFill="1" applyBorder="1" applyAlignment="1" applyProtection="1">
      <alignment vertical="center"/>
      <protection hidden="1"/>
    </xf>
    <xf numFmtId="0" fontId="43" fillId="0" borderId="17" xfId="0" applyFont="1" applyFill="1" applyBorder="1" applyAlignment="1" applyProtection="1">
      <alignment horizontal="center" vertical="center"/>
      <protection hidden="1"/>
    </xf>
    <xf numFmtId="1" fontId="43" fillId="0" borderId="18" xfId="0" applyNumberFormat="1" applyFont="1" applyFill="1" applyBorder="1" applyAlignment="1">
      <alignment horizontal="center" vertical="center"/>
    </xf>
    <xf numFmtId="164" fontId="49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1" fontId="37" fillId="0" borderId="16" xfId="0" applyNumberFormat="1" applyFont="1" applyFill="1" applyBorder="1" applyAlignment="1" applyProtection="1">
      <alignment horizontal="center" vertical="center"/>
      <protection hidden="1"/>
    </xf>
    <xf numFmtId="164" fontId="38" fillId="0" borderId="16" xfId="0" applyNumberFormat="1" applyFont="1" applyFill="1" applyBorder="1" applyAlignment="1" applyProtection="1">
      <alignment horizontal="center" vertical="center"/>
      <protection hidden="1"/>
    </xf>
    <xf numFmtId="1" fontId="37" fillId="0" borderId="111" xfId="0" applyNumberFormat="1" applyFont="1" applyFill="1" applyBorder="1" applyAlignment="1" applyProtection="1">
      <alignment horizontal="center" vertical="center"/>
      <protection hidden="1"/>
    </xf>
    <xf numFmtId="166" fontId="38" fillId="0" borderId="16" xfId="0" applyNumberFormat="1" applyFont="1" applyFill="1" applyBorder="1" applyAlignment="1" applyProtection="1">
      <alignment horizontal="center" vertical="center"/>
      <protection hidden="1"/>
    </xf>
    <xf numFmtId="0" fontId="37" fillId="0" borderId="16" xfId="0" applyFont="1" applyFill="1" applyBorder="1" applyAlignment="1" applyProtection="1">
      <alignment horizontal="center" vertical="center"/>
      <protection hidden="1"/>
    </xf>
    <xf numFmtId="0" fontId="38" fillId="0" borderId="16" xfId="0" applyFont="1" applyFill="1" applyBorder="1" applyAlignment="1" applyProtection="1">
      <alignment horizontal="center" vertical="center"/>
    </xf>
    <xf numFmtId="0" fontId="46" fillId="4" borderId="7" xfId="0" applyFont="1" applyFill="1" applyBorder="1" applyAlignment="1" applyProtection="1">
      <alignment horizontal="center" vertical="center" wrapText="1"/>
      <protection hidden="1"/>
    </xf>
    <xf numFmtId="1" fontId="38" fillId="0" borderId="115" xfId="0" applyNumberFormat="1" applyFont="1" applyFill="1" applyBorder="1" applyAlignment="1" applyProtection="1">
      <alignment horizontal="center" vertical="center"/>
      <protection hidden="1"/>
    </xf>
    <xf numFmtId="166" fontId="38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16" xfId="0" applyFont="1" applyFill="1" applyBorder="1" applyAlignment="1" applyProtection="1">
      <alignment horizontal="left"/>
      <protection hidden="1"/>
    </xf>
    <xf numFmtId="0" fontId="0" fillId="0" borderId="0" xfId="0" applyAlignment="1" applyProtection="1">
      <alignment horizontal="center" vertical="center"/>
      <protection hidden="1"/>
    </xf>
    <xf numFmtId="1" fontId="47" fillId="0" borderId="85" xfId="0" applyNumberFormat="1" applyFont="1" applyFill="1" applyBorder="1" applyAlignment="1" applyProtection="1">
      <alignment horizontal="center" vertical="center"/>
      <protection hidden="1"/>
    </xf>
    <xf numFmtId="0" fontId="42" fillId="0" borderId="88" xfId="0" applyFont="1" applyBorder="1" applyAlignment="1" applyProtection="1">
      <alignment horizontal="center" vertical="center"/>
      <protection hidden="1"/>
    </xf>
    <xf numFmtId="0" fontId="9" fillId="0" borderId="17" xfId="0" applyFont="1" applyFill="1" applyBorder="1" applyAlignment="1" applyProtection="1">
      <alignment horizontal="center" vertical="center"/>
      <protection hidden="1"/>
    </xf>
    <xf numFmtId="0" fontId="48" fillId="0" borderId="0" xfId="0" applyFont="1"/>
    <xf numFmtId="14" fontId="48" fillId="0" borderId="17" xfId="0" applyNumberFormat="1" applyFont="1" applyBorder="1" applyAlignment="1" applyProtection="1">
      <alignment horizontal="center"/>
      <protection locked="0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1" fontId="0" fillId="0" borderId="26" xfId="0" applyNumberFormat="1" applyFont="1" applyBorder="1" applyAlignment="1" applyProtection="1">
      <alignment horizontal="center" vertical="center"/>
      <protection hidden="1"/>
    </xf>
    <xf numFmtId="0" fontId="0" fillId="19" borderId="17" xfId="0" applyFill="1" applyBorder="1" applyAlignment="1" applyProtection="1">
      <alignment horizontal="center" vertical="center"/>
      <protection hidden="1"/>
    </xf>
    <xf numFmtId="0" fontId="6" fillId="19" borderId="18" xfId="0" applyFont="1" applyFill="1" applyBorder="1" applyAlignment="1" applyProtection="1">
      <alignment horizontal="left" vertical="center"/>
      <protection hidden="1"/>
    </xf>
    <xf numFmtId="0" fontId="6" fillId="19" borderId="17" xfId="0" applyFont="1" applyFill="1" applyBorder="1" applyAlignment="1" applyProtection="1">
      <alignment horizontal="left" vertical="center"/>
      <protection hidden="1"/>
    </xf>
    <xf numFmtId="165" fontId="0" fillId="19" borderId="20" xfId="0" applyNumberFormat="1" applyFill="1" applyBorder="1" applyProtection="1">
      <protection hidden="1"/>
    </xf>
    <xf numFmtId="166" fontId="9" fillId="19" borderId="17" xfId="0" applyNumberFormat="1" applyFont="1" applyFill="1" applyBorder="1" applyAlignment="1" applyProtection="1">
      <alignment horizontal="center" vertical="center"/>
      <protection hidden="1"/>
    </xf>
    <xf numFmtId="1" fontId="2" fillId="19" borderId="18" xfId="0" applyNumberFormat="1" applyFont="1" applyFill="1" applyBorder="1" applyAlignment="1" applyProtection="1">
      <alignment horizontal="center" vertical="center"/>
      <protection hidden="1"/>
    </xf>
    <xf numFmtId="166" fontId="0" fillId="19" borderId="17" xfId="0" applyNumberFormat="1" applyFill="1" applyBorder="1" applyAlignment="1" applyProtection="1">
      <alignment horizontal="center" vertical="center"/>
      <protection hidden="1"/>
    </xf>
    <xf numFmtId="1" fontId="0" fillId="19" borderId="60" xfId="0" applyNumberFormat="1" applyFill="1" applyBorder="1" applyAlignment="1" applyProtection="1">
      <protection hidden="1"/>
    </xf>
    <xf numFmtId="0" fontId="49" fillId="0" borderId="0" xfId="0" applyFont="1" applyFill="1" applyBorder="1" applyAlignment="1" applyProtection="1">
      <alignment horizontal="left" vertical="center"/>
      <protection hidden="1"/>
    </xf>
    <xf numFmtId="0" fontId="19" fillId="0" borderId="0" xfId="0" applyFont="1" applyFill="1" applyBorder="1" applyAlignment="1" applyProtection="1">
      <alignment horizontal="left" vertical="center"/>
      <protection hidden="1"/>
    </xf>
    <xf numFmtId="0" fontId="19" fillId="0" borderId="0" xfId="0" applyFont="1" applyAlignment="1">
      <alignment horizontal="left" vertical="center"/>
    </xf>
    <xf numFmtId="0" fontId="50" fillId="7" borderId="0" xfId="0" applyFont="1" applyFill="1" applyBorder="1" applyAlignment="1">
      <alignment horizontal="left" vertical="center" wrapText="1"/>
    </xf>
    <xf numFmtId="0" fontId="81" fillId="0" borderId="0" xfId="0" applyFont="1" applyAlignment="1" applyProtection="1">
      <alignment vertical="center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4" fontId="48" fillId="0" borderId="17" xfId="0" applyNumberFormat="1" applyFont="1" applyFill="1" applyBorder="1" applyAlignment="1" applyProtection="1">
      <alignment horizontal="center" vertical="center"/>
      <protection locked="0"/>
    </xf>
    <xf numFmtId="0" fontId="49" fillId="0" borderId="17" xfId="0" applyFont="1" applyBorder="1" applyAlignment="1" applyProtection="1">
      <alignment horizontal="center" vertical="center"/>
      <protection locked="0"/>
    </xf>
    <xf numFmtId="0" fontId="49" fillId="0" borderId="97" xfId="0" applyFont="1" applyBorder="1" applyAlignment="1" applyProtection="1">
      <alignment horizontal="center" vertical="center"/>
      <protection locked="0"/>
    </xf>
    <xf numFmtId="14" fontId="48" fillId="0" borderId="97" xfId="0" applyNumberFormat="1" applyFont="1" applyBorder="1" applyAlignment="1" applyProtection="1">
      <alignment horizontal="center" vertical="center"/>
      <protection locked="0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" fontId="48" fillId="0" borderId="17" xfId="0" applyNumberFormat="1" applyFont="1" applyFill="1" applyBorder="1" applyAlignment="1" applyProtection="1">
      <alignment horizontal="center" vertical="center"/>
      <protection hidden="1"/>
    </xf>
    <xf numFmtId="1" fontId="24" fillId="0" borderId="16" xfId="0" applyNumberFormat="1" applyFont="1" applyFill="1" applyBorder="1" applyAlignment="1" applyProtection="1">
      <alignment horizontal="center" vertical="center"/>
      <protection hidden="1"/>
    </xf>
    <xf numFmtId="1" fontId="24" fillId="0" borderId="16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55" fillId="0" borderId="0" xfId="0" applyFont="1" applyBorder="1" applyAlignment="1">
      <alignment horizontal="left" vertical="center"/>
    </xf>
    <xf numFmtId="0" fontId="55" fillId="0" borderId="90" xfId="0" applyFont="1" applyBorder="1" applyAlignment="1">
      <alignment horizontal="left" vertical="center"/>
    </xf>
    <xf numFmtId="1" fontId="83" fillId="0" borderId="17" xfId="0" applyNumberFormat="1" applyFont="1" applyFill="1" applyBorder="1" applyAlignment="1" applyProtection="1">
      <alignment horizontal="left" vertical="center"/>
      <protection hidden="1"/>
    </xf>
    <xf numFmtId="0" fontId="55" fillId="0" borderId="0" xfId="0" applyFont="1" applyAlignment="1" applyProtection="1">
      <alignment horizontal="left"/>
      <protection hidden="1"/>
    </xf>
    <xf numFmtId="0" fontId="55" fillId="0" borderId="0" xfId="0" applyFont="1" applyAlignment="1" applyProtection="1">
      <alignment horizontal="left" vertical="center"/>
      <protection hidden="1"/>
    </xf>
    <xf numFmtId="0" fontId="55" fillId="0" borderId="0" xfId="0" applyFont="1" applyAlignment="1">
      <alignment horizontal="left"/>
    </xf>
    <xf numFmtId="0" fontId="55" fillId="0" borderId="0" xfId="0" applyFont="1" applyAlignment="1">
      <alignment horizontal="left" vertical="center"/>
    </xf>
    <xf numFmtId="0" fontId="0" fillId="0" borderId="17" xfId="0" applyBorder="1" applyAlignment="1" applyProtection="1">
      <alignment vertical="center"/>
      <protection hidden="1"/>
    </xf>
    <xf numFmtId="0" fontId="0" fillId="0" borderId="17" xfId="0" applyBorder="1" applyAlignment="1" applyProtection="1">
      <alignment horizontal="left" vertical="top"/>
      <protection hidden="1"/>
    </xf>
    <xf numFmtId="166" fontId="6" fillId="0" borderId="17" xfId="0" applyNumberFormat="1" applyFont="1" applyFill="1" applyBorder="1" applyAlignment="1" applyProtection="1">
      <alignment horizontal="center" vertical="center"/>
      <protection hidden="1"/>
    </xf>
    <xf numFmtId="0" fontId="12" fillId="0" borderId="17" xfId="0" applyFont="1" applyFill="1" applyBorder="1" applyAlignment="1">
      <alignment vertical="center"/>
    </xf>
    <xf numFmtId="0" fontId="12" fillId="0" borderId="12" xfId="0" applyFont="1" applyFill="1" applyBorder="1" applyAlignment="1">
      <alignment vertical="center"/>
    </xf>
    <xf numFmtId="1" fontId="48" fillId="0" borderId="18" xfId="0" applyNumberFormat="1" applyFont="1" applyFill="1" applyBorder="1" applyAlignment="1" applyProtection="1">
      <alignment horizontal="center" vertical="center"/>
      <protection hidden="1"/>
    </xf>
    <xf numFmtId="1" fontId="0" fillId="0" borderId="1" xfId="0" applyNumberFormat="1" applyFont="1" applyBorder="1" applyAlignment="1" applyProtection="1">
      <alignment vertical="center"/>
      <protection hidden="1"/>
    </xf>
    <xf numFmtId="14" fontId="48" fillId="0" borderId="97" xfId="0" applyNumberFormat="1" applyFont="1" applyBorder="1" applyAlignment="1" applyProtection="1">
      <alignment horizontal="center"/>
      <protection locked="0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8" fillId="0" borderId="20" xfId="0" applyFont="1" applyFill="1" applyBorder="1" applyAlignment="1" applyProtection="1">
      <alignment horizontal="left" vertical="center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" fontId="78" fillId="0" borderId="17" xfId="0" applyNumberFormat="1" applyFont="1" applyFill="1" applyBorder="1" applyAlignment="1" applyProtection="1">
      <alignment horizontal="left" vertical="center"/>
      <protection hidden="1"/>
    </xf>
    <xf numFmtId="0" fontId="0" fillId="0" borderId="0" xfId="0" applyFill="1" applyBorder="1" applyAlignment="1" applyProtection="1">
      <alignment horizontal="left" vertical="center"/>
      <protection hidden="1"/>
    </xf>
    <xf numFmtId="0" fontId="0" fillId="0" borderId="40" xfId="0" applyBorder="1" applyAlignment="1" applyProtection="1">
      <alignment vertical="center"/>
      <protection hidden="1"/>
    </xf>
    <xf numFmtId="166" fontId="80" fillId="0" borderId="39" xfId="0" applyNumberFormat="1" applyFont="1" applyFill="1" applyBorder="1" applyAlignment="1" applyProtection="1">
      <alignment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48" fillId="0" borderId="0" xfId="0" applyFont="1" applyAlignment="1">
      <alignment horizontal="center" vertical="center"/>
    </xf>
    <xf numFmtId="0" fontId="48" fillId="0" borderId="0" xfId="0" applyFont="1" applyAlignment="1">
      <alignment horizontal="right"/>
    </xf>
    <xf numFmtId="0" fontId="48" fillId="0" borderId="17" xfId="0" applyFont="1" applyBorder="1"/>
    <xf numFmtId="0" fontId="48" fillId="0" borderId="17" xfId="0" applyFont="1" applyBorder="1" applyAlignment="1">
      <alignment horizontal="center" vertical="center"/>
    </xf>
    <xf numFmtId="0" fontId="48" fillId="0" borderId="17" xfId="0" applyFont="1" applyFill="1" applyBorder="1" applyAlignment="1" applyProtection="1">
      <alignment horizontal="center" vertical="center"/>
      <protection locked="0"/>
    </xf>
    <xf numFmtId="0" fontId="48" fillId="0" borderId="17" xfId="0" quotePrefix="1" applyFont="1" applyFill="1" applyBorder="1" applyAlignment="1" applyProtection="1">
      <alignment horizontal="center" vertical="center"/>
      <protection locked="0"/>
    </xf>
    <xf numFmtId="0" fontId="48" fillId="0" borderId="17" xfId="0" quotePrefix="1" applyFont="1" applyFill="1" applyBorder="1" applyAlignment="1" applyProtection="1">
      <alignment horizontal="center" vertical="center"/>
      <protection hidden="1"/>
    </xf>
    <xf numFmtId="169" fontId="48" fillId="0" borderId="17" xfId="0" applyNumberFormat="1" applyFont="1" applyBorder="1" applyAlignment="1" applyProtection="1">
      <alignment horizontal="center" vertical="center"/>
      <protection locked="0"/>
    </xf>
    <xf numFmtId="169" fontId="48" fillId="0" borderId="17" xfId="0" applyNumberFormat="1" applyFont="1" applyBorder="1" applyAlignment="1">
      <alignment horizontal="center" vertical="center"/>
    </xf>
    <xf numFmtId="169" fontId="48" fillId="0" borderId="17" xfId="0" applyNumberFormat="1" applyFont="1" applyFill="1" applyBorder="1" applyAlignment="1" applyProtection="1">
      <alignment horizontal="center" vertical="center"/>
      <protection locked="0"/>
    </xf>
    <xf numFmtId="169" fontId="48" fillId="0" borderId="17" xfId="0" applyNumberFormat="1" applyFont="1" applyFill="1" applyBorder="1" applyAlignment="1">
      <alignment horizontal="center" vertical="center"/>
    </xf>
    <xf numFmtId="1" fontId="60" fillId="0" borderId="119" xfId="0" applyNumberFormat="1" applyFont="1" applyFill="1" applyBorder="1" applyAlignment="1" applyProtection="1">
      <alignment horizontal="left" vertical="center"/>
      <protection hidden="1"/>
    </xf>
    <xf numFmtId="0" fontId="5" fillId="0" borderId="2" xfId="0" applyFont="1" applyBorder="1" applyAlignment="1" applyProtection="1">
      <alignment horizontal="center" vertical="center" wrapText="1"/>
      <protection hidden="1"/>
    </xf>
    <xf numFmtId="169" fontId="40" fillId="8" borderId="95" xfId="0" applyNumberFormat="1" applyFont="1" applyFill="1" applyBorder="1" applyAlignment="1">
      <alignment horizontal="left"/>
    </xf>
    <xf numFmtId="1" fontId="73" fillId="0" borderId="16" xfId="0" applyNumberFormat="1" applyFont="1" applyFill="1" applyBorder="1" applyAlignment="1" applyProtection="1">
      <alignment horizontal="left" vertical="center"/>
      <protection hidden="1"/>
    </xf>
    <xf numFmtId="1" fontId="73" fillId="0" borderId="16" xfId="0" applyNumberFormat="1" applyFont="1" applyFill="1" applyBorder="1" applyAlignment="1" applyProtection="1">
      <alignment horizontal="left" vertical="center"/>
      <protection hidden="1"/>
    </xf>
    <xf numFmtId="0" fontId="77" fillId="0" borderId="0" xfId="0" applyFont="1" applyFill="1" applyBorder="1" applyAlignment="1" applyProtection="1">
      <alignment horizontal="left" vertical="center" wrapText="1"/>
      <protection hidden="1"/>
    </xf>
    <xf numFmtId="0" fontId="5" fillId="0" borderId="0" xfId="0" applyFont="1" applyFill="1" applyBorder="1" applyAlignment="1" applyProtection="1">
      <alignment horizontal="center" vertical="center" wrapText="1"/>
      <protection hidden="1"/>
    </xf>
    <xf numFmtId="0" fontId="48" fillId="0" borderId="0" xfId="0" applyFont="1" applyAlignment="1">
      <alignment horizontal="center"/>
    </xf>
    <xf numFmtId="169" fontId="84" fillId="0" borderId="98" xfId="0" applyNumberFormat="1" applyFont="1" applyBorder="1" applyAlignment="1">
      <alignment horizontal="center"/>
    </xf>
    <xf numFmtId="1" fontId="73" fillId="0" borderId="16" xfId="0" applyNumberFormat="1" applyFont="1" applyFill="1" applyBorder="1" applyAlignment="1" applyProtection="1">
      <alignment horizontal="left" vertical="center"/>
      <protection hidden="1"/>
    </xf>
    <xf numFmtId="0" fontId="0" fillId="0" borderId="53" xfId="0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68" fillId="0" borderId="0" xfId="0" applyFont="1" applyBorder="1" applyAlignment="1" applyProtection="1">
      <alignment horizontal="center" wrapText="1"/>
      <protection hidden="1"/>
    </xf>
    <xf numFmtId="0" fontId="85" fillId="0" borderId="0" xfId="0" applyFont="1" applyAlignment="1" applyProtection="1">
      <alignment horizontal="center" vertical="center"/>
      <protection hidden="1"/>
    </xf>
    <xf numFmtId="0" fontId="85" fillId="0" borderId="0" xfId="0" applyFont="1" applyAlignment="1">
      <alignment horizontal="center" vertical="center"/>
    </xf>
    <xf numFmtId="0" fontId="85" fillId="0" borderId="99" xfId="0" applyFont="1" applyBorder="1" applyAlignment="1">
      <alignment horizontal="center" vertical="center" wrapText="1"/>
    </xf>
    <xf numFmtId="0" fontId="86" fillId="7" borderId="93" xfId="0" applyFont="1" applyFill="1" applyBorder="1" applyAlignment="1">
      <alignment horizontal="center" vertical="center" wrapText="1"/>
    </xf>
    <xf numFmtId="0" fontId="85" fillId="0" borderId="93" xfId="0" applyFont="1" applyBorder="1" applyAlignment="1">
      <alignment horizontal="center" vertical="center"/>
    </xf>
    <xf numFmtId="0" fontId="86" fillId="7" borderId="93" xfId="0" applyFont="1" applyFill="1" applyBorder="1" applyAlignment="1">
      <alignment horizontal="center" vertical="center"/>
    </xf>
    <xf numFmtId="0" fontId="86" fillId="7" borderId="100" xfId="0" applyFont="1" applyFill="1" applyBorder="1" applyAlignment="1">
      <alignment horizontal="center" vertical="center" wrapText="1"/>
    </xf>
    <xf numFmtId="0" fontId="85" fillId="0" borderId="17" xfId="0" applyFont="1" applyBorder="1" applyAlignment="1" applyProtection="1">
      <alignment horizontal="center" vertical="center"/>
      <protection locked="0"/>
    </xf>
    <xf numFmtId="0" fontId="85" fillId="0" borderId="17" xfId="0" applyFont="1" applyBorder="1" applyAlignment="1">
      <alignment horizontal="center" vertical="center"/>
    </xf>
    <xf numFmtId="0" fontId="85" fillId="0" borderId="16" xfId="0" applyFont="1" applyBorder="1" applyAlignment="1" applyProtection="1">
      <alignment horizontal="center" vertical="center"/>
      <protection locked="0"/>
    </xf>
    <xf numFmtId="0" fontId="85" fillId="0" borderId="97" xfId="0" applyFont="1" applyBorder="1" applyAlignment="1" applyProtection="1">
      <alignment horizontal="center" vertical="center"/>
      <protection locked="0"/>
    </xf>
    <xf numFmtId="0" fontId="85" fillId="0" borderId="94" xfId="0" applyFont="1" applyBorder="1" applyAlignment="1" applyProtection="1">
      <alignment horizontal="center" vertical="center"/>
      <protection locked="0"/>
    </xf>
    <xf numFmtId="0" fontId="85" fillId="0" borderId="17" xfId="0" quotePrefix="1" applyFont="1" applyFill="1" applyBorder="1" applyAlignment="1" applyProtection="1">
      <alignment horizontal="center" vertical="center"/>
      <protection locked="0"/>
    </xf>
    <xf numFmtId="0" fontId="85" fillId="0" borderId="17" xfId="0" quotePrefix="1" applyFont="1" applyFill="1" applyBorder="1" applyAlignment="1" applyProtection="1">
      <alignment horizontal="center" vertical="center"/>
      <protection hidden="1"/>
    </xf>
    <xf numFmtId="14" fontId="85" fillId="0" borderId="17" xfId="0" applyNumberFormat="1" applyFont="1" applyBorder="1" applyAlignment="1" applyProtection="1">
      <alignment horizontal="center" vertical="center"/>
      <protection locked="0"/>
    </xf>
    <xf numFmtId="169" fontId="85" fillId="0" borderId="17" xfId="0" applyNumberFormat="1" applyFont="1" applyBorder="1" applyAlignment="1" applyProtection="1">
      <alignment horizontal="center" vertical="center"/>
      <protection locked="0"/>
    </xf>
    <xf numFmtId="169" fontId="85" fillId="0" borderId="18" xfId="0" applyNumberFormat="1" applyFont="1" applyBorder="1" applyAlignment="1" applyProtection="1">
      <alignment horizontal="center" vertical="center"/>
      <protection locked="0"/>
    </xf>
    <xf numFmtId="169" fontId="85" fillId="0" borderId="95" xfId="0" applyNumberFormat="1" applyFont="1" applyBorder="1" applyAlignment="1">
      <alignment horizontal="center" vertical="center"/>
    </xf>
    <xf numFmtId="169" fontId="85" fillId="0" borderId="21" xfId="0" applyNumberFormat="1" applyFont="1" applyBorder="1" applyAlignment="1" applyProtection="1">
      <alignment horizontal="center" vertical="center"/>
      <protection locked="0"/>
    </xf>
    <xf numFmtId="0" fontId="85" fillId="0" borderId="139" xfId="0" applyFont="1" applyBorder="1" applyAlignment="1" applyProtection="1">
      <alignment horizontal="center" vertical="center"/>
      <protection locked="0"/>
    </xf>
    <xf numFmtId="0" fontId="85" fillId="0" borderId="16" xfId="0" quotePrefix="1" applyFont="1" applyFill="1" applyBorder="1" applyAlignment="1" applyProtection="1">
      <alignment horizontal="center" vertical="center"/>
      <protection locked="0"/>
    </xf>
    <xf numFmtId="0" fontId="85" fillId="0" borderId="16" xfId="0" quotePrefix="1" applyFont="1" applyFill="1" applyBorder="1" applyAlignment="1" applyProtection="1">
      <alignment horizontal="center" vertical="center"/>
      <protection hidden="1"/>
    </xf>
    <xf numFmtId="14" fontId="85" fillId="0" borderId="16" xfId="0" applyNumberFormat="1" applyFont="1" applyBorder="1" applyAlignment="1" applyProtection="1">
      <alignment horizontal="center" vertical="center"/>
      <protection locked="0"/>
    </xf>
    <xf numFmtId="169" fontId="85" fillId="0" borderId="16" xfId="0" applyNumberFormat="1" applyFont="1" applyBorder="1" applyAlignment="1" applyProtection="1">
      <alignment horizontal="center" vertical="center"/>
      <protection locked="0"/>
    </xf>
    <xf numFmtId="0" fontId="85" fillId="0" borderId="96" xfId="0" applyFont="1" applyBorder="1" applyAlignment="1" applyProtection="1">
      <alignment horizontal="center" vertical="center"/>
      <protection locked="0"/>
    </xf>
    <xf numFmtId="0" fontId="85" fillId="0" borderId="97" xfId="0" quotePrefix="1" applyFont="1" applyFill="1" applyBorder="1" applyAlignment="1" applyProtection="1">
      <alignment horizontal="center" vertical="center"/>
      <protection locked="0"/>
    </xf>
    <xf numFmtId="0" fontId="85" fillId="0" borderId="97" xfId="0" quotePrefix="1" applyFont="1" applyFill="1" applyBorder="1" applyAlignment="1" applyProtection="1">
      <alignment horizontal="center" vertical="center"/>
      <protection hidden="1"/>
    </xf>
    <xf numFmtId="14" fontId="85" fillId="0" borderId="97" xfId="0" applyNumberFormat="1" applyFont="1" applyBorder="1" applyAlignment="1" applyProtection="1">
      <alignment horizontal="center" vertical="center"/>
      <protection locked="0"/>
    </xf>
    <xf numFmtId="169" fontId="85" fillId="0" borderId="97" xfId="0" applyNumberFormat="1" applyFont="1" applyBorder="1" applyAlignment="1" applyProtection="1">
      <alignment horizontal="center" vertical="center"/>
      <protection locked="0"/>
    </xf>
    <xf numFmtId="169" fontId="85" fillId="0" borderId="101" xfId="0" applyNumberFormat="1" applyFont="1" applyBorder="1" applyAlignment="1" applyProtection="1">
      <alignment horizontal="center" vertical="center"/>
      <protection locked="0"/>
    </xf>
    <xf numFmtId="169" fontId="85" fillId="0" borderId="98" xfId="0" applyNumberFormat="1" applyFont="1" applyBorder="1" applyAlignment="1">
      <alignment horizontal="center" vertical="center"/>
    </xf>
    <xf numFmtId="0" fontId="15" fillId="7" borderId="0" xfId="0" applyFont="1" applyFill="1" applyBorder="1" applyAlignment="1">
      <alignment horizontal="center" vertical="center" wrapText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4" fontId="0" fillId="0" borderId="0" xfId="0" applyNumberFormat="1" applyAlignment="1">
      <alignment horizontal="center" vertical="center"/>
    </xf>
    <xf numFmtId="1" fontId="60" fillId="0" borderId="119" xfId="0" applyNumberFormat="1" applyFont="1" applyFill="1" applyBorder="1" applyAlignment="1" applyProtection="1">
      <alignment horizontal="left" vertical="center"/>
      <protection hidden="1"/>
    </xf>
    <xf numFmtId="0" fontId="48" fillId="0" borderId="17" xfId="0" quotePrefix="1" applyFont="1" applyFill="1" applyBorder="1" applyAlignment="1" applyProtection="1">
      <alignment horizontal="left" vertical="center"/>
      <protection locked="0"/>
    </xf>
    <xf numFmtId="0" fontId="48" fillId="0" borderId="97" xfId="0" quotePrefix="1" applyFont="1" applyFill="1" applyBorder="1" applyAlignment="1" applyProtection="1">
      <alignment horizontal="left" vertical="center"/>
      <protection locked="0"/>
    </xf>
    <xf numFmtId="0" fontId="48" fillId="0" borderId="94" xfId="0" applyFont="1" applyBorder="1" applyAlignment="1" applyProtection="1">
      <alignment horizontal="left" vertical="center"/>
      <protection locked="0"/>
    </xf>
    <xf numFmtId="0" fontId="48" fillId="0" borderId="96" xfId="0" applyFont="1" applyBorder="1" applyAlignment="1" applyProtection="1">
      <alignment horizontal="left" vertical="center"/>
      <protection locked="0"/>
    </xf>
    <xf numFmtId="0" fontId="48" fillId="0" borderId="33" xfId="0" applyFont="1" applyBorder="1" applyAlignment="1" applyProtection="1">
      <alignment horizontal="left" wrapText="1"/>
      <protection locked="0"/>
    </xf>
    <xf numFmtId="0" fontId="48" fillId="0" borderId="7" xfId="0" quotePrefix="1" applyFont="1" applyFill="1" applyBorder="1" applyAlignment="1" applyProtection="1">
      <alignment horizontal="left" wrapText="1"/>
      <protection locked="0"/>
    </xf>
    <xf numFmtId="0" fontId="48" fillId="0" borderId="7" xfId="0" quotePrefix="1" applyFont="1" applyFill="1" applyBorder="1" applyAlignment="1" applyProtection="1">
      <alignment horizontal="left" wrapText="1"/>
      <protection hidden="1"/>
    </xf>
    <xf numFmtId="0" fontId="48" fillId="0" borderId="7" xfId="0" applyFont="1" applyBorder="1" applyAlignment="1" applyProtection="1">
      <alignment horizontal="center" vertical="center" wrapText="1"/>
      <protection locked="0"/>
    </xf>
    <xf numFmtId="14" fontId="48" fillId="0" borderId="7" xfId="0" applyNumberFormat="1" applyFont="1" applyBorder="1" applyAlignment="1" applyProtection="1">
      <alignment horizontal="left" wrapText="1"/>
      <protection locked="0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8" borderId="23" xfId="0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69" xfId="0" applyFill="1" applyBorder="1" applyAlignment="1" applyProtection="1">
      <alignment horizontal="center" vertical="center" wrapText="1"/>
      <protection hidden="1"/>
    </xf>
    <xf numFmtId="1" fontId="0" fillId="8" borderId="18" xfId="0" applyNumberFormat="1" applyFill="1" applyBorder="1" applyAlignment="1" applyProtection="1">
      <alignment horizontal="center" vertical="center"/>
      <protection hidden="1"/>
    </xf>
    <xf numFmtId="0" fontId="0" fillId="8" borderId="20" xfId="0" applyFill="1" applyBorder="1" applyAlignment="1" applyProtection="1">
      <alignment horizontal="center" vertical="center"/>
      <protection hidden="1"/>
    </xf>
    <xf numFmtId="0" fontId="24" fillId="0" borderId="0" xfId="0" applyFont="1" applyAlignment="1" applyProtection="1">
      <alignment horizontal="center" vertical="center"/>
      <protection hidden="1"/>
    </xf>
    <xf numFmtId="0" fontId="0" fillId="18" borderId="17" xfId="0" applyFill="1" applyBorder="1" applyAlignment="1" applyProtection="1">
      <alignment horizontal="center" vertical="center"/>
      <protection hidden="1"/>
    </xf>
    <xf numFmtId="0" fontId="0" fillId="18" borderId="12" xfId="0" applyFill="1" applyBorder="1" applyAlignment="1" applyProtection="1">
      <alignment horizontal="center" vertical="center"/>
      <protection hidden="1"/>
    </xf>
    <xf numFmtId="1" fontId="78" fillId="0" borderId="17" xfId="0" applyNumberFormat="1" applyFont="1" applyFill="1" applyBorder="1" applyAlignment="1" applyProtection="1">
      <alignment horizontal="left" vertical="center"/>
      <protection hidden="1"/>
    </xf>
    <xf numFmtId="0" fontId="3" fillId="8" borderId="21" xfId="0" applyFont="1" applyFill="1" applyBorder="1" applyAlignment="1" applyProtection="1">
      <alignment horizontal="center" vertical="center"/>
      <protection hidden="1"/>
    </xf>
    <xf numFmtId="0" fontId="6" fillId="0" borderId="23" xfId="0" applyFont="1" applyFill="1" applyBorder="1" applyAlignment="1" applyProtection="1">
      <alignment horizontal="left" vertical="center"/>
      <protection hidden="1"/>
    </xf>
    <xf numFmtId="166" fontId="87" fillId="0" borderId="17" xfId="0" applyNumberFormat="1" applyFont="1" applyFill="1" applyBorder="1" applyAlignment="1" applyProtection="1">
      <alignment horizontal="center" vertical="center"/>
      <protection hidden="1"/>
    </xf>
    <xf numFmtId="166" fontId="81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0" fillId="0" borderId="17" xfId="0" applyFont="1" applyFill="1" applyBorder="1" applyAlignment="1" applyProtection="1">
      <alignment horizontal="center" vertical="center"/>
      <protection locked="0"/>
    </xf>
    <xf numFmtId="1" fontId="3" fillId="0" borderId="18" xfId="0" applyNumberFormat="1" applyFont="1" applyFill="1" applyBorder="1" applyAlignment="1" applyProtection="1">
      <alignment horizontal="center"/>
      <protection hidden="1"/>
    </xf>
    <xf numFmtId="1" fontId="37" fillId="0" borderId="61" xfId="0" applyNumberFormat="1" applyFont="1" applyFill="1" applyBorder="1" applyAlignment="1" applyProtection="1">
      <alignment horizontal="center" vertical="center"/>
      <protection hidden="1"/>
    </xf>
    <xf numFmtId="169" fontId="48" fillId="0" borderId="7" xfId="0" applyNumberFormat="1" applyFont="1" applyBorder="1" applyAlignment="1" applyProtection="1">
      <alignment horizontal="left" wrapText="1"/>
      <protection locked="0"/>
    </xf>
    <xf numFmtId="169" fontId="48" fillId="0" borderId="8" xfId="0" applyNumberFormat="1" applyFont="1" applyBorder="1" applyAlignment="1" applyProtection="1">
      <alignment horizontal="left" wrapText="1"/>
      <protection locked="0"/>
    </xf>
    <xf numFmtId="169" fontId="48" fillId="0" borderId="130" xfId="0" applyNumberFormat="1" applyFont="1" applyBorder="1" applyAlignment="1">
      <alignment horizontal="left" wrapText="1"/>
    </xf>
    <xf numFmtId="169" fontId="19" fillId="0" borderId="17" xfId="0" applyNumberFormat="1" applyFont="1" applyBorder="1"/>
    <xf numFmtId="0" fontId="10" fillId="0" borderId="0" xfId="0" applyFont="1" applyAlignment="1" applyProtection="1">
      <alignment vertical="center"/>
      <protection hidden="1"/>
    </xf>
    <xf numFmtId="166" fontId="46" fillId="4" borderId="39" xfId="0" applyNumberFormat="1" applyFont="1" applyFill="1" applyBorder="1" applyAlignment="1" applyProtection="1">
      <alignment horizontal="center" vertical="center"/>
      <protection hidden="1"/>
    </xf>
    <xf numFmtId="14" fontId="48" fillId="0" borderId="17" xfId="0" applyNumberFormat="1" applyFont="1" applyBorder="1" applyAlignment="1">
      <alignment horizontal="center" vertical="center"/>
    </xf>
    <xf numFmtId="0" fontId="37" fillId="0" borderId="16" xfId="0" applyNumberFormat="1" applyFont="1" applyFill="1" applyBorder="1" applyAlignment="1" applyProtection="1">
      <alignment horizontal="center" vertical="center"/>
      <protection hidden="1"/>
    </xf>
    <xf numFmtId="0" fontId="37" fillId="0" borderId="17" xfId="0" applyNumberFormat="1" applyFont="1" applyFill="1" applyBorder="1" applyAlignment="1" applyProtection="1">
      <alignment horizontal="center" vertical="center"/>
      <protection hidden="1"/>
    </xf>
    <xf numFmtId="0" fontId="37" fillId="0" borderId="12" xfId="0" applyNumberFormat="1" applyFont="1" applyFill="1" applyBorder="1" applyAlignment="1" applyProtection="1">
      <alignment horizontal="center" vertical="center"/>
      <protection hidden="1"/>
    </xf>
    <xf numFmtId="0" fontId="43" fillId="0" borderId="17" xfId="0" applyFont="1" applyFill="1" applyBorder="1" applyAlignment="1" applyProtection="1">
      <alignment horizontal="center" vertical="center" wrapText="1"/>
      <protection hidden="1"/>
    </xf>
    <xf numFmtId="0" fontId="43" fillId="0" borderId="17" xfId="0" quotePrefix="1" applyFont="1" applyFill="1" applyBorder="1" applyAlignment="1" applyProtection="1">
      <alignment horizontal="center" vertical="center"/>
      <protection hidden="1"/>
    </xf>
    <xf numFmtId="165" fontId="0" fillId="4" borderId="17" xfId="0" applyNumberFormat="1" applyFill="1" applyBorder="1" applyProtection="1">
      <protection hidden="1"/>
    </xf>
    <xf numFmtId="0" fontId="69" fillId="0" borderId="17" xfId="0" applyNumberFormat="1" applyFont="1" applyFill="1" applyBorder="1" applyAlignment="1" applyProtection="1">
      <alignment horizontal="center" vertical="center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0" fontId="5" fillId="0" borderId="2" xfId="0" applyFont="1" applyBorder="1" applyAlignment="1" applyProtection="1">
      <alignment horizontal="center" vertical="center" wrapText="1"/>
      <protection hidden="1"/>
    </xf>
    <xf numFmtId="44" fontId="88" fillId="10" borderId="39" xfId="0" applyNumberFormat="1" applyFont="1" applyFill="1" applyBorder="1" applyAlignment="1" applyProtection="1">
      <alignment horizontal="center" vertical="center"/>
      <protection hidden="1"/>
    </xf>
    <xf numFmtId="166" fontId="80" fillId="4" borderId="0" xfId="0" applyNumberFormat="1" applyFont="1" applyFill="1" applyBorder="1" applyAlignment="1" applyProtection="1">
      <alignment vertical="center" wrapText="1"/>
      <protection hidden="1"/>
    </xf>
    <xf numFmtId="44" fontId="28" fillId="4" borderId="0" xfId="1" applyFont="1" applyFill="1" applyBorder="1" applyAlignment="1" applyProtection="1">
      <alignment vertical="center"/>
      <protection hidden="1"/>
    </xf>
    <xf numFmtId="169" fontId="0" fillId="4" borderId="26" xfId="0" applyNumberFormat="1" applyFill="1" applyBorder="1" applyAlignment="1" applyProtection="1">
      <alignment horizontal="center" vertical="center"/>
      <protection hidden="1"/>
    </xf>
    <xf numFmtId="166" fontId="17" fillId="4" borderId="0" xfId="0" applyNumberFormat="1" applyFont="1" applyFill="1" applyBorder="1" applyAlignment="1" applyProtection="1">
      <alignment vertical="center"/>
      <protection hidden="1"/>
    </xf>
    <xf numFmtId="169" fontId="0" fillId="4" borderId="0" xfId="0" applyNumberFormat="1" applyFill="1" applyAlignment="1" applyProtection="1">
      <alignment horizontal="center" vertical="center"/>
      <protection hidden="1"/>
    </xf>
    <xf numFmtId="165" fontId="0" fillId="0" borderId="17" xfId="0" applyNumberFormat="1" applyFill="1" applyBorder="1" applyAlignment="1" applyProtection="1">
      <alignment vertical="center"/>
      <protection hidden="1"/>
    </xf>
    <xf numFmtId="0" fontId="80" fillId="8" borderId="18" xfId="0" applyFont="1" applyFill="1" applyBorder="1" applyAlignment="1" applyProtection="1">
      <alignment horizontal="center" vertical="center"/>
      <protection hidden="1"/>
    </xf>
    <xf numFmtId="0" fontId="89" fillId="8" borderId="21" xfId="0" applyFont="1" applyFill="1" applyBorder="1" applyAlignment="1" applyProtection="1">
      <alignment horizontal="center" vertical="center"/>
      <protection hidden="1"/>
    </xf>
    <xf numFmtId="0" fontId="80" fillId="8" borderId="20" xfId="0" applyFont="1" applyFill="1" applyBorder="1" applyAlignment="1" applyProtection="1">
      <alignment horizontal="center" vertical="center"/>
      <protection hidden="1"/>
    </xf>
    <xf numFmtId="0" fontId="0" fillId="8" borderId="23" xfId="0" applyFill="1" applyBorder="1" applyAlignment="1" applyProtection="1">
      <alignment vertical="center"/>
      <protection hidden="1"/>
    </xf>
    <xf numFmtId="0" fontId="0" fillId="8" borderId="17" xfId="0" applyFill="1" applyBorder="1" applyAlignment="1" applyProtection="1">
      <alignment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17" xfId="0" applyFill="1" applyBorder="1" applyAlignment="1">
      <alignment horizontal="center" vertical="center"/>
    </xf>
    <xf numFmtId="0" fontId="43" fillId="5" borderId="7" xfId="0" applyFont="1" applyFill="1" applyBorder="1" applyAlignment="1" applyProtection="1">
      <alignment horizontal="center" vertical="center" wrapText="1"/>
      <protection locked="0"/>
    </xf>
    <xf numFmtId="0" fontId="69" fillId="4" borderId="17" xfId="0" applyFont="1" applyFill="1" applyBorder="1" applyAlignment="1">
      <alignment horizontal="center" vertical="center"/>
    </xf>
    <xf numFmtId="0" fontId="69" fillId="5" borderId="17" xfId="0" applyFont="1" applyFill="1" applyBorder="1" applyAlignment="1">
      <alignment vertical="center"/>
    </xf>
    <xf numFmtId="169" fontId="28" fillId="4" borderId="16" xfId="0" applyNumberFormat="1" applyFont="1" applyFill="1" applyBorder="1" applyAlignment="1" applyProtection="1">
      <alignment horizontal="center"/>
      <protection hidden="1"/>
    </xf>
    <xf numFmtId="166" fontId="6" fillId="0" borderId="17" xfId="0" applyNumberFormat="1" applyFont="1" applyBorder="1" applyAlignment="1" applyProtection="1">
      <alignment horizontal="center" vertical="center"/>
      <protection hidden="1"/>
    </xf>
    <xf numFmtId="166" fontId="6" fillId="0" borderId="12" xfId="0" applyNumberFormat="1" applyFont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8" fillId="0" borderId="20" xfId="0" applyFont="1" applyFill="1" applyBorder="1" applyAlignment="1" applyProtection="1">
      <alignment horizontal="left" vertical="center"/>
      <protection hidden="1"/>
    </xf>
    <xf numFmtId="44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6" borderId="140" xfId="0" applyFont="1" applyFill="1" applyBorder="1" applyAlignment="1" applyProtection="1">
      <alignment horizontal="center" vertical="center"/>
      <protection hidden="1"/>
    </xf>
    <xf numFmtId="0" fontId="0" fillId="4" borderId="5" xfId="0" applyFont="1" applyFill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0" fontId="6" fillId="5" borderId="6" xfId="0" applyFont="1" applyFill="1" applyBorder="1" applyAlignment="1" applyProtection="1">
      <alignment horizontal="center" vertical="center" wrapText="1"/>
      <protection hidden="1"/>
    </xf>
    <xf numFmtId="0" fontId="6" fillId="12" borderId="6" xfId="0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/>
      <protection hidden="1"/>
    </xf>
    <xf numFmtId="0" fontId="28" fillId="0" borderId="15" xfId="0" applyFont="1" applyBorder="1" applyAlignment="1" applyProtection="1">
      <alignment horizontal="center" vertical="center"/>
      <protection hidden="1"/>
    </xf>
    <xf numFmtId="0" fontId="28" fillId="0" borderId="17" xfId="0" applyFont="1" applyFill="1" applyBorder="1" applyAlignment="1">
      <alignment horizontal="center" vertical="center"/>
    </xf>
    <xf numFmtId="0" fontId="90" fillId="0" borderId="17" xfId="6" applyFont="1" applyBorder="1" applyAlignment="1">
      <alignment horizontal="center" vertical="center"/>
    </xf>
    <xf numFmtId="166" fontId="29" fillId="0" borderId="17" xfId="0" applyNumberFormat="1" applyFont="1" applyFill="1" applyBorder="1" applyAlignment="1" applyProtection="1">
      <alignment horizontal="center" vertical="center"/>
      <protection hidden="1"/>
    </xf>
    <xf numFmtId="1" fontId="28" fillId="0" borderId="17" xfId="0" applyNumberFormat="1" applyFont="1" applyFill="1" applyBorder="1" applyAlignment="1" applyProtection="1">
      <alignment horizontal="center" vertical="center"/>
      <protection hidden="1"/>
    </xf>
    <xf numFmtId="0" fontId="29" fillId="8" borderId="17" xfId="0" applyFont="1" applyFill="1" applyBorder="1" applyAlignment="1" applyProtection="1">
      <alignment horizontal="center" vertical="center"/>
      <protection locked="0"/>
    </xf>
    <xf numFmtId="1" fontId="29" fillId="0" borderId="17" xfId="0" applyNumberFormat="1" applyFont="1" applyBorder="1" applyAlignment="1" applyProtection="1">
      <alignment horizontal="center" vertical="center"/>
      <protection hidden="1"/>
    </xf>
    <xf numFmtId="166" fontId="28" fillId="0" borderId="17" xfId="0" applyNumberFormat="1" applyFont="1" applyBorder="1" applyAlignment="1" applyProtection="1">
      <alignment horizontal="center" vertical="center"/>
      <protection hidden="1"/>
    </xf>
    <xf numFmtId="0" fontId="28" fillId="8" borderId="18" xfId="0" applyFont="1" applyFill="1" applyBorder="1" applyAlignment="1" applyProtection="1">
      <alignment horizontal="center" vertical="center"/>
      <protection hidden="1"/>
    </xf>
    <xf numFmtId="0" fontId="91" fillId="8" borderId="21" xfId="0" applyFont="1" applyFill="1" applyBorder="1" applyAlignment="1" applyProtection="1">
      <alignment horizontal="center" vertical="center"/>
      <protection hidden="1"/>
    </xf>
    <xf numFmtId="0" fontId="28" fillId="8" borderId="20" xfId="0" applyFont="1" applyFill="1" applyBorder="1" applyAlignment="1" applyProtection="1">
      <alignment horizontal="center" vertical="center"/>
      <protection hidden="1"/>
    </xf>
    <xf numFmtId="0" fontId="90" fillId="0" borderId="17" xfId="6" applyFont="1" applyFill="1" applyBorder="1" applyAlignment="1">
      <alignment horizontal="center" vertical="center"/>
    </xf>
    <xf numFmtId="165" fontId="28" fillId="0" borderId="17" xfId="0" applyNumberFormat="1" applyFont="1" applyFill="1" applyBorder="1" applyAlignment="1" applyProtection="1">
      <alignment horizontal="center" vertical="center"/>
      <protection hidden="1"/>
    </xf>
    <xf numFmtId="0" fontId="28" fillId="0" borderId="17" xfId="0" applyFont="1" applyFill="1" applyBorder="1" applyAlignment="1">
      <alignment horizontal="center" vertical="center" wrapText="1"/>
    </xf>
    <xf numFmtId="169" fontId="28" fillId="0" borderId="17" xfId="0" applyNumberFormat="1" applyFont="1" applyFill="1" applyBorder="1" applyAlignment="1" applyProtection="1">
      <alignment horizontal="center" vertical="center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69" fillId="0" borderId="17" xfId="0" applyFont="1" applyFill="1" applyBorder="1" applyAlignment="1">
      <alignment horizontal="center" vertical="center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1" fontId="48" fillId="0" borderId="12" xfId="0" applyNumberFormat="1" applyFont="1" applyFill="1" applyBorder="1" applyAlignment="1" applyProtection="1">
      <alignment horizontal="center" vertical="center"/>
      <protection hidden="1"/>
    </xf>
    <xf numFmtId="165" fontId="46" fillId="0" borderId="23" xfId="0" applyNumberFormat="1" applyFont="1" applyFill="1" applyBorder="1" applyAlignment="1" applyProtection="1">
      <alignment horizontal="center" vertical="center"/>
      <protection hidden="1"/>
    </xf>
    <xf numFmtId="1" fontId="47" fillId="0" borderId="90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48" fillId="0" borderId="17" xfId="0" quotePrefix="1" applyFont="1" applyFill="1" applyBorder="1" applyAlignment="1" applyProtection="1">
      <alignment horizontal="center"/>
      <protection locked="0"/>
    </xf>
    <xf numFmtId="0" fontId="0" fillId="0" borderId="95" xfId="0" applyBorder="1"/>
    <xf numFmtId="0" fontId="92" fillId="0" borderId="0" xfId="0" applyFont="1" applyAlignment="1">
      <alignment horizontal="center" vertical="center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0" fontId="48" fillId="0" borderId="94" xfId="0" applyFont="1" applyFill="1" applyBorder="1" applyAlignment="1" applyProtection="1">
      <alignment horizontal="left" vertical="center"/>
      <protection locked="0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164" fontId="40" fillId="0" borderId="17" xfId="0" applyNumberFormat="1" applyFont="1" applyFill="1" applyBorder="1" applyAlignment="1" applyProtection="1">
      <alignment horizontal="right" vertical="center"/>
      <protection hidden="1"/>
    </xf>
    <xf numFmtId="0" fontId="37" fillId="4" borderId="46" xfId="0" applyFont="1" applyFill="1" applyBorder="1" applyAlignment="1" applyProtection="1">
      <alignment horizontal="center" vertical="center" wrapText="1"/>
      <protection hidden="1"/>
    </xf>
    <xf numFmtId="166" fontId="46" fillId="0" borderId="16" xfId="0" applyNumberFormat="1" applyFont="1" applyFill="1" applyBorder="1" applyAlignment="1" applyProtection="1">
      <alignment horizontal="center" vertical="center"/>
      <protection hidden="1"/>
    </xf>
    <xf numFmtId="166" fontId="46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166" fontId="12" fillId="0" borderId="17" xfId="0" applyNumberFormat="1" applyFont="1" applyBorder="1" applyAlignment="1" applyProtection="1">
      <alignment horizontal="center" vertical="center"/>
      <protection hidden="1"/>
    </xf>
    <xf numFmtId="165" fontId="46" fillId="0" borderId="16" xfId="0" applyNumberFormat="1" applyFont="1" applyFill="1" applyBorder="1" applyAlignment="1" applyProtection="1">
      <alignment horizontal="center" vertical="center"/>
      <protection hidden="1"/>
    </xf>
    <xf numFmtId="165" fontId="0" fillId="0" borderId="12" xfId="0" applyNumberFormat="1" applyFill="1" applyBorder="1" applyAlignment="1" applyProtection="1">
      <alignment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1" fontId="49" fillId="0" borderId="16" xfId="0" applyNumberFormat="1" applyFont="1" applyFill="1" applyBorder="1" applyAlignment="1" applyProtection="1">
      <alignment horizontal="center" vertical="center"/>
      <protection hidden="1"/>
    </xf>
    <xf numFmtId="0" fontId="48" fillId="0" borderId="0" xfId="0" applyFont="1" applyBorder="1"/>
    <xf numFmtId="0" fontId="48" fillId="0" borderId="94" xfId="0" applyFont="1" applyFill="1" applyBorder="1" applyAlignment="1" applyProtection="1">
      <alignment horizontal="center" vertical="center"/>
      <protection locked="0"/>
    </xf>
    <xf numFmtId="0" fontId="48" fillId="0" borderId="94" xfId="0" applyFont="1" applyBorder="1" applyAlignment="1" applyProtection="1">
      <alignment horizontal="center" vertical="center"/>
      <protection locked="0"/>
    </xf>
    <xf numFmtId="1" fontId="37" fillId="0" borderId="111" xfId="0" applyNumberFormat="1" applyFont="1" applyFill="1" applyBorder="1" applyAlignment="1" applyProtection="1">
      <alignment horizontal="center" vertical="center"/>
      <protection hidden="1"/>
    </xf>
    <xf numFmtId="0" fontId="46" fillId="0" borderId="0" xfId="0" applyFont="1" applyAlignment="1">
      <alignment horizontal="center"/>
    </xf>
    <xf numFmtId="1" fontId="40" fillId="0" borderId="16" xfId="0" applyNumberFormat="1" applyFont="1" applyFill="1" applyBorder="1" applyAlignment="1" applyProtection="1">
      <alignment horizontal="center" vertical="center"/>
      <protection hidden="1"/>
    </xf>
    <xf numFmtId="0" fontId="0" fillId="0" borderId="17" xfId="0" applyFill="1" applyBorder="1" applyAlignment="1" applyProtection="1">
      <alignment horizontal="center" vertical="center"/>
      <protection hidden="1"/>
    </xf>
    <xf numFmtId="0" fontId="28" fillId="8" borderId="81" xfId="0" applyFont="1" applyFill="1" applyBorder="1" applyAlignment="1">
      <alignment horizontal="center" vertical="center"/>
    </xf>
    <xf numFmtId="0" fontId="3" fillId="0" borderId="90" xfId="0" applyFont="1" applyBorder="1" applyAlignment="1">
      <alignment horizontal="center" vertical="center"/>
    </xf>
    <xf numFmtId="0" fontId="0" fillId="8" borderId="81" xfId="0" applyFont="1" applyFill="1" applyBorder="1" applyAlignment="1">
      <alignment horizontal="center" vertical="center"/>
    </xf>
    <xf numFmtId="0" fontId="0" fillId="8" borderId="0" xfId="0" applyFont="1" applyFill="1" applyAlignment="1">
      <alignment horizontal="center" vertical="center"/>
    </xf>
    <xf numFmtId="0" fontId="0" fillId="8" borderId="0" xfId="0" applyFont="1" applyFill="1" applyBorder="1" applyAlignment="1">
      <alignment horizontal="center" vertical="center"/>
    </xf>
    <xf numFmtId="0" fontId="0" fillId="8" borderId="79" xfId="0" applyFont="1" applyFill="1" applyBorder="1" applyAlignment="1">
      <alignment vertical="center"/>
    </xf>
    <xf numFmtId="171" fontId="94" fillId="8" borderId="21" xfId="0" applyNumberFormat="1" applyFont="1" applyFill="1" applyBorder="1" applyAlignment="1" applyProtection="1">
      <alignment horizontal="center" vertical="center"/>
      <protection hidden="1"/>
    </xf>
    <xf numFmtId="0" fontId="9" fillId="0" borderId="0" xfId="0" applyFont="1" applyFill="1" applyBorder="1" applyAlignment="1" applyProtection="1">
      <alignment horizontal="center" vertical="center"/>
      <protection hidden="1"/>
    </xf>
    <xf numFmtId="0" fontId="14" fillId="0" borderId="0" xfId="0" applyFont="1" applyBorder="1" applyAlignment="1" applyProtection="1">
      <alignment horizontal="center"/>
      <protection hidden="1"/>
    </xf>
    <xf numFmtId="0" fontId="0" fillId="0" borderId="23" xfId="0" applyBorder="1" applyAlignment="1" applyProtection="1">
      <alignment vertical="center"/>
      <protection hidden="1"/>
    </xf>
    <xf numFmtId="49" fontId="0" fillId="0" borderId="23" xfId="0" applyNumberFormat="1" applyFill="1" applyBorder="1" applyAlignment="1" applyProtection="1">
      <alignment horizontal="center"/>
      <protection hidden="1"/>
    </xf>
    <xf numFmtId="0" fontId="0" fillId="0" borderId="1" xfId="0" applyFill="1" applyBorder="1" applyAlignment="1" applyProtection="1">
      <alignment horizontal="center" vertical="center" wrapText="1"/>
      <protection hidden="1"/>
    </xf>
    <xf numFmtId="1" fontId="0" fillId="8" borderId="20" xfId="0" applyNumberFormat="1" applyFill="1" applyBorder="1" applyAlignment="1" applyProtection="1">
      <alignment horizontal="center" vertical="center"/>
      <protection hidden="1"/>
    </xf>
    <xf numFmtId="0" fontId="20" fillId="0" borderId="0" xfId="0" applyFont="1" applyFill="1" applyAlignment="1">
      <alignment vertical="center"/>
    </xf>
    <xf numFmtId="0" fontId="5" fillId="0" borderId="0" xfId="0" applyFont="1" applyAlignment="1" applyProtection="1">
      <alignment horizontal="center" vertical="center" wrapText="1"/>
      <protection hidden="1"/>
    </xf>
    <xf numFmtId="0" fontId="6" fillId="0" borderId="0" xfId="0" applyFont="1" applyAlignment="1">
      <alignment horizontal="center" vertical="center"/>
    </xf>
    <xf numFmtId="0" fontId="0" fillId="4" borderId="0" xfId="0" applyFont="1" applyFill="1" applyAlignment="1" applyProtection="1">
      <alignment horizontal="center" vertical="center"/>
      <protection hidden="1"/>
    </xf>
    <xf numFmtId="1" fontId="40" fillId="0" borderId="23" xfId="0" applyNumberFormat="1" applyFont="1" applyFill="1" applyBorder="1" applyAlignment="1" applyProtection="1">
      <alignment horizontal="center"/>
      <protection hidden="1"/>
    </xf>
    <xf numFmtId="3" fontId="6" fillId="0" borderId="30" xfId="1" applyNumberFormat="1" applyFont="1" applyBorder="1" applyAlignment="1" applyProtection="1">
      <alignment horizontal="center" vertical="center"/>
      <protection hidden="1"/>
    </xf>
    <xf numFmtId="164" fontId="6" fillId="0" borderId="30" xfId="1" applyNumberFormat="1" applyFont="1" applyBorder="1" applyAlignment="1" applyProtection="1">
      <alignment horizontal="center" vertical="center"/>
      <protection hidden="1"/>
    </xf>
    <xf numFmtId="164" fontId="6" fillId="0" borderId="14" xfId="1" applyNumberFormat="1" applyFont="1" applyBorder="1" applyAlignment="1" applyProtection="1">
      <alignment horizontal="center" vertical="center"/>
      <protection hidden="1"/>
    </xf>
    <xf numFmtId="1" fontId="0" fillId="0" borderId="61" xfId="0" applyNumberFormat="1" applyFill="1" applyBorder="1" applyAlignment="1" applyProtection="1">
      <alignment horizontal="left"/>
      <protection hidden="1"/>
    </xf>
    <xf numFmtId="1" fontId="0" fillId="0" borderId="61" xfId="0" applyNumberFormat="1" applyFill="1" applyBorder="1" applyAlignment="1" applyProtection="1">
      <alignment horizontal="center" vertical="center"/>
      <protection hidden="1"/>
    </xf>
    <xf numFmtId="1" fontId="0" fillId="0" borderId="0" xfId="0" applyNumberFormat="1" applyProtection="1">
      <protection hidden="1"/>
    </xf>
    <xf numFmtId="1" fontId="5" fillId="0" borderId="0" xfId="0" applyNumberFormat="1" applyFont="1" applyFill="1" applyBorder="1" applyAlignment="1" applyProtection="1">
      <alignment vertical="center" wrapText="1"/>
      <protection hidden="1"/>
    </xf>
    <xf numFmtId="1" fontId="0" fillId="0" borderId="0" xfId="0" applyNumberFormat="1" applyAlignment="1"/>
    <xf numFmtId="1" fontId="60" fillId="0" borderId="84" xfId="0" applyNumberFormat="1" applyFont="1" applyFill="1" applyBorder="1" applyAlignment="1" applyProtection="1">
      <alignment horizontal="left" vertical="center"/>
      <protection hidden="1"/>
    </xf>
    <xf numFmtId="1" fontId="60" fillId="0" borderId="79" xfId="0" applyNumberFormat="1" applyFont="1" applyFill="1" applyBorder="1" applyAlignment="1" applyProtection="1">
      <alignment horizontal="left" vertical="center"/>
      <protection hidden="1"/>
    </xf>
    <xf numFmtId="0" fontId="0" fillId="0" borderId="78" xfId="0" applyBorder="1" applyAlignment="1" applyProtection="1">
      <alignment horizontal="center" vertical="center"/>
    </xf>
    <xf numFmtId="0" fontId="0" fillId="0" borderId="79" xfId="0" applyBorder="1" applyAlignment="1">
      <alignment horizontal="center" vertical="center"/>
    </xf>
    <xf numFmtId="0" fontId="20" fillId="0" borderId="86" xfId="0" applyFont="1" applyFill="1" applyBorder="1" applyAlignment="1">
      <alignment vertical="center"/>
    </xf>
    <xf numFmtId="169" fontId="48" fillId="0" borderId="17" xfId="0" applyNumberFormat="1" applyFont="1" applyBorder="1" applyAlignment="1" applyProtection="1">
      <alignment horizontal="right"/>
    </xf>
    <xf numFmtId="169" fontId="48" fillId="0" borderId="30" xfId="0" applyNumberFormat="1" applyFont="1" applyBorder="1" applyAlignment="1" applyProtection="1">
      <alignment horizontal="left"/>
      <protection locked="0"/>
    </xf>
    <xf numFmtId="0" fontId="48" fillId="0" borderId="12" xfId="0" quotePrefix="1" applyFont="1" applyFill="1" applyBorder="1" applyAlignment="1" applyProtection="1">
      <alignment horizontal="left"/>
      <protection locked="0"/>
    </xf>
    <xf numFmtId="0" fontId="48" fillId="0" borderId="12" xfId="0" quotePrefix="1" applyFont="1" applyFill="1" applyBorder="1" applyAlignment="1" applyProtection="1">
      <alignment horizontal="left"/>
      <protection hidden="1"/>
    </xf>
    <xf numFmtId="0" fontId="48" fillId="0" borderId="12" xfId="0" applyFont="1" applyBorder="1" applyAlignment="1" applyProtection="1">
      <alignment horizontal="center" vertical="center"/>
      <protection locked="0"/>
    </xf>
    <xf numFmtId="14" fontId="48" fillId="0" borderId="12" xfId="0" applyNumberFormat="1" applyFont="1" applyBorder="1" applyAlignment="1" applyProtection="1">
      <alignment horizontal="center" vertical="center"/>
      <protection locked="0"/>
    </xf>
    <xf numFmtId="169" fontId="48" fillId="0" borderId="12" xfId="0" applyNumberFormat="1" applyFont="1" applyBorder="1" applyAlignment="1" applyProtection="1">
      <alignment horizontal="left"/>
    </xf>
    <xf numFmtId="169" fontId="48" fillId="0" borderId="12" xfId="0" applyNumberFormat="1" applyFont="1" applyBorder="1" applyAlignment="1" applyProtection="1">
      <alignment horizontal="right"/>
    </xf>
    <xf numFmtId="169" fontId="48" fillId="0" borderId="14" xfId="0" applyNumberFormat="1" applyFont="1" applyBorder="1" applyAlignment="1" applyProtection="1">
      <alignment horizontal="left"/>
      <protection locked="0"/>
    </xf>
    <xf numFmtId="0" fontId="48" fillId="0" borderId="48" xfId="0" applyFont="1" applyBorder="1" applyAlignment="1" applyProtection="1">
      <alignment horizontal="left"/>
      <protection locked="0"/>
    </xf>
    <xf numFmtId="0" fontId="48" fillId="0" borderId="16" xfId="0" quotePrefix="1" applyFont="1" applyFill="1" applyBorder="1" applyAlignment="1" applyProtection="1">
      <alignment horizontal="left"/>
      <protection locked="0"/>
    </xf>
    <xf numFmtId="0" fontId="48" fillId="0" borderId="16" xfId="0" quotePrefix="1" applyFont="1" applyFill="1" applyBorder="1" applyAlignment="1" applyProtection="1">
      <alignment horizontal="left"/>
      <protection hidden="1"/>
    </xf>
    <xf numFmtId="0" fontId="48" fillId="0" borderId="16" xfId="0" applyFont="1" applyBorder="1" applyAlignment="1" applyProtection="1">
      <alignment horizontal="center" vertical="center"/>
      <protection locked="0"/>
    </xf>
    <xf numFmtId="14" fontId="48" fillId="0" borderId="16" xfId="0" applyNumberFormat="1" applyFont="1" applyBorder="1" applyAlignment="1" applyProtection="1">
      <alignment horizontal="center" vertical="center"/>
      <protection locked="0"/>
    </xf>
    <xf numFmtId="169" fontId="48" fillId="0" borderId="16" xfId="0" applyNumberFormat="1" applyFont="1" applyBorder="1" applyAlignment="1" applyProtection="1">
      <alignment horizontal="left"/>
    </xf>
    <xf numFmtId="169" fontId="48" fillId="0" borderId="16" xfId="0" applyNumberFormat="1" applyFont="1" applyBorder="1" applyAlignment="1" applyProtection="1">
      <alignment horizontal="right"/>
    </xf>
    <xf numFmtId="169" fontId="48" fillId="0" borderId="41" xfId="0" applyNumberFormat="1" applyFont="1" applyBorder="1" applyAlignment="1" applyProtection="1">
      <alignment horizontal="left"/>
      <protection locked="0"/>
    </xf>
    <xf numFmtId="0" fontId="19" fillId="0" borderId="36" xfId="0" applyFont="1" applyBorder="1" applyAlignment="1">
      <alignment horizontal="center" vertical="center" wrapText="1"/>
    </xf>
    <xf numFmtId="0" fontId="62" fillId="7" borderId="46" xfId="0" applyFont="1" applyFill="1" applyBorder="1" applyAlignment="1">
      <alignment horizontal="center" vertical="center" wrapText="1"/>
    </xf>
    <xf numFmtId="0" fontId="19" fillId="0" borderId="46" xfId="0" applyFont="1" applyBorder="1" applyAlignment="1">
      <alignment horizontal="center" vertical="center"/>
    </xf>
    <xf numFmtId="0" fontId="62" fillId="7" borderId="46" xfId="0" applyFont="1" applyFill="1" applyBorder="1" applyAlignment="1">
      <alignment horizontal="right" vertical="center"/>
    </xf>
    <xf numFmtId="0" fontId="62" fillId="7" borderId="74" xfId="0" applyFont="1" applyFill="1" applyBorder="1" applyAlignment="1">
      <alignment horizontal="center" vertical="center" wrapText="1"/>
    </xf>
    <xf numFmtId="0" fontId="0" fillId="4" borderId="5" xfId="0" applyFont="1" applyFill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0" fontId="6" fillId="5" borderId="6" xfId="0" applyFont="1" applyFill="1" applyBorder="1" applyAlignment="1" applyProtection="1">
      <alignment horizontal="center" vertical="center" wrapText="1"/>
      <protection hidden="1"/>
    </xf>
    <xf numFmtId="0" fontId="6" fillId="12" borderId="6" xfId="0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0" fillId="0" borderId="0" xfId="0" applyAlignment="1" applyProtection="1">
      <alignment horizontal="center" vertical="center"/>
      <protection hidden="1"/>
    </xf>
    <xf numFmtId="0" fontId="46" fillId="0" borderId="7" xfId="0" applyNumberFormat="1" applyFont="1" applyFill="1" applyBorder="1" applyAlignment="1" applyProtection="1">
      <alignment horizontal="center" vertical="center"/>
      <protection locked="0"/>
    </xf>
    <xf numFmtId="1" fontId="0" fillId="0" borderId="17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0" fontId="90" fillId="20" borderId="17" xfId="6" applyFont="1" applyFill="1" applyBorder="1" applyAlignment="1">
      <alignment horizontal="center" vertical="center"/>
    </xf>
    <xf numFmtId="165" fontId="28" fillId="20" borderId="17" xfId="0" applyNumberFormat="1" applyFont="1" applyFill="1" applyBorder="1" applyAlignment="1" applyProtection="1">
      <alignment horizontal="center" vertical="center"/>
      <protection hidden="1"/>
    </xf>
    <xf numFmtId="166" fontId="29" fillId="20" borderId="17" xfId="0" applyNumberFormat="1" applyFont="1" applyFill="1" applyBorder="1" applyAlignment="1" applyProtection="1">
      <alignment horizontal="center" vertical="center"/>
      <protection hidden="1"/>
    </xf>
    <xf numFmtId="1" fontId="28" fillId="20" borderId="17" xfId="0" applyNumberFormat="1" applyFont="1" applyFill="1" applyBorder="1" applyAlignment="1" applyProtection="1">
      <alignment horizontal="center" vertical="center"/>
      <protection hidden="1"/>
    </xf>
    <xf numFmtId="1" fontId="29" fillId="20" borderId="17" xfId="0" applyNumberFormat="1" applyFont="1" applyFill="1" applyBorder="1" applyAlignment="1" applyProtection="1">
      <alignment horizontal="center" vertical="center"/>
      <protection hidden="1"/>
    </xf>
    <xf numFmtId="0" fontId="29" fillId="20" borderId="17" xfId="0" applyFont="1" applyFill="1" applyBorder="1" applyAlignment="1" applyProtection="1">
      <alignment horizontal="center" vertical="center"/>
      <protection locked="0"/>
    </xf>
    <xf numFmtId="166" fontId="28" fillId="20" borderId="17" xfId="0" applyNumberFormat="1" applyFont="1" applyFill="1" applyBorder="1" applyAlignment="1" applyProtection="1">
      <alignment horizontal="center" vertical="center"/>
      <protection hidden="1"/>
    </xf>
    <xf numFmtId="0" fontId="28" fillId="20" borderId="18" xfId="0" applyFont="1" applyFill="1" applyBorder="1" applyAlignment="1" applyProtection="1">
      <alignment horizontal="center" vertical="center"/>
      <protection hidden="1"/>
    </xf>
    <xf numFmtId="0" fontId="91" fillId="20" borderId="21" xfId="0" applyFont="1" applyFill="1" applyBorder="1" applyAlignment="1" applyProtection="1">
      <alignment horizontal="center" vertical="center"/>
      <protection hidden="1"/>
    </xf>
    <xf numFmtId="0" fontId="28" fillId="20" borderId="20" xfId="0" applyFont="1" applyFill="1" applyBorder="1" applyAlignment="1" applyProtection="1">
      <alignment horizontal="center" vertical="center"/>
      <protection hidden="1"/>
    </xf>
    <xf numFmtId="1" fontId="40" fillId="2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1" fontId="38" fillId="0" borderId="16" xfId="0" applyNumberFormat="1" applyFont="1" applyFill="1" applyBorder="1" applyAlignment="1" applyProtection="1">
      <alignment horizontal="center" vertical="center"/>
      <protection hidden="1"/>
    </xf>
    <xf numFmtId="0" fontId="0" fillId="0" borderId="17" xfId="0" applyFill="1" applyBorder="1" applyAlignment="1" applyProtection="1">
      <alignment horizontal="center" vertical="center"/>
      <protection hidden="1"/>
    </xf>
    <xf numFmtId="1" fontId="2" fillId="0" borderId="17" xfId="0" quotePrefix="1" applyNumberFormat="1" applyFont="1" applyFill="1" applyBorder="1" applyAlignment="1" applyProtection="1">
      <alignment horizontal="center" vertical="center"/>
      <protection hidden="1"/>
    </xf>
    <xf numFmtId="0" fontId="48" fillId="0" borderId="15" xfId="0" applyFont="1" applyFill="1" applyBorder="1" applyAlignment="1" applyProtection="1">
      <alignment horizontal="center" vertical="center" wrapText="1"/>
      <protection hidden="1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0" fontId="6" fillId="0" borderId="23" xfId="0" applyFont="1" applyFill="1" applyBorder="1" applyAlignment="1" applyProtection="1">
      <alignment horizontal="center" vertical="center"/>
      <protection hidden="1"/>
    </xf>
    <xf numFmtId="0" fontId="0" fillId="0" borderId="23" xfId="0" applyFill="1" applyBorder="1" applyAlignment="1" applyProtection="1">
      <alignment horizontal="center" vertical="center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0" fontId="43" fillId="0" borderId="17" xfId="0" applyFont="1" applyFill="1" applyBorder="1" applyAlignment="1" applyProtection="1">
      <alignment horizontal="center" vertical="center"/>
      <protection hidden="1"/>
    </xf>
    <xf numFmtId="0" fontId="6" fillId="0" borderId="23" xfId="0" applyFont="1" applyFill="1" applyBorder="1" applyAlignment="1" applyProtection="1">
      <alignment horizontal="center" vertical="center"/>
      <protection hidden="1"/>
    </xf>
    <xf numFmtId="0" fontId="0" fillId="0" borderId="23" xfId="0" applyFill="1" applyBorder="1" applyAlignment="1" applyProtection="1">
      <alignment horizontal="center" vertical="center"/>
      <protection hidden="1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9" fillId="0" borderId="17" xfId="0" applyFont="1" applyFill="1" applyBorder="1" applyAlignment="1" applyProtection="1">
      <alignment horizontal="left" vertical="center" wrapText="1"/>
      <protection hidden="1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166" fontId="48" fillId="0" borderId="17" xfId="0" applyNumberFormat="1" applyFont="1" applyFill="1" applyBorder="1" applyAlignment="1" applyProtection="1">
      <alignment horizontal="center" vertical="center"/>
      <protection hidden="1"/>
    </xf>
    <xf numFmtId="1" fontId="48" fillId="0" borderId="18" xfId="0" applyNumberFormat="1" applyFont="1" applyFill="1" applyBorder="1" applyAlignment="1" applyProtection="1">
      <alignment horizontal="center" vertical="center"/>
      <protection hidden="1"/>
    </xf>
    <xf numFmtId="165" fontId="48" fillId="0" borderId="17" xfId="0" applyNumberFormat="1" applyFont="1" applyFill="1" applyBorder="1" applyAlignment="1" applyProtection="1">
      <alignment horizontal="left" vertical="center"/>
      <protection hidden="1"/>
    </xf>
    <xf numFmtId="1" fontId="48" fillId="0" borderId="20" xfId="0" applyNumberFormat="1" applyFont="1" applyFill="1" applyBorder="1" applyAlignment="1" applyProtection="1">
      <alignment horizontal="center" vertical="center"/>
      <protection hidden="1"/>
    </xf>
    <xf numFmtId="1" fontId="60" fillId="0" borderId="119" xfId="0" applyNumberFormat="1" applyFont="1" applyFill="1" applyBorder="1" applyAlignment="1" applyProtection="1">
      <alignment horizontal="left" vertical="center"/>
      <protection hidden="1"/>
    </xf>
    <xf numFmtId="0" fontId="46" fillId="0" borderId="23" xfId="0" applyFont="1" applyFill="1" applyBorder="1" applyAlignment="1" applyProtection="1">
      <alignment horizontal="center" vertical="center"/>
      <protection hidden="1"/>
    </xf>
    <xf numFmtId="166" fontId="46" fillId="0" borderId="17" xfId="0" applyNumberFormat="1" applyFont="1" applyFill="1" applyBorder="1" applyAlignment="1" applyProtection="1">
      <alignment horizontal="center" vertical="center"/>
      <protection hidden="1"/>
    </xf>
    <xf numFmtId="0" fontId="46" fillId="0" borderId="11" xfId="0" applyFont="1" applyFill="1" applyBorder="1" applyAlignment="1" applyProtection="1">
      <alignment horizontal="center" vertical="center"/>
      <protection hidden="1"/>
    </xf>
    <xf numFmtId="0" fontId="46" fillId="0" borderId="12" xfId="0" applyFont="1" applyFill="1" applyBorder="1" applyAlignment="1" applyProtection="1">
      <alignment horizontal="center" vertical="center"/>
      <protection hidden="1"/>
    </xf>
    <xf numFmtId="0" fontId="46" fillId="0" borderId="12" xfId="0" applyFont="1" applyFill="1" applyBorder="1" applyAlignment="1" applyProtection="1">
      <alignment horizontal="center" vertical="center" wrapText="1"/>
      <protection hidden="1"/>
    </xf>
    <xf numFmtId="165" fontId="46" fillId="0" borderId="12" xfId="0" applyNumberFormat="1" applyFont="1" applyFill="1" applyBorder="1" applyAlignment="1" applyProtection="1">
      <alignment horizontal="center" vertical="center"/>
      <protection hidden="1"/>
    </xf>
    <xf numFmtId="166" fontId="47" fillId="0" borderId="12" xfId="0" applyNumberFormat="1" applyFont="1" applyFill="1" applyBorder="1" applyAlignment="1" applyProtection="1">
      <alignment horizontal="center" vertical="center"/>
      <protection hidden="1"/>
    </xf>
    <xf numFmtId="166" fontId="46" fillId="0" borderId="12" xfId="0" applyNumberFormat="1" applyFont="1" applyFill="1" applyBorder="1" applyAlignment="1" applyProtection="1">
      <alignment horizontal="center" vertical="center"/>
      <protection hidden="1"/>
    </xf>
    <xf numFmtId="1" fontId="47" fillId="0" borderId="12" xfId="0" applyNumberFormat="1" applyFont="1" applyFill="1" applyBorder="1" applyAlignment="1" applyProtection="1">
      <alignment horizontal="center" vertical="center"/>
      <protection hidden="1"/>
    </xf>
    <xf numFmtId="1" fontId="46" fillId="0" borderId="13" xfId="0" applyNumberFormat="1" applyFont="1" applyFill="1" applyBorder="1" applyAlignment="1">
      <alignment horizontal="center" vertical="center"/>
    </xf>
    <xf numFmtId="1" fontId="46" fillId="0" borderId="35" xfId="0" applyNumberFormat="1" applyFont="1" applyFill="1" applyBorder="1" applyAlignment="1" applyProtection="1">
      <alignment horizontal="center" vertical="center"/>
      <protection hidden="1"/>
    </xf>
    <xf numFmtId="1" fontId="47" fillId="0" borderId="141" xfId="0" applyNumberFormat="1" applyFont="1" applyFill="1" applyBorder="1" applyAlignment="1" applyProtection="1">
      <alignment horizontal="center" vertical="center"/>
      <protection hidden="1"/>
    </xf>
    <xf numFmtId="1" fontId="60" fillId="0" borderId="142" xfId="0" applyNumberFormat="1" applyFont="1" applyFill="1" applyBorder="1" applyAlignment="1" applyProtection="1">
      <alignment horizontal="left" vertical="center"/>
      <protection hidden="1"/>
    </xf>
    <xf numFmtId="0" fontId="48" fillId="0" borderId="17" xfId="0" applyFont="1" applyBorder="1" applyAlignment="1">
      <alignment horizontal="left"/>
    </xf>
    <xf numFmtId="0" fontId="48" fillId="0" borderId="17" xfId="0" applyFont="1" applyFill="1" applyBorder="1" applyAlignment="1" applyProtection="1">
      <alignment horizontal="left" vertical="center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44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20" xfId="0" applyFont="1" applyFill="1" applyBorder="1" applyAlignment="1" applyProtection="1">
      <alignment horizontal="left" vertical="center"/>
      <protection hidden="1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3" fontId="0" fillId="0" borderId="26" xfId="0" applyNumberFormat="1" applyFont="1" applyBorder="1" applyAlignment="1" applyProtection="1">
      <alignment horizontal="center" vertical="center"/>
      <protection hidden="1"/>
    </xf>
    <xf numFmtId="3" fontId="0" fillId="0" borderId="2" xfId="0" applyNumberFormat="1" applyFont="1" applyBorder="1" applyAlignment="1" applyProtection="1">
      <alignment vertical="center"/>
      <protection hidden="1"/>
    </xf>
    <xf numFmtId="172" fontId="0" fillId="0" borderId="26" xfId="0" applyNumberFormat="1" applyFont="1" applyBorder="1" applyAlignment="1" applyProtection="1">
      <alignment horizontal="center" vertical="center"/>
      <protection hidden="1"/>
    </xf>
    <xf numFmtId="1" fontId="29" fillId="0" borderId="23" xfId="0" applyNumberFormat="1" applyFont="1" applyFill="1" applyBorder="1" applyAlignment="1" applyProtection="1">
      <alignment horizontal="center" vertical="center"/>
      <protection hidden="1"/>
    </xf>
    <xf numFmtId="0" fontId="28" fillId="0" borderId="23" xfId="0" applyFont="1" applyFill="1" applyBorder="1" applyAlignment="1">
      <alignment horizontal="center" vertical="center"/>
    </xf>
    <xf numFmtId="0" fontId="90" fillId="0" borderId="23" xfId="6" applyFont="1" applyFill="1" applyBorder="1" applyAlignment="1">
      <alignment horizontal="center" vertical="center"/>
    </xf>
    <xf numFmtId="165" fontId="28" fillId="0" borderId="23" xfId="0" applyNumberFormat="1" applyFont="1" applyFill="1" applyBorder="1" applyAlignment="1" applyProtection="1">
      <alignment horizontal="center" vertical="center"/>
      <protection hidden="1"/>
    </xf>
    <xf numFmtId="0" fontId="28" fillId="8" borderId="24" xfId="0" applyFont="1" applyFill="1" applyBorder="1" applyAlignment="1" applyProtection="1">
      <alignment horizontal="center" vertical="center"/>
      <protection hidden="1"/>
    </xf>
    <xf numFmtId="0" fontId="91" fillId="8" borderId="51" xfId="0" applyFont="1" applyFill="1" applyBorder="1" applyAlignment="1" applyProtection="1">
      <alignment horizontal="center" vertical="center"/>
      <protection hidden="1"/>
    </xf>
    <xf numFmtId="0" fontId="29" fillId="8" borderId="23" xfId="0" applyFont="1" applyFill="1" applyBorder="1" applyAlignment="1" applyProtection="1">
      <alignment horizontal="center" vertical="center"/>
      <protection locked="0"/>
    </xf>
    <xf numFmtId="1" fontId="29" fillId="0" borderId="23" xfId="0" applyNumberFormat="1" applyFont="1" applyBorder="1" applyAlignment="1" applyProtection="1">
      <alignment horizontal="center" vertical="center"/>
      <protection hidden="1"/>
    </xf>
    <xf numFmtId="166" fontId="28" fillId="0" borderId="23" xfId="0" applyNumberFormat="1" applyFont="1" applyBorder="1" applyAlignment="1" applyProtection="1">
      <alignment horizontal="center" vertical="center"/>
      <protection hidden="1"/>
    </xf>
    <xf numFmtId="166" fontId="29" fillId="0" borderId="23" xfId="0" applyNumberFormat="1" applyFont="1" applyFill="1" applyBorder="1" applyAlignment="1" applyProtection="1">
      <alignment horizontal="center" vertical="center"/>
      <protection hidden="1"/>
    </xf>
    <xf numFmtId="0" fontId="28" fillId="8" borderId="50" xfId="0" applyFont="1" applyFill="1" applyBorder="1" applyAlignment="1" applyProtection="1">
      <alignment horizontal="center" vertical="center"/>
      <protection hidden="1"/>
    </xf>
    <xf numFmtId="1" fontId="40" fillId="17" borderId="23" xfId="0" applyNumberFormat="1" applyFont="1" applyFill="1" applyBorder="1" applyAlignment="1" applyProtection="1">
      <alignment horizontal="center" vertical="center"/>
      <protection hidden="1"/>
    </xf>
    <xf numFmtId="165" fontId="28" fillId="0" borderId="23" xfId="0" applyNumberFormat="1" applyFont="1" applyFill="1" applyBorder="1" applyAlignment="1" applyProtection="1">
      <alignment horizontal="center" vertical="center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" fontId="47" fillId="0" borderId="23" xfId="0" applyNumberFormat="1" applyFont="1" applyFill="1" applyBorder="1" applyAlignment="1" applyProtection="1">
      <alignment horizontal="center" vertical="center"/>
      <protection hidden="1"/>
    </xf>
    <xf numFmtId="1" fontId="47" fillId="0" borderId="16" xfId="0" applyNumberFormat="1" applyFont="1" applyFill="1" applyBorder="1" applyAlignment="1" applyProtection="1">
      <alignment horizontal="center" vertical="center"/>
      <protection hidden="1"/>
    </xf>
    <xf numFmtId="1" fontId="49" fillId="0" borderId="16" xfId="0" applyNumberFormat="1" applyFont="1" applyFill="1" applyBorder="1" applyAlignment="1" applyProtection="1">
      <alignment horizontal="center" vertical="center"/>
      <protection locked="0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1" fontId="2" fillId="9" borderId="24" xfId="0" applyNumberFormat="1" applyFont="1" applyFill="1" applyBorder="1" applyAlignment="1" applyProtection="1">
      <alignment horizontal="center" vertical="center"/>
      <protection hidden="1"/>
    </xf>
    <xf numFmtId="1" fontId="0" fillId="0" borderId="23" xfId="0" applyNumberFormat="1" applyBorder="1" applyAlignment="1">
      <alignment horizontal="center" vertical="center"/>
    </xf>
    <xf numFmtId="1" fontId="2" fillId="0" borderId="27" xfId="0" applyNumberFormat="1" applyFont="1" applyFill="1" applyBorder="1" applyAlignment="1" applyProtection="1">
      <alignment horizontal="center" vertical="center"/>
      <protection hidden="1"/>
    </xf>
    <xf numFmtId="0" fontId="43" fillId="3" borderId="36" xfId="0" applyFont="1" applyFill="1" applyBorder="1" applyAlignment="1" applyProtection="1">
      <alignment horizontal="center" vertical="center" wrapText="1"/>
      <protection hidden="1"/>
    </xf>
    <xf numFmtId="1" fontId="2" fillId="0" borderId="1" xfId="0" applyNumberFormat="1" applyFont="1" applyFill="1" applyBorder="1" applyAlignment="1" applyProtection="1">
      <alignment horizontal="center" vertical="center"/>
      <protection hidden="1"/>
    </xf>
    <xf numFmtId="0" fontId="40" fillId="17" borderId="85" xfId="0" applyNumberFormat="1" applyFont="1" applyFill="1" applyBorder="1" applyAlignment="1" applyProtection="1">
      <alignment horizontal="center" vertical="center"/>
      <protection hidden="1"/>
    </xf>
    <xf numFmtId="0" fontId="12" fillId="0" borderId="0" xfId="0" applyNumberFormat="1" applyFont="1" applyFill="1" applyBorder="1" applyAlignment="1" applyProtection="1">
      <alignment vertical="center"/>
      <protection hidden="1"/>
    </xf>
    <xf numFmtId="0" fontId="12" fillId="0" borderId="0" xfId="0" applyNumberFormat="1" applyFont="1" applyFill="1" applyBorder="1" applyAlignment="1" applyProtection="1">
      <alignment horizontal="center" vertical="center"/>
      <protection hidden="1"/>
    </xf>
    <xf numFmtId="0" fontId="40" fillId="0" borderId="17" xfId="0" applyFont="1" applyFill="1" applyBorder="1" applyAlignment="1" applyProtection="1">
      <alignment horizontal="center" vertical="center"/>
      <protection hidden="1"/>
    </xf>
    <xf numFmtId="0" fontId="40" fillId="0" borderId="12" xfId="0" applyFont="1" applyFill="1" applyBorder="1" applyAlignment="1" applyProtection="1">
      <alignment horizontal="center" vertical="center"/>
      <protection hidden="1"/>
    </xf>
    <xf numFmtId="0" fontId="2" fillId="8" borderId="23" xfId="0" applyFont="1" applyFill="1" applyBorder="1" applyAlignment="1" applyProtection="1">
      <alignment horizontal="center" vertical="center"/>
      <protection locked="0"/>
    </xf>
    <xf numFmtId="1" fontId="2" fillId="0" borderId="23" xfId="0" applyNumberFormat="1" applyFont="1" applyFill="1" applyBorder="1" applyAlignment="1" applyProtection="1">
      <alignment horizontal="center" vertical="center"/>
      <protection hidden="1"/>
    </xf>
    <xf numFmtId="1" fontId="0" fillId="0" borderId="23" xfId="0" applyNumberFormat="1" applyFill="1" applyBorder="1" applyAlignment="1" applyProtection="1">
      <alignment horizontal="center" vertical="center"/>
      <protection hidden="1"/>
    </xf>
    <xf numFmtId="168" fontId="7" fillId="0" borderId="23" xfId="0" applyNumberFormat="1" applyFont="1" applyFill="1" applyBorder="1" applyAlignment="1" applyProtection="1">
      <alignment horizontal="center" vertical="center"/>
      <protection hidden="1"/>
    </xf>
    <xf numFmtId="166" fontId="9" fillId="0" borderId="23" xfId="0" applyNumberFormat="1" applyFont="1" applyFill="1" applyBorder="1" applyAlignment="1" applyProtection="1">
      <alignment horizontal="center" vertical="center"/>
      <protection hidden="1"/>
    </xf>
    <xf numFmtId="44" fontId="81" fillId="8" borderId="17" xfId="0" applyNumberFormat="1" applyFont="1" applyFill="1" applyBorder="1" applyAlignment="1" applyProtection="1">
      <alignment horizontal="center" vertical="center"/>
      <protection hidden="1"/>
    </xf>
    <xf numFmtId="44" fontId="81" fillId="4" borderId="17" xfId="0" applyNumberFormat="1" applyFont="1" applyFill="1" applyBorder="1" applyAlignment="1" applyProtection="1">
      <alignment horizontal="center" vertical="center"/>
      <protection hidden="1"/>
    </xf>
    <xf numFmtId="166" fontId="16" fillId="4" borderId="17" xfId="0" applyNumberFormat="1" applyFont="1" applyFill="1" applyBorder="1" applyAlignment="1" applyProtection="1">
      <alignment horizontal="center" vertical="center"/>
      <protection hidden="1"/>
    </xf>
    <xf numFmtId="166" fontId="12" fillId="0" borderId="17" xfId="0" applyNumberFormat="1" applyFont="1" applyFill="1" applyBorder="1" applyAlignment="1" applyProtection="1">
      <alignment vertical="center"/>
      <protection hidden="1"/>
    </xf>
    <xf numFmtId="165" fontId="0" fillId="0" borderId="18" xfId="0" applyNumberFormat="1" applyFill="1" applyBorder="1" applyProtection="1">
      <protection hidden="1"/>
    </xf>
    <xf numFmtId="0" fontId="2" fillId="0" borderId="20" xfId="0" applyFont="1" applyFill="1" applyBorder="1" applyAlignment="1" applyProtection="1">
      <alignment horizontal="center" vertical="center"/>
      <protection locked="0"/>
    </xf>
    <xf numFmtId="166" fontId="20" fillId="4" borderId="17" xfId="0" applyNumberFormat="1" applyFont="1" applyFill="1" applyBorder="1" applyAlignment="1" applyProtection="1">
      <alignment vertical="center"/>
      <protection hidden="1"/>
    </xf>
    <xf numFmtId="169" fontId="12" fillId="4" borderId="17" xfId="0" applyNumberFormat="1" applyFont="1" applyFill="1" applyBorder="1" applyAlignment="1" applyProtection="1">
      <alignment vertical="center"/>
      <protection hidden="1"/>
    </xf>
    <xf numFmtId="16" fontId="48" fillId="0" borderId="17" xfId="0" applyNumberFormat="1" applyFont="1" applyFill="1" applyBorder="1" applyAlignment="1" applyProtection="1">
      <alignment horizontal="center" vertical="center"/>
      <protection locked="0"/>
    </xf>
    <xf numFmtId="0" fontId="2" fillId="0" borderId="17" xfId="0" applyNumberFormat="1" applyFont="1" applyFill="1" applyBorder="1" applyAlignment="1" applyProtection="1">
      <alignment horizontal="center" vertical="center"/>
      <protection hidden="1"/>
    </xf>
    <xf numFmtId="0" fontId="2" fillId="0" borderId="12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164" fontId="40" fillId="0" borderId="17" xfId="0" applyNumberFormat="1" applyFont="1" applyFill="1" applyBorder="1" applyAlignment="1" applyProtection="1">
      <alignment horizontal="right" vertical="center"/>
      <protection hidden="1"/>
    </xf>
    <xf numFmtId="1" fontId="29" fillId="0" borderId="23" xfId="0" applyNumberFormat="1" applyFont="1" applyFill="1" applyBorder="1" applyAlignment="1" applyProtection="1">
      <alignment horizontal="center" vertical="center"/>
      <protection hidden="1"/>
    </xf>
    <xf numFmtId="0" fontId="90" fillId="0" borderId="23" xfId="6" applyFont="1" applyFill="1" applyBorder="1" applyAlignment="1">
      <alignment horizontal="center" vertical="center"/>
    </xf>
    <xf numFmtId="165" fontId="28" fillId="0" borderId="23" xfId="0" applyNumberFormat="1" applyFont="1" applyFill="1" applyBorder="1" applyAlignment="1" applyProtection="1">
      <alignment horizontal="center" vertical="center"/>
      <protection hidden="1"/>
    </xf>
    <xf numFmtId="0" fontId="28" fillId="8" borderId="24" xfId="0" applyFont="1" applyFill="1" applyBorder="1" applyAlignment="1" applyProtection="1">
      <alignment horizontal="center" vertical="center"/>
      <protection hidden="1"/>
    </xf>
    <xf numFmtId="0" fontId="91" fillId="8" borderId="51" xfId="0" applyFont="1" applyFill="1" applyBorder="1" applyAlignment="1" applyProtection="1">
      <alignment horizontal="center" vertical="center"/>
      <protection hidden="1"/>
    </xf>
    <xf numFmtId="166" fontId="29" fillId="0" borderId="23" xfId="0" applyNumberFormat="1" applyFont="1" applyFill="1" applyBorder="1" applyAlignment="1" applyProtection="1">
      <alignment horizontal="center" vertical="center"/>
      <protection hidden="1"/>
    </xf>
    <xf numFmtId="0" fontId="28" fillId="8" borderId="50" xfId="0" applyFont="1" applyFill="1" applyBorder="1" applyAlignment="1" applyProtection="1">
      <alignment horizontal="center" vertical="center"/>
      <protection hidden="1"/>
    </xf>
    <xf numFmtId="1" fontId="40" fillId="17" borderId="23" xfId="0" applyNumberFormat="1" applyFont="1" applyFill="1" applyBorder="1" applyAlignment="1" applyProtection="1">
      <alignment horizontal="center" vertical="center"/>
      <protection hidden="1"/>
    </xf>
    <xf numFmtId="1" fontId="29" fillId="0" borderId="23" xfId="0" applyNumberFormat="1" applyFont="1" applyBorder="1" applyAlignment="1" applyProtection="1">
      <alignment horizontal="center" vertical="center"/>
      <protection hidden="1"/>
    </xf>
    <xf numFmtId="166" fontId="28" fillId="0" borderId="23" xfId="0" applyNumberFormat="1" applyFont="1" applyBorder="1" applyAlignment="1" applyProtection="1">
      <alignment horizontal="center" vertical="center"/>
      <protection hidden="1"/>
    </xf>
    <xf numFmtId="0" fontId="29" fillId="8" borderId="23" xfId="0" applyFont="1" applyFill="1" applyBorder="1" applyAlignment="1" applyProtection="1">
      <alignment horizontal="center" vertical="center"/>
      <protection locked="0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69" fillId="4" borderId="16" xfId="0" applyFont="1" applyFill="1" applyBorder="1" applyAlignment="1">
      <alignment horizontal="center" vertical="center"/>
    </xf>
    <xf numFmtId="0" fontId="48" fillId="0" borderId="17" xfId="0" applyFont="1" applyFill="1" applyBorder="1" applyAlignment="1" applyProtection="1">
      <alignment vertical="center"/>
      <protection hidden="1"/>
    </xf>
    <xf numFmtId="0" fontId="48" fillId="0" borderId="20" xfId="0" applyFont="1" applyFill="1" applyBorder="1" applyAlignment="1" applyProtection="1">
      <alignment vertical="center"/>
      <protection hidden="1"/>
    </xf>
    <xf numFmtId="1" fontId="69" fillId="0" borderId="17" xfId="0" applyNumberFormat="1" applyFont="1" applyFill="1" applyBorder="1" applyAlignment="1" applyProtection="1">
      <alignment vertical="center"/>
      <protection hidden="1"/>
    </xf>
    <xf numFmtId="0" fontId="69" fillId="0" borderId="16" xfId="0" applyNumberFormat="1" applyFont="1" applyFill="1" applyBorder="1" applyAlignment="1" applyProtection="1">
      <alignment vertical="center"/>
      <protection hidden="1"/>
    </xf>
    <xf numFmtId="1" fontId="69" fillId="0" borderId="16" xfId="0" applyNumberFormat="1" applyFont="1" applyFill="1" applyBorder="1" applyAlignment="1" applyProtection="1">
      <alignment vertical="center"/>
      <protection hidden="1"/>
    </xf>
    <xf numFmtId="44" fontId="69" fillId="0" borderId="17" xfId="0" applyNumberFormat="1" applyFont="1" applyFill="1" applyBorder="1" applyAlignment="1" applyProtection="1">
      <alignment vertical="center"/>
      <protection hidden="1"/>
    </xf>
    <xf numFmtId="0" fontId="70" fillId="8" borderId="44" xfId="0" applyFont="1" applyFill="1" applyBorder="1" applyAlignment="1" applyProtection="1">
      <alignment vertical="center"/>
      <protection hidden="1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1" fontId="2" fillId="0" borderId="27" xfId="0" applyNumberFormat="1" applyFont="1" applyFill="1" applyBorder="1" applyAlignment="1" applyProtection="1">
      <alignment horizontal="center" vertical="center"/>
      <protection hidden="1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0" fontId="48" fillId="0" borderId="20" xfId="0" quotePrefix="1" applyFont="1" applyFill="1" applyBorder="1" applyAlignment="1" applyProtection="1">
      <alignment horizontal="left"/>
      <protection locked="0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14" fontId="48" fillId="0" borderId="17" xfId="0" applyNumberFormat="1" applyFont="1" applyBorder="1"/>
    <xf numFmtId="0" fontId="48" fillId="0" borderId="17" xfId="0" applyFont="1" applyFill="1" applyBorder="1" applyAlignment="1" applyProtection="1">
      <alignment horizontal="left" vertical="center"/>
      <protection hidden="1"/>
    </xf>
    <xf numFmtId="167" fontId="66" fillId="19" borderId="123" xfId="0" applyNumberFormat="1" applyFont="1" applyFill="1" applyBorder="1" applyAlignment="1" applyProtection="1">
      <alignment vertical="center"/>
      <protection hidden="1"/>
    </xf>
    <xf numFmtId="167" fontId="66" fillId="19" borderId="39" xfId="0" applyNumberFormat="1" applyFont="1" applyFill="1" applyBorder="1" applyAlignment="1" applyProtection="1">
      <alignment vertical="center"/>
      <protection hidden="1"/>
    </xf>
    <xf numFmtId="167" fontId="66" fillId="19" borderId="55" xfId="0" applyNumberFormat="1" applyFont="1" applyFill="1" applyBorder="1" applyAlignment="1" applyProtection="1">
      <alignment vertical="center"/>
      <protection hidden="1"/>
    </xf>
    <xf numFmtId="166" fontId="28" fillId="5" borderId="55" xfId="0" applyNumberFormat="1" applyFont="1" applyFill="1" applyBorder="1" applyAlignment="1" applyProtection="1">
      <alignment vertical="center"/>
      <protection hidden="1"/>
    </xf>
    <xf numFmtId="166" fontId="28" fillId="5" borderId="39" xfId="0" applyNumberFormat="1" applyFont="1" applyFill="1" applyBorder="1" applyAlignment="1" applyProtection="1">
      <alignment vertical="center"/>
      <protection hidden="1"/>
    </xf>
    <xf numFmtId="169" fontId="2" fillId="0" borderId="17" xfId="0" applyNumberFormat="1" applyFont="1" applyBorder="1" applyAlignment="1" applyProtection="1">
      <alignment horizontal="center" vertical="center"/>
      <protection hidden="1"/>
    </xf>
    <xf numFmtId="0" fontId="95" fillId="0" borderId="1" xfId="0" applyFont="1" applyBorder="1" applyAlignment="1" applyProtection="1">
      <alignment horizontal="center" vertical="center" wrapText="1"/>
      <protection hidden="1"/>
    </xf>
    <xf numFmtId="0" fontId="95" fillId="0" borderId="26" xfId="0" applyFont="1" applyBorder="1" applyAlignment="1" applyProtection="1">
      <alignment horizontal="center" vertical="center"/>
      <protection hidden="1"/>
    </xf>
    <xf numFmtId="0" fontId="95" fillId="0" borderId="26" xfId="0" applyFont="1" applyBorder="1" applyAlignment="1" applyProtection="1">
      <alignment horizontal="center" vertical="center" wrapText="1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8" fillId="6" borderId="140" xfId="0" applyFont="1" applyFill="1" applyBorder="1" applyAlignment="1" applyProtection="1">
      <alignment horizontal="center" vertical="center"/>
      <protection hidden="1"/>
    </xf>
    <xf numFmtId="0" fontId="48" fillId="0" borderId="20" xfId="0" applyFont="1" applyFill="1" applyBorder="1" applyAlignment="1" applyProtection="1">
      <alignment horizontal="left" vertical="center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94" xfId="0" applyFont="1" applyBorder="1"/>
    <xf numFmtId="0" fontId="42" fillId="0" borderId="80" xfId="0" applyFont="1" applyBorder="1" applyAlignment="1" applyProtection="1">
      <alignment horizontal="center" vertical="center"/>
      <protection hidden="1"/>
    </xf>
    <xf numFmtId="164" fontId="69" fillId="0" borderId="16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1" fontId="69" fillId="0" borderId="16" xfId="0" applyNumberFormat="1" applyFont="1" applyFill="1" applyBorder="1" applyAlignment="1" applyProtection="1">
      <alignment horizontal="center" vertical="center"/>
      <protection hidden="1"/>
    </xf>
    <xf numFmtId="0" fontId="42" fillId="0" borderId="87" xfId="0" applyFont="1" applyBorder="1" applyAlignment="1" applyProtection="1">
      <alignment horizontal="center" vertical="center"/>
      <protection hidden="1"/>
    </xf>
    <xf numFmtId="164" fontId="69" fillId="0" borderId="17" xfId="0" applyNumberFormat="1" applyFont="1" applyFill="1" applyBorder="1" applyAlignment="1" applyProtection="1">
      <alignment horizontal="center" vertical="center"/>
      <protection hidden="1"/>
    </xf>
    <xf numFmtId="165" fontId="46" fillId="0" borderId="0" xfId="0" applyNumberFormat="1" applyFont="1" applyFill="1" applyBorder="1" applyAlignment="1" applyProtection="1">
      <alignment horizontal="center"/>
      <protection hidden="1"/>
    </xf>
    <xf numFmtId="1" fontId="6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0" fontId="48" fillId="0" borderId="94" xfId="0" quotePrefix="1" applyFont="1" applyFill="1" applyBorder="1" applyAlignment="1" applyProtection="1">
      <alignment horizontal="left"/>
      <protection locked="0"/>
    </xf>
    <xf numFmtId="0" fontId="0" fillId="0" borderId="0" xfId="0" applyAlignment="1">
      <alignment horizontal="center" vertical="center"/>
    </xf>
    <xf numFmtId="169" fontId="48" fillId="0" borderId="17" xfId="0" applyNumberFormat="1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79" fillId="0" borderId="79" xfId="0" applyFont="1" applyBorder="1" applyAlignment="1" applyProtection="1">
      <alignment horizontal="center" vertical="center" wrapText="1"/>
      <protection hidden="1"/>
    </xf>
    <xf numFmtId="0" fontId="79" fillId="0" borderId="84" xfId="0" applyFont="1" applyBorder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/>
    </xf>
    <xf numFmtId="0" fontId="0" fillId="0" borderId="16" xfId="0" applyBorder="1" applyAlignment="1" applyProtection="1">
      <alignment horizontal="center" vertical="center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0" fillId="0" borderId="16" xfId="0" applyBorder="1" applyAlignment="1" applyProtection="1">
      <alignment horizontal="center" vertical="center"/>
      <protection hidden="1"/>
    </xf>
    <xf numFmtId="1" fontId="58" fillId="0" borderId="18" xfId="0" applyNumberFormat="1" applyFont="1" applyFill="1" applyBorder="1" applyAlignment="1" applyProtection="1">
      <alignment horizontal="center" vertical="center"/>
      <protection hidden="1"/>
    </xf>
    <xf numFmtId="1" fontId="58" fillId="0" borderId="24" xfId="0" applyNumberFormat="1" applyFont="1" applyFill="1" applyBorder="1" applyAlignment="1" applyProtection="1">
      <alignment horizontal="center" vertical="center"/>
      <protection hidden="1"/>
    </xf>
    <xf numFmtId="0" fontId="10" fillId="0" borderId="17" xfId="0" applyFont="1" applyBorder="1" applyAlignment="1" applyProtection="1">
      <alignment horizontal="center" vertical="center"/>
      <protection hidden="1"/>
    </xf>
    <xf numFmtId="0" fontId="0" fillId="0" borderId="36" xfId="0" applyBorder="1" applyAlignment="1">
      <alignment horizontal="center" vertical="center"/>
    </xf>
    <xf numFmtId="0" fontId="0" fillId="0" borderId="74" xfId="0" applyBorder="1" applyAlignment="1" applyProtection="1">
      <alignment horizontal="center" vertical="center"/>
      <protection hidden="1"/>
    </xf>
    <xf numFmtId="169" fontId="48" fillId="0" borderId="95" xfId="0" applyNumberFormat="1" applyFont="1" applyBorder="1" applyAlignment="1">
      <alignment horizontal="center" wrapText="1"/>
    </xf>
    <xf numFmtId="14" fontId="48" fillId="0" borderId="17" xfId="0" applyNumberFormat="1" applyFont="1" applyBorder="1" applyAlignment="1" applyProtection="1">
      <alignment horizontal="center" vertical="center" wrapText="1"/>
      <protection locked="0"/>
    </xf>
    <xf numFmtId="0" fontId="10" fillId="8" borderId="88" xfId="0" applyFont="1" applyFill="1" applyBorder="1" applyAlignment="1" applyProtection="1">
      <alignment horizontal="center" vertical="center"/>
      <protection hidden="1"/>
    </xf>
    <xf numFmtId="0" fontId="0" fillId="0" borderId="89" xfId="0" applyBorder="1" applyAlignment="1">
      <alignment vertical="center"/>
    </xf>
    <xf numFmtId="0" fontId="10" fillId="0" borderId="17" xfId="0" applyFont="1" applyBorder="1" applyAlignment="1" applyProtection="1">
      <alignment vertical="center"/>
      <protection hidden="1"/>
    </xf>
    <xf numFmtId="0" fontId="0" fillId="4" borderId="17" xfId="0" applyFont="1" applyFill="1" applyBorder="1" applyAlignment="1" applyProtection="1">
      <alignment horizontal="center" vertical="center"/>
      <protection hidden="1"/>
    </xf>
    <xf numFmtId="166" fontId="2" fillId="0" borderId="0" xfId="0" applyNumberFormat="1" applyFont="1" applyBorder="1" applyAlignment="1" applyProtection="1">
      <alignment vertical="center"/>
      <protection hidden="1"/>
    </xf>
    <xf numFmtId="166" fontId="2" fillId="0" borderId="80" xfId="0" applyNumberFormat="1" applyFont="1" applyBorder="1" applyAlignment="1" applyProtection="1">
      <alignment vertical="center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0" fillId="0" borderId="0" xfId="0" applyBorder="1" applyAlignment="1">
      <alignment vertical="center"/>
    </xf>
    <xf numFmtId="0" fontId="0" fillId="0" borderId="80" xfId="0" applyBorder="1" applyAlignment="1">
      <alignment vertical="center"/>
    </xf>
    <xf numFmtId="14" fontId="25" fillId="0" borderId="0" xfId="0" applyNumberFormat="1" applyFont="1" applyBorder="1" applyAlignment="1" applyProtection="1">
      <protection hidden="1"/>
    </xf>
    <xf numFmtId="1" fontId="42" fillId="0" borderId="18" xfId="0" applyNumberFormat="1" applyFont="1" applyFill="1" applyBorder="1" applyAlignment="1" applyProtection="1">
      <alignment horizontal="center" vertical="center"/>
      <protection hidden="1"/>
    </xf>
    <xf numFmtId="0" fontId="10" fillId="0" borderId="16" xfId="0" applyFont="1" applyBorder="1" applyAlignment="1" applyProtection="1">
      <alignment horizontal="center" vertical="center"/>
      <protection hidden="1"/>
    </xf>
    <xf numFmtId="0" fontId="0" fillId="0" borderId="130" xfId="0" applyBorder="1" applyAlignment="1" applyProtection="1">
      <alignment horizontal="center" vertical="center"/>
      <protection hidden="1"/>
    </xf>
    <xf numFmtId="0" fontId="46" fillId="0" borderId="17" xfId="0" quotePrefix="1" applyFont="1" applyFill="1" applyBorder="1" applyAlignment="1" applyProtection="1">
      <alignment horizontal="center" vertical="center"/>
      <protection locked="0"/>
    </xf>
    <xf numFmtId="0" fontId="0" fillId="4" borderId="17" xfId="0" applyFont="1" applyFill="1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0" fillId="0" borderId="0" xfId="0" applyBorder="1" applyAlignment="1">
      <alignment horizontal="center" vertical="center"/>
    </xf>
    <xf numFmtId="1" fontId="60" fillId="0" borderId="84" xfId="0" applyNumberFormat="1" applyFont="1" applyFill="1" applyBorder="1" applyAlignment="1" applyProtection="1">
      <alignment horizontal="left" vertical="center"/>
      <protection hidden="1"/>
    </xf>
    <xf numFmtId="0" fontId="0" fillId="0" borderId="0" xfId="0" applyAlignment="1">
      <alignment horizontal="center" vertical="center"/>
    </xf>
    <xf numFmtId="0" fontId="10" fillId="8" borderId="77" xfId="0" applyFont="1" applyFill="1" applyBorder="1" applyAlignment="1" applyProtection="1">
      <alignment horizontal="center" vertical="center"/>
      <protection hidden="1"/>
    </xf>
    <xf numFmtId="1" fontId="60" fillId="0" borderId="79" xfId="0" applyNumberFormat="1" applyFont="1" applyFill="1" applyBorder="1" applyAlignment="1" applyProtection="1">
      <alignment horizontal="left" vertical="center"/>
      <protection hidden="1"/>
    </xf>
    <xf numFmtId="0" fontId="10" fillId="0" borderId="17" xfId="0" applyFont="1" applyBorder="1" applyAlignment="1" applyProtection="1">
      <alignment horizontal="center" vertical="center"/>
      <protection hidden="1"/>
    </xf>
    <xf numFmtId="0" fontId="0" fillId="21" borderId="36" xfId="0" applyFill="1" applyBorder="1" applyAlignment="1">
      <alignment horizontal="center" vertical="center"/>
    </xf>
    <xf numFmtId="0" fontId="0" fillId="21" borderId="74" xfId="0" applyFill="1" applyBorder="1" applyAlignment="1" applyProtection="1">
      <alignment horizontal="center" vertical="center" wrapText="1"/>
      <protection hidden="1"/>
    </xf>
    <xf numFmtId="0" fontId="0" fillId="21" borderId="17" xfId="0" applyFill="1" applyBorder="1" applyAlignment="1" applyProtection="1">
      <alignment vertical="center"/>
      <protection hidden="1"/>
    </xf>
    <xf numFmtId="0" fontId="0" fillId="21" borderId="17" xfId="0" applyFill="1" applyBorder="1" applyAlignment="1">
      <alignment vertical="center"/>
    </xf>
    <xf numFmtId="0" fontId="0" fillId="21" borderId="17" xfId="0" applyFill="1" applyBorder="1" applyAlignment="1">
      <alignment horizontal="center" vertical="center"/>
    </xf>
    <xf numFmtId="0" fontId="0" fillId="21" borderId="17" xfId="0" applyFill="1" applyBorder="1" applyAlignment="1">
      <alignment horizontal="center" vertical="center" wrapText="1"/>
    </xf>
    <xf numFmtId="0" fontId="0" fillId="21" borderId="17" xfId="0" applyFill="1" applyBorder="1" applyAlignment="1" applyProtection="1">
      <alignment horizontal="center" vertical="center" wrapText="1"/>
      <protection hidden="1"/>
    </xf>
    <xf numFmtId="1" fontId="60" fillId="0" borderId="86" xfId="0" applyNumberFormat="1" applyFont="1" applyFill="1" applyBorder="1" applyAlignment="1" applyProtection="1">
      <alignment horizontal="left" vertical="center"/>
      <protection hidden="1"/>
    </xf>
    <xf numFmtId="1" fontId="60" fillId="0" borderId="147" xfId="0" applyNumberFormat="1" applyFont="1" applyFill="1" applyBorder="1" applyAlignment="1" applyProtection="1">
      <alignment horizontal="left" vertical="center"/>
      <protection hidden="1"/>
    </xf>
    <xf numFmtId="0" fontId="0" fillId="21" borderId="17" xfId="0" applyFill="1" applyBorder="1" applyAlignment="1" applyProtection="1">
      <alignment horizontal="center" vertical="center"/>
    </xf>
    <xf numFmtId="0" fontId="0" fillId="21" borderId="17" xfId="0" applyFill="1" applyBorder="1" applyAlignment="1" applyProtection="1">
      <alignment horizontal="center" vertical="center" wrapText="1"/>
    </xf>
    <xf numFmtId="0" fontId="0" fillId="4" borderId="17" xfId="0" applyFont="1" applyFill="1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0" fontId="10" fillId="0" borderId="17" xfId="0" applyFont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10" fillId="0" borderId="17" xfId="0" applyFont="1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1" fontId="78" fillId="0" borderId="17" xfId="0" applyNumberFormat="1" applyFont="1" applyFill="1" applyBorder="1" applyAlignment="1" applyProtection="1">
      <alignment horizontal="left" vertical="center"/>
      <protection hidden="1"/>
    </xf>
    <xf numFmtId="1" fontId="69" fillId="8" borderId="18" xfId="0" applyNumberFormat="1" applyFont="1" applyFill="1" applyBorder="1" applyAlignment="1" applyProtection="1">
      <alignment horizontal="center" vertical="center"/>
      <protection hidden="1"/>
    </xf>
    <xf numFmtId="1" fontId="69" fillId="8" borderId="9" xfId="0" applyNumberFormat="1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0" fillId="8" borderId="23" xfId="0" applyFill="1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10" fillId="0" borderId="17" xfId="0" applyFont="1" applyBorder="1" applyAlignment="1" applyProtection="1">
      <alignment horizontal="center" vertical="center"/>
      <protection hidden="1"/>
    </xf>
    <xf numFmtId="0" fontId="10" fillId="0" borderId="23" xfId="0" applyFont="1" applyBorder="1" applyAlignment="1" applyProtection="1">
      <alignment vertical="center"/>
      <protection hidden="1"/>
    </xf>
    <xf numFmtId="0" fontId="10" fillId="0" borderId="17" xfId="0" applyFont="1" applyBorder="1" applyAlignment="1" applyProtection="1">
      <alignment horizontal="center" vertical="center"/>
      <protection hidden="1"/>
    </xf>
    <xf numFmtId="169" fontId="46" fillId="0" borderId="17" xfId="0" applyNumberFormat="1" applyFont="1" applyBorder="1" applyAlignment="1">
      <alignment horizontal="center" wrapText="1"/>
    </xf>
    <xf numFmtId="16" fontId="48" fillId="0" borderId="17" xfId="0" applyNumberFormat="1" applyFont="1" applyBorder="1"/>
    <xf numFmtId="169" fontId="37" fillId="0" borderId="17" xfId="0" applyNumberFormat="1" applyFont="1" applyBorder="1" applyAlignment="1">
      <alignment horizontal="center" wrapText="1"/>
    </xf>
    <xf numFmtId="169" fontId="43" fillId="0" borderId="95" xfId="0" applyNumberFormat="1" applyFont="1" applyBorder="1" applyAlignment="1">
      <alignment horizontal="center" wrapText="1"/>
    </xf>
    <xf numFmtId="14" fontId="48" fillId="0" borderId="95" xfId="0" applyNumberFormat="1" applyFont="1" applyBorder="1" applyAlignment="1">
      <alignment horizontal="left"/>
    </xf>
    <xf numFmtId="14" fontId="84" fillId="0" borderId="98" xfId="0" applyNumberFormat="1" applyFont="1" applyBorder="1" applyAlignment="1">
      <alignment horizontal="center"/>
    </xf>
    <xf numFmtId="0" fontId="43" fillId="0" borderId="0" xfId="0" applyFont="1" applyAlignment="1">
      <alignment horizontal="center" wrapText="1"/>
    </xf>
    <xf numFmtId="0" fontId="0" fillId="0" borderId="17" xfId="0" applyBorder="1" applyAlignment="1">
      <alignment horizontal="center" wrapText="1"/>
    </xf>
    <xf numFmtId="14" fontId="48" fillId="0" borderId="17" xfId="0" applyNumberFormat="1" applyFont="1" applyBorder="1" applyAlignment="1">
      <alignment horizontal="left"/>
    </xf>
    <xf numFmtId="0" fontId="96" fillId="7" borderId="100" xfId="0" applyFont="1" applyFill="1" applyBorder="1" applyAlignment="1">
      <alignment horizontal="center" vertical="center" wrapText="1"/>
    </xf>
    <xf numFmtId="14" fontId="48" fillId="0" borderId="41" xfId="0" applyNumberFormat="1" applyFont="1" applyBorder="1" applyAlignment="1" applyProtection="1">
      <alignment horizontal="left"/>
      <protection locked="0"/>
    </xf>
    <xf numFmtId="14" fontId="48" fillId="0" borderId="30" xfId="0" applyNumberFormat="1" applyFont="1" applyBorder="1" applyAlignment="1" applyProtection="1">
      <alignment horizontal="left"/>
      <protection locked="0"/>
    </xf>
    <xf numFmtId="14" fontId="48" fillId="0" borderId="14" xfId="0" applyNumberFormat="1" applyFont="1" applyBorder="1" applyAlignment="1" applyProtection="1">
      <alignment horizontal="left"/>
      <protection locked="0"/>
    </xf>
    <xf numFmtId="14" fontId="96" fillId="7" borderId="74" xfId="0" applyNumberFormat="1" applyFont="1" applyFill="1" applyBorder="1" applyAlignment="1">
      <alignment horizontal="center" vertical="center" wrapText="1"/>
    </xf>
    <xf numFmtId="14" fontId="48" fillId="0" borderId="0" xfId="0" applyNumberFormat="1" applyFont="1" applyAlignment="1">
      <alignment horizontal="center" vertical="center"/>
    </xf>
    <xf numFmtId="14" fontId="48" fillId="0" borderId="17" xfId="0" applyNumberFormat="1" applyFont="1" applyFill="1" applyBorder="1" applyAlignment="1">
      <alignment horizontal="center" vertical="center"/>
    </xf>
    <xf numFmtId="14" fontId="43" fillId="0" borderId="17" xfId="0" applyNumberFormat="1" applyFont="1" applyBorder="1" applyAlignment="1">
      <alignment horizontal="center" vertical="center" wrapText="1"/>
    </xf>
    <xf numFmtId="0" fontId="48" fillId="0" borderId="139" xfId="0" applyFont="1" applyFill="1" applyBorder="1" applyAlignment="1" applyProtection="1">
      <alignment horizontal="center" vertical="center"/>
      <protection locked="0"/>
    </xf>
    <xf numFmtId="0" fontId="48" fillId="0" borderId="16" xfId="0" quotePrefix="1" applyFont="1" applyFill="1" applyBorder="1" applyAlignment="1" applyProtection="1">
      <alignment horizontal="center" vertical="center"/>
      <protection locked="0"/>
    </xf>
    <xf numFmtId="14" fontId="62" fillId="7" borderId="16" xfId="0" applyNumberFormat="1" applyFont="1" applyFill="1" applyBorder="1" applyAlignment="1">
      <alignment horizontal="center" vertical="center" wrapText="1"/>
    </xf>
    <xf numFmtId="169" fontId="48" fillId="0" borderId="16" xfId="0" applyNumberFormat="1" applyFont="1" applyBorder="1" applyAlignment="1" applyProtection="1">
      <alignment horizontal="left"/>
      <protection locked="0"/>
    </xf>
    <xf numFmtId="169" fontId="48" fillId="0" borderId="43" xfId="0" applyNumberFormat="1" applyFont="1" applyBorder="1" applyAlignment="1" applyProtection="1">
      <alignment horizontal="left"/>
      <protection locked="0"/>
    </xf>
    <xf numFmtId="169" fontId="48" fillId="0" borderId="149" xfId="0" applyNumberFormat="1" applyFont="1" applyBorder="1" applyAlignment="1">
      <alignment horizontal="left"/>
    </xf>
    <xf numFmtId="0" fontId="48" fillId="0" borderId="46" xfId="0" applyFont="1" applyBorder="1" applyAlignment="1">
      <alignment horizontal="center" vertical="center"/>
    </xf>
    <xf numFmtId="0" fontId="0" fillId="0" borderId="46" xfId="0" applyBorder="1"/>
    <xf numFmtId="0" fontId="0" fillId="0" borderId="46" xfId="0" applyBorder="1" applyAlignment="1">
      <alignment horizontal="center" vertical="center"/>
    </xf>
    <xf numFmtId="0" fontId="0" fillId="0" borderId="74" xfId="0" applyBorder="1"/>
    <xf numFmtId="0" fontId="6" fillId="0" borderId="74" xfId="0" applyFont="1" applyBorder="1" applyAlignment="1">
      <alignment horizontal="center" wrapText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5" fillId="0" borderId="15" xfId="0" applyFont="1" applyBorder="1" applyAlignment="1" applyProtection="1">
      <alignment horizontal="center" vertical="center" wrapText="1"/>
      <protection hidden="1"/>
    </xf>
    <xf numFmtId="0" fontId="5" fillId="0" borderId="17" xfId="0" applyFont="1" applyBorder="1" applyAlignment="1" applyProtection="1">
      <alignment horizontal="center" vertical="center" wrapText="1"/>
      <protection hidden="1"/>
    </xf>
    <xf numFmtId="0" fontId="8" fillId="0" borderId="4" xfId="0" applyFont="1" applyBorder="1" applyAlignment="1">
      <alignment horizontal="center" vertical="top"/>
    </xf>
    <xf numFmtId="0" fontId="8" fillId="0" borderId="0" xfId="0" applyFont="1" applyBorder="1" applyAlignment="1">
      <alignment horizontal="center" vertical="top"/>
    </xf>
    <xf numFmtId="0" fontId="8" fillId="0" borderId="31" xfId="0" applyFont="1" applyBorder="1" applyAlignment="1">
      <alignment horizontal="center" vertical="top"/>
    </xf>
    <xf numFmtId="0" fontId="8" fillId="0" borderId="2" xfId="0" applyFont="1" applyBorder="1" applyAlignment="1">
      <alignment horizontal="center" vertical="top"/>
    </xf>
    <xf numFmtId="0" fontId="8" fillId="0" borderId="32" xfId="0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5" fillId="0" borderId="11" xfId="0" applyFont="1" applyBorder="1" applyAlignment="1" applyProtection="1">
      <alignment horizontal="center" vertical="center" wrapText="1"/>
      <protection hidden="1"/>
    </xf>
    <xf numFmtId="0" fontId="5" fillId="0" borderId="12" xfId="0" applyFont="1" applyBorder="1" applyAlignment="1" applyProtection="1">
      <alignment horizontal="center" vertical="center" wrapText="1"/>
      <protection hidden="1"/>
    </xf>
    <xf numFmtId="0" fontId="13" fillId="0" borderId="23" xfId="0" applyFont="1" applyBorder="1" applyAlignment="1">
      <alignment horizontal="center" vertical="center" wrapText="1"/>
    </xf>
    <xf numFmtId="164" fontId="0" fillId="0" borderId="17" xfId="0" applyNumberFormat="1" applyBorder="1" applyAlignment="1">
      <alignment horizontal="center"/>
    </xf>
    <xf numFmtId="0" fontId="0" fillId="0" borderId="0" xfId="0" applyBorder="1" applyProtection="1">
      <protection hidden="1"/>
    </xf>
    <xf numFmtId="164" fontId="0" fillId="0" borderId="18" xfId="0" applyNumberFormat="1" applyBorder="1" applyAlignment="1">
      <alignment horizontal="center"/>
    </xf>
    <xf numFmtId="164" fontId="0" fillId="0" borderId="21" xfId="0" applyNumberFormat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0" fontId="0" fillId="0" borderId="23" xfId="0" applyFill="1" applyBorder="1" applyAlignment="1" applyProtection="1">
      <alignment horizontal="center" vertical="center"/>
      <protection hidden="1"/>
    </xf>
    <xf numFmtId="0" fontId="0" fillId="0" borderId="16" xfId="0" applyFill="1" applyBorder="1" applyAlignment="1" applyProtection="1">
      <alignment horizontal="center" vertical="center"/>
      <protection hidden="1"/>
    </xf>
    <xf numFmtId="0" fontId="6" fillId="0" borderId="23" xfId="0" applyFont="1" applyFill="1" applyBorder="1" applyAlignment="1" applyProtection="1">
      <alignment horizontal="center" vertical="center"/>
      <protection hidden="1"/>
    </xf>
    <xf numFmtId="0" fontId="6" fillId="0" borderId="16" xfId="0" applyFont="1" applyFill="1" applyBorder="1" applyAlignment="1" applyProtection="1">
      <alignment horizontal="center" vertical="center"/>
      <protection hidden="1"/>
    </xf>
    <xf numFmtId="0" fontId="2" fillId="8" borderId="23" xfId="0" applyFont="1" applyFill="1" applyBorder="1" applyAlignment="1" applyProtection="1">
      <alignment horizontal="center" vertical="center"/>
      <protection locked="0"/>
    </xf>
    <xf numFmtId="0" fontId="2" fillId="8" borderId="16" xfId="0" applyFont="1" applyFill="1" applyBorder="1" applyAlignment="1" applyProtection="1">
      <alignment horizontal="center" vertical="center"/>
      <protection locked="0"/>
    </xf>
    <xf numFmtId="1" fontId="2" fillId="0" borderId="23" xfId="0" applyNumberFormat="1" applyFont="1" applyFill="1" applyBorder="1" applyAlignment="1" applyProtection="1">
      <alignment horizontal="center" vertical="center"/>
      <protection hidden="1"/>
    </xf>
    <xf numFmtId="1" fontId="2" fillId="0" borderId="16" xfId="0" applyNumberFormat="1" applyFont="1" applyFill="1" applyBorder="1" applyAlignment="1" applyProtection="1">
      <alignment horizontal="center" vertical="center"/>
      <protection hidden="1"/>
    </xf>
    <xf numFmtId="1" fontId="0" fillId="0" borderId="23" xfId="0" applyNumberFormat="1" applyFill="1" applyBorder="1" applyAlignment="1" applyProtection="1">
      <alignment horizontal="center" vertical="center"/>
      <protection hidden="1"/>
    </xf>
    <xf numFmtId="1" fontId="0" fillId="0" borderId="16" xfId="0" applyNumberFormat="1" applyFill="1" applyBorder="1" applyAlignment="1" applyProtection="1">
      <alignment horizontal="center" vertical="center"/>
      <protection hidden="1"/>
    </xf>
    <xf numFmtId="168" fontId="7" fillId="0" borderId="23" xfId="0" applyNumberFormat="1" applyFont="1" applyFill="1" applyBorder="1" applyAlignment="1" applyProtection="1">
      <alignment horizontal="center" vertical="center"/>
      <protection hidden="1"/>
    </xf>
    <xf numFmtId="168" fontId="7" fillId="0" borderId="16" xfId="0" applyNumberFormat="1" applyFont="1" applyFill="1" applyBorder="1" applyAlignment="1" applyProtection="1">
      <alignment horizontal="center" vertical="center"/>
      <protection hidden="1"/>
    </xf>
    <xf numFmtId="1" fontId="0" fillId="0" borderId="23" xfId="0" applyNumberFormat="1" applyFill="1" applyBorder="1" applyAlignment="1" applyProtection="1">
      <alignment horizontal="center" vertical="center" wrapText="1"/>
      <protection hidden="1"/>
    </xf>
    <xf numFmtId="1" fontId="0" fillId="0" borderId="16" xfId="0" applyNumberFormat="1" applyFill="1" applyBorder="1" applyAlignment="1" applyProtection="1">
      <alignment horizontal="center" vertical="center" wrapText="1"/>
      <protection hidden="1"/>
    </xf>
    <xf numFmtId="165" fontId="6" fillId="0" borderId="23" xfId="0" applyNumberFormat="1" applyFont="1" applyFill="1" applyBorder="1" applyAlignment="1" applyProtection="1">
      <alignment horizontal="center" vertical="center"/>
      <protection hidden="1"/>
    </xf>
    <xf numFmtId="165" fontId="6" fillId="0" borderId="16" xfId="0" applyNumberFormat="1" applyFont="1" applyFill="1" applyBorder="1" applyAlignment="1" applyProtection="1">
      <alignment horizontal="center" vertical="center"/>
      <protection hidden="1"/>
    </xf>
    <xf numFmtId="166" fontId="16" fillId="0" borderId="23" xfId="0" applyNumberFormat="1" applyFont="1" applyFill="1" applyBorder="1" applyAlignment="1" applyProtection="1">
      <alignment horizontal="center" vertical="center"/>
      <protection hidden="1"/>
    </xf>
    <xf numFmtId="166" fontId="16" fillId="0" borderId="16" xfId="0" applyNumberFormat="1" applyFont="1" applyFill="1" applyBorder="1" applyAlignment="1" applyProtection="1">
      <alignment horizontal="center" vertical="center"/>
      <protection hidden="1"/>
    </xf>
    <xf numFmtId="0" fontId="42" fillId="0" borderId="79" xfId="0" applyFont="1" applyBorder="1" applyAlignment="1" applyProtection="1">
      <alignment horizontal="center" vertical="center"/>
      <protection hidden="1"/>
    </xf>
    <xf numFmtId="0" fontId="42" fillId="0" borderId="76" xfId="0" applyFont="1" applyBorder="1" applyAlignment="1" applyProtection="1">
      <alignment horizontal="center" vertical="center"/>
      <protection hidden="1"/>
    </xf>
    <xf numFmtId="0" fontId="42" fillId="0" borderId="84" xfId="0" applyFont="1" applyBorder="1" applyAlignment="1" applyProtection="1">
      <alignment horizontal="center" vertical="center"/>
      <protection hidden="1"/>
    </xf>
    <xf numFmtId="0" fontId="42" fillId="0" borderId="80" xfId="0" applyFont="1" applyBorder="1" applyAlignment="1" applyProtection="1">
      <alignment horizontal="center" vertical="center"/>
      <protection hidden="1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7" fillId="0" borderId="38" xfId="0" applyFont="1" applyBorder="1" applyAlignment="1" applyProtection="1">
      <alignment horizontal="center" vertical="center" wrapText="1"/>
      <protection hidden="1"/>
    </xf>
    <xf numFmtId="3" fontId="28" fillId="0" borderId="1" xfId="0" applyNumberFormat="1" applyFont="1" applyBorder="1" applyAlignment="1" applyProtection="1">
      <alignment horizontal="right" vertical="center" indent="5"/>
      <protection hidden="1"/>
    </xf>
    <xf numFmtId="3" fontId="28" fillId="0" borderId="38" xfId="0" applyNumberFormat="1" applyFont="1" applyBorder="1" applyAlignment="1" applyProtection="1">
      <alignment horizontal="right" vertical="center" indent="5"/>
      <protection hidden="1"/>
    </xf>
    <xf numFmtId="3" fontId="28" fillId="0" borderId="25" xfId="0" applyNumberFormat="1" applyFont="1" applyBorder="1" applyAlignment="1" applyProtection="1">
      <alignment horizontal="right" vertical="center" indent="5"/>
      <protection hidden="1"/>
    </xf>
    <xf numFmtId="0" fontId="12" fillId="0" borderId="102" xfId="0" applyFont="1" applyBorder="1" applyAlignment="1" applyProtection="1">
      <alignment horizontal="center" vertical="center" wrapText="1"/>
      <protection hidden="1"/>
    </xf>
    <xf numFmtId="0" fontId="12" fillId="0" borderId="105" xfId="0" applyFont="1" applyBorder="1" applyAlignment="1" applyProtection="1">
      <alignment horizontal="center" vertical="center" wrapText="1"/>
      <protection hidden="1"/>
    </xf>
    <xf numFmtId="0" fontId="7" fillId="3" borderId="53" xfId="0" applyFont="1" applyFill="1" applyBorder="1" applyAlignment="1" applyProtection="1">
      <alignment horizontal="center" vertical="center" wrapText="1"/>
      <protection hidden="1"/>
    </xf>
    <xf numFmtId="0" fontId="7" fillId="3" borderId="72" xfId="0" applyFont="1" applyFill="1" applyBorder="1" applyAlignment="1" applyProtection="1">
      <alignment horizontal="center" vertical="center" wrapText="1"/>
      <protection hidden="1"/>
    </xf>
    <xf numFmtId="0" fontId="0" fillId="0" borderId="9" xfId="0" applyFont="1" applyFill="1" applyBorder="1" applyAlignment="1" applyProtection="1">
      <alignment horizontal="center" wrapText="1"/>
      <protection hidden="1"/>
    </xf>
    <xf numFmtId="0" fontId="0" fillId="0" borderId="42" xfId="0" applyFont="1" applyFill="1" applyBorder="1" applyAlignment="1" applyProtection="1">
      <alignment horizontal="center" wrapText="1"/>
      <protection hidden="1"/>
    </xf>
    <xf numFmtId="0" fontId="0" fillId="0" borderId="34" xfId="0" applyFont="1" applyFill="1" applyBorder="1" applyAlignment="1" applyProtection="1">
      <alignment horizontal="center" wrapText="1"/>
      <protection hidden="1"/>
    </xf>
    <xf numFmtId="1" fontId="0" fillId="2" borderId="103" xfId="0" applyNumberFormat="1" applyFill="1" applyBorder="1" applyAlignment="1" applyProtection="1">
      <alignment horizontal="center" vertical="center"/>
      <protection hidden="1"/>
    </xf>
    <xf numFmtId="1" fontId="0" fillId="2" borderId="106" xfId="0" applyNumberFormat="1" applyFill="1" applyBorder="1" applyAlignment="1" applyProtection="1">
      <alignment horizontal="center" vertical="center"/>
      <protection hidden="1"/>
    </xf>
    <xf numFmtId="172" fontId="28" fillId="0" borderId="104" xfId="0" applyNumberFormat="1" applyFont="1" applyBorder="1" applyAlignment="1" applyProtection="1">
      <alignment horizontal="right" vertical="center" indent="5"/>
      <protection hidden="1"/>
    </xf>
    <xf numFmtId="172" fontId="28" fillId="0" borderId="32" xfId="0" applyNumberFormat="1" applyFont="1" applyBorder="1" applyAlignment="1" applyProtection="1">
      <alignment horizontal="right" vertical="center" indent="5"/>
      <protection hidden="1"/>
    </xf>
    <xf numFmtId="172" fontId="28" fillId="0" borderId="105" xfId="0" applyNumberFormat="1" applyFont="1" applyBorder="1" applyAlignment="1" applyProtection="1">
      <alignment horizontal="right" vertical="center" indent="5"/>
      <protection hidden="1"/>
    </xf>
    <xf numFmtId="0" fontId="10" fillId="8" borderId="78" xfId="0" applyFont="1" applyFill="1" applyBorder="1" applyAlignment="1" applyProtection="1">
      <alignment horizontal="center" vertical="center"/>
      <protection hidden="1"/>
    </xf>
    <xf numFmtId="0" fontId="10" fillId="8" borderId="85" xfId="0" applyFont="1" applyFill="1" applyBorder="1" applyAlignment="1" applyProtection="1">
      <alignment horizontal="center" vertical="center"/>
      <protection hidden="1"/>
    </xf>
    <xf numFmtId="0" fontId="20" fillId="0" borderId="113" xfId="0" applyFont="1" applyFill="1" applyBorder="1" applyAlignment="1">
      <alignment horizontal="center" vertical="center"/>
    </xf>
    <xf numFmtId="0" fontId="0" fillId="4" borderId="17" xfId="0" applyFont="1" applyFill="1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 wrapText="1"/>
      <protection hidden="1"/>
    </xf>
    <xf numFmtId="1" fontId="37" fillId="8" borderId="24" xfId="0" applyNumberFormat="1" applyFont="1" applyFill="1" applyBorder="1" applyAlignment="1" applyProtection="1">
      <alignment horizontal="center" vertical="center"/>
      <protection hidden="1"/>
    </xf>
    <xf numFmtId="1" fontId="37" fillId="8" borderId="43" xfId="0" applyNumberFormat="1" applyFont="1" applyFill="1" applyBorder="1" applyAlignment="1" applyProtection="1">
      <alignment horizontal="center" vertical="center"/>
      <protection hidden="1"/>
    </xf>
    <xf numFmtId="1" fontId="37" fillId="8" borderId="131" xfId="0" applyNumberFormat="1" applyFont="1" applyFill="1" applyBorder="1" applyAlignment="1" applyProtection="1">
      <alignment horizontal="center" vertical="center"/>
      <protection hidden="1"/>
    </xf>
    <xf numFmtId="1" fontId="37" fillId="8" borderId="19" xfId="0" applyNumberFormat="1" applyFont="1" applyFill="1" applyBorder="1" applyAlignment="1" applyProtection="1">
      <alignment horizontal="center" vertical="center"/>
      <protection hidden="1"/>
    </xf>
    <xf numFmtId="171" fontId="39" fillId="8" borderId="51" xfId="0" applyNumberFormat="1" applyFont="1" applyFill="1" applyBorder="1" applyAlignment="1" applyProtection="1">
      <alignment horizontal="center" vertical="center"/>
      <protection hidden="1"/>
    </xf>
    <xf numFmtId="171" fontId="39" fillId="8" borderId="44" xfId="0" applyNumberFormat="1" applyFont="1" applyFill="1" applyBorder="1" applyAlignment="1" applyProtection="1">
      <alignment horizontal="center" vertical="center"/>
      <protection hidden="1"/>
    </xf>
    <xf numFmtId="1" fontId="2" fillId="0" borderId="40" xfId="0" applyNumberFormat="1" applyFont="1" applyFill="1" applyBorder="1" applyAlignment="1" applyProtection="1">
      <alignment horizontal="center" vertical="center"/>
      <protection hidden="1"/>
    </xf>
    <xf numFmtId="1" fontId="2" fillId="0" borderId="48" xfId="0" applyNumberFormat="1" applyFont="1" applyFill="1" applyBorder="1" applyAlignment="1" applyProtection="1">
      <alignment horizontal="center" vertical="center"/>
      <protection hidden="1"/>
    </xf>
    <xf numFmtId="166" fontId="2" fillId="21" borderId="23" xfId="0" applyNumberFormat="1" applyFont="1" applyFill="1" applyBorder="1" applyAlignment="1" applyProtection="1">
      <alignment horizontal="center" vertical="center" wrapText="1"/>
      <protection hidden="1"/>
    </xf>
    <xf numFmtId="166" fontId="2" fillId="21" borderId="16" xfId="0" applyNumberFormat="1" applyFont="1" applyFill="1" applyBorder="1" applyAlignment="1" applyProtection="1">
      <alignment horizontal="center" vertical="center" wrapText="1"/>
      <protection hidden="1"/>
    </xf>
    <xf numFmtId="1" fontId="2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2" fillId="0" borderId="16" xfId="0" applyNumberFormat="1" applyFont="1" applyFill="1" applyBorder="1" applyAlignment="1" applyProtection="1">
      <alignment horizontal="center" vertical="center" wrapText="1"/>
      <protection hidden="1"/>
    </xf>
    <xf numFmtId="172" fontId="28" fillId="0" borderId="143" xfId="0" applyNumberFormat="1" applyFont="1" applyBorder="1" applyAlignment="1" applyProtection="1">
      <alignment horizontal="center" vertical="center"/>
      <protection hidden="1"/>
    </xf>
    <xf numFmtId="172" fontId="28" fillId="0" borderId="38" xfId="0" applyNumberFormat="1" applyFont="1" applyBorder="1" applyAlignment="1" applyProtection="1">
      <alignment horizontal="center" vertical="center"/>
      <protection hidden="1"/>
    </xf>
    <xf numFmtId="3" fontId="5" fillId="0" borderId="55" xfId="0" applyNumberFormat="1" applyFont="1" applyBorder="1" applyAlignment="1" applyProtection="1">
      <alignment horizontal="center" vertical="center" wrapText="1"/>
      <protection hidden="1"/>
    </xf>
    <xf numFmtId="3" fontId="5" fillId="0" borderId="39" xfId="0" applyNumberFormat="1" applyFont="1" applyBorder="1" applyAlignment="1" applyProtection="1">
      <alignment horizontal="center" vertical="center" wrapText="1"/>
      <protection hidden="1"/>
    </xf>
    <xf numFmtId="0" fontId="42" fillId="0" borderId="0" xfId="0" applyFont="1" applyBorder="1" applyAlignment="1" applyProtection="1">
      <alignment horizontal="center" vertical="center" wrapText="1"/>
      <protection hidden="1"/>
    </xf>
    <xf numFmtId="0" fontId="42" fillId="0" borderId="31" xfId="0" applyFont="1" applyBorder="1" applyAlignment="1" applyProtection="1">
      <alignment horizontal="center" vertical="center" wrapText="1"/>
      <protection hidden="1"/>
    </xf>
    <xf numFmtId="0" fontId="12" fillId="2" borderId="102" xfId="0" applyFont="1" applyFill="1" applyBorder="1" applyAlignment="1" applyProtection="1">
      <alignment horizontal="center" vertical="center" wrapText="1"/>
      <protection hidden="1"/>
    </xf>
    <xf numFmtId="0" fontId="12" fillId="2" borderId="105" xfId="0" applyFont="1" applyFill="1" applyBorder="1" applyAlignment="1" applyProtection="1">
      <alignment horizontal="center" vertical="center" wrapText="1"/>
      <protection hidden="1"/>
    </xf>
    <xf numFmtId="3" fontId="28" fillId="0" borderId="1" xfId="0" applyNumberFormat="1" applyFont="1" applyBorder="1" applyAlignment="1" applyProtection="1">
      <alignment horizontal="center" vertical="center"/>
      <protection hidden="1"/>
    </xf>
    <xf numFmtId="3" fontId="28" fillId="0" borderId="38" xfId="0" applyNumberFormat="1" applyFont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6" fillId="4" borderId="17" xfId="0" applyFont="1" applyFill="1" applyBorder="1" applyAlignment="1" applyProtection="1">
      <alignment horizontal="center" vertical="center" wrapText="1"/>
      <protection hidden="1"/>
    </xf>
    <xf numFmtId="0" fontId="0" fillId="0" borderId="6" xfId="0" applyFont="1" applyFill="1" applyBorder="1" applyAlignment="1" applyProtection="1">
      <alignment horizontal="center" wrapText="1"/>
      <protection hidden="1"/>
    </xf>
    <xf numFmtId="0" fontId="0" fillId="0" borderId="17" xfId="0" applyFont="1" applyFill="1" applyBorder="1" applyAlignment="1" applyProtection="1">
      <alignment horizontal="center" wrapText="1"/>
      <protection hidden="1"/>
    </xf>
    <xf numFmtId="0" fontId="7" fillId="3" borderId="8" xfId="0" applyFont="1" applyFill="1" applyBorder="1" applyAlignment="1" applyProtection="1">
      <alignment horizontal="center" vertical="center" wrapText="1"/>
      <protection hidden="1"/>
    </xf>
    <xf numFmtId="0" fontId="7" fillId="3" borderId="47" xfId="0" applyFont="1" applyFill="1" applyBorder="1" applyAlignment="1" applyProtection="1">
      <alignment horizontal="center" vertical="center" wrapText="1"/>
      <protection hidden="1"/>
    </xf>
    <xf numFmtId="0" fontId="7" fillId="3" borderId="43" xfId="0" applyFont="1" applyFill="1" applyBorder="1" applyAlignment="1" applyProtection="1">
      <alignment horizontal="center" vertical="center" wrapText="1"/>
      <protection hidden="1"/>
    </xf>
    <xf numFmtId="0" fontId="7" fillId="3" borderId="45" xfId="0" applyFont="1" applyFill="1" applyBorder="1" applyAlignment="1" applyProtection="1">
      <alignment horizontal="center" vertical="center" wrapText="1"/>
      <protection hidden="1"/>
    </xf>
    <xf numFmtId="0" fontId="6" fillId="5" borderId="6" xfId="0" applyFont="1" applyFill="1" applyBorder="1" applyAlignment="1" applyProtection="1">
      <alignment horizontal="center" vertical="center" wrapText="1"/>
      <protection hidden="1"/>
    </xf>
    <xf numFmtId="0" fontId="6" fillId="5" borderId="17" xfId="0" applyFont="1" applyFill="1" applyBorder="1" applyAlignment="1" applyProtection="1">
      <alignment horizontal="center" vertical="center" wrapText="1"/>
      <protection hidden="1"/>
    </xf>
    <xf numFmtId="0" fontId="6" fillId="12" borderId="6" xfId="0" applyFont="1" applyFill="1" applyBorder="1" applyAlignment="1" applyProtection="1">
      <alignment horizontal="center" vertical="center" wrapText="1"/>
      <protection hidden="1"/>
    </xf>
    <xf numFmtId="0" fontId="6" fillId="12" borderId="17" xfId="0" applyFont="1" applyFill="1" applyBorder="1" applyAlignment="1" applyProtection="1">
      <alignment horizontal="center" vertical="center" wrapText="1"/>
      <protection hidden="1"/>
    </xf>
    <xf numFmtId="0" fontId="6" fillId="12" borderId="8" xfId="0" applyFont="1" applyFill="1" applyBorder="1" applyAlignment="1" applyProtection="1">
      <alignment horizontal="center" vertical="center" wrapText="1"/>
      <protection hidden="1"/>
    </xf>
    <xf numFmtId="0" fontId="6" fillId="12" borderId="43" xfId="0" applyFont="1" applyFill="1" applyBorder="1" applyAlignment="1" applyProtection="1">
      <alignment horizontal="center" vertical="center" wrapText="1"/>
      <protection hidden="1"/>
    </xf>
    <xf numFmtId="0" fontId="0" fillId="4" borderId="5" xfId="0" applyFont="1" applyFill="1" applyBorder="1" applyAlignment="1" applyProtection="1">
      <alignment horizontal="center" vertical="center"/>
      <protection hidden="1"/>
    </xf>
    <xf numFmtId="0" fontId="0" fillId="4" borderId="15" xfId="0" applyFont="1" applyFill="1" applyBorder="1" applyAlignment="1" applyProtection="1">
      <alignment horizontal="center" vertical="center"/>
      <protection hidden="1"/>
    </xf>
    <xf numFmtId="0" fontId="0" fillId="4" borderId="6" xfId="0" applyFill="1" applyBorder="1" applyAlignment="1" applyProtection="1">
      <alignment horizontal="left" vertical="center"/>
      <protection hidden="1"/>
    </xf>
    <xf numFmtId="0" fontId="0" fillId="4" borderId="17" xfId="0" applyFill="1" applyBorder="1" applyAlignment="1" applyProtection="1">
      <alignment horizontal="left" vertical="center"/>
      <protection hidden="1"/>
    </xf>
    <xf numFmtId="0" fontId="0" fillId="4" borderId="7" xfId="0" applyFill="1" applyBorder="1" applyAlignment="1" applyProtection="1">
      <alignment horizontal="center" vertical="center" wrapText="1"/>
      <protection hidden="1"/>
    </xf>
    <xf numFmtId="0" fontId="0" fillId="4" borderId="16" xfId="0" applyFill="1" applyBorder="1" applyAlignment="1" applyProtection="1">
      <alignment horizontal="center" vertical="center" wrapText="1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0" fontId="0" fillId="4" borderId="17" xfId="0" applyFill="1" applyBorder="1" applyAlignment="1" applyProtection="1">
      <alignment horizontal="center" vertical="center"/>
      <protection hidden="1"/>
    </xf>
    <xf numFmtId="0" fontId="5" fillId="0" borderId="56" xfId="0" applyFont="1" applyBorder="1" applyAlignment="1" applyProtection="1">
      <alignment horizontal="center" vertical="center" wrapText="1"/>
      <protection hidden="1"/>
    </xf>
    <xf numFmtId="0" fontId="5" fillId="0" borderId="34" xfId="0" applyFont="1" applyBorder="1" applyAlignment="1" applyProtection="1">
      <alignment horizontal="center" vertical="center" wrapText="1"/>
      <protection hidden="1"/>
    </xf>
    <xf numFmtId="0" fontId="5" fillId="0" borderId="49" xfId="0" applyFont="1" applyBorder="1" applyAlignment="1" applyProtection="1">
      <alignment horizontal="center" vertical="center" wrapText="1"/>
      <protection hidden="1"/>
    </xf>
    <xf numFmtId="0" fontId="5" fillId="0" borderId="35" xfId="0" applyFont="1" applyBorder="1" applyAlignment="1" applyProtection="1">
      <alignment horizontal="center" vertical="center" wrapText="1"/>
      <protection hidden="1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31" xfId="0" applyFont="1" applyBorder="1" applyAlignment="1">
      <alignment horizontal="center" vertical="center" wrapText="1"/>
    </xf>
    <xf numFmtId="164" fontId="0" fillId="0" borderId="4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31" xfId="0" applyNumberFormat="1" applyBorder="1" applyAlignment="1">
      <alignment horizontal="center"/>
    </xf>
    <xf numFmtId="0" fontId="0" fillId="0" borderId="59" xfId="0" applyFont="1" applyFill="1" applyBorder="1" applyAlignment="1" applyProtection="1">
      <alignment horizontal="center" vertical="center" wrapText="1"/>
      <protection hidden="1"/>
    </xf>
    <xf numFmtId="0" fontId="21" fillId="0" borderId="0" xfId="0" applyFont="1" applyAlignment="1" applyProtection="1">
      <alignment horizontal="center"/>
      <protection hidden="1"/>
    </xf>
    <xf numFmtId="0" fontId="20" fillId="0" borderId="125" xfId="0" applyFont="1" applyFill="1" applyBorder="1" applyAlignment="1">
      <alignment horizontal="center" vertical="center"/>
    </xf>
    <xf numFmtId="1" fontId="0" fillId="0" borderId="109" xfId="0" applyNumberFormat="1" applyFill="1" applyBorder="1" applyAlignment="1" applyProtection="1">
      <alignment horizontal="center" vertical="center"/>
      <protection hidden="1"/>
    </xf>
    <xf numFmtId="1" fontId="0" fillId="0" borderId="110" xfId="0" applyNumberFormat="1" applyFill="1" applyBorder="1" applyAlignment="1" applyProtection="1">
      <alignment horizontal="center" vertical="center"/>
      <protection hidden="1"/>
    </xf>
    <xf numFmtId="1" fontId="0" fillId="0" borderId="111" xfId="0" applyNumberFormat="1" applyFill="1" applyBorder="1" applyAlignment="1" applyProtection="1">
      <alignment horizontal="center" vertical="center"/>
      <protection hidden="1"/>
    </xf>
    <xf numFmtId="1" fontId="5" fillId="0" borderId="112" xfId="0" applyNumberFormat="1" applyFont="1" applyFill="1" applyBorder="1" applyAlignment="1" applyProtection="1">
      <alignment horizontal="center" vertical="center"/>
      <protection hidden="1"/>
    </xf>
    <xf numFmtId="1" fontId="5" fillId="0" borderId="113" xfId="0" applyNumberFormat="1" applyFont="1" applyFill="1" applyBorder="1" applyAlignment="1" applyProtection="1">
      <alignment horizontal="center" vertical="center"/>
      <protection hidden="1"/>
    </xf>
    <xf numFmtId="1" fontId="5" fillId="0" borderId="114" xfId="0" applyNumberFormat="1" applyFont="1" applyFill="1" applyBorder="1" applyAlignment="1" applyProtection="1">
      <alignment horizontal="center" vertical="center"/>
      <protection hidden="1"/>
    </xf>
    <xf numFmtId="1" fontId="73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73" fillId="0" borderId="52" xfId="0" applyNumberFormat="1" applyFont="1" applyFill="1" applyBorder="1" applyAlignment="1" applyProtection="1">
      <alignment horizontal="center" vertical="center" wrapText="1"/>
      <protection hidden="1"/>
    </xf>
    <xf numFmtId="1" fontId="73" fillId="0" borderId="16" xfId="0" applyNumberFormat="1" applyFont="1" applyFill="1" applyBorder="1" applyAlignment="1" applyProtection="1">
      <alignment horizontal="center" vertical="center" wrapText="1"/>
      <protection hidden="1"/>
    </xf>
    <xf numFmtId="0" fontId="10" fillId="8" borderId="90" xfId="0" applyFont="1" applyFill="1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5" fillId="0" borderId="55" xfId="0" applyFont="1" applyBorder="1" applyAlignment="1" applyProtection="1">
      <alignment horizontal="center" wrapText="1"/>
      <protection hidden="1"/>
    </xf>
    <xf numFmtId="0" fontId="5" fillId="0" borderId="39" xfId="0" applyFont="1" applyBorder="1" applyAlignment="1" applyProtection="1">
      <alignment horizontal="center" wrapText="1"/>
      <protection hidden="1"/>
    </xf>
    <xf numFmtId="1" fontId="0" fillId="2" borderId="55" xfId="0" applyNumberFormat="1" applyFill="1" applyBorder="1" applyAlignment="1" applyProtection="1">
      <alignment horizontal="center" vertical="center"/>
      <protection hidden="1"/>
    </xf>
    <xf numFmtId="1" fontId="0" fillId="2" borderId="39" xfId="0" applyNumberFormat="1" applyFill="1" applyBorder="1" applyAlignment="1" applyProtection="1">
      <alignment horizontal="center" vertical="center"/>
      <protection hidden="1"/>
    </xf>
    <xf numFmtId="0" fontId="0" fillId="0" borderId="52" xfId="0" applyFill="1" applyBorder="1" applyAlignment="1" applyProtection="1">
      <alignment horizontal="center" vertical="center"/>
      <protection hidden="1"/>
    </xf>
    <xf numFmtId="166" fontId="0" fillId="0" borderId="23" xfId="0" applyNumberFormat="1" applyFill="1" applyBorder="1" applyAlignment="1" applyProtection="1">
      <alignment horizontal="center" vertical="center"/>
      <protection hidden="1"/>
    </xf>
    <xf numFmtId="166" fontId="0" fillId="0" borderId="16" xfId="0" applyNumberFormat="1" applyFill="1" applyBorder="1" applyAlignment="1" applyProtection="1">
      <alignment horizontal="center" vertical="center"/>
      <protection hidden="1"/>
    </xf>
    <xf numFmtId="0" fontId="2" fillId="0" borderId="23" xfId="0" applyFont="1" applyFill="1" applyBorder="1" applyAlignment="1" applyProtection="1">
      <alignment horizontal="center" vertical="center"/>
      <protection locked="0"/>
    </xf>
    <xf numFmtId="0" fontId="2" fillId="0" borderId="16" xfId="0" applyFont="1" applyFill="1" applyBorder="1" applyAlignment="1" applyProtection="1">
      <alignment horizontal="center" vertical="center"/>
      <protection locked="0"/>
    </xf>
    <xf numFmtId="166" fontId="9" fillId="0" borderId="23" xfId="0" applyNumberFormat="1" applyFont="1" applyFill="1" applyBorder="1" applyAlignment="1" applyProtection="1">
      <alignment horizontal="center" vertical="center"/>
      <protection hidden="1"/>
    </xf>
    <xf numFmtId="166" fontId="9" fillId="0" borderId="16" xfId="0" applyNumberFormat="1" applyFont="1" applyFill="1" applyBorder="1" applyAlignment="1" applyProtection="1">
      <alignment horizontal="center" vertical="center"/>
      <protection hidden="1"/>
    </xf>
    <xf numFmtId="165" fontId="0" fillId="0" borderId="23" xfId="0" applyNumberFormat="1" applyFill="1" applyBorder="1" applyAlignment="1" applyProtection="1">
      <alignment horizontal="center"/>
      <protection hidden="1"/>
    </xf>
    <xf numFmtId="165" fontId="0" fillId="0" borderId="16" xfId="0" applyNumberFormat="1" applyFill="1" applyBorder="1" applyAlignment="1" applyProtection="1">
      <alignment horizontal="center"/>
      <protection hidden="1"/>
    </xf>
    <xf numFmtId="0" fontId="6" fillId="0" borderId="52" xfId="0" applyFont="1" applyFill="1" applyBorder="1" applyAlignment="1" applyProtection="1">
      <alignment horizontal="center" vertical="center"/>
      <protection hidden="1"/>
    </xf>
    <xf numFmtId="166" fontId="9" fillId="0" borderId="52" xfId="0" applyNumberFormat="1" applyFont="1" applyFill="1" applyBorder="1" applyAlignment="1" applyProtection="1">
      <alignment horizontal="center" vertical="center"/>
      <protection hidden="1"/>
    </xf>
    <xf numFmtId="165" fontId="0" fillId="0" borderId="23" xfId="0" applyNumberFormat="1" applyFill="1" applyBorder="1" applyAlignment="1" applyProtection="1">
      <alignment horizontal="center" vertical="center"/>
      <protection hidden="1"/>
    </xf>
    <xf numFmtId="165" fontId="0" fillId="0" borderId="52" xfId="0" applyNumberFormat="1" applyFill="1" applyBorder="1" applyAlignment="1" applyProtection="1">
      <alignment horizontal="center" vertical="center"/>
      <protection hidden="1"/>
    </xf>
    <xf numFmtId="165" fontId="0" fillId="0" borderId="16" xfId="0" applyNumberFormat="1" applyFill="1" applyBorder="1" applyAlignment="1" applyProtection="1">
      <alignment horizontal="center" vertical="center"/>
      <protection hidden="1"/>
    </xf>
    <xf numFmtId="1" fontId="0" fillId="0" borderId="52" xfId="0" applyNumberFormat="1" applyFill="1" applyBorder="1" applyAlignment="1" applyProtection="1">
      <alignment horizontal="center" vertical="center"/>
      <protection hidden="1"/>
    </xf>
    <xf numFmtId="0" fontId="2" fillId="0" borderId="52" xfId="0" applyFont="1" applyFill="1" applyBorder="1" applyAlignment="1" applyProtection="1">
      <alignment horizontal="center" vertical="center"/>
      <protection locked="0"/>
    </xf>
    <xf numFmtId="1" fontId="2" fillId="0" borderId="52" xfId="0" applyNumberFormat="1" applyFont="1" applyFill="1" applyBorder="1" applyAlignment="1" applyProtection="1">
      <alignment horizontal="center" vertical="center"/>
      <protection hidden="1"/>
    </xf>
    <xf numFmtId="1" fontId="73" fillId="0" borderId="23" xfId="0" applyNumberFormat="1" applyFont="1" applyFill="1" applyBorder="1" applyAlignment="1" applyProtection="1">
      <alignment horizontal="left" vertical="center"/>
      <protection hidden="1"/>
    </xf>
    <xf numFmtId="1" fontId="73" fillId="0" borderId="16" xfId="0" applyNumberFormat="1" applyFont="1" applyFill="1" applyBorder="1" applyAlignment="1" applyProtection="1">
      <alignment horizontal="left" vertical="center"/>
      <protection hidden="1"/>
    </xf>
    <xf numFmtId="1" fontId="0" fillId="0" borderId="109" xfId="0" applyNumberFormat="1" applyFill="1" applyBorder="1" applyAlignment="1" applyProtection="1">
      <alignment horizontal="center"/>
      <protection hidden="1"/>
    </xf>
    <xf numFmtId="1" fontId="0" fillId="0" borderId="111" xfId="0" applyNumberFormat="1" applyFill="1" applyBorder="1" applyAlignment="1" applyProtection="1">
      <alignment horizontal="center"/>
      <protection hidden="1"/>
    </xf>
    <xf numFmtId="1" fontId="0" fillId="0" borderId="112" xfId="0" applyNumberFormat="1" applyFill="1" applyBorder="1" applyAlignment="1" applyProtection="1">
      <alignment horizontal="center"/>
      <protection hidden="1"/>
    </xf>
    <xf numFmtId="1" fontId="0" fillId="0" borderId="114" xfId="0" applyNumberFormat="1" applyFill="1" applyBorder="1" applyAlignment="1" applyProtection="1">
      <alignment horizontal="center"/>
      <protection hidden="1"/>
    </xf>
    <xf numFmtId="0" fontId="3" fillId="0" borderId="107" xfId="0" applyFont="1" applyFill="1" applyBorder="1" applyAlignment="1" applyProtection="1">
      <alignment horizontal="center"/>
      <protection hidden="1"/>
    </xf>
    <xf numFmtId="0" fontId="3" fillId="0" borderId="108" xfId="0" applyFont="1" applyFill="1" applyBorder="1" applyAlignment="1" applyProtection="1">
      <alignment horizontal="center"/>
      <protection hidden="1"/>
    </xf>
    <xf numFmtId="166" fontId="0" fillId="0" borderId="52" xfId="0" applyNumberFormat="1" applyFill="1" applyBorder="1" applyAlignment="1" applyProtection="1">
      <alignment horizontal="center" vertical="center"/>
      <protection hidden="1"/>
    </xf>
    <xf numFmtId="0" fontId="3" fillId="0" borderId="81" xfId="0" applyFont="1" applyFill="1" applyBorder="1" applyAlignment="1" applyProtection="1">
      <alignment horizontal="center"/>
      <protection hidden="1"/>
    </xf>
    <xf numFmtId="1" fontId="2" fillId="0" borderId="52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7" xfId="0" applyFill="1" applyBorder="1" applyAlignment="1" applyProtection="1">
      <alignment horizontal="center" vertical="center"/>
      <protection hidden="1"/>
    </xf>
    <xf numFmtId="0" fontId="0" fillId="0" borderId="7" xfId="0" applyFill="1" applyBorder="1" applyAlignment="1" applyProtection="1">
      <alignment horizontal="left" vertical="center"/>
      <protection hidden="1"/>
    </xf>
    <xf numFmtId="0" fontId="0" fillId="0" borderId="52" xfId="0" applyFill="1" applyBorder="1" applyAlignment="1" applyProtection="1">
      <alignment horizontal="left" vertical="center"/>
      <protection hidden="1"/>
    </xf>
    <xf numFmtId="165" fontId="0" fillId="0" borderId="7" xfId="0" applyNumberFormat="1" applyFill="1" applyBorder="1" applyAlignment="1" applyProtection="1">
      <alignment horizontal="right"/>
      <protection hidden="1"/>
    </xf>
    <xf numFmtId="165" fontId="0" fillId="0" borderId="52" xfId="0" applyNumberFormat="1" applyFill="1" applyBorder="1" applyAlignment="1" applyProtection="1">
      <alignment horizontal="right"/>
      <protection hidden="1"/>
    </xf>
    <xf numFmtId="165" fontId="0" fillId="0" borderId="16" xfId="0" applyNumberFormat="1" applyFill="1" applyBorder="1" applyAlignment="1" applyProtection="1">
      <alignment horizontal="right"/>
      <protection hidden="1"/>
    </xf>
    <xf numFmtId="169" fontId="2" fillId="0" borderId="7" xfId="0" applyNumberFormat="1" applyFont="1" applyFill="1" applyBorder="1" applyAlignment="1" applyProtection="1">
      <alignment horizontal="center" vertical="center"/>
      <protection hidden="1"/>
    </xf>
    <xf numFmtId="169" fontId="2" fillId="0" borderId="52" xfId="0" applyNumberFormat="1" applyFont="1" applyFill="1" applyBorder="1" applyAlignment="1" applyProtection="1">
      <alignment horizontal="center" vertical="center"/>
      <protection hidden="1"/>
    </xf>
    <xf numFmtId="1" fontId="24" fillId="0" borderId="17" xfId="0" applyNumberFormat="1" applyFont="1" applyFill="1" applyBorder="1" applyAlignment="1" applyProtection="1">
      <alignment horizontal="center" vertical="center"/>
      <protection hidden="1"/>
    </xf>
    <xf numFmtId="1" fontId="2" fillId="0" borderId="27" xfId="0" applyNumberFormat="1" applyFont="1" applyFill="1" applyBorder="1" applyAlignment="1" applyProtection="1">
      <alignment horizontal="center" vertical="center"/>
      <protection hidden="1"/>
    </xf>
    <xf numFmtId="1" fontId="2" fillId="0" borderId="4" xfId="0" applyNumberFormat="1" applyFont="1" applyFill="1" applyBorder="1" applyAlignment="1" applyProtection="1">
      <alignment horizontal="center" vertical="center"/>
      <protection hidden="1"/>
    </xf>
    <xf numFmtId="0" fontId="42" fillId="0" borderId="0" xfId="0" applyFont="1" applyBorder="1" applyAlignment="1" applyProtection="1">
      <alignment horizontal="center" vertical="center"/>
      <protection hidden="1"/>
    </xf>
    <xf numFmtId="0" fontId="42" fillId="0" borderId="31" xfId="0" applyFont="1" applyBorder="1" applyAlignment="1" applyProtection="1">
      <alignment horizontal="center" vertical="center"/>
      <protection hidden="1"/>
    </xf>
    <xf numFmtId="0" fontId="43" fillId="0" borderId="46" xfId="0" applyFont="1" applyFill="1" applyBorder="1" applyAlignment="1" applyProtection="1">
      <alignment horizontal="center" vertical="center" wrapText="1"/>
      <protection hidden="1"/>
    </xf>
    <xf numFmtId="0" fontId="43" fillId="0" borderId="37" xfId="0" applyFont="1" applyFill="1" applyBorder="1" applyAlignment="1" applyProtection="1">
      <alignment horizontal="center" vertical="center" wrapText="1"/>
      <protection hidden="1"/>
    </xf>
    <xf numFmtId="1" fontId="28" fillId="0" borderId="104" xfId="0" applyNumberFormat="1" applyFont="1" applyBorder="1" applyAlignment="1" applyProtection="1">
      <alignment horizontal="right" vertical="center" indent="5"/>
      <protection hidden="1"/>
    </xf>
    <xf numFmtId="1" fontId="28" fillId="0" borderId="32" xfId="0" applyNumberFormat="1" applyFont="1" applyBorder="1" applyAlignment="1" applyProtection="1">
      <alignment horizontal="right" vertical="center" indent="5"/>
      <protection hidden="1"/>
    </xf>
    <xf numFmtId="1" fontId="28" fillId="0" borderId="105" xfId="0" applyNumberFormat="1" applyFont="1" applyBorder="1" applyAlignment="1" applyProtection="1">
      <alignment horizontal="right" vertical="center" indent="5"/>
      <protection hidden="1"/>
    </xf>
    <xf numFmtId="0" fontId="3" fillId="0" borderId="7" xfId="0" applyFont="1" applyFill="1" applyBorder="1" applyAlignment="1" applyProtection="1">
      <alignment horizontal="center" vertical="center"/>
      <protection hidden="1"/>
    </xf>
    <xf numFmtId="0" fontId="3" fillId="0" borderId="52" xfId="0" applyFont="1" applyFill="1" applyBorder="1" applyAlignment="1" applyProtection="1">
      <alignment horizontal="center" vertical="center"/>
      <protection hidden="1"/>
    </xf>
    <xf numFmtId="1" fontId="0" fillId="0" borderId="7" xfId="0" applyNumberFormat="1" applyFill="1" applyBorder="1" applyAlignment="1" applyProtection="1">
      <alignment horizontal="center" vertical="center"/>
      <protection hidden="1"/>
    </xf>
    <xf numFmtId="0" fontId="0" fillId="0" borderId="7" xfId="0" applyNumberFormat="1" applyFill="1" applyBorder="1" applyAlignment="1" applyProtection="1">
      <alignment horizontal="center" vertical="center"/>
      <protection hidden="1"/>
    </xf>
    <xf numFmtId="0" fontId="0" fillId="0" borderId="52" xfId="0" applyNumberFormat="1" applyFill="1" applyBorder="1" applyAlignment="1" applyProtection="1">
      <alignment horizontal="center" vertical="center"/>
      <protection hidden="1"/>
    </xf>
    <xf numFmtId="0" fontId="0" fillId="0" borderId="16" xfId="0" applyNumberFormat="1" applyFill="1" applyBorder="1" applyAlignment="1" applyProtection="1">
      <alignment horizontal="center" vertical="center"/>
      <protection hidden="1"/>
    </xf>
    <xf numFmtId="0" fontId="79" fillId="0" borderId="79" xfId="0" applyFont="1" applyBorder="1" applyAlignment="1" applyProtection="1">
      <alignment horizontal="center" vertical="center" wrapText="1"/>
      <protection hidden="1"/>
    </xf>
    <xf numFmtId="0" fontId="79" fillId="0" borderId="84" xfId="0" applyFont="1" applyBorder="1" applyAlignment="1" applyProtection="1">
      <alignment horizontal="center" vertical="center" wrapText="1"/>
      <protection hidden="1"/>
    </xf>
    <xf numFmtId="1" fontId="48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48" fillId="0" borderId="16" xfId="0" applyNumberFormat="1" applyFont="1" applyFill="1" applyBorder="1" applyAlignment="1" applyProtection="1">
      <alignment horizontal="center" vertical="center" wrapText="1"/>
      <protection hidden="1"/>
    </xf>
    <xf numFmtId="169" fontId="48" fillId="0" borderId="23" xfId="0" applyNumberFormat="1" applyFont="1" applyFill="1" applyBorder="1" applyAlignment="1" applyProtection="1">
      <alignment horizontal="center" vertical="center"/>
      <protection hidden="1"/>
    </xf>
    <xf numFmtId="169" fontId="48" fillId="0" borderId="16" xfId="0" applyNumberFormat="1" applyFont="1" applyFill="1" applyBorder="1" applyAlignment="1" applyProtection="1">
      <alignment horizontal="center" vertical="center"/>
      <protection hidden="1"/>
    </xf>
    <xf numFmtId="0" fontId="48" fillId="0" borderId="23" xfId="0" applyFont="1" applyFill="1" applyBorder="1" applyAlignment="1" applyProtection="1">
      <alignment horizontal="left"/>
      <protection hidden="1"/>
    </xf>
    <xf numFmtId="0" fontId="48" fillId="0" borderId="16" xfId="0" applyFont="1" applyFill="1" applyBorder="1" applyAlignment="1" applyProtection="1">
      <alignment horizontal="left"/>
      <protection hidden="1"/>
    </xf>
    <xf numFmtId="1" fontId="48" fillId="0" borderId="23" xfId="0" applyNumberFormat="1" applyFont="1" applyFill="1" applyBorder="1" applyAlignment="1" applyProtection="1">
      <alignment horizontal="center" vertical="center"/>
      <protection hidden="1"/>
    </xf>
    <xf numFmtId="1" fontId="48" fillId="0" borderId="16" xfId="0" applyNumberFormat="1" applyFont="1" applyFill="1" applyBorder="1" applyAlignment="1" applyProtection="1">
      <alignment horizontal="center" vertical="center"/>
      <protection hidden="1"/>
    </xf>
    <xf numFmtId="0" fontId="48" fillId="0" borderId="23" xfId="0" applyFont="1" applyFill="1" applyBorder="1" applyAlignment="1" applyProtection="1">
      <alignment horizontal="left" vertical="center"/>
      <protection hidden="1"/>
    </xf>
    <xf numFmtId="0" fontId="48" fillId="0" borderId="16" xfId="0" applyFont="1" applyFill="1" applyBorder="1" applyAlignment="1" applyProtection="1">
      <alignment horizontal="left" vertical="center"/>
      <protection hidden="1"/>
    </xf>
    <xf numFmtId="171" fontId="56" fillId="8" borderId="51" xfId="0" applyNumberFormat="1" applyFont="1" applyFill="1" applyBorder="1" applyAlignment="1" applyProtection="1">
      <alignment horizontal="left" vertical="center"/>
      <protection hidden="1"/>
    </xf>
    <xf numFmtId="171" fontId="56" fillId="8" borderId="44" xfId="0" applyNumberFormat="1" applyFont="1" applyFill="1" applyBorder="1" applyAlignment="1" applyProtection="1">
      <alignment horizontal="left" vertical="center"/>
      <protection hidden="1"/>
    </xf>
    <xf numFmtId="1" fontId="48" fillId="8" borderId="24" xfId="0" applyNumberFormat="1" applyFont="1" applyFill="1" applyBorder="1" applyAlignment="1" applyProtection="1">
      <alignment horizontal="left" vertical="center"/>
      <protection hidden="1"/>
    </xf>
    <xf numFmtId="1" fontId="48" fillId="8" borderId="43" xfId="0" applyNumberFormat="1" applyFont="1" applyFill="1" applyBorder="1" applyAlignment="1" applyProtection="1">
      <alignment horizontal="left" vertical="center"/>
      <protection hidden="1"/>
    </xf>
    <xf numFmtId="0" fontId="40" fillId="0" borderId="23" xfId="0" applyFont="1" applyFill="1" applyBorder="1" applyAlignment="1" applyProtection="1">
      <alignment horizontal="center" vertical="center"/>
      <protection hidden="1"/>
    </xf>
    <xf numFmtId="0" fontId="40" fillId="0" borderId="16" xfId="0" applyFont="1" applyFill="1" applyBorder="1" applyAlignment="1" applyProtection="1">
      <alignment horizontal="center" vertical="center"/>
      <protection hidden="1"/>
    </xf>
    <xf numFmtId="0" fontId="40" fillId="0" borderId="23" xfId="0" applyFont="1" applyFill="1" applyBorder="1" applyAlignment="1" applyProtection="1">
      <alignment horizontal="center" vertical="center"/>
      <protection locked="0"/>
    </xf>
    <xf numFmtId="0" fontId="40" fillId="0" borderId="16" xfId="0" applyFont="1" applyFill="1" applyBorder="1" applyAlignment="1" applyProtection="1">
      <alignment horizontal="center" vertical="center"/>
      <protection locked="0"/>
    </xf>
    <xf numFmtId="1" fontId="40" fillId="0" borderId="23" xfId="0" applyNumberFormat="1" applyFont="1" applyFill="1" applyBorder="1" applyAlignment="1" applyProtection="1">
      <alignment horizontal="center" vertical="center"/>
      <protection hidden="1"/>
    </xf>
    <xf numFmtId="1" fontId="40" fillId="0" borderId="16" xfId="0" applyNumberFormat="1" applyFont="1" applyFill="1" applyBorder="1" applyAlignment="1" applyProtection="1">
      <alignment horizontal="center" vertical="center"/>
      <protection hidden="1"/>
    </xf>
    <xf numFmtId="166" fontId="48" fillId="0" borderId="23" xfId="0" applyNumberFormat="1" applyFont="1" applyFill="1" applyBorder="1" applyAlignment="1" applyProtection="1">
      <alignment horizontal="center" vertical="center"/>
      <protection hidden="1"/>
    </xf>
    <xf numFmtId="166" fontId="48" fillId="0" borderId="16" xfId="0" applyNumberFormat="1" applyFont="1" applyFill="1" applyBorder="1" applyAlignment="1" applyProtection="1">
      <alignment horizontal="center" vertical="center"/>
      <protection hidden="1"/>
    </xf>
    <xf numFmtId="0" fontId="79" fillId="0" borderId="76" xfId="0" applyFont="1" applyBorder="1" applyAlignment="1" applyProtection="1">
      <alignment horizontal="center" vertical="center" wrapText="1"/>
      <protection hidden="1"/>
    </xf>
    <xf numFmtId="0" fontId="79" fillId="0" borderId="80" xfId="0" applyFont="1" applyBorder="1" applyAlignment="1" applyProtection="1">
      <alignment horizontal="center" vertical="center" wrapText="1"/>
      <protection hidden="1"/>
    </xf>
    <xf numFmtId="0" fontId="73" fillId="0" borderId="79" xfId="0" applyFont="1" applyBorder="1" applyAlignment="1" applyProtection="1">
      <alignment horizontal="center" vertical="center"/>
      <protection hidden="1"/>
    </xf>
    <xf numFmtId="0" fontId="73" fillId="0" borderId="76" xfId="0" applyFont="1" applyBorder="1" applyAlignment="1" applyProtection="1">
      <alignment horizontal="center" vertical="center"/>
      <protection hidden="1"/>
    </xf>
    <xf numFmtId="0" fontId="73" fillId="0" borderId="84" xfId="0" applyFont="1" applyBorder="1" applyAlignment="1" applyProtection="1">
      <alignment horizontal="center" vertical="center"/>
      <protection hidden="1"/>
    </xf>
    <xf numFmtId="0" fontId="73" fillId="0" borderId="80" xfId="0" applyFont="1" applyBorder="1" applyAlignment="1" applyProtection="1">
      <alignment horizontal="center" vertical="center"/>
      <protection hidden="1"/>
    </xf>
    <xf numFmtId="1" fontId="28" fillId="2" borderId="103" xfId="0" applyNumberFormat="1" applyFont="1" applyFill="1" applyBorder="1" applyAlignment="1" applyProtection="1">
      <alignment horizontal="center" vertical="center"/>
      <protection hidden="1"/>
    </xf>
    <xf numFmtId="1" fontId="28" fillId="2" borderId="106" xfId="0" applyNumberFormat="1" applyFont="1" applyFill="1" applyBorder="1" applyAlignment="1" applyProtection="1">
      <alignment horizontal="center" vertical="center"/>
      <protection hidden="1"/>
    </xf>
    <xf numFmtId="1" fontId="48" fillId="8" borderId="131" xfId="0" applyNumberFormat="1" applyFont="1" applyFill="1" applyBorder="1" applyAlignment="1" applyProtection="1">
      <alignment horizontal="left" vertical="center"/>
      <protection hidden="1"/>
    </xf>
    <xf numFmtId="1" fontId="48" fillId="8" borderId="19" xfId="0" applyNumberFormat="1" applyFont="1" applyFill="1" applyBorder="1" applyAlignment="1" applyProtection="1">
      <alignment horizontal="left" vertical="center"/>
      <protection hidden="1"/>
    </xf>
    <xf numFmtId="1" fontId="60" fillId="0" borderId="146" xfId="0" applyNumberFormat="1" applyFont="1" applyFill="1" applyBorder="1" applyAlignment="1" applyProtection="1">
      <alignment horizontal="left" vertical="center"/>
      <protection hidden="1"/>
    </xf>
    <xf numFmtId="1" fontId="60" fillId="0" borderId="84" xfId="0" applyNumberFormat="1" applyFont="1" applyFill="1" applyBorder="1" applyAlignment="1" applyProtection="1">
      <alignment horizontal="left" vertical="center"/>
      <protection hidden="1"/>
    </xf>
    <xf numFmtId="0" fontId="40" fillId="17" borderId="132" xfId="0" applyNumberFormat="1" applyFont="1" applyFill="1" applyBorder="1" applyAlignment="1" applyProtection="1">
      <alignment horizontal="center" vertical="center"/>
      <protection hidden="1"/>
    </xf>
    <xf numFmtId="0" fontId="40" fillId="17" borderId="124" xfId="0" applyNumberFormat="1" applyFont="1" applyFill="1" applyBorder="1" applyAlignment="1" applyProtection="1">
      <alignment horizontal="center" vertical="center"/>
      <protection hidden="1"/>
    </xf>
    <xf numFmtId="0" fontId="46" fillId="0" borderId="7" xfId="0" applyFont="1" applyFill="1" applyBorder="1" applyAlignment="1" applyProtection="1">
      <alignment horizontal="center" wrapText="1"/>
      <protection hidden="1"/>
    </xf>
    <xf numFmtId="0" fontId="46" fillId="3" borderId="9" xfId="0" applyFont="1" applyFill="1" applyBorder="1" applyAlignment="1" applyProtection="1">
      <alignment horizontal="center" vertical="center" wrapText="1"/>
      <protection hidden="1"/>
    </xf>
    <xf numFmtId="0" fontId="46" fillId="3" borderId="42" xfId="0" applyFont="1" applyFill="1" applyBorder="1" applyAlignment="1" applyProtection="1">
      <alignment horizontal="center" vertical="center" wrapText="1"/>
      <protection hidden="1"/>
    </xf>
    <xf numFmtId="0" fontId="36" fillId="0" borderId="23" xfId="6" applyFont="1" applyFill="1" applyBorder="1" applyAlignment="1">
      <alignment horizontal="center" vertical="center"/>
    </xf>
    <xf numFmtId="0" fontId="36" fillId="0" borderId="16" xfId="6" applyFont="1" applyFill="1" applyBorder="1" applyAlignment="1">
      <alignment horizontal="center" vertical="center"/>
    </xf>
    <xf numFmtId="166" fontId="0" fillId="8" borderId="17" xfId="0" applyNumberFormat="1" applyFill="1" applyBorder="1" applyAlignment="1" applyProtection="1">
      <alignment horizontal="center"/>
      <protection hidden="1"/>
    </xf>
    <xf numFmtId="166" fontId="0" fillId="8" borderId="18" xfId="0" applyNumberFormat="1" applyFill="1" applyBorder="1" applyAlignment="1" applyProtection="1">
      <alignment horizontal="center"/>
      <protection hidden="1"/>
    </xf>
    <xf numFmtId="166" fontId="0" fillId="8" borderId="20" xfId="0" applyNumberFormat="1" applyFill="1" applyBorder="1" applyAlignment="1" applyProtection="1">
      <alignment horizontal="center"/>
      <protection hidden="1"/>
    </xf>
    <xf numFmtId="0" fontId="7" fillId="3" borderId="6" xfId="0" applyFont="1" applyFill="1" applyBorder="1" applyAlignment="1" applyProtection="1">
      <alignment horizontal="center" vertical="center" wrapText="1"/>
      <protection hidden="1"/>
    </xf>
    <xf numFmtId="0" fontId="7" fillId="3" borderId="9" xfId="0" applyFont="1" applyFill="1" applyBorder="1" applyAlignment="1" applyProtection="1">
      <alignment horizontal="center" vertical="center" wrapText="1"/>
      <protection hidden="1"/>
    </xf>
    <xf numFmtId="0" fontId="0" fillId="0" borderId="7" xfId="0" applyFont="1" applyFill="1" applyBorder="1" applyAlignment="1" applyProtection="1">
      <alignment horizontal="center" wrapText="1"/>
      <protection hidden="1"/>
    </xf>
    <xf numFmtId="0" fontId="6" fillId="3" borderId="6" xfId="0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/>
    </xf>
    <xf numFmtId="0" fontId="5" fillId="0" borderId="27" xfId="0" applyFont="1" applyBorder="1" applyAlignment="1" applyProtection="1">
      <alignment horizontal="center" vertical="center" wrapText="1"/>
      <protection hidden="1"/>
    </xf>
    <xf numFmtId="0" fontId="5" fillId="0" borderId="29" xfId="0" applyFont="1" applyBorder="1" applyAlignment="1" applyProtection="1">
      <alignment horizontal="center" vertical="center" wrapText="1"/>
      <protection hidden="1"/>
    </xf>
    <xf numFmtId="0" fontId="5" fillId="0" borderId="2" xfId="0" applyFont="1" applyBorder="1" applyAlignment="1" applyProtection="1">
      <alignment horizontal="center" vertical="center" wrapText="1"/>
      <protection hidden="1"/>
    </xf>
    <xf numFmtId="0" fontId="5" fillId="0" borderId="3" xfId="0" applyFont="1" applyBorder="1" applyAlignment="1" applyProtection="1">
      <alignment horizontal="center" vertical="center" wrapText="1"/>
      <protection hidden="1"/>
    </xf>
    <xf numFmtId="0" fontId="0" fillId="0" borderId="40" xfId="0" applyBorder="1" applyAlignment="1" applyProtection="1">
      <alignment horizontal="center" vertical="center" wrapText="1"/>
      <protection hidden="1"/>
    </xf>
    <xf numFmtId="0" fontId="0" fillId="0" borderId="48" xfId="0" applyBorder="1" applyAlignment="1" applyProtection="1">
      <alignment horizontal="center" vertical="center" wrapText="1"/>
      <protection hidden="1"/>
    </xf>
    <xf numFmtId="0" fontId="0" fillId="4" borderId="23" xfId="0" applyFont="1" applyFill="1" applyBorder="1" applyAlignment="1" applyProtection="1">
      <alignment horizontal="center" vertical="center" wrapText="1"/>
      <protection hidden="1"/>
    </xf>
    <xf numFmtId="0" fontId="0" fillId="4" borderId="16" xfId="0" applyFont="1" applyFill="1" applyBorder="1" applyAlignment="1" applyProtection="1">
      <alignment horizontal="center" vertical="center" wrapText="1"/>
      <protection hidden="1"/>
    </xf>
    <xf numFmtId="1" fontId="60" fillId="0" borderId="117" xfId="0" applyNumberFormat="1" applyFont="1" applyFill="1" applyBorder="1" applyAlignment="1" applyProtection="1">
      <alignment horizontal="center" vertical="center"/>
      <protection hidden="1"/>
    </xf>
    <xf numFmtId="1" fontId="60" fillId="0" borderId="119" xfId="0" applyNumberFormat="1" applyFont="1" applyFill="1" applyBorder="1" applyAlignment="1" applyProtection="1">
      <alignment horizontal="center" vertical="center"/>
      <protection hidden="1"/>
    </xf>
    <xf numFmtId="166" fontId="46" fillId="0" borderId="23" xfId="0" applyNumberFormat="1" applyFont="1" applyFill="1" applyBorder="1" applyAlignment="1" applyProtection="1">
      <alignment horizontal="center" vertical="center"/>
      <protection hidden="1"/>
    </xf>
    <xf numFmtId="166" fontId="46" fillId="0" borderId="16" xfId="0" applyNumberFormat="1" applyFont="1" applyFill="1" applyBorder="1" applyAlignment="1" applyProtection="1">
      <alignment horizontal="center" vertical="center"/>
      <protection hidden="1"/>
    </xf>
    <xf numFmtId="1" fontId="47" fillId="0" borderId="23" xfId="0" applyNumberFormat="1" applyFont="1" applyFill="1" applyBorder="1" applyAlignment="1" applyProtection="1">
      <alignment horizontal="center" vertical="center"/>
      <protection hidden="1"/>
    </xf>
    <xf numFmtId="1" fontId="47" fillId="0" borderId="16" xfId="0" applyNumberFormat="1" applyFont="1" applyFill="1" applyBorder="1" applyAlignment="1" applyProtection="1">
      <alignment horizontal="center" vertical="center"/>
      <protection hidden="1"/>
    </xf>
    <xf numFmtId="1" fontId="46" fillId="0" borderId="24" xfId="0" applyNumberFormat="1" applyFont="1" applyFill="1" applyBorder="1" applyAlignment="1">
      <alignment horizontal="center" vertical="center"/>
    </xf>
    <xf numFmtId="1" fontId="46" fillId="0" borderId="43" xfId="0" applyNumberFormat="1" applyFont="1" applyFill="1" applyBorder="1" applyAlignment="1">
      <alignment horizontal="center" vertical="center"/>
    </xf>
    <xf numFmtId="0" fontId="72" fillId="0" borderId="51" xfId="0" applyFont="1" applyFill="1" applyBorder="1" applyAlignment="1" applyProtection="1">
      <alignment horizontal="center" vertical="center"/>
      <protection hidden="1"/>
    </xf>
    <xf numFmtId="0" fontId="72" fillId="0" borderId="44" xfId="0" applyFont="1" applyFill="1" applyBorder="1" applyAlignment="1" applyProtection="1">
      <alignment horizontal="center" vertical="center"/>
      <protection hidden="1"/>
    </xf>
    <xf numFmtId="1" fontId="46" fillId="0" borderId="50" xfId="0" applyNumberFormat="1" applyFont="1" applyFill="1" applyBorder="1" applyAlignment="1" applyProtection="1">
      <alignment horizontal="center" vertical="center"/>
      <protection hidden="1"/>
    </xf>
    <xf numFmtId="1" fontId="46" fillId="0" borderId="45" xfId="0" applyNumberFormat="1" applyFont="1" applyFill="1" applyBorder="1" applyAlignment="1" applyProtection="1">
      <alignment horizontal="center" vertical="center"/>
      <protection hidden="1"/>
    </xf>
    <xf numFmtId="0" fontId="0" fillId="0" borderId="31" xfId="0" applyBorder="1" applyAlignment="1">
      <alignment horizontal="center" vertical="center"/>
    </xf>
    <xf numFmtId="165" fontId="46" fillId="0" borderId="7" xfId="0" applyNumberFormat="1" applyFont="1" applyFill="1" applyBorder="1" applyAlignment="1" applyProtection="1">
      <alignment horizontal="center" vertical="center"/>
      <protection hidden="1"/>
    </xf>
    <xf numFmtId="165" fontId="46" fillId="0" borderId="16" xfId="0" applyNumberFormat="1" applyFont="1" applyFill="1" applyBorder="1" applyAlignment="1" applyProtection="1">
      <alignment horizontal="center" vertical="center"/>
      <protection hidden="1"/>
    </xf>
    <xf numFmtId="1" fontId="46" fillId="0" borderId="7" xfId="0" applyNumberFormat="1" applyFont="1" applyFill="1" applyBorder="1" applyAlignment="1" applyProtection="1">
      <alignment horizontal="center" vertical="center"/>
      <protection hidden="1"/>
    </xf>
    <xf numFmtId="1" fontId="46" fillId="0" borderId="16" xfId="0" applyNumberFormat="1" applyFont="1" applyFill="1" applyBorder="1" applyAlignment="1" applyProtection="1">
      <alignment horizontal="center" vertical="center"/>
      <protection hidden="1"/>
    </xf>
    <xf numFmtId="0" fontId="46" fillId="0" borderId="7" xfId="0" applyFont="1" applyFill="1" applyBorder="1" applyAlignment="1" applyProtection="1">
      <alignment horizontal="center" vertical="center"/>
      <protection hidden="1"/>
    </xf>
    <xf numFmtId="0" fontId="46" fillId="0" borderId="16" xfId="0" applyFont="1" applyFill="1" applyBorder="1" applyAlignment="1" applyProtection="1">
      <alignment horizontal="center" vertical="center"/>
      <protection hidden="1"/>
    </xf>
    <xf numFmtId="0" fontId="46" fillId="0" borderId="23" xfId="0" applyFont="1" applyFill="1" applyBorder="1" applyAlignment="1" applyProtection="1">
      <alignment horizontal="center" vertical="center"/>
      <protection hidden="1"/>
    </xf>
    <xf numFmtId="166" fontId="47" fillId="0" borderId="23" xfId="0" applyNumberFormat="1" applyFont="1" applyFill="1" applyBorder="1" applyAlignment="1" applyProtection="1">
      <alignment horizontal="center" vertical="center"/>
      <protection hidden="1"/>
    </xf>
    <xf numFmtId="166" fontId="47" fillId="0" borderId="16" xfId="0" applyNumberFormat="1" applyFont="1" applyFill="1" applyBorder="1" applyAlignment="1" applyProtection="1">
      <alignment horizontal="center" vertical="center"/>
      <protection hidden="1"/>
    </xf>
    <xf numFmtId="0" fontId="8" fillId="0" borderId="27" xfId="0" applyFont="1" applyBorder="1" applyAlignment="1">
      <alignment horizontal="center" vertical="top"/>
    </xf>
    <xf numFmtId="0" fontId="8" fillId="0" borderId="28" xfId="0" applyFont="1" applyBorder="1" applyAlignment="1">
      <alignment horizontal="center" vertical="top"/>
    </xf>
    <xf numFmtId="0" fontId="8" fillId="0" borderId="29" xfId="0" applyFont="1" applyBorder="1" applyAlignment="1">
      <alignment horizontal="center" vertical="top"/>
    </xf>
    <xf numFmtId="0" fontId="73" fillId="0" borderId="79" xfId="0" applyFont="1" applyBorder="1" applyAlignment="1" applyProtection="1">
      <alignment horizontal="left" vertical="center"/>
      <protection hidden="1"/>
    </xf>
    <xf numFmtId="0" fontId="73" fillId="0" borderId="76" xfId="0" applyFont="1" applyBorder="1" applyAlignment="1" applyProtection="1">
      <alignment horizontal="left" vertical="center"/>
      <protection hidden="1"/>
    </xf>
    <xf numFmtId="0" fontId="73" fillId="0" borderId="84" xfId="0" applyFont="1" applyBorder="1" applyAlignment="1" applyProtection="1">
      <alignment horizontal="left" vertical="center"/>
      <protection hidden="1"/>
    </xf>
    <xf numFmtId="0" fontId="73" fillId="0" borderId="80" xfId="0" applyFont="1" applyBorder="1" applyAlignment="1" applyProtection="1">
      <alignment horizontal="left" vertical="center"/>
      <protection hidden="1"/>
    </xf>
    <xf numFmtId="0" fontId="63" fillId="0" borderId="27" xfId="0" applyFont="1" applyBorder="1" applyAlignment="1">
      <alignment horizontal="center" vertical="center" wrapText="1"/>
    </xf>
    <xf numFmtId="0" fontId="63" fillId="0" borderId="28" xfId="0" applyFont="1" applyBorder="1" applyAlignment="1">
      <alignment horizontal="center" vertical="center" wrapText="1"/>
    </xf>
    <xf numFmtId="0" fontId="63" fillId="0" borderId="2" xfId="0" applyFont="1" applyBorder="1" applyAlignment="1">
      <alignment horizontal="center" vertical="center" wrapText="1"/>
    </xf>
    <xf numFmtId="0" fontId="63" fillId="0" borderId="32" xfId="0" applyFont="1" applyBorder="1" applyAlignment="1">
      <alignment horizontal="center" vertical="center" wrapText="1"/>
    </xf>
    <xf numFmtId="0" fontId="63" fillId="0" borderId="29" xfId="0" applyFont="1" applyBorder="1" applyAlignment="1">
      <alignment horizontal="center" vertical="center" wrapText="1"/>
    </xf>
    <xf numFmtId="0" fontId="63" fillId="0" borderId="3" xfId="0" applyFont="1" applyBorder="1" applyAlignment="1">
      <alignment horizontal="center" vertical="center" wrapText="1"/>
    </xf>
    <xf numFmtId="164" fontId="52" fillId="0" borderId="4" xfId="0" applyNumberFormat="1" applyFont="1" applyBorder="1" applyAlignment="1">
      <alignment horizontal="center"/>
    </xf>
    <xf numFmtId="164" fontId="52" fillId="0" borderId="0" xfId="0" applyNumberFormat="1" applyFont="1" applyBorder="1" applyAlignment="1">
      <alignment horizontal="center"/>
    </xf>
    <xf numFmtId="164" fontId="52" fillId="0" borderId="31" xfId="0" applyNumberFormat="1" applyFont="1" applyBorder="1" applyAlignment="1">
      <alignment horizontal="center"/>
    </xf>
    <xf numFmtId="164" fontId="52" fillId="0" borderId="1" xfId="0" applyNumberFormat="1" applyFont="1" applyBorder="1" applyAlignment="1">
      <alignment horizontal="center"/>
    </xf>
    <xf numFmtId="164" fontId="52" fillId="0" borderId="38" xfId="0" applyNumberFormat="1" applyFont="1" applyBorder="1" applyAlignment="1">
      <alignment horizontal="center"/>
    </xf>
    <xf numFmtId="164" fontId="52" fillId="0" borderId="25" xfId="0" applyNumberFormat="1" applyFont="1" applyBorder="1" applyAlignment="1">
      <alignment horizontal="center"/>
    </xf>
    <xf numFmtId="1" fontId="47" fillId="0" borderId="110" xfId="0" applyNumberFormat="1" applyFont="1" applyFill="1" applyBorder="1" applyAlignment="1" applyProtection="1">
      <alignment horizontal="center" vertical="center"/>
      <protection hidden="1"/>
    </xf>
    <xf numFmtId="1" fontId="47" fillId="0" borderId="116" xfId="0" applyNumberFormat="1" applyFont="1" applyFill="1" applyBorder="1" applyAlignment="1" applyProtection="1">
      <alignment horizontal="center" vertical="center"/>
      <protection hidden="1"/>
    </xf>
    <xf numFmtId="0" fontId="46" fillId="0" borderId="7" xfId="0" applyNumberFormat="1" applyFont="1" applyFill="1" applyBorder="1" applyAlignment="1" applyProtection="1">
      <alignment horizontal="center" vertical="center"/>
      <protection hidden="1"/>
    </xf>
    <xf numFmtId="0" fontId="46" fillId="0" borderId="16" xfId="0" applyNumberFormat="1" applyFont="1" applyFill="1" applyBorder="1" applyAlignment="1" applyProtection="1">
      <alignment horizontal="center" vertical="center"/>
      <protection hidden="1"/>
    </xf>
    <xf numFmtId="0" fontId="46" fillId="0" borderId="7" xfId="0" applyNumberFormat="1" applyFont="1" applyFill="1" applyBorder="1" applyAlignment="1" applyProtection="1">
      <alignment horizontal="center" vertical="center"/>
      <protection locked="0"/>
    </xf>
    <xf numFmtId="0" fontId="46" fillId="0" borderId="144" xfId="0" applyNumberFormat="1" applyFont="1" applyFill="1" applyBorder="1" applyAlignment="1" applyProtection="1">
      <alignment horizontal="center" vertical="center"/>
      <protection locked="0"/>
    </xf>
    <xf numFmtId="1" fontId="47" fillId="0" borderId="115" xfId="0" applyNumberFormat="1" applyFont="1" applyFill="1" applyBorder="1" applyAlignment="1" applyProtection="1">
      <alignment horizontal="center" vertical="center"/>
      <protection hidden="1"/>
    </xf>
    <xf numFmtId="0" fontId="20" fillId="0" borderId="134" xfId="0" applyFont="1" applyFill="1" applyBorder="1" applyAlignment="1">
      <alignment horizontal="center" vertical="center"/>
    </xf>
    <xf numFmtId="0" fontId="45" fillId="3" borderId="33" xfId="0" applyFont="1" applyFill="1" applyBorder="1" applyAlignment="1" applyProtection="1">
      <alignment horizontal="center" vertical="center" wrapText="1"/>
      <protection hidden="1"/>
    </xf>
    <xf numFmtId="0" fontId="71" fillId="3" borderId="8" xfId="0" applyFont="1" applyFill="1" applyBorder="1" applyAlignment="1" applyProtection="1">
      <alignment horizontal="center" vertical="center" wrapText="1"/>
      <protection hidden="1"/>
    </xf>
    <xf numFmtId="164" fontId="46" fillId="0" borderId="7" xfId="0" applyNumberFormat="1" applyFont="1" applyFill="1" applyBorder="1" applyAlignment="1" applyProtection="1">
      <alignment horizontal="center" vertical="center"/>
      <protection hidden="1"/>
    </xf>
    <xf numFmtId="164" fontId="46" fillId="0" borderId="16" xfId="0" applyNumberFormat="1" applyFont="1" applyFill="1" applyBorder="1" applyAlignment="1" applyProtection="1">
      <alignment horizontal="center" vertical="center"/>
      <protection hidden="1"/>
    </xf>
    <xf numFmtId="0" fontId="10" fillId="8" borderId="89" xfId="0" applyFont="1" applyFill="1" applyBorder="1" applyAlignment="1" applyProtection="1">
      <alignment horizontal="center" vertical="center"/>
      <protection hidden="1"/>
    </xf>
    <xf numFmtId="0" fontId="10" fillId="8" borderId="91" xfId="0" applyFont="1" applyFill="1" applyBorder="1" applyAlignment="1" applyProtection="1">
      <alignment horizontal="center" vertical="center"/>
      <protection hidden="1"/>
    </xf>
    <xf numFmtId="1" fontId="60" fillId="0" borderId="118" xfId="0" applyNumberFormat="1" applyFont="1" applyFill="1" applyBorder="1" applyAlignment="1" applyProtection="1">
      <alignment horizontal="left" vertical="center"/>
      <protection hidden="1"/>
    </xf>
    <xf numFmtId="1" fontId="60" fillId="0" borderId="119" xfId="0" applyNumberFormat="1" applyFont="1" applyFill="1" applyBorder="1" applyAlignment="1" applyProtection="1">
      <alignment horizontal="left" vertical="center"/>
      <protection hidden="1"/>
    </xf>
    <xf numFmtId="1" fontId="37" fillId="0" borderId="113" xfId="0" applyNumberFormat="1" applyFont="1" applyFill="1" applyBorder="1" applyAlignment="1" applyProtection="1">
      <alignment horizontal="center" vertical="center"/>
      <protection hidden="1"/>
    </xf>
    <xf numFmtId="1" fontId="38" fillId="0" borderId="110" xfId="0" applyNumberFormat="1" applyFont="1" applyFill="1" applyBorder="1" applyAlignment="1" applyProtection="1">
      <alignment horizontal="center" vertical="center"/>
      <protection hidden="1"/>
    </xf>
    <xf numFmtId="167" fontId="66" fillId="19" borderId="123" xfId="0" applyNumberFormat="1" applyFont="1" applyFill="1" applyBorder="1" applyAlignment="1" applyProtection="1">
      <alignment horizontal="center" vertical="center"/>
      <protection hidden="1"/>
    </xf>
    <xf numFmtId="167" fontId="66" fillId="19" borderId="39" xfId="0" applyNumberFormat="1" applyFont="1" applyFill="1" applyBorder="1" applyAlignment="1" applyProtection="1">
      <alignment horizontal="center" vertical="center"/>
      <protection hidden="1"/>
    </xf>
    <xf numFmtId="1" fontId="38" fillId="0" borderId="52" xfId="0" applyNumberFormat="1" applyFont="1" applyFill="1" applyBorder="1" applyAlignment="1" applyProtection="1">
      <alignment horizontal="center" vertical="center"/>
      <protection hidden="1"/>
    </xf>
    <xf numFmtId="0" fontId="38" fillId="0" borderId="52" xfId="0" applyFont="1" applyFill="1" applyBorder="1" applyAlignment="1" applyProtection="1">
      <alignment horizontal="center" vertical="center"/>
    </xf>
    <xf numFmtId="1" fontId="37" fillId="0" borderId="52" xfId="0" applyNumberFormat="1" applyFont="1" applyFill="1" applyBorder="1" applyAlignment="1" applyProtection="1">
      <alignment horizontal="center" vertical="center"/>
      <protection hidden="1"/>
    </xf>
    <xf numFmtId="164" fontId="38" fillId="0" borderId="52" xfId="0" applyNumberFormat="1" applyFont="1" applyFill="1" applyBorder="1" applyAlignment="1" applyProtection="1">
      <alignment horizontal="center" vertical="center"/>
      <protection hidden="1"/>
    </xf>
    <xf numFmtId="1" fontId="37" fillId="0" borderId="110" xfId="0" applyNumberFormat="1" applyFont="1" applyFill="1" applyBorder="1" applyAlignment="1" applyProtection="1">
      <alignment horizontal="center" vertical="center"/>
      <protection hidden="1"/>
    </xf>
    <xf numFmtId="171" fontId="39" fillId="0" borderId="107" xfId="0" applyNumberFormat="1" applyFont="1" applyFill="1" applyBorder="1" applyAlignment="1" applyProtection="1">
      <alignment horizontal="center" vertical="center"/>
      <protection hidden="1"/>
    </xf>
    <xf numFmtId="171" fontId="39" fillId="0" borderId="81" xfId="0" applyNumberFormat="1" applyFont="1" applyFill="1" applyBorder="1" applyAlignment="1" applyProtection="1">
      <alignment horizontal="center" vertical="center"/>
      <protection hidden="1"/>
    </xf>
    <xf numFmtId="0" fontId="43" fillId="0" borderId="74" xfId="0" applyFont="1" applyFill="1" applyBorder="1" applyAlignment="1" applyProtection="1">
      <alignment horizontal="center" vertical="center" wrapText="1"/>
      <protection hidden="1"/>
    </xf>
    <xf numFmtId="0" fontId="43" fillId="3" borderId="46" xfId="0" applyFont="1" applyFill="1" applyBorder="1" applyAlignment="1" applyProtection="1">
      <alignment horizontal="center" vertical="center" wrapText="1"/>
      <protection hidden="1"/>
    </xf>
    <xf numFmtId="0" fontId="49" fillId="3" borderId="37" xfId="0" applyFont="1" applyFill="1" applyBorder="1" applyAlignment="1" applyProtection="1">
      <alignment horizontal="center" vertical="center" wrapText="1"/>
      <protection hidden="1"/>
    </xf>
    <xf numFmtId="1" fontId="60" fillId="0" borderId="79" xfId="0" applyNumberFormat="1" applyFont="1" applyFill="1" applyBorder="1" applyAlignment="1" applyProtection="1">
      <alignment horizontal="left" vertical="center"/>
      <protection hidden="1"/>
    </xf>
    <xf numFmtId="1" fontId="60" fillId="0" borderId="83" xfId="0" applyNumberFormat="1" applyFont="1" applyFill="1" applyBorder="1" applyAlignment="1" applyProtection="1">
      <alignment horizontal="left" vertical="center"/>
      <protection hidden="1"/>
    </xf>
    <xf numFmtId="0" fontId="0" fillId="4" borderId="23" xfId="0" applyFont="1" applyFill="1" applyBorder="1" applyAlignment="1" applyProtection="1">
      <alignment horizontal="center" vertical="center"/>
      <protection hidden="1"/>
    </xf>
    <xf numFmtId="0" fontId="0" fillId="4" borderId="16" xfId="0" applyFont="1" applyFill="1" applyBorder="1" applyAlignment="1" applyProtection="1">
      <alignment horizontal="center" vertical="center"/>
      <protection hidden="1"/>
    </xf>
    <xf numFmtId="0" fontId="48" fillId="0" borderId="23" xfId="0" applyFont="1" applyFill="1" applyBorder="1" applyAlignment="1" applyProtection="1">
      <alignment horizontal="center" vertical="center"/>
      <protection hidden="1"/>
    </xf>
    <xf numFmtId="0" fontId="48" fillId="0" borderId="52" xfId="0" applyFont="1" applyFill="1" applyBorder="1" applyAlignment="1" applyProtection="1">
      <alignment horizontal="center" vertical="center"/>
      <protection hidden="1"/>
    </xf>
    <xf numFmtId="0" fontId="48" fillId="0" borderId="52" xfId="0" applyFont="1" applyFill="1" applyBorder="1" applyAlignment="1" applyProtection="1">
      <alignment horizontal="left" vertical="center"/>
      <protection hidden="1"/>
    </xf>
    <xf numFmtId="166" fontId="38" fillId="0" borderId="23" xfId="0" applyNumberFormat="1" applyFont="1" applyFill="1" applyBorder="1" applyAlignment="1" applyProtection="1">
      <alignment horizontal="center" vertical="center"/>
      <protection hidden="1"/>
    </xf>
    <xf numFmtId="166" fontId="38" fillId="0" borderId="52" xfId="0" applyNumberFormat="1" applyFont="1" applyFill="1" applyBorder="1" applyAlignment="1" applyProtection="1">
      <alignment horizontal="center" vertical="center"/>
      <protection hidden="1"/>
    </xf>
    <xf numFmtId="166" fontId="37" fillId="0" borderId="23" xfId="0" applyNumberFormat="1" applyFont="1" applyFill="1" applyBorder="1" applyAlignment="1" applyProtection="1">
      <alignment horizontal="center" vertical="center"/>
      <protection hidden="1"/>
    </xf>
    <xf numFmtId="0" fontId="37" fillId="0" borderId="52" xfId="0" applyFont="1" applyFill="1" applyBorder="1" applyAlignment="1" applyProtection="1">
      <alignment horizontal="center" vertical="center"/>
      <protection hidden="1"/>
    </xf>
    <xf numFmtId="166" fontId="37" fillId="0" borderId="52" xfId="0" applyNumberFormat="1" applyFont="1" applyFill="1" applyBorder="1" applyAlignment="1" applyProtection="1">
      <alignment horizontal="center" vertical="center"/>
      <protection hidden="1"/>
    </xf>
    <xf numFmtId="1" fontId="0" fillId="2" borderId="103" xfId="0" applyNumberFormat="1" applyFill="1" applyBorder="1" applyAlignment="1" applyProtection="1">
      <alignment horizontal="left" vertical="center"/>
      <protection hidden="1"/>
    </xf>
    <xf numFmtId="1" fontId="0" fillId="2" borderId="106" xfId="0" applyNumberFormat="1" applyFill="1" applyBorder="1" applyAlignment="1" applyProtection="1">
      <alignment horizontal="left" vertical="center"/>
      <protection hidden="1"/>
    </xf>
    <xf numFmtId="0" fontId="20" fillId="0" borderId="86" xfId="0" applyFont="1" applyFill="1" applyBorder="1" applyAlignment="1">
      <alignment horizontal="center" vertical="center"/>
    </xf>
    <xf numFmtId="0" fontId="46" fillId="0" borderId="0" xfId="0" applyFont="1" applyAlignment="1">
      <alignment horizontal="center"/>
    </xf>
    <xf numFmtId="167" fontId="66" fillId="19" borderId="55" xfId="0" applyNumberFormat="1" applyFont="1" applyFill="1" applyBorder="1" applyAlignment="1" applyProtection="1">
      <alignment horizontal="center" vertical="center"/>
      <protection hidden="1"/>
    </xf>
    <xf numFmtId="0" fontId="10" fillId="8" borderId="88" xfId="0" applyFont="1" applyFill="1" applyBorder="1" applyAlignment="1" applyProtection="1">
      <alignment horizontal="center" vertical="center"/>
      <protection hidden="1"/>
    </xf>
    <xf numFmtId="1" fontId="49" fillId="0" borderId="112" xfId="0" applyNumberFormat="1" applyFont="1" applyFill="1" applyBorder="1" applyAlignment="1" applyProtection="1">
      <alignment horizontal="center" vertical="center"/>
      <protection hidden="1"/>
    </xf>
    <xf numFmtId="1" fontId="49" fillId="0" borderId="113" xfId="0" applyNumberFormat="1" applyFont="1" applyFill="1" applyBorder="1" applyAlignment="1" applyProtection="1">
      <alignment horizontal="center" vertical="center"/>
      <protection hidden="1"/>
    </xf>
    <xf numFmtId="1" fontId="49" fillId="0" borderId="114" xfId="0" applyNumberFormat="1" applyFont="1" applyFill="1" applyBorder="1" applyAlignment="1" applyProtection="1">
      <alignment horizontal="center" vertical="center"/>
      <protection hidden="1"/>
    </xf>
    <xf numFmtId="171" fontId="75" fillId="0" borderId="107" xfId="0" applyNumberFormat="1" applyFont="1" applyFill="1" applyBorder="1" applyAlignment="1" applyProtection="1">
      <alignment horizontal="center" vertical="center"/>
      <protection hidden="1"/>
    </xf>
    <xf numFmtId="171" fontId="75" fillId="0" borderId="81" xfId="0" applyNumberFormat="1" applyFont="1" applyFill="1" applyBorder="1" applyAlignment="1" applyProtection="1">
      <alignment horizontal="center" vertical="center"/>
      <protection hidden="1"/>
    </xf>
    <xf numFmtId="171" fontId="75" fillId="0" borderId="108" xfId="0" applyNumberFormat="1" applyFont="1" applyFill="1" applyBorder="1" applyAlignment="1" applyProtection="1">
      <alignment horizontal="center" vertical="center"/>
      <protection hidden="1"/>
    </xf>
    <xf numFmtId="1" fontId="49" fillId="0" borderId="109" xfId="0" applyNumberFormat="1" applyFont="1" applyFill="1" applyBorder="1" applyAlignment="1" applyProtection="1">
      <alignment horizontal="center" vertical="center"/>
      <protection hidden="1"/>
    </xf>
    <xf numFmtId="1" fontId="49" fillId="0" borderId="110" xfId="0" applyNumberFormat="1" applyFont="1" applyFill="1" applyBorder="1" applyAlignment="1" applyProtection="1">
      <alignment horizontal="center" vertical="center"/>
      <protection hidden="1"/>
    </xf>
    <xf numFmtId="1" fontId="49" fillId="0" borderId="111" xfId="0" applyNumberFormat="1" applyFont="1" applyFill="1" applyBorder="1" applyAlignment="1" applyProtection="1">
      <alignment horizontal="center" vertical="center"/>
      <protection hidden="1"/>
    </xf>
    <xf numFmtId="1" fontId="74" fillId="0" borderId="115" xfId="0" applyNumberFormat="1" applyFont="1" applyFill="1" applyBorder="1" applyAlignment="1" applyProtection="1">
      <alignment horizontal="center" vertical="center"/>
      <protection hidden="1"/>
    </xf>
    <xf numFmtId="1" fontId="74" fillId="0" borderId="110" xfId="0" applyNumberFormat="1" applyFont="1" applyFill="1" applyBorder="1" applyAlignment="1" applyProtection="1">
      <alignment horizontal="center" vertical="center"/>
      <protection hidden="1"/>
    </xf>
    <xf numFmtId="1" fontId="74" fillId="0" borderId="116" xfId="0" applyNumberFormat="1" applyFont="1" applyFill="1" applyBorder="1" applyAlignment="1" applyProtection="1">
      <alignment horizontal="center" vertical="center"/>
      <protection hidden="1"/>
    </xf>
    <xf numFmtId="0" fontId="0" fillId="0" borderId="55" xfId="0" applyFill="1" applyBorder="1" applyAlignment="1" applyProtection="1">
      <alignment horizontal="center" vertical="center" wrapText="1"/>
      <protection hidden="1"/>
    </xf>
    <xf numFmtId="0" fontId="0" fillId="0" borderId="39" xfId="0" applyFill="1" applyBorder="1" applyAlignment="1" applyProtection="1">
      <alignment horizontal="center" vertical="center" wrapText="1"/>
      <protection hidden="1"/>
    </xf>
    <xf numFmtId="170" fontId="19" fillId="0" borderId="55" xfId="0" applyNumberFormat="1" applyFont="1" applyBorder="1" applyAlignment="1" applyProtection="1">
      <alignment horizontal="center" vertical="center"/>
      <protection hidden="1"/>
    </xf>
    <xf numFmtId="170" fontId="19" fillId="0" borderId="39" xfId="0" applyNumberFormat="1" applyFont="1" applyBorder="1" applyAlignment="1" applyProtection="1">
      <alignment horizontal="center" vertical="center"/>
      <protection hidden="1"/>
    </xf>
    <xf numFmtId="164" fontId="49" fillId="0" borderId="23" xfId="0" applyNumberFormat="1" applyFont="1" applyFill="1" applyBorder="1" applyAlignment="1" applyProtection="1">
      <alignment horizontal="right" vertical="center"/>
      <protection hidden="1"/>
    </xf>
    <xf numFmtId="164" fontId="49" fillId="0" borderId="52" xfId="0" applyNumberFormat="1" applyFont="1" applyFill="1" applyBorder="1" applyAlignment="1" applyProtection="1">
      <alignment horizontal="right" vertical="center"/>
      <protection hidden="1"/>
    </xf>
    <xf numFmtId="164" fontId="49" fillId="0" borderId="16" xfId="0" applyNumberFormat="1" applyFont="1" applyFill="1" applyBorder="1" applyAlignment="1" applyProtection="1">
      <alignment horizontal="right" vertical="center"/>
      <protection hidden="1"/>
    </xf>
    <xf numFmtId="1" fontId="49" fillId="0" borderId="23" xfId="0" applyNumberFormat="1" applyFont="1" applyFill="1" applyBorder="1" applyAlignment="1" applyProtection="1">
      <alignment horizontal="center" vertical="center"/>
      <protection hidden="1"/>
    </xf>
    <xf numFmtId="1" fontId="49" fillId="0" borderId="52" xfId="0" applyNumberFormat="1" applyFont="1" applyFill="1" applyBorder="1" applyAlignment="1" applyProtection="1">
      <alignment horizontal="center" vertical="center"/>
      <protection hidden="1"/>
    </xf>
    <xf numFmtId="1" fontId="49" fillId="0" borderId="16" xfId="0" applyNumberFormat="1" applyFont="1" applyFill="1" applyBorder="1" applyAlignment="1" applyProtection="1">
      <alignment horizontal="center" vertical="center"/>
      <protection hidden="1"/>
    </xf>
    <xf numFmtId="1" fontId="49" fillId="0" borderId="23" xfId="0" applyNumberFormat="1" applyFont="1" applyFill="1" applyBorder="1" applyAlignment="1" applyProtection="1">
      <alignment horizontal="center" vertical="center"/>
      <protection locked="0"/>
    </xf>
    <xf numFmtId="1" fontId="49" fillId="0" borderId="52" xfId="0" applyNumberFormat="1" applyFont="1" applyFill="1" applyBorder="1" applyAlignment="1" applyProtection="1">
      <alignment horizontal="center" vertical="center"/>
      <protection locked="0"/>
    </xf>
    <xf numFmtId="1" fontId="49" fillId="0" borderId="16" xfId="0" applyNumberFormat="1" applyFont="1" applyFill="1" applyBorder="1" applyAlignment="1" applyProtection="1">
      <alignment horizontal="center" vertical="center"/>
      <protection locked="0"/>
    </xf>
    <xf numFmtId="0" fontId="49" fillId="0" borderId="23" xfId="0" applyFont="1" applyFill="1" applyBorder="1" applyAlignment="1" applyProtection="1">
      <alignment horizontal="left" vertical="center"/>
      <protection hidden="1"/>
    </xf>
    <xf numFmtId="0" fontId="49" fillId="0" borderId="52" xfId="0" applyFont="1" applyFill="1" applyBorder="1" applyAlignment="1" applyProtection="1">
      <alignment horizontal="left" vertical="center"/>
      <protection hidden="1"/>
    </xf>
    <xf numFmtId="0" fontId="49" fillId="0" borderId="16" xfId="0" applyFont="1" applyFill="1" applyBorder="1" applyAlignment="1" applyProtection="1">
      <alignment horizontal="left" vertical="center"/>
      <protection hidden="1"/>
    </xf>
    <xf numFmtId="0" fontId="49" fillId="0" borderId="23" xfId="0" applyFont="1" applyFill="1" applyBorder="1" applyAlignment="1" applyProtection="1">
      <alignment horizontal="center" vertical="center"/>
      <protection hidden="1"/>
    </xf>
    <xf numFmtId="0" fontId="49" fillId="0" borderId="52" xfId="0" applyFont="1" applyFill="1" applyBorder="1" applyAlignment="1" applyProtection="1">
      <alignment horizontal="center" vertical="center"/>
      <protection hidden="1"/>
    </xf>
    <xf numFmtId="0" fontId="49" fillId="0" borderId="16" xfId="0" applyFont="1" applyFill="1" applyBorder="1" applyAlignment="1" applyProtection="1">
      <alignment horizontal="center" vertical="center"/>
      <protection hidden="1"/>
    </xf>
    <xf numFmtId="1" fontId="49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49" fillId="0" borderId="16" xfId="0" applyNumberFormat="1" applyFont="1" applyFill="1" applyBorder="1" applyAlignment="1" applyProtection="1">
      <alignment horizontal="center" vertical="center" wrapText="1"/>
      <protection hidden="1"/>
    </xf>
    <xf numFmtId="0" fontId="37" fillId="4" borderId="46" xfId="0" applyFont="1" applyFill="1" applyBorder="1" applyAlignment="1" applyProtection="1">
      <alignment horizontal="center" vertical="center" wrapText="1"/>
      <protection hidden="1"/>
    </xf>
    <xf numFmtId="0" fontId="37" fillId="4" borderId="122" xfId="0" applyFont="1" applyFill="1" applyBorder="1" applyAlignment="1" applyProtection="1">
      <alignment horizontal="center" vertical="center" wrapText="1"/>
      <protection hidden="1"/>
    </xf>
    <xf numFmtId="0" fontId="37" fillId="4" borderId="148" xfId="0" applyFont="1" applyFill="1" applyBorder="1" applyAlignment="1" applyProtection="1">
      <alignment horizontal="center" vertical="center" wrapText="1"/>
      <protection hidden="1"/>
    </xf>
    <xf numFmtId="0" fontId="48" fillId="0" borderId="18" xfId="0" applyFont="1" applyFill="1" applyBorder="1" applyAlignment="1">
      <alignment horizontal="center" vertical="center"/>
    </xf>
    <xf numFmtId="165" fontId="48" fillId="0" borderId="17" xfId="0" applyNumberFormat="1" applyFont="1" applyFill="1" applyBorder="1" applyAlignment="1" applyProtection="1">
      <alignment horizontal="left" vertical="center"/>
      <protection hidden="1"/>
    </xf>
    <xf numFmtId="164" fontId="40" fillId="0" borderId="17" xfId="0" applyNumberFormat="1" applyFont="1" applyFill="1" applyBorder="1" applyAlignment="1" applyProtection="1">
      <alignment horizontal="right" vertical="center"/>
      <protection hidden="1"/>
    </xf>
    <xf numFmtId="0" fontId="49" fillId="0" borderId="17" xfId="0" applyFont="1" applyFill="1" applyBorder="1" applyAlignment="1" applyProtection="1">
      <alignment horizontal="left" vertical="center" wrapText="1"/>
      <protection hidden="1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166" fontId="48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24" xfId="0" applyFont="1" applyFill="1" applyBorder="1" applyAlignment="1">
      <alignment horizontal="center" vertical="center"/>
    </xf>
    <xf numFmtId="0" fontId="48" fillId="0" borderId="43" xfId="0" applyFont="1" applyFill="1" applyBorder="1" applyAlignment="1">
      <alignment horizontal="center" vertical="center"/>
    </xf>
    <xf numFmtId="0" fontId="56" fillId="0" borderId="51" xfId="0" applyFont="1" applyFill="1" applyBorder="1" applyAlignment="1" applyProtection="1">
      <alignment horizontal="center" vertical="center"/>
      <protection hidden="1"/>
    </xf>
    <xf numFmtId="0" fontId="56" fillId="0" borderId="44" xfId="0" applyFont="1" applyFill="1" applyBorder="1" applyAlignment="1" applyProtection="1">
      <alignment horizontal="center" vertical="center"/>
      <protection hidden="1"/>
    </xf>
    <xf numFmtId="0" fontId="48" fillId="0" borderId="50" xfId="0" applyFont="1" applyFill="1" applyBorder="1" applyAlignment="1">
      <alignment horizontal="center" vertical="center"/>
    </xf>
    <xf numFmtId="0" fontId="48" fillId="0" borderId="45" xfId="0" applyFont="1" applyFill="1" applyBorder="1" applyAlignment="1">
      <alignment horizontal="center" vertical="center"/>
    </xf>
    <xf numFmtId="0" fontId="48" fillId="0" borderId="20" xfId="0" applyFont="1" applyFill="1" applyBorder="1" applyAlignment="1">
      <alignment horizontal="center" vertical="center"/>
    </xf>
    <xf numFmtId="165" fontId="46" fillId="0" borderId="17" xfId="0" applyNumberFormat="1" applyFont="1" applyFill="1" applyBorder="1" applyAlignment="1" applyProtection="1">
      <alignment horizontal="center" vertical="center"/>
      <protection hidden="1"/>
    </xf>
    <xf numFmtId="1" fontId="40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40" fillId="0" borderId="16" xfId="0" applyNumberFormat="1" applyFont="1" applyFill="1" applyBorder="1" applyAlignment="1" applyProtection="1">
      <alignment horizontal="center" vertical="center" wrapText="1"/>
      <protection hidden="1"/>
    </xf>
    <xf numFmtId="164" fontId="40" fillId="0" borderId="23" xfId="0" applyNumberFormat="1" applyFont="1" applyFill="1" applyBorder="1" applyAlignment="1" applyProtection="1">
      <alignment horizontal="center" vertical="center"/>
      <protection hidden="1"/>
    </xf>
    <xf numFmtId="164" fontId="40" fillId="0" borderId="52" xfId="0" applyNumberFormat="1" applyFont="1" applyFill="1" applyBorder="1" applyAlignment="1" applyProtection="1">
      <alignment horizontal="center" vertical="center"/>
      <protection hidden="1"/>
    </xf>
    <xf numFmtId="164" fontId="40" fillId="0" borderId="16" xfId="0" applyNumberFormat="1" applyFont="1" applyFill="1" applyBorder="1" applyAlignment="1" applyProtection="1">
      <alignment horizontal="center" vertical="center"/>
      <protection hidden="1"/>
    </xf>
    <xf numFmtId="1" fontId="40" fillId="0" borderId="52" xfId="0" applyNumberFormat="1" applyFont="1" applyFill="1" applyBorder="1" applyAlignment="1" applyProtection="1">
      <alignment horizontal="center" vertical="center"/>
      <protection hidden="1"/>
    </xf>
    <xf numFmtId="1" fontId="54" fillId="2" borderId="103" xfId="0" applyNumberFormat="1" applyFont="1" applyFill="1" applyBorder="1" applyAlignment="1" applyProtection="1">
      <alignment horizontal="center" vertical="center"/>
      <protection hidden="1"/>
    </xf>
    <xf numFmtId="1" fontId="54" fillId="2" borderId="106" xfId="0" applyNumberFormat="1" applyFont="1" applyFill="1" applyBorder="1" applyAlignment="1" applyProtection="1">
      <alignment horizontal="center" vertical="center"/>
      <protection hidden="1"/>
    </xf>
    <xf numFmtId="0" fontId="48" fillId="3" borderId="7" xfId="0" applyFont="1" applyFill="1" applyBorder="1" applyAlignment="1" applyProtection="1">
      <alignment horizontal="center" vertical="center" wrapText="1"/>
      <protection hidden="1"/>
    </xf>
    <xf numFmtId="0" fontId="48" fillId="0" borderId="8" xfId="0" applyFont="1" applyFill="1" applyBorder="1" applyAlignment="1" applyProtection="1">
      <alignment horizontal="center" vertical="center" wrapText="1"/>
      <protection hidden="1"/>
    </xf>
    <xf numFmtId="0" fontId="48" fillId="0" borderId="28" xfId="0" applyFont="1" applyFill="1" applyBorder="1" applyAlignment="1" applyProtection="1">
      <alignment horizontal="center" vertical="center" wrapText="1"/>
      <protection hidden="1"/>
    </xf>
    <xf numFmtId="0" fontId="48" fillId="0" borderId="47" xfId="0" applyFont="1" applyFill="1" applyBorder="1" applyAlignment="1" applyProtection="1">
      <alignment horizontal="center" vertical="center" wrapText="1"/>
      <protection hidden="1"/>
    </xf>
    <xf numFmtId="1" fontId="78" fillId="0" borderId="17" xfId="0" applyNumberFormat="1" applyFont="1" applyFill="1" applyBorder="1" applyAlignment="1" applyProtection="1">
      <alignment horizontal="left" vertical="center"/>
      <protection hidden="1"/>
    </xf>
    <xf numFmtId="0" fontId="56" fillId="0" borderId="0" xfId="0" applyFont="1" applyFill="1" applyBorder="1" applyAlignment="1" applyProtection="1">
      <alignment horizontal="center" vertical="center"/>
      <protection hidden="1"/>
    </xf>
    <xf numFmtId="1" fontId="48" fillId="0" borderId="52" xfId="0" applyNumberFormat="1" applyFont="1" applyFill="1" applyBorder="1" applyAlignment="1" applyProtection="1">
      <alignment horizontal="center" vertical="center"/>
      <protection hidden="1"/>
    </xf>
    <xf numFmtId="1" fontId="78" fillId="0" borderId="23" xfId="0" applyNumberFormat="1" applyFont="1" applyFill="1" applyBorder="1" applyAlignment="1" applyProtection="1">
      <alignment horizontal="left" vertical="center"/>
      <protection hidden="1"/>
    </xf>
    <xf numFmtId="1" fontId="78" fillId="0" borderId="16" xfId="0" applyNumberFormat="1" applyFont="1" applyFill="1" applyBorder="1" applyAlignment="1" applyProtection="1">
      <alignment horizontal="left" vertical="center"/>
      <protection hidden="1"/>
    </xf>
    <xf numFmtId="1" fontId="78" fillId="0" borderId="23" xfId="0" applyNumberFormat="1" applyFont="1" applyFill="1" applyBorder="1" applyAlignment="1" applyProtection="1">
      <alignment horizontal="center" vertical="center"/>
      <protection hidden="1"/>
    </xf>
    <xf numFmtId="1" fontId="78" fillId="0" borderId="16" xfId="0" applyNumberFormat="1" applyFont="1" applyFill="1" applyBorder="1" applyAlignment="1" applyProtection="1">
      <alignment horizontal="center" vertical="center"/>
      <protection hidden="1"/>
    </xf>
    <xf numFmtId="0" fontId="0" fillId="0" borderId="72" xfId="0" applyBorder="1" applyAlignment="1">
      <alignment horizontal="center" vertical="center"/>
    </xf>
    <xf numFmtId="166" fontId="28" fillId="5" borderId="55" xfId="0" applyNumberFormat="1" applyFont="1" applyFill="1" applyBorder="1" applyAlignment="1" applyProtection="1">
      <alignment horizontal="center" vertical="center"/>
      <protection hidden="1"/>
    </xf>
    <xf numFmtId="166" fontId="28" fillId="5" borderId="39" xfId="0" applyNumberFormat="1" applyFont="1" applyFill="1" applyBorder="1" applyAlignment="1" applyProtection="1">
      <alignment horizontal="center" vertical="center"/>
      <protection hidden="1"/>
    </xf>
    <xf numFmtId="164" fontId="40" fillId="0" borderId="23" xfId="0" applyNumberFormat="1" applyFont="1" applyFill="1" applyBorder="1" applyAlignment="1" applyProtection="1">
      <alignment horizontal="right" vertical="center"/>
      <protection hidden="1"/>
    </xf>
    <xf numFmtId="164" fontId="40" fillId="0" borderId="16" xfId="0" applyNumberFormat="1" applyFont="1" applyFill="1" applyBorder="1" applyAlignment="1" applyProtection="1">
      <alignment horizontal="right" vertical="center"/>
      <protection hidden="1"/>
    </xf>
    <xf numFmtId="165" fontId="48" fillId="0" borderId="23" xfId="0" applyNumberFormat="1" applyFont="1" applyFill="1" applyBorder="1" applyAlignment="1" applyProtection="1">
      <alignment horizontal="left" vertical="center"/>
      <protection hidden="1"/>
    </xf>
    <xf numFmtId="165" fontId="48" fillId="0" borderId="16" xfId="0" applyNumberFormat="1" applyFont="1" applyFill="1" applyBorder="1" applyAlignment="1" applyProtection="1">
      <alignment horizontal="left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166" fontId="46" fillId="0" borderId="17" xfId="0" applyNumberFormat="1" applyFont="1" applyFill="1" applyBorder="1" applyAlignment="1" applyProtection="1">
      <alignment horizontal="center" vertical="center"/>
      <protection hidden="1"/>
    </xf>
    <xf numFmtId="0" fontId="10" fillId="0" borderId="0" xfId="0" applyFont="1" applyAlignment="1" applyProtection="1">
      <alignment horizontal="center" vertical="center"/>
      <protection hidden="1"/>
    </xf>
    <xf numFmtId="0" fontId="0" fillId="0" borderId="72" xfId="0" applyBorder="1" applyAlignment="1">
      <alignment horizontal="center"/>
    </xf>
    <xf numFmtId="1" fontId="48" fillId="0" borderId="18" xfId="0" applyNumberFormat="1" applyFont="1" applyFill="1" applyBorder="1" applyAlignment="1" applyProtection="1">
      <alignment horizontal="center" vertical="center"/>
      <protection hidden="1"/>
    </xf>
    <xf numFmtId="1" fontId="48" fillId="0" borderId="20" xfId="0" applyNumberFormat="1" applyFont="1" applyFill="1" applyBorder="1" applyAlignment="1" applyProtection="1">
      <alignment horizontal="center" vertical="center"/>
      <protection hidden="1"/>
    </xf>
    <xf numFmtId="0" fontId="0" fillId="0" borderId="23" xfId="0" applyBorder="1" applyAlignment="1" applyProtection="1">
      <alignment horizontal="center" vertical="center" wrapText="1"/>
      <protection hidden="1"/>
    </xf>
    <xf numFmtId="0" fontId="0" fillId="0" borderId="16" xfId="0" applyBorder="1" applyAlignment="1" applyProtection="1">
      <alignment horizontal="center" vertical="center" wrapText="1"/>
      <protection hidden="1"/>
    </xf>
    <xf numFmtId="0" fontId="10" fillId="0" borderId="17" xfId="0" applyFont="1" applyBorder="1" applyAlignment="1" applyProtection="1">
      <alignment horizontal="center" vertical="center"/>
      <protection hidden="1"/>
    </xf>
    <xf numFmtId="0" fontId="0" fillId="0" borderId="52" xfId="0" applyBorder="1" applyAlignment="1" applyProtection="1">
      <alignment horizontal="center" vertical="center" wrapText="1"/>
      <protection hidden="1"/>
    </xf>
    <xf numFmtId="0" fontId="10" fillId="0" borderId="23" xfId="0" applyFont="1" applyBorder="1" applyAlignment="1" applyProtection="1">
      <alignment horizontal="center" vertical="center"/>
      <protection hidden="1"/>
    </xf>
    <xf numFmtId="0" fontId="10" fillId="0" borderId="16" xfId="0" applyFont="1" applyBorder="1" applyAlignment="1" applyProtection="1">
      <alignment horizontal="center" vertical="center"/>
      <protection hidden="1"/>
    </xf>
    <xf numFmtId="0" fontId="10" fillId="0" borderId="52" xfId="0" applyFont="1" applyBorder="1" applyAlignment="1" applyProtection="1">
      <alignment horizontal="center" vertical="center"/>
      <protection hidden="1"/>
    </xf>
    <xf numFmtId="0" fontId="43" fillId="0" borderId="17" xfId="0" applyFont="1" applyFill="1" applyBorder="1" applyAlignment="1" applyProtection="1">
      <alignment horizontal="center" vertical="center"/>
      <protection hidden="1"/>
    </xf>
    <xf numFmtId="0" fontId="43" fillId="0" borderId="17" xfId="0" applyFont="1" applyFill="1" applyBorder="1" applyAlignment="1" applyProtection="1">
      <alignment vertical="center" wrapText="1"/>
      <protection hidden="1"/>
    </xf>
    <xf numFmtId="165" fontId="43" fillId="0" borderId="17" xfId="0" applyNumberFormat="1" applyFont="1" applyFill="1" applyBorder="1" applyAlignment="1" applyProtection="1">
      <alignment horizontal="center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66" fontId="41" fillId="0" borderId="23" xfId="0" applyNumberFormat="1" applyFont="1" applyFill="1" applyBorder="1" applyAlignment="1" applyProtection="1">
      <alignment horizontal="center" vertical="center"/>
      <protection hidden="1"/>
    </xf>
    <xf numFmtId="166" fontId="41" fillId="0" borderId="16" xfId="0" applyNumberFormat="1" applyFont="1" applyFill="1" applyBorder="1" applyAlignment="1" applyProtection="1">
      <alignment horizontal="center" vertical="center"/>
      <protection hidden="1"/>
    </xf>
    <xf numFmtId="1" fontId="41" fillId="0" borderId="23" xfId="0" applyNumberFormat="1" applyFont="1" applyFill="1" applyBorder="1" applyAlignment="1" applyProtection="1">
      <alignment horizontal="center" vertical="center"/>
      <protection hidden="1"/>
    </xf>
    <xf numFmtId="1" fontId="41" fillId="0" borderId="52" xfId="0" applyNumberFormat="1" applyFont="1" applyFill="1" applyBorder="1" applyAlignment="1" applyProtection="1">
      <alignment horizontal="center" vertical="center"/>
      <protection hidden="1"/>
    </xf>
    <xf numFmtId="1" fontId="41" fillId="0" borderId="16" xfId="0" applyNumberFormat="1" applyFont="1" applyFill="1" applyBorder="1" applyAlignment="1" applyProtection="1">
      <alignment horizontal="center" vertical="center"/>
      <protection hidden="1"/>
    </xf>
    <xf numFmtId="1" fontId="41" fillId="0" borderId="24" xfId="0" applyNumberFormat="1" applyFont="1" applyFill="1" applyBorder="1" applyAlignment="1" applyProtection="1">
      <alignment horizontal="center" vertical="center"/>
      <protection hidden="1"/>
    </xf>
    <xf numFmtId="1" fontId="41" fillId="0" borderId="53" xfId="0" applyNumberFormat="1" applyFont="1" applyFill="1" applyBorder="1" applyAlignment="1" applyProtection="1">
      <alignment horizontal="center" vertical="center"/>
      <protection hidden="1"/>
    </xf>
    <xf numFmtId="1" fontId="41" fillId="0" borderId="43" xfId="0" applyNumberFormat="1" applyFont="1" applyFill="1" applyBorder="1" applyAlignment="1" applyProtection="1">
      <alignment horizontal="center" vertical="center"/>
      <protection hidden="1"/>
    </xf>
    <xf numFmtId="1" fontId="82" fillId="0" borderId="51" xfId="0" applyNumberFormat="1" applyFont="1" applyFill="1" applyBorder="1" applyAlignment="1" applyProtection="1">
      <alignment horizontal="center" vertical="center"/>
      <protection hidden="1"/>
    </xf>
    <xf numFmtId="1" fontId="82" fillId="0" borderId="0" xfId="0" applyNumberFormat="1" applyFont="1" applyFill="1" applyBorder="1" applyAlignment="1" applyProtection="1">
      <alignment horizontal="center" vertical="center"/>
      <protection hidden="1"/>
    </xf>
    <xf numFmtId="1" fontId="82" fillId="0" borderId="44" xfId="0" applyNumberFormat="1" applyFont="1" applyFill="1" applyBorder="1" applyAlignment="1" applyProtection="1">
      <alignment horizontal="center" vertical="center"/>
      <protection hidden="1"/>
    </xf>
    <xf numFmtId="1" fontId="41" fillId="0" borderId="50" xfId="0" applyNumberFormat="1" applyFont="1" applyFill="1" applyBorder="1" applyAlignment="1" applyProtection="1">
      <alignment horizontal="center" vertical="center"/>
      <protection hidden="1"/>
    </xf>
    <xf numFmtId="1" fontId="41" fillId="0" borderId="72" xfId="0" applyNumberFormat="1" applyFont="1" applyFill="1" applyBorder="1" applyAlignment="1" applyProtection="1">
      <alignment horizontal="center" vertical="center"/>
      <protection hidden="1"/>
    </xf>
    <xf numFmtId="1" fontId="41" fillId="0" borderId="45" xfId="0" applyNumberFormat="1" applyFont="1" applyFill="1" applyBorder="1" applyAlignment="1" applyProtection="1">
      <alignment horizontal="center" vertical="center"/>
      <protection hidden="1"/>
    </xf>
    <xf numFmtId="0" fontId="43" fillId="0" borderId="17" xfId="0" applyFont="1" applyFill="1" applyBorder="1" applyAlignment="1" applyProtection="1">
      <alignment horizontal="center" vertical="center" wrapText="1"/>
      <protection hidden="1"/>
    </xf>
    <xf numFmtId="165" fontId="43" fillId="0" borderId="17" xfId="0" applyNumberFormat="1" applyFont="1" applyFill="1" applyBorder="1" applyAlignment="1" applyProtection="1">
      <alignment horizontal="center" vertical="center"/>
      <protection hidden="1"/>
    </xf>
    <xf numFmtId="1" fontId="41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41" fillId="0" borderId="16" xfId="0" applyNumberFormat="1" applyFont="1" applyFill="1" applyBorder="1" applyAlignment="1" applyProtection="1">
      <alignment horizontal="center" vertical="center" wrapText="1"/>
      <protection hidden="1"/>
    </xf>
    <xf numFmtId="166" fontId="43" fillId="0" borderId="23" xfId="0" applyNumberFormat="1" applyFont="1" applyFill="1" applyBorder="1" applyAlignment="1" applyProtection="1">
      <alignment horizontal="center" vertical="center"/>
      <protection hidden="1"/>
    </xf>
    <xf numFmtId="166" fontId="43" fillId="0" borderId="16" xfId="0" applyNumberFormat="1" applyFont="1" applyFill="1" applyBorder="1" applyAlignment="1" applyProtection="1">
      <alignment horizontal="center" vertical="center"/>
      <protection hidden="1"/>
    </xf>
    <xf numFmtId="0" fontId="42" fillId="0" borderId="76" xfId="0" applyFont="1" applyBorder="1" applyAlignment="1" applyProtection="1">
      <alignment horizontal="center" vertical="center" wrapText="1"/>
      <protection hidden="1"/>
    </xf>
    <xf numFmtId="166" fontId="41" fillId="0" borderId="17" xfId="0" applyNumberFormat="1" applyFont="1" applyFill="1" applyBorder="1" applyAlignment="1" applyProtection="1">
      <alignment vertical="center"/>
      <protection hidden="1"/>
    </xf>
    <xf numFmtId="0" fontId="43" fillId="0" borderId="34" xfId="0" applyFont="1" applyFill="1" applyBorder="1" applyAlignment="1" applyProtection="1">
      <alignment horizontal="center" vertical="center" wrapText="1"/>
      <protection hidden="1"/>
    </xf>
    <xf numFmtId="0" fontId="43" fillId="0" borderId="6" xfId="0" applyFont="1" applyFill="1" applyBorder="1" applyAlignment="1" applyProtection="1">
      <alignment horizontal="center" vertical="center" wrapText="1"/>
      <protection hidden="1"/>
    </xf>
    <xf numFmtId="0" fontId="43" fillId="3" borderId="8" xfId="0" applyFont="1" applyFill="1" applyBorder="1" applyAlignment="1" applyProtection="1">
      <alignment horizontal="center" vertical="center" wrapText="1"/>
      <protection hidden="1"/>
    </xf>
    <xf numFmtId="0" fontId="43" fillId="3" borderId="47" xfId="0" applyFont="1" applyFill="1" applyBorder="1" applyAlignment="1" applyProtection="1">
      <alignment horizontal="center" vertical="center" wrapText="1"/>
      <protection hidden="1"/>
    </xf>
    <xf numFmtId="1" fontId="55" fillId="2" borderId="103" xfId="0" applyNumberFormat="1" applyFont="1" applyFill="1" applyBorder="1" applyAlignment="1" applyProtection="1">
      <alignment horizontal="center" vertical="center"/>
      <protection hidden="1"/>
    </xf>
    <xf numFmtId="1" fontId="55" fillId="2" borderId="106" xfId="0" applyNumberFormat="1" applyFont="1" applyFill="1" applyBorder="1" applyAlignment="1" applyProtection="1">
      <alignment horizontal="center" vertical="center"/>
      <protection hidden="1"/>
    </xf>
    <xf numFmtId="166" fontId="43" fillId="0" borderId="52" xfId="0" applyNumberFormat="1" applyFont="1" applyFill="1" applyBorder="1" applyAlignment="1" applyProtection="1">
      <alignment horizontal="center" vertical="center"/>
      <protection hidden="1"/>
    </xf>
    <xf numFmtId="1" fontId="83" fillId="0" borderId="23" xfId="0" applyNumberFormat="1" applyFont="1" applyFill="1" applyBorder="1" applyAlignment="1" applyProtection="1">
      <alignment horizontal="center" vertical="center"/>
      <protection hidden="1"/>
    </xf>
    <xf numFmtId="1" fontId="83" fillId="0" borderId="16" xfId="0" applyNumberFormat="1" applyFont="1" applyFill="1" applyBorder="1" applyAlignment="1" applyProtection="1">
      <alignment horizontal="center" vertical="center"/>
      <protection hidden="1"/>
    </xf>
    <xf numFmtId="0" fontId="0" fillId="0" borderId="23" xfId="0" applyBorder="1" applyAlignment="1" applyProtection="1">
      <alignment horizontal="center" vertical="center"/>
      <protection hidden="1"/>
    </xf>
    <xf numFmtId="0" fontId="0" fillId="0" borderId="16" xfId="0" applyBorder="1" applyAlignment="1" applyProtection="1">
      <alignment horizontal="center" vertical="center"/>
      <protection hidden="1"/>
    </xf>
    <xf numFmtId="1" fontId="83" fillId="0" borderId="52" xfId="0" applyNumberFormat="1" applyFont="1" applyFill="1" applyBorder="1" applyAlignment="1" applyProtection="1">
      <alignment horizontal="center" vertical="center"/>
      <protection hidden="1"/>
    </xf>
    <xf numFmtId="0" fontId="6" fillId="0" borderId="102" xfId="0" applyFont="1" applyBorder="1" applyAlignment="1" applyProtection="1">
      <alignment horizontal="center" vertical="center" wrapText="1"/>
      <protection hidden="1"/>
    </xf>
    <xf numFmtId="0" fontId="6" fillId="0" borderId="105" xfId="0" applyFont="1" applyBorder="1" applyAlignment="1" applyProtection="1">
      <alignment horizontal="center" vertical="center" wrapText="1"/>
      <protection hidden="1"/>
    </xf>
    <xf numFmtId="0" fontId="43" fillId="0" borderId="23" xfId="0" applyFont="1" applyFill="1" applyBorder="1" applyAlignment="1" applyProtection="1">
      <alignment horizontal="center" vertical="center"/>
      <protection hidden="1"/>
    </xf>
    <xf numFmtId="0" fontId="43" fillId="0" borderId="16" xfId="0" applyFont="1" applyFill="1" applyBorder="1" applyAlignment="1" applyProtection="1">
      <alignment horizontal="center" vertical="center"/>
      <protection hidden="1"/>
    </xf>
    <xf numFmtId="166" fontId="38" fillId="0" borderId="16" xfId="0" applyNumberFormat="1" applyFont="1" applyFill="1" applyBorder="1" applyAlignment="1" applyProtection="1">
      <alignment horizontal="center" vertical="center"/>
      <protection hidden="1"/>
    </xf>
    <xf numFmtId="165" fontId="43" fillId="0" borderId="23" xfId="0" applyNumberFormat="1" applyFont="1" applyFill="1" applyBorder="1" applyAlignment="1" applyProtection="1">
      <alignment horizontal="center"/>
      <protection hidden="1"/>
    </xf>
    <xf numFmtId="165" fontId="43" fillId="0" borderId="16" xfId="0" applyNumberFormat="1" applyFont="1" applyFill="1" applyBorder="1" applyAlignment="1" applyProtection="1">
      <alignment horizontal="center"/>
      <protection hidden="1"/>
    </xf>
    <xf numFmtId="0" fontId="43" fillId="0" borderId="23" xfId="0" applyFont="1" applyFill="1" applyBorder="1" applyAlignment="1" applyProtection="1">
      <alignment horizontal="left" vertical="center" wrapText="1"/>
      <protection hidden="1"/>
    </xf>
    <xf numFmtId="0" fontId="43" fillId="0" borderId="16" xfId="0" applyFont="1" applyFill="1" applyBorder="1" applyAlignment="1" applyProtection="1">
      <alignment horizontal="left" vertical="center" wrapText="1"/>
      <protection hidden="1"/>
    </xf>
    <xf numFmtId="1" fontId="60" fillId="0" borderId="128" xfId="0" applyNumberFormat="1" applyFont="1" applyFill="1" applyBorder="1" applyAlignment="1" applyProtection="1">
      <alignment horizontal="center" vertical="center"/>
      <protection hidden="1"/>
    </xf>
    <xf numFmtId="1" fontId="60" fillId="0" borderId="129" xfId="0" applyNumberFormat="1" applyFont="1" applyFill="1" applyBorder="1" applyAlignment="1" applyProtection="1">
      <alignment horizontal="center" vertical="center"/>
      <protection hidden="1"/>
    </xf>
    <xf numFmtId="44" fontId="69" fillId="0" borderId="23" xfId="0" applyNumberFormat="1" applyFont="1" applyFill="1" applyBorder="1" applyAlignment="1" applyProtection="1">
      <alignment horizontal="center" vertical="center"/>
      <protection hidden="1"/>
    </xf>
    <xf numFmtId="44" fontId="69" fillId="0" borderId="16" xfId="0" applyNumberFormat="1" applyFont="1" applyFill="1" applyBorder="1" applyAlignment="1" applyProtection="1">
      <alignment horizontal="center" vertical="center"/>
      <protection hidden="1"/>
    </xf>
    <xf numFmtId="1" fontId="69" fillId="8" borderId="24" xfId="0" applyNumberFormat="1" applyFont="1" applyFill="1" applyBorder="1" applyAlignment="1" applyProtection="1">
      <alignment horizontal="center" vertical="center"/>
      <protection hidden="1"/>
    </xf>
    <xf numFmtId="1" fontId="69" fillId="8" borderId="43" xfId="0" applyNumberFormat="1" applyFont="1" applyFill="1" applyBorder="1" applyAlignment="1" applyProtection="1">
      <alignment horizontal="center" vertical="center"/>
      <protection hidden="1"/>
    </xf>
    <xf numFmtId="0" fontId="70" fillId="8" borderId="51" xfId="0" applyFont="1" applyFill="1" applyBorder="1" applyAlignment="1" applyProtection="1">
      <alignment horizontal="center" vertical="center"/>
      <protection hidden="1"/>
    </xf>
    <xf numFmtId="0" fontId="70" fillId="8" borderId="44" xfId="0" applyFont="1" applyFill="1" applyBorder="1" applyAlignment="1" applyProtection="1">
      <alignment horizontal="center" vertical="center"/>
      <protection hidden="1"/>
    </xf>
    <xf numFmtId="1" fontId="69" fillId="8" borderId="50" xfId="0" applyNumberFormat="1" applyFont="1" applyFill="1" applyBorder="1" applyAlignment="1" applyProtection="1">
      <alignment horizontal="center" vertical="center"/>
      <protection hidden="1"/>
    </xf>
    <xf numFmtId="1" fontId="69" fillId="8" borderId="45" xfId="0" applyNumberFormat="1" applyFont="1" applyFill="1" applyBorder="1" applyAlignment="1" applyProtection="1">
      <alignment horizontal="center" vertical="center"/>
      <protection hidden="1"/>
    </xf>
    <xf numFmtId="1" fontId="69" fillId="0" borderId="23" xfId="0" applyNumberFormat="1" applyFont="1" applyFill="1" applyBorder="1" applyAlignment="1" applyProtection="1">
      <alignment horizontal="center" vertical="center"/>
      <protection hidden="1"/>
    </xf>
    <xf numFmtId="1" fontId="69" fillId="0" borderId="16" xfId="0" applyNumberFormat="1" applyFont="1" applyFill="1" applyBorder="1" applyAlignment="1" applyProtection="1">
      <alignment horizontal="center" vertical="center"/>
      <protection hidden="1"/>
    </xf>
    <xf numFmtId="0" fontId="69" fillId="0" borderId="23" xfId="0" applyNumberFormat="1" applyFont="1" applyFill="1" applyBorder="1" applyAlignment="1" applyProtection="1">
      <alignment horizontal="center" vertical="center"/>
      <protection hidden="1"/>
    </xf>
    <xf numFmtId="0" fontId="69" fillId="0" borderId="16" xfId="0" applyNumberFormat="1" applyFont="1" applyFill="1" applyBorder="1" applyAlignment="1" applyProtection="1">
      <alignment horizontal="center" vertical="center"/>
      <protection hidden="1"/>
    </xf>
    <xf numFmtId="1" fontId="69" fillId="0" borderId="23" xfId="0" applyNumberFormat="1" applyFont="1" applyFill="1" applyBorder="1" applyAlignment="1">
      <alignment horizontal="center" vertical="center" wrapText="1"/>
    </xf>
    <xf numFmtId="1" fontId="69" fillId="0" borderId="16" xfId="0" applyNumberFormat="1" applyFont="1" applyFill="1" applyBorder="1" applyAlignment="1">
      <alignment horizontal="center" vertical="center" wrapText="1"/>
    </xf>
    <xf numFmtId="164" fontId="69" fillId="0" borderId="23" xfId="0" applyNumberFormat="1" applyFont="1" applyFill="1" applyBorder="1" applyAlignment="1" applyProtection="1">
      <alignment horizontal="center" vertical="center"/>
      <protection hidden="1"/>
    </xf>
    <xf numFmtId="164" fontId="69" fillId="0" borderId="16" xfId="0" applyNumberFormat="1" applyFont="1" applyFill="1" applyBorder="1" applyAlignment="1" applyProtection="1">
      <alignment horizontal="center" vertical="center"/>
      <protection hidden="1"/>
    </xf>
    <xf numFmtId="0" fontId="69" fillId="0" borderId="23" xfId="0" applyFont="1" applyFill="1" applyBorder="1" applyAlignment="1">
      <alignment horizontal="center" vertical="center"/>
    </xf>
    <xf numFmtId="0" fontId="69" fillId="0" borderId="16" xfId="0" applyFont="1" applyFill="1" applyBorder="1" applyAlignment="1">
      <alignment horizontal="center" vertical="center"/>
    </xf>
    <xf numFmtId="1" fontId="69" fillId="8" borderId="23" xfId="0" applyNumberFormat="1" applyFont="1" applyFill="1" applyBorder="1" applyAlignment="1" applyProtection="1">
      <alignment horizontal="center" vertical="center"/>
      <protection hidden="1"/>
    </xf>
    <xf numFmtId="1" fontId="69" fillId="8" borderId="16" xfId="0" applyNumberFormat="1" applyFont="1" applyFill="1" applyBorder="1" applyAlignment="1" applyProtection="1">
      <alignment horizontal="center" vertical="center"/>
      <protection hidden="1"/>
    </xf>
    <xf numFmtId="0" fontId="48" fillId="0" borderId="20" xfId="0" applyFont="1" applyFill="1" applyBorder="1" applyAlignment="1" applyProtection="1">
      <alignment horizontal="left" vertical="center"/>
      <protection hidden="1"/>
    </xf>
    <xf numFmtId="0" fontId="48" fillId="6" borderId="140" xfId="0" applyFont="1" applyFill="1" applyBorder="1" applyAlignment="1" applyProtection="1">
      <alignment horizontal="center" vertical="center"/>
      <protection hidden="1"/>
    </xf>
    <xf numFmtId="0" fontId="48" fillId="6" borderId="145" xfId="0" applyFont="1" applyFill="1" applyBorder="1" applyAlignment="1" applyProtection="1">
      <alignment horizontal="center" vertical="center"/>
      <protection hidden="1"/>
    </xf>
    <xf numFmtId="0" fontId="48" fillId="0" borderId="40" xfId="0" applyFont="1" applyFill="1" applyBorder="1" applyAlignment="1" applyProtection="1">
      <alignment horizontal="center" vertical="center"/>
      <protection hidden="1"/>
    </xf>
    <xf numFmtId="0" fontId="48" fillId="0" borderId="48" xfId="0" applyFont="1" applyFill="1" applyBorder="1" applyAlignment="1" applyProtection="1">
      <alignment horizontal="center" vertical="center"/>
      <protection hidden="1"/>
    </xf>
    <xf numFmtId="0" fontId="48" fillId="0" borderId="54" xfId="0" applyFont="1" applyFill="1" applyBorder="1" applyAlignment="1" applyProtection="1">
      <alignment horizontal="center" vertical="center"/>
      <protection hidden="1"/>
    </xf>
    <xf numFmtId="0" fontId="46" fillId="4" borderId="33" xfId="0" applyFont="1" applyFill="1" applyBorder="1" applyAlignment="1" applyProtection="1">
      <alignment horizontal="center" vertical="center"/>
      <protection hidden="1"/>
    </xf>
    <xf numFmtId="0" fontId="46" fillId="4" borderId="54" xfId="0" applyFont="1" applyFill="1" applyBorder="1" applyAlignment="1" applyProtection="1">
      <alignment horizontal="center" vertical="center"/>
      <protection hidden="1"/>
    </xf>
    <xf numFmtId="0" fontId="46" fillId="4" borderId="7" xfId="0" applyFont="1" applyFill="1" applyBorder="1" applyAlignment="1" applyProtection="1">
      <alignment horizontal="center" vertical="center" wrapText="1"/>
      <protection hidden="1"/>
    </xf>
    <xf numFmtId="0" fontId="46" fillId="4" borderId="52" xfId="0" applyFont="1" applyFill="1" applyBorder="1" applyAlignment="1" applyProtection="1">
      <alignment horizontal="center" vertical="center" wrapText="1"/>
      <protection hidden="1"/>
    </xf>
    <xf numFmtId="0" fontId="46" fillId="4" borderId="7" xfId="0" applyFont="1" applyFill="1" applyBorder="1" applyAlignment="1" applyProtection="1">
      <alignment horizontal="center" vertical="center"/>
      <protection hidden="1"/>
    </xf>
    <xf numFmtId="0" fontId="46" fillId="4" borderId="52" xfId="0" applyFont="1" applyFill="1" applyBorder="1" applyAlignment="1" applyProtection="1">
      <alignment horizontal="center" vertical="center"/>
      <protection hidden="1"/>
    </xf>
    <xf numFmtId="0" fontId="46" fillId="3" borderId="8" xfId="0" applyFont="1" applyFill="1" applyBorder="1" applyAlignment="1" applyProtection="1">
      <alignment horizontal="center" vertical="center" wrapText="1"/>
      <protection hidden="1"/>
    </xf>
    <xf numFmtId="0" fontId="53" fillId="3" borderId="29" xfId="0" applyFont="1" applyFill="1" applyBorder="1" applyAlignment="1" applyProtection="1">
      <alignment horizontal="center" vertical="center" wrapText="1"/>
      <protection hidden="1"/>
    </xf>
    <xf numFmtId="0" fontId="46" fillId="3" borderId="53" xfId="0" applyFont="1" applyFill="1" applyBorder="1" applyAlignment="1" applyProtection="1">
      <alignment horizontal="center" vertical="center" wrapText="1"/>
      <protection hidden="1"/>
    </xf>
    <xf numFmtId="0" fontId="53" fillId="3" borderId="31" xfId="0" applyFont="1" applyFill="1" applyBorder="1" applyAlignment="1" applyProtection="1">
      <alignment horizontal="center" vertical="center" wrapText="1"/>
      <protection hidden="1"/>
    </xf>
    <xf numFmtId="0" fontId="46" fillId="0" borderId="8" xfId="0" applyFont="1" applyFill="1" applyBorder="1" applyAlignment="1" applyProtection="1">
      <alignment horizontal="center" vertical="center" wrapText="1"/>
      <protection hidden="1"/>
    </xf>
    <xf numFmtId="0" fontId="46" fillId="0" borderId="28" xfId="0" applyFont="1" applyFill="1" applyBorder="1" applyAlignment="1" applyProtection="1">
      <alignment horizontal="center" vertical="center" wrapText="1"/>
      <protection hidden="1"/>
    </xf>
    <xf numFmtId="0" fontId="46" fillId="0" borderId="47" xfId="0" applyFont="1" applyFill="1" applyBorder="1" applyAlignment="1" applyProtection="1">
      <alignment horizontal="center" vertical="center" wrapText="1"/>
      <protection hidden="1"/>
    </xf>
    <xf numFmtId="0" fontId="46" fillId="0" borderId="53" xfId="0" applyFont="1" applyFill="1" applyBorder="1" applyAlignment="1" applyProtection="1">
      <alignment horizontal="center" vertical="center" wrapText="1"/>
      <protection hidden="1"/>
    </xf>
    <xf numFmtId="0" fontId="46" fillId="0" borderId="0" xfId="0" applyFont="1" applyFill="1" applyBorder="1" applyAlignment="1" applyProtection="1">
      <alignment horizontal="center" vertical="center" wrapText="1"/>
      <protection hidden="1"/>
    </xf>
    <xf numFmtId="0" fontId="46" fillId="0" borderId="72" xfId="0" applyFont="1" applyFill="1" applyBorder="1" applyAlignment="1" applyProtection="1">
      <alignment horizontal="center" vertical="center" wrapText="1"/>
      <protection hidden="1"/>
    </xf>
    <xf numFmtId="0" fontId="46" fillId="4" borderId="16" xfId="0" applyFont="1" applyFill="1" applyBorder="1" applyAlignment="1" applyProtection="1">
      <alignment horizontal="center" vertical="center" wrapText="1"/>
      <protection hidden="1"/>
    </xf>
    <xf numFmtId="0" fontId="46" fillId="5" borderId="7" xfId="0" applyFont="1" applyFill="1" applyBorder="1" applyAlignment="1" applyProtection="1">
      <alignment horizontal="center" vertical="center" wrapText="1"/>
      <protection hidden="1"/>
    </xf>
    <xf numFmtId="0" fontId="46" fillId="5" borderId="52" xfId="0" applyFont="1" applyFill="1" applyBorder="1" applyAlignment="1" applyProtection="1">
      <alignment horizontal="center" vertical="center" wrapText="1"/>
      <protection hidden="1"/>
    </xf>
    <xf numFmtId="1" fontId="46" fillId="14" borderId="7" xfId="0" applyNumberFormat="1" applyFont="1" applyFill="1" applyBorder="1" applyAlignment="1" applyProtection="1">
      <alignment horizontal="center" vertical="center" wrapText="1"/>
      <protection hidden="1"/>
    </xf>
    <xf numFmtId="1" fontId="46" fillId="14" borderId="52" xfId="0" applyNumberFormat="1" applyFont="1" applyFill="1" applyBorder="1" applyAlignment="1" applyProtection="1">
      <alignment horizontal="center" vertical="center" wrapText="1"/>
      <protection hidden="1"/>
    </xf>
    <xf numFmtId="1" fontId="46" fillId="14" borderId="8" xfId="0" applyNumberFormat="1" applyFont="1" applyFill="1" applyBorder="1" applyAlignment="1" applyProtection="1">
      <alignment horizontal="center" vertical="center" wrapText="1"/>
      <protection hidden="1"/>
    </xf>
    <xf numFmtId="1" fontId="46" fillId="14" borderId="53" xfId="0" applyNumberFormat="1" applyFont="1" applyFill="1" applyBorder="1" applyAlignment="1" applyProtection="1">
      <alignment horizontal="center" vertical="center" wrapText="1"/>
      <protection hidden="1"/>
    </xf>
    <xf numFmtId="44" fontId="69" fillId="0" borderId="52" xfId="0" applyNumberFormat="1" applyFont="1" applyFill="1" applyBorder="1" applyAlignment="1" applyProtection="1">
      <alignment horizontal="center" vertical="center"/>
      <protection hidden="1"/>
    </xf>
    <xf numFmtId="1" fontId="69" fillId="8" borderId="53" xfId="0" applyNumberFormat="1" applyFont="1" applyFill="1" applyBorder="1" applyAlignment="1" applyProtection="1">
      <alignment horizontal="center" vertical="center"/>
      <protection hidden="1"/>
    </xf>
    <xf numFmtId="0" fontId="70" fillId="8" borderId="0" xfId="0" applyFont="1" applyFill="1" applyBorder="1" applyAlignment="1" applyProtection="1">
      <alignment horizontal="center" vertical="center"/>
      <protection hidden="1"/>
    </xf>
    <xf numFmtId="1" fontId="69" fillId="8" borderId="72" xfId="0" applyNumberFormat="1" applyFont="1" applyFill="1" applyBorder="1" applyAlignment="1" applyProtection="1">
      <alignment horizontal="center" vertical="center"/>
      <protection hidden="1"/>
    </xf>
    <xf numFmtId="0" fontId="69" fillId="0" borderId="52" xfId="0" applyNumberFormat="1" applyFont="1" applyFill="1" applyBorder="1" applyAlignment="1" applyProtection="1">
      <alignment horizontal="center" vertical="center"/>
      <protection hidden="1"/>
    </xf>
    <xf numFmtId="1" fontId="69" fillId="0" borderId="52" xfId="0" applyNumberFormat="1" applyFont="1" applyFill="1" applyBorder="1" applyAlignment="1" applyProtection="1">
      <alignment horizontal="center" vertical="center"/>
      <protection hidden="1"/>
    </xf>
    <xf numFmtId="0" fontId="5" fillId="0" borderId="5" xfId="0" applyFont="1" applyBorder="1" applyAlignment="1" applyProtection="1">
      <alignment horizontal="center" vertical="center" wrapText="1"/>
      <protection hidden="1"/>
    </xf>
    <xf numFmtId="0" fontId="5" fillId="0" borderId="6" xfId="0" applyFont="1" applyBorder="1" applyAlignment="1" applyProtection="1">
      <alignment horizontal="center" vertical="center" wrapText="1"/>
      <protection hidden="1"/>
    </xf>
    <xf numFmtId="0" fontId="5" fillId="0" borderId="9" xfId="0" applyFont="1" applyBorder="1" applyAlignment="1" applyProtection="1">
      <alignment horizontal="center" vertical="center" wrapText="1"/>
      <protection hidden="1"/>
    </xf>
    <xf numFmtId="0" fontId="5" fillId="0" borderId="18" xfId="0" applyFont="1" applyBorder="1" applyAlignment="1" applyProtection="1">
      <alignment horizontal="center" vertical="center" wrapText="1"/>
      <protection hidden="1"/>
    </xf>
    <xf numFmtId="0" fontId="13" fillId="0" borderId="5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0" xfId="0" applyFont="1" applyBorder="1" applyAlignment="1">
      <alignment horizontal="center" vertical="center" wrapText="1"/>
    </xf>
    <xf numFmtId="0" fontId="13" fillId="0" borderId="65" xfId="0" applyFont="1" applyBorder="1" applyAlignment="1">
      <alignment horizontal="center" vertical="center" wrapText="1"/>
    </xf>
    <xf numFmtId="164" fontId="13" fillId="0" borderId="66" xfId="0" applyNumberFormat="1" applyFont="1" applyBorder="1" applyAlignment="1">
      <alignment horizontal="center" vertical="center" wrapText="1"/>
    </xf>
    <xf numFmtId="0" fontId="13" fillId="0" borderId="67" xfId="0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wrapText="1"/>
    </xf>
    <xf numFmtId="1" fontId="13" fillId="0" borderId="10" xfId="0" applyNumberFormat="1" applyFont="1" applyBorder="1" applyAlignment="1">
      <alignment horizontal="center" vertical="center" wrapText="1"/>
    </xf>
    <xf numFmtId="1" fontId="13" fillId="0" borderId="40" xfId="0" applyNumberFormat="1" applyFont="1" applyBorder="1" applyAlignment="1">
      <alignment horizontal="center" vertical="center" wrapText="1"/>
    </xf>
    <xf numFmtId="1" fontId="13" fillId="0" borderId="65" xfId="0" applyNumberFormat="1" applyFont="1" applyBorder="1" applyAlignment="1">
      <alignment horizontal="center" vertical="center" wrapText="1"/>
    </xf>
    <xf numFmtId="0" fontId="73" fillId="0" borderId="79" xfId="0" applyFont="1" applyBorder="1" applyAlignment="1">
      <alignment horizontal="center" vertical="center"/>
    </xf>
    <xf numFmtId="0" fontId="73" fillId="0" borderId="76" xfId="0" applyFont="1" applyBorder="1" applyAlignment="1">
      <alignment horizontal="center" vertical="center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69" fillId="4" borderId="23" xfId="0" applyFont="1" applyFill="1" applyBorder="1" applyAlignment="1">
      <alignment horizontal="center" vertical="center"/>
    </xf>
    <xf numFmtId="0" fontId="69" fillId="4" borderId="52" xfId="0" applyFont="1" applyFill="1" applyBorder="1" applyAlignment="1">
      <alignment horizontal="center" vertical="center"/>
    </xf>
    <xf numFmtId="0" fontId="69" fillId="4" borderId="16" xfId="0" applyFont="1" applyFill="1" applyBorder="1" applyAlignment="1">
      <alignment horizontal="center" vertical="center"/>
    </xf>
    <xf numFmtId="164" fontId="69" fillId="0" borderId="52" xfId="0" applyNumberFormat="1" applyFont="1" applyFill="1" applyBorder="1" applyAlignment="1" applyProtection="1">
      <alignment horizontal="center" vertical="center"/>
      <protection hidden="1"/>
    </xf>
    <xf numFmtId="0" fontId="5" fillId="0" borderId="102" xfId="0" applyFont="1" applyBorder="1" applyAlignment="1" applyProtection="1">
      <alignment horizontal="center" vertical="center" wrapText="1"/>
      <protection hidden="1"/>
    </xf>
    <xf numFmtId="0" fontId="5" fillId="0" borderId="105" xfId="0" applyFont="1" applyBorder="1" applyAlignment="1" applyProtection="1">
      <alignment horizontal="center" vertical="center" wrapText="1"/>
      <protection hidden="1"/>
    </xf>
    <xf numFmtId="0" fontId="0" fillId="0" borderId="40" xfId="0" applyBorder="1" applyAlignment="1" applyProtection="1">
      <alignment horizontal="center" vertical="center"/>
      <protection hidden="1"/>
    </xf>
    <xf numFmtId="0" fontId="0" fillId="0" borderId="48" xfId="0" applyBorder="1" applyAlignment="1" applyProtection="1">
      <alignment horizontal="center" vertical="center"/>
      <protection hidden="1"/>
    </xf>
    <xf numFmtId="1" fontId="69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69" fillId="0" borderId="52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Border="1" applyAlignment="1">
      <alignment horizontal="center" vertical="center"/>
    </xf>
    <xf numFmtId="1" fontId="60" fillId="0" borderId="128" xfId="0" applyNumberFormat="1" applyFont="1" applyFill="1" applyBorder="1" applyAlignment="1" applyProtection="1">
      <alignment horizontal="left" vertical="center" indent="2"/>
      <protection hidden="1"/>
    </xf>
    <xf numFmtId="1" fontId="60" fillId="0" borderId="75" xfId="0" applyNumberFormat="1" applyFont="1" applyFill="1" applyBorder="1" applyAlignment="1" applyProtection="1">
      <alignment horizontal="left" vertical="center" indent="2"/>
      <protection hidden="1"/>
    </xf>
    <xf numFmtId="1" fontId="60" fillId="0" borderId="129" xfId="0" applyNumberFormat="1" applyFont="1" applyFill="1" applyBorder="1" applyAlignment="1" applyProtection="1">
      <alignment horizontal="left" vertical="center" indent="2"/>
      <protection hidden="1"/>
    </xf>
    <xf numFmtId="1" fontId="60" fillId="0" borderId="127" xfId="0" applyNumberFormat="1" applyFont="1" applyFill="1" applyBorder="1" applyAlignment="1" applyProtection="1">
      <alignment horizontal="right" vertical="center"/>
      <protection hidden="1"/>
    </xf>
    <xf numFmtId="1" fontId="60" fillId="0" borderId="126" xfId="0" applyNumberFormat="1" applyFont="1" applyFill="1" applyBorder="1" applyAlignment="1" applyProtection="1">
      <alignment horizontal="right" vertical="center"/>
      <protection hidden="1"/>
    </xf>
    <xf numFmtId="0" fontId="0" fillId="0" borderId="2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9" xfId="0" applyBorder="1" applyAlignment="1" applyProtection="1">
      <alignment horizontal="center" vertical="center"/>
      <protection hidden="1"/>
    </xf>
    <xf numFmtId="0" fontId="0" fillId="0" borderId="3" xfId="0" applyBorder="1" applyAlignment="1" applyProtection="1">
      <alignment horizontal="center" vertical="center"/>
      <protection hidden="1"/>
    </xf>
    <xf numFmtId="0" fontId="0" fillId="0" borderId="54" xfId="0" applyBorder="1" applyAlignment="1" applyProtection="1">
      <alignment horizontal="center" vertical="center"/>
      <protection hidden="1"/>
    </xf>
    <xf numFmtId="0" fontId="3" fillId="8" borderId="51" xfId="0" applyFont="1" applyFill="1" applyBorder="1" applyAlignment="1" applyProtection="1">
      <alignment horizontal="center" vertical="center"/>
      <protection hidden="1"/>
    </xf>
    <xf numFmtId="0" fontId="3" fillId="8" borderId="0" xfId="0" applyFont="1" applyFill="1" applyBorder="1" applyAlignment="1" applyProtection="1">
      <alignment horizontal="center" vertical="center"/>
      <protection hidden="1"/>
    </xf>
    <xf numFmtId="0" fontId="3" fillId="8" borderId="44" xfId="0" applyFont="1" applyFill="1" applyBorder="1" applyAlignment="1" applyProtection="1">
      <alignment horizontal="center" vertical="center"/>
      <protection hidden="1"/>
    </xf>
    <xf numFmtId="1" fontId="0" fillId="8" borderId="24" xfId="0" applyNumberFormat="1" applyFill="1" applyBorder="1" applyAlignment="1" applyProtection="1">
      <alignment horizontal="center" vertical="center"/>
      <protection hidden="1"/>
    </xf>
    <xf numFmtId="1" fontId="0" fillId="8" borderId="53" xfId="0" applyNumberFormat="1" applyFill="1" applyBorder="1" applyAlignment="1" applyProtection="1">
      <alignment horizontal="center" vertical="center"/>
      <protection hidden="1"/>
    </xf>
    <xf numFmtId="1" fontId="0" fillId="8" borderId="43" xfId="0" applyNumberFormat="1" applyFill="1" applyBorder="1" applyAlignment="1" applyProtection="1">
      <alignment horizontal="center" vertical="center"/>
      <protection hidden="1"/>
    </xf>
    <xf numFmtId="0" fontId="0" fillId="8" borderId="50" xfId="0" applyFill="1" applyBorder="1" applyAlignment="1" applyProtection="1">
      <alignment horizontal="center" vertical="center"/>
      <protection hidden="1"/>
    </xf>
    <xf numFmtId="0" fontId="0" fillId="8" borderId="72" xfId="0" applyFill="1" applyBorder="1" applyAlignment="1" applyProtection="1">
      <alignment horizontal="center" vertical="center"/>
      <protection hidden="1"/>
    </xf>
    <xf numFmtId="0" fontId="0" fillId="8" borderId="45" xfId="0" applyFill="1" applyBorder="1" applyAlignment="1" applyProtection="1">
      <alignment horizontal="center" vertical="center"/>
      <protection hidden="1"/>
    </xf>
    <xf numFmtId="0" fontId="0" fillId="0" borderId="2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" fontId="0" fillId="0" borderId="52" xfId="0" applyNumberFormat="1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1" fontId="2" fillId="0" borderId="23" xfId="0" applyNumberFormat="1" applyFont="1" applyBorder="1" applyAlignment="1" applyProtection="1">
      <alignment horizontal="center" vertical="center"/>
      <protection hidden="1"/>
    </xf>
    <xf numFmtId="1" fontId="2" fillId="0" borderId="52" xfId="0" applyNumberFormat="1" applyFont="1" applyBorder="1" applyAlignment="1" applyProtection="1">
      <alignment horizontal="center" vertical="center"/>
      <protection hidden="1"/>
    </xf>
    <xf numFmtId="1" fontId="2" fillId="0" borderId="16" xfId="0" applyNumberFormat="1" applyFont="1" applyBorder="1" applyAlignment="1" applyProtection="1">
      <alignment horizontal="center" vertical="center"/>
      <protection hidden="1"/>
    </xf>
    <xf numFmtId="0" fontId="6" fillId="4" borderId="23" xfId="0" applyFont="1" applyFill="1" applyBorder="1" applyAlignment="1" applyProtection="1">
      <alignment horizontal="center" vertical="center"/>
      <protection hidden="1"/>
    </xf>
    <xf numFmtId="0" fontId="6" fillId="4" borderId="52" xfId="0" applyFont="1" applyFill="1" applyBorder="1" applyAlignment="1" applyProtection="1">
      <alignment horizontal="center" vertical="center"/>
      <protection hidden="1"/>
    </xf>
    <xf numFmtId="0" fontId="6" fillId="4" borderId="16" xfId="0" applyFont="1" applyFill="1" applyBorder="1" applyAlignment="1" applyProtection="1">
      <alignment horizontal="center" vertical="center"/>
      <protection hidden="1"/>
    </xf>
    <xf numFmtId="0" fontId="2" fillId="8" borderId="52" xfId="0" applyFont="1" applyFill="1" applyBorder="1" applyAlignment="1" applyProtection="1">
      <alignment horizontal="center" vertical="center"/>
      <protection locked="0"/>
    </xf>
    <xf numFmtId="166" fontId="6" fillId="0" borderId="23" xfId="0" applyNumberFormat="1" applyFont="1" applyBorder="1" applyAlignment="1" applyProtection="1">
      <alignment horizontal="center" vertical="center"/>
      <protection hidden="1"/>
    </xf>
    <xf numFmtId="166" fontId="6" fillId="0" borderId="52" xfId="0" applyNumberFormat="1" applyFont="1" applyBorder="1" applyAlignment="1" applyProtection="1">
      <alignment horizontal="center" vertical="center"/>
      <protection hidden="1"/>
    </xf>
    <xf numFmtId="166" fontId="6" fillId="0" borderId="16" xfId="0" applyNumberFormat="1" applyFont="1" applyBorder="1" applyAlignment="1" applyProtection="1">
      <alignment horizontal="center" vertical="center"/>
      <protection hidden="1"/>
    </xf>
    <xf numFmtId="166" fontId="7" fillId="0" borderId="23" xfId="0" applyNumberFormat="1" applyFont="1" applyBorder="1" applyAlignment="1" applyProtection="1">
      <alignment horizontal="center" vertical="center"/>
      <protection hidden="1"/>
    </xf>
    <xf numFmtId="166" fontId="7" fillId="0" borderId="16" xfId="0" applyNumberFormat="1" applyFont="1" applyBorder="1" applyAlignment="1" applyProtection="1">
      <alignment horizontal="center" vertical="center"/>
      <protection hidden="1"/>
    </xf>
    <xf numFmtId="0" fontId="0" fillId="0" borderId="28" xfId="0" applyBorder="1" applyAlignment="1">
      <alignment horizontal="center" vertical="center"/>
    </xf>
    <xf numFmtId="0" fontId="0" fillId="0" borderId="28" xfId="0" applyBorder="1" applyAlignment="1" applyProtection="1">
      <alignment horizontal="center" vertical="center"/>
      <protection hidden="1"/>
    </xf>
    <xf numFmtId="0" fontId="0" fillId="0" borderId="0" xfId="0" applyBorder="1" applyAlignment="1" applyProtection="1">
      <alignment horizontal="center" vertical="center"/>
      <protection hidden="1"/>
    </xf>
    <xf numFmtId="0" fontId="0" fillId="0" borderId="52" xfId="0" applyBorder="1" applyAlignment="1" applyProtection="1">
      <alignment horizontal="center" vertical="center"/>
      <protection hidden="1"/>
    </xf>
    <xf numFmtId="1" fontId="29" fillId="0" borderId="23" xfId="0" applyNumberFormat="1" applyFont="1" applyFill="1" applyBorder="1" applyAlignment="1" applyProtection="1">
      <alignment horizontal="center" vertical="center"/>
      <protection hidden="1"/>
    </xf>
    <xf numFmtId="1" fontId="29" fillId="0" borderId="52" xfId="0" applyNumberFormat="1" applyFont="1" applyFill="1" applyBorder="1" applyAlignment="1" applyProtection="1">
      <alignment horizontal="center" vertical="center"/>
      <protection hidden="1"/>
    </xf>
    <xf numFmtId="1" fontId="29" fillId="0" borderId="16" xfId="0" applyNumberFormat="1" applyFont="1" applyFill="1" applyBorder="1" applyAlignment="1" applyProtection="1">
      <alignment horizontal="center" vertical="center"/>
      <protection hidden="1"/>
    </xf>
    <xf numFmtId="1" fontId="2" fillId="17" borderId="23" xfId="0" applyNumberFormat="1" applyFont="1" applyFill="1" applyBorder="1" applyAlignment="1" applyProtection="1">
      <alignment horizontal="center" vertical="center"/>
      <protection hidden="1"/>
    </xf>
    <xf numFmtId="1" fontId="2" fillId="17" borderId="52" xfId="0" applyNumberFormat="1" applyFont="1" applyFill="1" applyBorder="1" applyAlignment="1" applyProtection="1">
      <alignment horizontal="center" vertical="center"/>
      <protection hidden="1"/>
    </xf>
    <xf numFmtId="1" fontId="2" fillId="17" borderId="16" xfId="0" applyNumberFormat="1" applyFont="1" applyFill="1" applyBorder="1" applyAlignment="1" applyProtection="1">
      <alignment horizontal="center" vertical="center"/>
      <protection hidden="1"/>
    </xf>
    <xf numFmtId="0" fontId="7" fillId="3" borderId="73" xfId="0" applyFont="1" applyFill="1" applyBorder="1" applyAlignment="1" applyProtection="1">
      <alignment horizontal="center" vertical="center" wrapText="1"/>
      <protection hidden="1"/>
    </xf>
    <xf numFmtId="0" fontId="7" fillId="3" borderId="138" xfId="0" applyFont="1" applyFill="1" applyBorder="1" applyAlignment="1" applyProtection="1">
      <alignment horizontal="center" vertical="center" wrapText="1"/>
      <protection hidden="1"/>
    </xf>
    <xf numFmtId="0" fontId="5" fillId="0" borderId="4" xfId="0" applyFont="1" applyBorder="1" applyAlignment="1" applyProtection="1">
      <alignment horizontal="center" vertical="center" wrapText="1"/>
      <protection hidden="1"/>
    </xf>
    <xf numFmtId="0" fontId="5" fillId="0" borderId="31" xfId="0" applyFont="1" applyBorder="1" applyAlignment="1" applyProtection="1">
      <alignment horizontal="center" vertical="center" wrapText="1"/>
      <protection hidden="1"/>
    </xf>
    <xf numFmtId="1" fontId="78" fillId="0" borderId="52" xfId="0" applyNumberFormat="1" applyFont="1" applyFill="1" applyBorder="1" applyAlignment="1" applyProtection="1">
      <alignment horizontal="center" vertical="center"/>
      <protection hidden="1"/>
    </xf>
    <xf numFmtId="0" fontId="0" fillId="0" borderId="18" xfId="0" applyFont="1" applyFill="1" applyBorder="1" applyAlignment="1" applyProtection="1">
      <alignment horizontal="center" wrapText="1"/>
      <protection hidden="1"/>
    </xf>
    <xf numFmtId="0" fontId="0" fillId="0" borderId="21" xfId="0" applyFont="1" applyFill="1" applyBorder="1" applyAlignment="1" applyProtection="1">
      <alignment horizontal="center" wrapText="1"/>
      <protection hidden="1"/>
    </xf>
    <xf numFmtId="0" fontId="0" fillId="0" borderId="20" xfId="0" applyFont="1" applyFill="1" applyBorder="1" applyAlignment="1" applyProtection="1">
      <alignment horizontal="center" wrapText="1"/>
      <protection hidden="1"/>
    </xf>
    <xf numFmtId="169" fontId="36" fillId="0" borderId="23" xfId="6" applyNumberFormat="1" applyFont="1" applyBorder="1" applyAlignment="1">
      <alignment horizontal="center" vertical="center"/>
    </xf>
    <xf numFmtId="0" fontId="36" fillId="0" borderId="52" xfId="6" applyFont="1" applyBorder="1" applyAlignment="1">
      <alignment horizontal="center" vertical="center"/>
    </xf>
    <xf numFmtId="0" fontId="36" fillId="0" borderId="16" xfId="6" applyFont="1" applyBorder="1" applyAlignment="1">
      <alignment horizontal="center" vertical="center"/>
    </xf>
    <xf numFmtId="0" fontId="0" fillId="15" borderId="23" xfId="0" applyFill="1" applyBorder="1" applyAlignment="1">
      <alignment horizontal="center" vertical="center"/>
    </xf>
    <xf numFmtId="0" fontId="0" fillId="15" borderId="52" xfId="0" applyFill="1" applyBorder="1" applyAlignment="1">
      <alignment horizontal="center" vertical="center"/>
    </xf>
    <xf numFmtId="0" fontId="0" fillId="15" borderId="16" xfId="0" applyFill="1" applyBorder="1" applyAlignment="1">
      <alignment horizontal="center" vertical="center"/>
    </xf>
    <xf numFmtId="0" fontId="36" fillId="0" borderId="23" xfId="6" applyFont="1" applyBorder="1" applyAlignment="1">
      <alignment horizontal="center" vertical="center"/>
    </xf>
    <xf numFmtId="165" fontId="0" fillId="4" borderId="23" xfId="0" applyNumberFormat="1" applyFill="1" applyBorder="1" applyAlignment="1" applyProtection="1">
      <alignment horizontal="center" vertical="center"/>
      <protection hidden="1"/>
    </xf>
    <xf numFmtId="165" fontId="0" fillId="4" borderId="52" xfId="0" applyNumberFormat="1" applyFill="1" applyBorder="1" applyAlignment="1" applyProtection="1">
      <alignment horizontal="center" vertical="center"/>
      <protection hidden="1"/>
    </xf>
    <xf numFmtId="165" fontId="0" fillId="4" borderId="16" xfId="0" applyNumberFormat="1" applyFill="1" applyBorder="1" applyAlignment="1" applyProtection="1">
      <alignment horizontal="center" vertical="center"/>
      <protection hidden="1"/>
    </xf>
    <xf numFmtId="169" fontId="93" fillId="0" borderId="23" xfId="6" applyNumberFormat="1" applyFont="1" applyBorder="1" applyAlignment="1">
      <alignment horizontal="center" vertical="center"/>
    </xf>
    <xf numFmtId="169" fontId="93" fillId="0" borderId="52" xfId="6" applyNumberFormat="1" applyFont="1" applyBorder="1" applyAlignment="1">
      <alignment horizontal="center" vertical="center"/>
    </xf>
    <xf numFmtId="169" fontId="93" fillId="0" borderId="16" xfId="6" applyNumberFormat="1" applyFont="1" applyBorder="1" applyAlignment="1">
      <alignment horizontal="center" vertical="center"/>
    </xf>
    <xf numFmtId="0" fontId="21" fillId="8" borderId="23" xfId="0" applyFont="1" applyFill="1" applyBorder="1" applyAlignment="1" applyProtection="1">
      <alignment horizontal="center" vertical="center"/>
      <protection hidden="1"/>
    </xf>
    <xf numFmtId="0" fontId="21" fillId="8" borderId="52" xfId="0" applyFont="1" applyFill="1" applyBorder="1" applyAlignment="1" applyProtection="1">
      <alignment horizontal="center" vertical="center"/>
      <protection hidden="1"/>
    </xf>
    <xf numFmtId="0" fontId="21" fillId="8" borderId="16" xfId="0" applyFont="1" applyFill="1" applyBorder="1" applyAlignment="1" applyProtection="1">
      <alignment horizontal="center" vertical="center"/>
      <protection hidden="1"/>
    </xf>
    <xf numFmtId="0" fontId="0" fillId="8" borderId="23" xfId="0" applyFill="1" applyBorder="1" applyAlignment="1" applyProtection="1">
      <alignment horizontal="center" vertical="center"/>
      <protection hidden="1"/>
    </xf>
    <xf numFmtId="0" fontId="0" fillId="8" borderId="52" xfId="0" applyFill="1" applyBorder="1" applyAlignment="1" applyProtection="1">
      <alignment horizontal="center" vertical="center"/>
      <protection hidden="1"/>
    </xf>
    <xf numFmtId="0" fontId="0" fillId="8" borderId="16" xfId="0" applyFill="1" applyBorder="1" applyAlignment="1" applyProtection="1">
      <alignment horizontal="center" vertical="center"/>
      <protection hidden="1"/>
    </xf>
    <xf numFmtId="0" fontId="90" fillId="0" borderId="23" xfId="6" applyFont="1" applyBorder="1" applyAlignment="1">
      <alignment horizontal="center" vertical="center"/>
    </xf>
    <xf numFmtId="0" fontId="90" fillId="0" borderId="52" xfId="6" applyFont="1" applyBorder="1" applyAlignment="1">
      <alignment horizontal="center" vertical="center"/>
    </xf>
    <xf numFmtId="0" fontId="90" fillId="0" borderId="16" xfId="6" applyFont="1" applyBorder="1" applyAlignment="1">
      <alignment horizontal="center" vertical="center"/>
    </xf>
    <xf numFmtId="0" fontId="36" fillId="0" borderId="52" xfId="6" applyFont="1" applyFill="1" applyBorder="1" applyAlignment="1">
      <alignment horizontal="center" vertical="center"/>
    </xf>
    <xf numFmtId="1" fontId="90" fillId="0" borderId="23" xfId="6" applyNumberFormat="1" applyFont="1" applyBorder="1" applyAlignment="1">
      <alignment horizontal="center" vertical="center"/>
    </xf>
    <xf numFmtId="1" fontId="90" fillId="0" borderId="52" xfId="6" applyNumberFormat="1" applyFont="1" applyBorder="1" applyAlignment="1">
      <alignment horizontal="center" vertical="center"/>
    </xf>
    <xf numFmtId="1" fontId="90" fillId="0" borderId="16" xfId="6" applyNumberFormat="1" applyFont="1" applyBorder="1" applyAlignment="1">
      <alignment horizontal="center" vertical="center"/>
    </xf>
    <xf numFmtId="1" fontId="2" fillId="9" borderId="23" xfId="0" applyNumberFormat="1" applyFont="1" applyFill="1" applyBorder="1" applyAlignment="1" applyProtection="1">
      <alignment horizontal="center" vertical="center"/>
      <protection hidden="1"/>
    </xf>
    <xf numFmtId="1" fontId="2" fillId="9" borderId="52" xfId="0" applyNumberFormat="1" applyFont="1" applyFill="1" applyBorder="1" applyAlignment="1" applyProtection="1">
      <alignment horizontal="center" vertical="center"/>
      <protection hidden="1"/>
    </xf>
    <xf numFmtId="1" fontId="2" fillId="9" borderId="16" xfId="0" applyNumberFormat="1" applyFont="1" applyFill="1" applyBorder="1" applyAlignment="1" applyProtection="1">
      <alignment horizontal="center" vertical="center"/>
      <protection hidden="1"/>
    </xf>
    <xf numFmtId="1" fontId="2" fillId="9" borderId="18" xfId="0" applyNumberFormat="1" applyFont="1" applyFill="1" applyBorder="1" applyAlignment="1" applyProtection="1">
      <alignment horizontal="center" vertical="center"/>
      <protection hidden="1"/>
    </xf>
    <xf numFmtId="1" fontId="2" fillId="9" borderId="20" xfId="0" applyNumberFormat="1" applyFont="1" applyFill="1" applyBorder="1" applyAlignment="1" applyProtection="1">
      <alignment horizontal="center" vertical="center"/>
      <protection hidden="1"/>
    </xf>
    <xf numFmtId="1" fontId="2" fillId="9" borderId="24" xfId="0" applyNumberFormat="1" applyFont="1" applyFill="1" applyBorder="1" applyAlignment="1" applyProtection="1">
      <alignment horizontal="center" vertical="center"/>
      <protection hidden="1"/>
    </xf>
    <xf numFmtId="1" fontId="2" fillId="9" borderId="50" xfId="0" applyNumberFormat="1" applyFont="1" applyFill="1" applyBorder="1" applyAlignment="1" applyProtection="1">
      <alignment horizontal="center" vertical="center"/>
      <protection hidden="1"/>
    </xf>
    <xf numFmtId="1" fontId="2" fillId="9" borderId="53" xfId="0" applyNumberFormat="1" applyFont="1" applyFill="1" applyBorder="1" applyAlignment="1" applyProtection="1">
      <alignment horizontal="center" vertical="center"/>
      <protection hidden="1"/>
    </xf>
    <xf numFmtId="1" fontId="2" fillId="9" borderId="72" xfId="0" applyNumberFormat="1" applyFont="1" applyFill="1" applyBorder="1" applyAlignment="1" applyProtection="1">
      <alignment horizontal="center" vertical="center"/>
      <protection hidden="1"/>
    </xf>
    <xf numFmtId="1" fontId="2" fillId="9" borderId="43" xfId="0" applyNumberFormat="1" applyFont="1" applyFill="1" applyBorder="1" applyAlignment="1" applyProtection="1">
      <alignment horizontal="center" vertical="center"/>
      <protection hidden="1"/>
    </xf>
    <xf numFmtId="1" fontId="2" fillId="9" borderId="45" xfId="0" applyNumberFormat="1" applyFont="1" applyFill="1" applyBorder="1" applyAlignment="1" applyProtection="1">
      <alignment horizontal="center" vertical="center"/>
      <protection hidden="1"/>
    </xf>
    <xf numFmtId="0" fontId="0" fillId="0" borderId="7" xfId="0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7" fillId="3" borderId="69" xfId="0" applyFont="1" applyFill="1" applyBorder="1" applyAlignment="1" applyProtection="1">
      <alignment horizontal="center" vertical="center" wrapText="1"/>
      <protection hidden="1"/>
    </xf>
    <xf numFmtId="0" fontId="7" fillId="3" borderId="70" xfId="0" applyFont="1" applyFill="1" applyBorder="1" applyAlignment="1" applyProtection="1">
      <alignment horizontal="center" vertical="center" wrapText="1"/>
      <protection hidden="1"/>
    </xf>
    <xf numFmtId="0" fontId="5" fillId="0" borderId="4" xfId="0" applyFont="1" applyBorder="1" applyAlignment="1" applyProtection="1">
      <alignment wrapText="1"/>
      <protection hidden="1"/>
    </xf>
    <xf numFmtId="0" fontId="5" fillId="0" borderId="31" xfId="0" applyFont="1" applyBorder="1" applyAlignment="1" applyProtection="1">
      <alignment wrapText="1"/>
      <protection hidden="1"/>
    </xf>
    <xf numFmtId="0" fontId="0" fillId="4" borderId="33" xfId="0" applyFont="1" applyFill="1" applyBorder="1" applyAlignment="1" applyProtection="1">
      <alignment horizontal="center" vertical="center"/>
      <protection hidden="1"/>
    </xf>
    <xf numFmtId="0" fontId="0" fillId="4" borderId="48" xfId="0" applyFont="1" applyFill="1" applyBorder="1" applyAlignment="1" applyProtection="1">
      <alignment horizontal="center" vertical="center"/>
      <protection hidden="1"/>
    </xf>
    <xf numFmtId="0" fontId="6" fillId="4" borderId="7" xfId="0" applyFont="1" applyFill="1" applyBorder="1" applyAlignment="1" applyProtection="1">
      <alignment horizontal="center" vertical="center" wrapText="1"/>
      <protection hidden="1"/>
    </xf>
    <xf numFmtId="0" fontId="6" fillId="4" borderId="16" xfId="0" applyFont="1" applyFill="1" applyBorder="1" applyAlignment="1" applyProtection="1">
      <alignment horizontal="center" vertical="center" wrapText="1"/>
      <protection hidden="1"/>
    </xf>
    <xf numFmtId="0" fontId="0" fillId="4" borderId="7" xfId="0" applyFill="1" applyBorder="1" applyAlignment="1" applyProtection="1">
      <alignment horizontal="center" vertical="center"/>
      <protection hidden="1"/>
    </xf>
    <xf numFmtId="0" fontId="0" fillId="4" borderId="16" xfId="0" applyFill="1" applyBorder="1" applyAlignment="1" applyProtection="1">
      <alignment horizontal="center" vertical="center"/>
      <protection hidden="1"/>
    </xf>
    <xf numFmtId="0" fontId="5" fillId="4" borderId="7" xfId="0" applyFont="1" applyFill="1" applyBorder="1" applyAlignment="1" applyProtection="1">
      <alignment horizontal="center" vertical="center" wrapText="1"/>
      <protection hidden="1"/>
    </xf>
    <xf numFmtId="0" fontId="5" fillId="4" borderId="16" xfId="0" applyFont="1" applyFill="1" applyBorder="1" applyAlignment="1" applyProtection="1">
      <alignment horizontal="center" vertical="center" wrapText="1"/>
      <protection hidden="1"/>
    </xf>
    <xf numFmtId="0" fontId="0" fillId="4" borderId="7" xfId="0" applyFill="1" applyBorder="1" applyAlignment="1" applyProtection="1">
      <alignment horizontal="left" vertical="center"/>
      <protection hidden="1"/>
    </xf>
    <xf numFmtId="0" fontId="0" fillId="4" borderId="16" xfId="0" applyFill="1" applyBorder="1" applyAlignment="1" applyProtection="1">
      <alignment horizontal="left" vertical="center"/>
      <protection hidden="1"/>
    </xf>
    <xf numFmtId="1" fontId="0" fillId="2" borderId="29" xfId="0" applyNumberFormat="1" applyFill="1" applyBorder="1" applyAlignment="1" applyProtection="1">
      <alignment horizontal="center" vertical="center"/>
      <protection hidden="1"/>
    </xf>
    <xf numFmtId="1" fontId="0" fillId="2" borderId="3" xfId="0" applyNumberFormat="1" applyFill="1" applyBorder="1" applyAlignment="1" applyProtection="1">
      <alignment horizontal="center" vertical="center"/>
      <protection hidden="1"/>
    </xf>
    <xf numFmtId="0" fontId="6" fillId="12" borderId="7" xfId="0" applyFont="1" applyFill="1" applyBorder="1" applyAlignment="1" applyProtection="1">
      <alignment horizontal="center" vertical="center" wrapText="1"/>
      <protection hidden="1"/>
    </xf>
    <xf numFmtId="0" fontId="6" fillId="12" borderId="16" xfId="0" applyFont="1" applyFill="1" applyBorder="1" applyAlignment="1" applyProtection="1">
      <alignment horizontal="center" vertical="center" wrapText="1"/>
      <protection hidden="1"/>
    </xf>
    <xf numFmtId="0" fontId="7" fillId="3" borderId="28" xfId="0" applyFont="1" applyFill="1" applyBorder="1" applyAlignment="1" applyProtection="1">
      <alignment horizontal="center" vertical="center" wrapText="1"/>
      <protection hidden="1"/>
    </xf>
    <xf numFmtId="0" fontId="7" fillId="3" borderId="44" xfId="0" applyFont="1" applyFill="1" applyBorder="1" applyAlignment="1" applyProtection="1">
      <alignment horizontal="center" vertical="center" wrapText="1"/>
      <protection hidden="1"/>
    </xf>
    <xf numFmtId="0" fontId="95" fillId="0" borderId="38" xfId="0" applyFont="1" applyBorder="1" applyAlignment="1" applyProtection="1">
      <alignment horizontal="center" vertical="center"/>
      <protection hidden="1"/>
    </xf>
    <xf numFmtId="0" fontId="95" fillId="0" borderId="25" xfId="0" applyFont="1" applyBorder="1" applyAlignment="1" applyProtection="1">
      <alignment horizontal="center" vertical="center"/>
      <protection hidden="1"/>
    </xf>
    <xf numFmtId="0" fontId="0" fillId="0" borderId="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 applyProtection="1">
      <alignment horizontal="center" vertical="center"/>
      <protection hidden="1"/>
    </xf>
    <xf numFmtId="0" fontId="0" fillId="0" borderId="14" xfId="0" applyBorder="1" applyAlignment="1" applyProtection="1">
      <alignment horizontal="center" vertical="center"/>
      <protection hidden="1"/>
    </xf>
    <xf numFmtId="1" fontId="2" fillId="0" borderId="23" xfId="0" applyNumberFormat="1" applyFont="1" applyBorder="1" applyAlignment="1" applyProtection="1">
      <alignment horizontal="center" vertical="center" wrapText="1"/>
      <protection hidden="1"/>
    </xf>
    <xf numFmtId="1" fontId="2" fillId="0" borderId="16" xfId="0" applyNumberFormat="1" applyFont="1" applyBorder="1" applyAlignment="1" applyProtection="1">
      <alignment horizontal="center" vertical="center" wrapText="1"/>
      <protection hidden="1"/>
    </xf>
    <xf numFmtId="0" fontId="6" fillId="5" borderId="7" xfId="0" applyFont="1" applyFill="1" applyBorder="1" applyAlignment="1" applyProtection="1">
      <alignment horizontal="center" vertical="center" wrapText="1"/>
      <protection hidden="1"/>
    </xf>
    <xf numFmtId="0" fontId="6" fillId="5" borderId="16" xfId="0" applyFont="1" applyFill="1" applyBorder="1" applyAlignment="1" applyProtection="1">
      <alignment horizontal="center" vertical="center" wrapText="1"/>
      <protection hidden="1"/>
    </xf>
    <xf numFmtId="0" fontId="7" fillId="3" borderId="10" xfId="0" applyFont="1" applyFill="1" applyBorder="1" applyAlignment="1" applyProtection="1">
      <alignment horizontal="center" vertical="center" wrapText="1"/>
      <protection hidden="1"/>
    </xf>
    <xf numFmtId="166" fontId="28" fillId="8" borderId="17" xfId="0" applyNumberFormat="1" applyFont="1" applyFill="1" applyBorder="1" applyAlignment="1" applyProtection="1">
      <alignment horizontal="center" vertical="center"/>
      <protection hidden="1"/>
    </xf>
    <xf numFmtId="0" fontId="28" fillId="8" borderId="50" xfId="0" applyFont="1" applyFill="1" applyBorder="1" applyAlignment="1" applyProtection="1">
      <alignment horizontal="center" vertical="center"/>
      <protection hidden="1"/>
    </xf>
    <xf numFmtId="0" fontId="28" fillId="8" borderId="45" xfId="0" applyFont="1" applyFill="1" applyBorder="1" applyAlignment="1" applyProtection="1">
      <alignment horizontal="center" vertical="center"/>
      <protection hidden="1"/>
    </xf>
    <xf numFmtId="1" fontId="40" fillId="17" borderId="23" xfId="0" applyNumberFormat="1" applyFont="1" applyFill="1" applyBorder="1" applyAlignment="1" applyProtection="1">
      <alignment horizontal="center" vertical="center"/>
      <protection hidden="1"/>
    </xf>
    <xf numFmtId="1" fontId="40" fillId="17" borderId="16" xfId="0" applyNumberFormat="1" applyFont="1" applyFill="1" applyBorder="1" applyAlignment="1" applyProtection="1">
      <alignment horizontal="center" vertical="center"/>
      <protection hidden="1"/>
    </xf>
    <xf numFmtId="1" fontId="58" fillId="0" borderId="65" xfId="0" applyNumberFormat="1" applyFont="1" applyFill="1" applyBorder="1" applyAlignment="1" applyProtection="1">
      <alignment horizontal="center" vertical="center"/>
      <protection hidden="1"/>
    </xf>
    <xf numFmtId="1" fontId="58" fillId="0" borderId="41" xfId="0" applyNumberFormat="1" applyFont="1" applyFill="1" applyBorder="1" applyAlignment="1" applyProtection="1">
      <alignment horizontal="center" vertical="center"/>
      <protection hidden="1"/>
    </xf>
    <xf numFmtId="166" fontId="28" fillId="8" borderId="24" xfId="0" applyNumberFormat="1" applyFont="1" applyFill="1" applyBorder="1" applyAlignment="1" applyProtection="1">
      <alignment horizontal="center" vertical="center"/>
      <protection hidden="1"/>
    </xf>
    <xf numFmtId="166" fontId="28" fillId="8" borderId="50" xfId="0" applyNumberFormat="1" applyFont="1" applyFill="1" applyBorder="1" applyAlignment="1" applyProtection="1">
      <alignment horizontal="center" vertical="center"/>
      <protection hidden="1"/>
    </xf>
    <xf numFmtId="166" fontId="28" fillId="8" borderId="43" xfId="0" applyNumberFormat="1" applyFont="1" applyFill="1" applyBorder="1" applyAlignment="1" applyProtection="1">
      <alignment horizontal="center" vertical="center"/>
      <protection hidden="1"/>
    </xf>
    <xf numFmtId="166" fontId="28" fillId="8" borderId="45" xfId="0" applyNumberFormat="1" applyFont="1" applyFill="1" applyBorder="1" applyAlignment="1" applyProtection="1">
      <alignment horizontal="center" vertical="center"/>
      <protection hidden="1"/>
    </xf>
    <xf numFmtId="0" fontId="28" fillId="0" borderId="23" xfId="0" applyFont="1" applyFill="1" applyBorder="1" applyAlignment="1">
      <alignment horizontal="center" vertical="center" wrapText="1"/>
    </xf>
    <xf numFmtId="0" fontId="28" fillId="0" borderId="16" xfId="0" applyFont="1" applyFill="1" applyBorder="1" applyAlignment="1">
      <alignment horizontal="center" vertical="center" wrapText="1"/>
    </xf>
    <xf numFmtId="165" fontId="28" fillId="0" borderId="23" xfId="0" applyNumberFormat="1" applyFont="1" applyFill="1" applyBorder="1" applyAlignment="1" applyProtection="1">
      <alignment horizontal="center" vertical="center"/>
      <protection hidden="1"/>
    </xf>
    <xf numFmtId="165" fontId="28" fillId="0" borderId="16" xfId="0" applyNumberFormat="1" applyFont="1" applyFill="1" applyBorder="1" applyAlignment="1" applyProtection="1">
      <alignment horizontal="center" vertical="center"/>
      <protection hidden="1"/>
    </xf>
    <xf numFmtId="166" fontId="28" fillId="8" borderId="18" xfId="0" applyNumberFormat="1" applyFont="1" applyFill="1" applyBorder="1" applyAlignment="1" applyProtection="1">
      <alignment horizontal="center" vertical="center"/>
      <protection hidden="1"/>
    </xf>
    <xf numFmtId="166" fontId="28" fillId="8" borderId="20" xfId="0" applyNumberFormat="1" applyFont="1" applyFill="1" applyBorder="1" applyAlignment="1" applyProtection="1">
      <alignment horizontal="center" vertical="center"/>
      <protection hidden="1"/>
    </xf>
    <xf numFmtId="1" fontId="28" fillId="0" borderId="23" xfId="0" applyNumberFormat="1" applyFont="1" applyFill="1" applyBorder="1" applyAlignment="1" applyProtection="1">
      <alignment horizontal="center" vertical="center"/>
      <protection hidden="1"/>
    </xf>
    <xf numFmtId="1" fontId="28" fillId="0" borderId="16" xfId="0" applyNumberFormat="1" applyFont="1" applyFill="1" applyBorder="1" applyAlignment="1" applyProtection="1">
      <alignment horizontal="center" vertical="center"/>
      <protection hidden="1"/>
    </xf>
    <xf numFmtId="166" fontId="29" fillId="0" borderId="23" xfId="0" applyNumberFormat="1" applyFont="1" applyFill="1" applyBorder="1" applyAlignment="1" applyProtection="1">
      <alignment horizontal="center" vertical="center"/>
      <protection hidden="1"/>
    </xf>
    <xf numFmtId="166" fontId="29" fillId="0" borderId="16" xfId="0" applyNumberFormat="1" applyFont="1" applyFill="1" applyBorder="1" applyAlignment="1" applyProtection="1">
      <alignment horizontal="center" vertical="center"/>
      <protection hidden="1"/>
    </xf>
    <xf numFmtId="1" fontId="29" fillId="0" borderId="23" xfId="0" applyNumberFormat="1" applyFont="1" applyBorder="1" applyAlignment="1" applyProtection="1">
      <alignment horizontal="center" vertical="center"/>
      <protection hidden="1"/>
    </xf>
    <xf numFmtId="1" fontId="29" fillId="0" borderId="16" xfId="0" applyNumberFormat="1" applyFont="1" applyBorder="1" applyAlignment="1" applyProtection="1">
      <alignment horizontal="center" vertical="center"/>
      <protection hidden="1"/>
    </xf>
    <xf numFmtId="166" fontId="28" fillId="0" borderId="23" xfId="0" applyNumberFormat="1" applyFont="1" applyBorder="1" applyAlignment="1" applyProtection="1">
      <alignment horizontal="center" vertical="center"/>
      <protection hidden="1"/>
    </xf>
    <xf numFmtId="166" fontId="28" fillId="0" borderId="16" xfId="0" applyNumberFormat="1" applyFont="1" applyBorder="1" applyAlignment="1" applyProtection="1">
      <alignment horizontal="center" vertical="center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0" fontId="4" fillId="0" borderId="31" xfId="0" applyFont="1" applyBorder="1" applyAlignment="1" applyProtection="1">
      <alignment horizontal="center" vertical="center"/>
      <protection hidden="1"/>
    </xf>
    <xf numFmtId="0" fontId="28" fillId="8" borderId="24" xfId="0" applyFont="1" applyFill="1" applyBorder="1" applyAlignment="1" applyProtection="1">
      <alignment horizontal="center" vertical="center"/>
      <protection hidden="1"/>
    </xf>
    <xf numFmtId="0" fontId="28" fillId="8" borderId="43" xfId="0" applyFont="1" applyFill="1" applyBorder="1" applyAlignment="1" applyProtection="1">
      <alignment horizontal="center" vertical="center"/>
      <protection hidden="1"/>
    </xf>
    <xf numFmtId="0" fontId="91" fillId="8" borderId="51" xfId="0" applyFont="1" applyFill="1" applyBorder="1" applyAlignment="1" applyProtection="1">
      <alignment horizontal="center" vertical="center"/>
      <protection hidden="1"/>
    </xf>
    <xf numFmtId="0" fontId="91" fillId="8" borderId="44" xfId="0" applyFont="1" applyFill="1" applyBorder="1" applyAlignment="1" applyProtection="1">
      <alignment horizontal="center" vertical="center"/>
      <protection hidden="1"/>
    </xf>
    <xf numFmtId="0" fontId="29" fillId="8" borderId="23" xfId="0" applyFont="1" applyFill="1" applyBorder="1" applyAlignment="1" applyProtection="1">
      <alignment horizontal="center" vertical="center"/>
      <protection locked="0"/>
    </xf>
    <xf numFmtId="0" fontId="29" fillId="8" borderId="16" xfId="0" applyFont="1" applyFill="1" applyBorder="1" applyAlignment="1" applyProtection="1">
      <alignment horizontal="center" vertical="center"/>
      <protection locked="0"/>
    </xf>
    <xf numFmtId="1" fontId="28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28" fillId="0" borderId="16" xfId="0" applyNumberFormat="1" applyFont="1" applyFill="1" applyBorder="1" applyAlignment="1" applyProtection="1">
      <alignment horizontal="center" vertical="center" wrapText="1"/>
      <protection hidden="1"/>
    </xf>
    <xf numFmtId="166" fontId="28" fillId="20" borderId="17" xfId="0" applyNumberFormat="1" applyFont="1" applyFill="1" applyBorder="1" applyAlignment="1" applyProtection="1">
      <alignment horizontal="center" vertical="center"/>
      <protection hidden="1"/>
    </xf>
    <xf numFmtId="166" fontId="42" fillId="0" borderId="86" xfId="7" applyNumberFormat="1" applyFont="1" applyBorder="1" applyAlignment="1" applyProtection="1">
      <alignment vertical="center"/>
      <protection hidden="1"/>
    </xf>
    <xf numFmtId="166" fontId="42" fillId="0" borderId="80" xfId="7" applyNumberFormat="1" applyFont="1" applyBorder="1" applyAlignment="1" applyProtection="1">
      <alignment vertical="center"/>
      <protection hidden="1"/>
    </xf>
    <xf numFmtId="166" fontId="0" fillId="0" borderId="89" xfId="7" applyNumberFormat="1" applyFont="1" applyFill="1" applyBorder="1" applyAlignment="1" applyProtection="1">
      <alignment horizontal="center" vertical="center"/>
      <protection hidden="1"/>
    </xf>
    <xf numFmtId="166" fontId="46" fillId="4" borderId="7" xfId="7" applyNumberFormat="1" applyFont="1" applyFill="1" applyBorder="1" applyAlignment="1" applyProtection="1">
      <alignment horizontal="center" vertical="center" wrapText="1"/>
      <protection hidden="1"/>
    </xf>
    <xf numFmtId="166" fontId="46" fillId="4" borderId="52" xfId="7" applyNumberFormat="1" applyFont="1" applyFill="1" applyBorder="1" applyAlignment="1" applyProtection="1">
      <alignment horizontal="center" vertical="center" wrapText="1"/>
      <protection hidden="1"/>
    </xf>
    <xf numFmtId="166" fontId="69" fillId="0" borderId="17" xfId="7" applyNumberFormat="1" applyFont="1" applyFill="1" applyBorder="1" applyAlignment="1" applyProtection="1">
      <alignment horizontal="center" vertical="center"/>
      <protection hidden="1"/>
    </xf>
    <xf numFmtId="166" fontId="69" fillId="0" borderId="17" xfId="7" applyNumberFormat="1" applyFont="1" applyFill="1" applyBorder="1" applyAlignment="1" applyProtection="1">
      <alignment horizontal="center" vertical="center"/>
      <protection hidden="1"/>
    </xf>
    <xf numFmtId="166" fontId="69" fillId="0" borderId="23" xfId="7" applyNumberFormat="1" applyFont="1" applyFill="1" applyBorder="1" applyAlignment="1" applyProtection="1">
      <alignment horizontal="center" vertical="center"/>
      <protection hidden="1"/>
    </xf>
    <xf numFmtId="166" fontId="69" fillId="0" borderId="52" xfId="7" applyNumberFormat="1" applyFont="1" applyFill="1" applyBorder="1" applyAlignment="1" applyProtection="1">
      <alignment horizontal="center" vertical="center"/>
      <protection hidden="1"/>
    </xf>
    <xf numFmtId="166" fontId="69" fillId="0" borderId="16" xfId="7" applyNumberFormat="1" applyFont="1" applyFill="1" applyBorder="1" applyAlignment="1" applyProtection="1">
      <alignment horizontal="center" vertical="center"/>
      <protection hidden="1"/>
    </xf>
    <xf numFmtId="166" fontId="69" fillId="0" borderId="17" xfId="7" applyNumberFormat="1" applyFont="1" applyFill="1" applyBorder="1" applyAlignment="1" applyProtection="1">
      <alignment vertical="center"/>
      <protection hidden="1"/>
    </xf>
    <xf numFmtId="166" fontId="51" fillId="0" borderId="0" xfId="7" applyNumberFormat="1" applyFont="1" applyFill="1" applyBorder="1" applyAlignment="1" applyProtection="1">
      <alignment horizontal="center"/>
      <protection hidden="1"/>
    </xf>
    <xf numFmtId="166" fontId="12" fillId="0" borderId="0" xfId="7" applyNumberFormat="1" applyFont="1" applyFill="1" applyBorder="1" applyAlignment="1" applyProtection="1">
      <alignment horizontal="center" vertical="center"/>
      <protection hidden="1"/>
    </xf>
    <xf numFmtId="166" fontId="16" fillId="0" borderId="0" xfId="7" applyNumberFormat="1" applyFont="1" applyBorder="1" applyAlignment="1" applyProtection="1">
      <alignment horizontal="center" vertical="center"/>
      <protection hidden="1"/>
    </xf>
    <xf numFmtId="166" fontId="0" fillId="0" borderId="0" xfId="7" applyNumberFormat="1" applyFont="1" applyAlignment="1">
      <alignment horizontal="center" vertical="center"/>
    </xf>
    <xf numFmtId="166" fontId="0" fillId="0" borderId="0" xfId="7" applyNumberFormat="1" applyFont="1"/>
    <xf numFmtId="169" fontId="42" fillId="0" borderId="87" xfId="0" applyNumberFormat="1" applyFont="1" applyBorder="1" applyAlignment="1" applyProtection="1">
      <alignment vertical="center"/>
      <protection hidden="1"/>
    </xf>
    <xf numFmtId="169" fontId="42" fillId="0" borderId="80" xfId="0" applyNumberFormat="1" applyFont="1" applyBorder="1" applyAlignment="1" applyProtection="1">
      <alignment vertical="center"/>
      <protection hidden="1"/>
    </xf>
    <xf numFmtId="169" fontId="0" fillId="0" borderId="89" xfId="0" applyNumberFormat="1" applyFill="1" applyBorder="1" applyAlignment="1" applyProtection="1">
      <alignment horizontal="center"/>
      <protection hidden="1"/>
    </xf>
    <xf numFmtId="169" fontId="46" fillId="4" borderId="7" xfId="0" applyNumberFormat="1" applyFont="1" applyFill="1" applyBorder="1" applyAlignment="1" applyProtection="1">
      <alignment horizontal="center" vertical="center" wrapText="1"/>
      <protection hidden="1"/>
    </xf>
    <xf numFmtId="169" fontId="46" fillId="4" borderId="52" xfId="0" applyNumberFormat="1" applyFont="1" applyFill="1" applyBorder="1" applyAlignment="1" applyProtection="1">
      <alignment horizontal="center" vertical="center" wrapText="1"/>
      <protection hidden="1"/>
    </xf>
    <xf numFmtId="169" fontId="69" fillId="0" borderId="17" xfId="0" applyNumberFormat="1" applyFont="1" applyFill="1" applyBorder="1" applyAlignment="1" applyProtection="1">
      <alignment horizontal="right" vertical="center"/>
      <protection hidden="1"/>
    </xf>
    <xf numFmtId="169" fontId="69" fillId="0" borderId="17" xfId="0" applyNumberFormat="1" applyFont="1" applyFill="1" applyBorder="1" applyAlignment="1" applyProtection="1">
      <alignment vertical="center"/>
      <protection hidden="1"/>
    </xf>
    <xf numFmtId="169" fontId="69" fillId="0" borderId="23" xfId="0" applyNumberFormat="1" applyFont="1" applyFill="1" applyBorder="1" applyAlignment="1" applyProtection="1">
      <alignment horizontal="center" vertical="center"/>
      <protection hidden="1"/>
    </xf>
    <xf numFmtId="169" fontId="69" fillId="0" borderId="52" xfId="0" applyNumberFormat="1" applyFont="1" applyFill="1" applyBorder="1" applyAlignment="1" applyProtection="1">
      <alignment horizontal="center" vertical="center"/>
      <protection hidden="1"/>
    </xf>
    <xf numFmtId="169" fontId="69" fillId="0" borderId="16" xfId="0" applyNumberFormat="1" applyFont="1" applyFill="1" applyBorder="1" applyAlignment="1" applyProtection="1">
      <alignment horizontal="center" vertical="center"/>
      <protection hidden="1"/>
    </xf>
    <xf numFmtId="169" fontId="69" fillId="0" borderId="17" xfId="0" applyNumberFormat="1" applyFont="1" applyFill="1" applyBorder="1" applyAlignment="1" applyProtection="1">
      <alignment vertical="center"/>
      <protection hidden="1"/>
    </xf>
    <xf numFmtId="169" fontId="46" fillId="0" borderId="0" xfId="0" applyNumberFormat="1" applyFont="1" applyFill="1" applyBorder="1" applyProtection="1">
      <protection hidden="1"/>
    </xf>
    <xf numFmtId="169" fontId="12" fillId="0" borderId="0" xfId="0" applyNumberFormat="1" applyFont="1" applyFill="1" applyBorder="1" applyAlignment="1" applyProtection="1">
      <alignment horizontal="left" vertical="center"/>
      <protection hidden="1"/>
    </xf>
    <xf numFmtId="169" fontId="6" fillId="0" borderId="17" xfId="1" applyNumberFormat="1" applyFont="1" applyBorder="1" applyAlignment="1" applyProtection="1">
      <alignment horizontal="right" vertical="center"/>
      <protection hidden="1"/>
    </xf>
    <xf numFmtId="169" fontId="6" fillId="0" borderId="41" xfId="1" applyNumberFormat="1" applyFont="1" applyBorder="1" applyAlignment="1" applyProtection="1">
      <alignment horizontal="right" vertical="center"/>
      <protection hidden="1"/>
    </xf>
    <xf numFmtId="169" fontId="5" fillId="0" borderId="41" xfId="1" applyNumberFormat="1" applyFont="1" applyBorder="1" applyAlignment="1" applyProtection="1">
      <alignment horizontal="right" vertical="center"/>
      <protection hidden="1"/>
    </xf>
    <xf numFmtId="169" fontId="5" fillId="0" borderId="30" xfId="1" applyNumberFormat="1" applyFont="1" applyBorder="1" applyAlignment="1" applyProtection="1">
      <alignment horizontal="right" vertical="center"/>
      <protection hidden="1"/>
    </xf>
    <xf numFmtId="169" fontId="5" fillId="0" borderId="14" xfId="1" applyNumberFormat="1" applyFont="1" applyBorder="1" applyAlignment="1" applyProtection="1">
      <alignment horizontal="right" vertical="center"/>
      <protection hidden="1"/>
    </xf>
    <xf numFmtId="169" fontId="16" fillId="0" borderId="0" xfId="0" applyNumberFormat="1" applyFont="1" applyBorder="1" applyAlignment="1" applyProtection="1">
      <alignment horizontal="center" vertical="center"/>
      <protection hidden="1"/>
    </xf>
    <xf numFmtId="169" fontId="0" fillId="0" borderId="0" xfId="0" applyNumberFormat="1"/>
  </cellXfs>
  <cellStyles count="8">
    <cellStyle name="Moneda" xfId="1" builtinId="4"/>
    <cellStyle name="Normal" xfId="0" builtinId="0"/>
    <cellStyle name="Normal 2" xfId="4"/>
    <cellStyle name="Normal 3" xfId="2"/>
    <cellStyle name="Porcentaje" xfId="7" builtinId="5"/>
    <cellStyle name="標準 7" xfId="3"/>
    <cellStyle name="標準_12工具一覧" xfId="5"/>
    <cellStyle name="標準_品証-4" xfId="6"/>
  </cellStyles>
  <dxfs count="551"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strike val="0"/>
        <outline val="0"/>
        <shadow val="0"/>
        <u val="none"/>
        <vertAlign val="baseline"/>
        <sz val="12"/>
        <name val="Bahnschrift Light"/>
        <scheme val="none"/>
      </font>
      <fill>
        <patternFill patternType="solid">
          <fgColor indexed="64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strike val="0"/>
        <outline val="0"/>
        <shadow val="0"/>
        <u val="none"/>
        <vertAlign val="baseline"/>
        <sz val="12"/>
        <name val="Bahnschrift Light"/>
        <scheme val="none"/>
      </font>
    </dxf>
    <dxf>
      <border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Bahnschrift Light"/>
        <scheme val="none"/>
      </font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color theme="1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color theme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D799C5"/>
      <color rgb="FF66FFFF"/>
      <color rgb="FFFF6699"/>
      <color rgb="FFFF00FF"/>
      <color rgb="FF3333FF"/>
      <color rgb="FFFF7C80"/>
      <color rgb="FF00FF99"/>
      <color rgb="FFCC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3.xml"/><Relationship Id="rId34" Type="http://schemas.openxmlformats.org/officeDocument/2006/relationships/externalLink" Target="externalLinks/externalLink16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externalLink" Target="externalLinks/externalLink14.xml"/><Relationship Id="rId37" Type="http://schemas.openxmlformats.org/officeDocument/2006/relationships/externalLink" Target="externalLinks/externalLink19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externalLink" Target="externalLinks/externalLink18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externalLink" Target="externalLinks/externalLink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externalLink" Target="externalLinks/externalLink2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07/relationships/hdphoto" Target="../media/hdphoto1.wdp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hyperlink" Target="https://www.youtube.com/watch?v=8mGBaXPlri8&amp;list=RD_Yhyp-_hX2s&amp;index=15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9.emf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95248</xdr:rowOff>
    </xdr:from>
    <xdr:ext cx="2558142" cy="1426549"/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9" y="95248"/>
          <a:ext cx="2558142" cy="1426549"/>
        </a:xfrm>
        <a:prstGeom prst="rect">
          <a:avLst/>
        </a:prstGeom>
      </xdr:spPr>
    </xdr:pic>
    <xdr:clientData/>
  </xdr:oneCellAnchor>
  <xdr:twoCellAnchor editAs="oneCell">
    <xdr:from>
      <xdr:col>17</xdr:col>
      <xdr:colOff>345081</xdr:colOff>
      <xdr:row>0</xdr:row>
      <xdr:rowOff>121226</xdr:rowOff>
    </xdr:from>
    <xdr:to>
      <xdr:col>18</xdr:col>
      <xdr:colOff>1033669</xdr:colOff>
      <xdr:row>3</xdr:row>
      <xdr:rowOff>582194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05763" y="121226"/>
          <a:ext cx="2385770" cy="17078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29032</xdr:colOff>
      <xdr:row>0</xdr:row>
      <xdr:rowOff>190500</xdr:rowOff>
    </xdr:from>
    <xdr:ext cx="1527207" cy="85164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32" y="190500"/>
          <a:ext cx="1527207" cy="851647"/>
        </a:xfrm>
        <a:prstGeom prst="rect">
          <a:avLst/>
        </a:prstGeom>
      </xdr:spPr>
    </xdr:pic>
    <xdr:clientData/>
  </xdr:oneCellAnchor>
  <xdr:twoCellAnchor editAs="oneCell">
    <xdr:from>
      <xdr:col>16</xdr:col>
      <xdr:colOff>398318</xdr:colOff>
      <xdr:row>0</xdr:row>
      <xdr:rowOff>4124</xdr:rowOff>
    </xdr:from>
    <xdr:to>
      <xdr:col>18</xdr:col>
      <xdr:colOff>582839</xdr:colOff>
      <xdr:row>3</xdr:row>
      <xdr:rowOff>545138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12091" y="4124"/>
          <a:ext cx="2539793" cy="17879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158750</xdr:colOff>
      <xdr:row>0</xdr:row>
      <xdr:rowOff>54403</xdr:rowOff>
    </xdr:from>
    <xdr:ext cx="1833330" cy="977472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50" y="54403"/>
          <a:ext cx="1833330" cy="977472"/>
        </a:xfrm>
        <a:prstGeom prst="rect">
          <a:avLst/>
        </a:prstGeom>
      </xdr:spPr>
    </xdr:pic>
    <xdr:clientData/>
  </xdr:oneCellAnchor>
  <xdr:twoCellAnchor editAs="oneCell">
    <xdr:from>
      <xdr:col>17</xdr:col>
      <xdr:colOff>158029</xdr:colOff>
      <xdr:row>0</xdr:row>
      <xdr:rowOff>47626</xdr:rowOff>
    </xdr:from>
    <xdr:to>
      <xdr:col>18</xdr:col>
      <xdr:colOff>591149</xdr:colOff>
      <xdr:row>5</xdr:row>
      <xdr:rowOff>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07654" y="47626"/>
          <a:ext cx="2052370" cy="1333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14883</xdr:colOff>
      <xdr:row>0</xdr:row>
      <xdr:rowOff>14883</xdr:rowOff>
    </xdr:from>
    <xdr:ext cx="4381500" cy="1742588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19" y="14883"/>
          <a:ext cx="4381500" cy="1742588"/>
        </a:xfrm>
        <a:prstGeom prst="rect">
          <a:avLst/>
        </a:prstGeom>
      </xdr:spPr>
    </xdr:pic>
    <xdr:clientData/>
  </xdr:oneCellAnchor>
  <xdr:twoCellAnchor editAs="oneCell">
    <xdr:from>
      <xdr:col>17</xdr:col>
      <xdr:colOff>386953</xdr:colOff>
      <xdr:row>0</xdr:row>
      <xdr:rowOff>59531</xdr:rowOff>
    </xdr:from>
    <xdr:to>
      <xdr:col>19</xdr:col>
      <xdr:colOff>796637</xdr:colOff>
      <xdr:row>4</xdr:row>
      <xdr:rowOff>5508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37544" y="59531"/>
          <a:ext cx="2747638" cy="19375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51955</xdr:rowOff>
    </xdr:from>
    <xdr:ext cx="2000250" cy="7620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8805" r="89937">
                      <a14:foregroundMark x1="24528" y1="52000" x2="24528" y2="52000"/>
                      <a14:foregroundMark x1="24528" y1="62000" x2="15723" y2="76000"/>
                      <a14:foregroundMark x1="14465" y1="36000" x2="13208" y2="52000"/>
                      <a14:foregroundMark x1="37736" y1="62000" x2="37736" y2="62000"/>
                      <a14:foregroundMark x1="43396" y1="54000" x2="45912" y2="70000"/>
                      <a14:foregroundMark x1="59119" y1="50000" x2="54717" y2="56000"/>
                      <a14:foregroundMark x1="70440" y1="54000" x2="71069" y2="76000"/>
                      <a14:foregroundMark x1="88050" y1="56000" x2="84906" y2="70000"/>
                      <a14:foregroundMark x1="13836" y1="18000" x2="13836" y2="28000"/>
                      <a14:foregroundMark x1="15723" y1="16000" x2="13836" y2="30000"/>
                      <a14:foregroundMark x1="11321" y1="62000" x2="8805" y2="76000"/>
                      <a14:foregroundMark x1="11321" y1="74000" x2="18239" y2="74000"/>
                      <a14:foregroundMark x1="21384" y1="74000" x2="23270" y2="60000"/>
                      <a14:foregroundMark x1="18868" y1="38000" x2="20755" y2="52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955"/>
          <a:ext cx="2000250" cy="762000"/>
        </a:xfrm>
        <a:prstGeom prst="rect">
          <a:avLst/>
        </a:prstGeom>
      </xdr:spPr>
    </xdr:pic>
    <xdr:clientData/>
  </xdr:oneCellAnchor>
  <xdr:twoCellAnchor editAs="oneCell">
    <xdr:from>
      <xdr:col>17</xdr:col>
      <xdr:colOff>432955</xdr:colOff>
      <xdr:row>0</xdr:row>
      <xdr:rowOff>0</xdr:rowOff>
    </xdr:from>
    <xdr:to>
      <xdr:col>20</xdr:col>
      <xdr:colOff>571501</xdr:colOff>
      <xdr:row>4</xdr:row>
      <xdr:rowOff>448414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39955" y="0"/>
          <a:ext cx="3429000" cy="24400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380489</xdr:colOff>
      <xdr:row>2</xdr:row>
      <xdr:rowOff>32818</xdr:rowOff>
    </xdr:from>
    <xdr:to>
      <xdr:col>2</xdr:col>
      <xdr:colOff>1175393</xdr:colOff>
      <xdr:row>4</xdr:row>
      <xdr:rowOff>32852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0921" y="474432"/>
          <a:ext cx="2059131" cy="588852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0</xdr:rowOff>
    </xdr:from>
    <xdr:ext cx="1086781" cy="1086971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86781" cy="1086971"/>
        </a:xfrm>
        <a:prstGeom prst="rect">
          <a:avLst/>
        </a:prstGeom>
      </xdr:spPr>
    </xdr:pic>
    <xdr:clientData/>
  </xdr:oneCellAnchor>
  <xdr:twoCellAnchor editAs="oneCell">
    <xdr:from>
      <xdr:col>16</xdr:col>
      <xdr:colOff>285750</xdr:colOff>
      <xdr:row>0</xdr:row>
      <xdr:rowOff>135659</xdr:rowOff>
    </xdr:from>
    <xdr:to>
      <xdr:col>19</xdr:col>
      <xdr:colOff>183078</xdr:colOff>
      <xdr:row>5</xdr:row>
      <xdr:rowOff>106183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23821" y="135659"/>
          <a:ext cx="2272393" cy="161698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24</xdr:row>
      <xdr:rowOff>0</xdr:rowOff>
    </xdr:from>
    <xdr:ext cx="955068" cy="954181"/>
    <xdr:sp macro="" textlink="">
      <xdr:nvSpPr>
        <xdr:cNvPr id="4" name="img" descr="https://i.ytimg.com/vi/8mGBaXPlri8/hqdefault.jpg?sqp=-oaymwEYCKgBEF5IVfKriqkDCwgBFQAAiEIYAXAB&amp;rs=AOn4CLDsiXkrtB_m1n-ZHh8qROm-HzjunQ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11868150" y="5705475"/>
          <a:ext cx="955068" cy="954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599340" cy="1431511"/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99340" cy="1431511"/>
        </a:xfrm>
        <a:prstGeom prst="rect">
          <a:avLst/>
        </a:prstGeom>
      </xdr:spPr>
    </xdr:pic>
    <xdr:clientData/>
  </xdr:oneCellAnchor>
  <xdr:twoCellAnchor editAs="oneCell">
    <xdr:from>
      <xdr:col>18</xdr:col>
      <xdr:colOff>324970</xdr:colOff>
      <xdr:row>0</xdr:row>
      <xdr:rowOff>0</xdr:rowOff>
    </xdr:from>
    <xdr:to>
      <xdr:col>20</xdr:col>
      <xdr:colOff>190500</xdr:colOff>
      <xdr:row>3</xdr:row>
      <xdr:rowOff>664488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40334" y="0"/>
          <a:ext cx="2567166" cy="191139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599340" cy="1431511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99340" cy="1431511"/>
        </a:xfrm>
        <a:prstGeom prst="rect">
          <a:avLst/>
        </a:prstGeom>
      </xdr:spPr>
    </xdr:pic>
    <xdr:clientData/>
  </xdr:oneCellAnchor>
  <xdr:twoCellAnchor editAs="oneCell">
    <xdr:from>
      <xdr:col>18</xdr:col>
      <xdr:colOff>189263</xdr:colOff>
      <xdr:row>0</xdr:row>
      <xdr:rowOff>72984</xdr:rowOff>
    </xdr:from>
    <xdr:to>
      <xdr:col>20</xdr:col>
      <xdr:colOff>870858</xdr:colOff>
      <xdr:row>3</xdr:row>
      <xdr:rowOff>176894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68799" y="72984"/>
          <a:ext cx="2940380" cy="13421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599340" cy="1431511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99340" cy="1431511"/>
        </a:xfrm>
        <a:prstGeom prst="rect">
          <a:avLst/>
        </a:prstGeom>
      </xdr:spPr>
    </xdr:pic>
    <xdr:clientData/>
  </xdr:oneCellAnchor>
  <xdr:twoCellAnchor editAs="oneCell">
    <xdr:from>
      <xdr:col>18</xdr:col>
      <xdr:colOff>207818</xdr:colOff>
      <xdr:row>0</xdr:row>
      <xdr:rowOff>51956</xdr:rowOff>
    </xdr:from>
    <xdr:to>
      <xdr:col>19</xdr:col>
      <xdr:colOff>1021773</xdr:colOff>
      <xdr:row>3</xdr:row>
      <xdr:rowOff>628889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39363" y="51956"/>
          <a:ext cx="2563092" cy="18238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1085816</xdr:colOff>
      <xdr:row>3</xdr:row>
      <xdr:rowOff>185775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364" y="0"/>
          <a:ext cx="3596952" cy="1432684"/>
        </a:xfrm>
        <a:prstGeom prst="rect">
          <a:avLst/>
        </a:prstGeom>
      </xdr:spPr>
    </xdr:pic>
    <xdr:clientData/>
  </xdr:twoCellAnchor>
  <xdr:twoCellAnchor editAs="oneCell">
    <xdr:from>
      <xdr:col>17</xdr:col>
      <xdr:colOff>155863</xdr:colOff>
      <xdr:row>0</xdr:row>
      <xdr:rowOff>17318</xdr:rowOff>
    </xdr:from>
    <xdr:to>
      <xdr:col>19</xdr:col>
      <xdr:colOff>935181</xdr:colOff>
      <xdr:row>3</xdr:row>
      <xdr:rowOff>190501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80136" y="17318"/>
          <a:ext cx="3567545" cy="142009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112569</xdr:colOff>
      <xdr:row>0</xdr:row>
      <xdr:rowOff>121227</xdr:rowOff>
    </xdr:from>
    <xdr:ext cx="3098352" cy="1197428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524" y="121227"/>
          <a:ext cx="3098352" cy="1197428"/>
        </a:xfrm>
        <a:prstGeom prst="rect">
          <a:avLst/>
        </a:prstGeom>
      </xdr:spPr>
    </xdr:pic>
    <xdr:clientData/>
  </xdr:oneCellAnchor>
  <xdr:twoCellAnchor editAs="oneCell">
    <xdr:from>
      <xdr:col>18</xdr:col>
      <xdr:colOff>432955</xdr:colOff>
      <xdr:row>0</xdr:row>
      <xdr:rowOff>1</xdr:rowOff>
    </xdr:from>
    <xdr:to>
      <xdr:col>22</xdr:col>
      <xdr:colOff>1039090</xdr:colOff>
      <xdr:row>3</xdr:row>
      <xdr:rowOff>502994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62864" y="1"/>
          <a:ext cx="2459181" cy="174990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39832</xdr:rowOff>
    </xdr:from>
    <xdr:ext cx="2528237" cy="1160318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832"/>
          <a:ext cx="2528237" cy="1160318"/>
        </a:xfrm>
        <a:prstGeom prst="rect">
          <a:avLst/>
        </a:prstGeom>
      </xdr:spPr>
    </xdr:pic>
    <xdr:clientData/>
  </xdr:oneCellAnchor>
  <xdr:twoCellAnchor editAs="oneCell">
    <xdr:from>
      <xdr:col>17</xdr:col>
      <xdr:colOff>69273</xdr:colOff>
      <xdr:row>0</xdr:row>
      <xdr:rowOff>1</xdr:rowOff>
    </xdr:from>
    <xdr:to>
      <xdr:col>19</xdr:col>
      <xdr:colOff>519545</xdr:colOff>
      <xdr:row>3</xdr:row>
      <xdr:rowOff>648796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75682" y="1"/>
          <a:ext cx="2701636" cy="189570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714375</xdr:colOff>
      <xdr:row>0</xdr:row>
      <xdr:rowOff>0</xdr:rowOff>
    </xdr:from>
    <xdr:ext cx="1039091" cy="579449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0"/>
          <a:ext cx="1039091" cy="579449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0</xdr:row>
      <xdr:rowOff>34281</xdr:rowOff>
    </xdr:from>
    <xdr:to>
      <xdr:col>1</xdr:col>
      <xdr:colOff>48571</xdr:colOff>
      <xdr:row>3</xdr:row>
      <xdr:rowOff>80124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81"/>
          <a:ext cx="905821" cy="1198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272144</xdr:colOff>
      <xdr:row>0</xdr:row>
      <xdr:rowOff>1</xdr:rowOff>
    </xdr:from>
    <xdr:to>
      <xdr:col>17</xdr:col>
      <xdr:colOff>952501</xdr:colOff>
      <xdr:row>3</xdr:row>
      <xdr:rowOff>62448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57465" y="1"/>
          <a:ext cx="1714500" cy="121905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313765</xdr:colOff>
      <xdr:row>0</xdr:row>
      <xdr:rowOff>436229</xdr:rowOff>
    </xdr:from>
    <xdr:to>
      <xdr:col>2</xdr:col>
      <xdr:colOff>1107140</xdr:colOff>
      <xdr:row>3</xdr:row>
      <xdr:rowOff>182602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06" y="436229"/>
          <a:ext cx="2059640" cy="58681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0</xdr:row>
      <xdr:rowOff>44824</xdr:rowOff>
    </xdr:from>
    <xdr:ext cx="1086781" cy="1086971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824"/>
          <a:ext cx="1086781" cy="1086971"/>
        </a:xfrm>
        <a:prstGeom prst="rect">
          <a:avLst/>
        </a:prstGeom>
      </xdr:spPr>
    </xdr:pic>
    <xdr:clientData/>
  </xdr:oneCellAnchor>
  <xdr:twoCellAnchor editAs="oneCell">
    <xdr:from>
      <xdr:col>16</xdr:col>
      <xdr:colOff>136070</xdr:colOff>
      <xdr:row>0</xdr:row>
      <xdr:rowOff>81644</xdr:rowOff>
    </xdr:from>
    <xdr:to>
      <xdr:col>18</xdr:col>
      <xdr:colOff>408214</xdr:colOff>
      <xdr:row>4</xdr:row>
      <xdr:rowOff>191361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20999" y="81644"/>
          <a:ext cx="1836965" cy="13071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355763</xdr:colOff>
      <xdr:row>0</xdr:row>
      <xdr:rowOff>587615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318" y="0"/>
          <a:ext cx="2076449" cy="585141"/>
        </a:xfrm>
        <a:prstGeom prst="rect">
          <a:avLst/>
        </a:prstGeom>
      </xdr:spPr>
    </xdr:pic>
    <xdr:clientData/>
  </xdr:twoCellAnchor>
  <xdr:twoCellAnchor editAs="oneCell">
    <xdr:from>
      <xdr:col>16</xdr:col>
      <xdr:colOff>435429</xdr:colOff>
      <xdr:row>0</xdr:row>
      <xdr:rowOff>0</xdr:rowOff>
    </xdr:from>
    <xdr:to>
      <xdr:col>18</xdr:col>
      <xdr:colOff>1143000</xdr:colOff>
      <xdr:row>4</xdr:row>
      <xdr:rowOff>7181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19804" y="0"/>
          <a:ext cx="2247446" cy="161055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587494</xdr:colOff>
      <xdr:row>0</xdr:row>
      <xdr:rowOff>280146</xdr:rowOff>
    </xdr:from>
    <xdr:ext cx="2292638" cy="127849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494" y="280146"/>
          <a:ext cx="2292638" cy="1278490"/>
        </a:xfrm>
        <a:prstGeom prst="rect">
          <a:avLst/>
        </a:prstGeom>
      </xdr:spPr>
    </xdr:pic>
    <xdr:clientData/>
  </xdr:oneCellAnchor>
  <xdr:twoCellAnchor editAs="oneCell">
    <xdr:from>
      <xdr:col>16</xdr:col>
      <xdr:colOff>13608</xdr:colOff>
      <xdr:row>0</xdr:row>
      <xdr:rowOff>0</xdr:rowOff>
    </xdr:from>
    <xdr:to>
      <xdr:col>19</xdr:col>
      <xdr:colOff>269673</xdr:colOff>
      <xdr:row>3</xdr:row>
      <xdr:rowOff>904020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06751" y="0"/>
          <a:ext cx="2895851" cy="206062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380489</xdr:colOff>
      <xdr:row>2</xdr:row>
      <xdr:rowOff>32818</xdr:rowOff>
    </xdr:from>
    <xdr:to>
      <xdr:col>2</xdr:col>
      <xdr:colOff>1175393</xdr:colOff>
      <xdr:row>4</xdr:row>
      <xdr:rowOff>32852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189" y="880543"/>
          <a:ext cx="2061729" cy="59058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0</xdr:rowOff>
    </xdr:from>
    <xdr:ext cx="1086781" cy="1086971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9575"/>
          <a:ext cx="1086781" cy="1086971"/>
        </a:xfrm>
        <a:prstGeom prst="rect">
          <a:avLst/>
        </a:prstGeom>
      </xdr:spPr>
    </xdr:pic>
    <xdr:clientData/>
  </xdr:oneCellAnchor>
  <xdr:twoCellAnchor editAs="oneCell">
    <xdr:from>
      <xdr:col>16</xdr:col>
      <xdr:colOff>207820</xdr:colOff>
      <xdr:row>0</xdr:row>
      <xdr:rowOff>35312</xdr:rowOff>
    </xdr:from>
    <xdr:to>
      <xdr:col>19</xdr:col>
      <xdr:colOff>259774</xdr:colOff>
      <xdr:row>4</xdr:row>
      <xdr:rowOff>120991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84093" y="35312"/>
          <a:ext cx="2164772" cy="154040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380489</xdr:colOff>
      <xdr:row>2</xdr:row>
      <xdr:rowOff>32818</xdr:rowOff>
    </xdr:from>
    <xdr:to>
      <xdr:col>2</xdr:col>
      <xdr:colOff>1175393</xdr:colOff>
      <xdr:row>4</xdr:row>
      <xdr:rowOff>32852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189" y="880543"/>
          <a:ext cx="2061729" cy="59058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0</xdr:rowOff>
    </xdr:from>
    <xdr:ext cx="1086781" cy="1086971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9575"/>
          <a:ext cx="1086781" cy="1086971"/>
        </a:xfrm>
        <a:prstGeom prst="rect">
          <a:avLst/>
        </a:prstGeom>
      </xdr:spPr>
    </xdr:pic>
    <xdr:clientData/>
  </xdr:oneCellAnchor>
  <xdr:twoCellAnchor editAs="oneCell">
    <xdr:from>
      <xdr:col>16</xdr:col>
      <xdr:colOff>207820</xdr:colOff>
      <xdr:row>0</xdr:row>
      <xdr:rowOff>35312</xdr:rowOff>
    </xdr:from>
    <xdr:to>
      <xdr:col>19</xdr:col>
      <xdr:colOff>259774</xdr:colOff>
      <xdr:row>4</xdr:row>
      <xdr:rowOff>120991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00545" y="35312"/>
          <a:ext cx="2160443" cy="152395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8.%20CONSUMO%20DE%20HERRAMIENTAS%20DE%20CORTE%20COVER\CONSUMO%20DE%20HERRAMIENTAS%20DE%20CORTE%20DE%20COVER%20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APZ%20225\CONSUMO%20MENSUAL%20APZ%20225%202019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1.%20CONSUMO%20DE%20HERRAMIENTAS%20DE%20CORTE%20APZ%20225\CONSUMO%20MENSUAL%20APZ%20225%202019.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2.%20CONSUMO%20DE%20HERRAMIENTAS%20DE%20CORTE%20APZ%20264\CONSUMO%20DE%20HERRAMIENTAS%20DE%20CORTE%20DE%20APZ%20264%202019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5.%20CONSUMO%20DE%20HERRAMIENTAS%20DE%20CORTE%20CAP-MAIN%20BRG\CONSUMO%20MENSUAL%20CAP-MAIN%20BRG%202019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3.%20CONSUMO%20DE%20HERRAMIENTAS%20DE%20CORTE%20DE%20CARRIER\CONSUMO%20DE%20HERRAMINETAS%20DE%20CORTE%20DE%20CARRIER%202019..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4.%20CONSUMO%20DE%20HERRAMIENTAS%20DE%20CORTE%20DE%20HUB\Copia%20de%20CONSUMO%20DE%20HERRAMIENTAS%20DE%20CORTE%20DE%20HUB%202019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7.%20CONSUMO%20DE%20HERRAMIENTAS%20DE%20PLUNGER\CONSUMO%20DE%20HERRAMIENTAS%20DE%20CORTE%20DE%20PLUNGER%20AVO%202019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6.%20CONSUMO%20DE%20HERRAMIENTAS%20DE%20CORTE%20SLEEVE\CONSUMO%20DE%20HERRAMIENTAS%20DE%20CORTE%20SLEEVE%202019...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Protegida/Secci&#243;n/Ingenier&#237;a/INFORMACION%20ING/INVENTARIO/09.%20CONSUMO%20DE%20HERRAMIENTAS%20DE%20CORTE%20DE%20STABILINK/CONSUMO%20DE%20HERRAMIENTAS%20DE%20CORTE%20DE%20STABILINK%202019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DE%20HUB\CONSUMO%20DE%20HERRAMIENTAS%20DE%20CORTE%20DE%20HUB%202018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DE%20CARRIER\CONSUMO%20DE%20HERRAMINETAS%20DE%20CORTE%20DE%20CARRIER%202018%20x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tegida/Secci&#243;n/Ingenier&#237;a/INFORMACION%20ING/INVENTARIO/05.%20CONSUMO%20DE%20HERRAMIENTAS%20DE%20CORTE%20CAP-MAIN%20BRG/2018/CONSUMO%20MENSUAL%20CAP-MAIN%20BRG%202018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SLEEVE\CONSUMO%20DE%20HERRAMIENTAS%20DE%20CORTE%20SLEEVE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APZ%20225\CONSUMO%20MENSUAL%20APZ%20225%202018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COVER\CONSUMO%20DE%20HERRAMIENTAS%20DE%20CORTE%20DE%20COVER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00296\Desktop\INVENTARIO\INVENTARIO%20AUTOMOTRIZ%20DICIEMBRE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APZ%20264\CONSUMO%20DE%20HERRAMIENTAS%20DE%20CORTE%20DE%20APZ%20264%202018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Protegida/Secci&#243;n/Ingenier&#237;a/INFORMACION%20ING/INVENTARIO/PLAN%20Y%20CONSUMO%20DE%20HERRAMIENTAS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tegida\Secci&#243;n\Ingenier&#237;a\Registro%20de%20entradas%20de%20hetta%20de%20corte&#65288;&#20999;&#21066;&#24037;&#20855;&#36092;&#20837;&#23653;&#27508;%20&#65289;2020\CONTROL%20DE%20HTTA%20DE%20CORTE%20DIA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 Sft"/>
      <sheetName val="Ene Oil"/>
      <sheetName val="Feb Sft"/>
      <sheetName val="Feb Ass"/>
      <sheetName val="Mar Oil"/>
      <sheetName val="Mar Sft"/>
      <sheetName val="Mar Ass"/>
      <sheetName val="Abr Oil"/>
      <sheetName val="Abr Sft"/>
      <sheetName val="Abr Ass"/>
      <sheetName val="May Oil"/>
      <sheetName val="May Sft"/>
      <sheetName val="May Ass"/>
      <sheetName val="Jun Oil"/>
      <sheetName val="Jun Sft"/>
      <sheetName val="Jun Ass"/>
      <sheetName val="JuL Oil"/>
      <sheetName val="Jul Ass"/>
      <sheetName val="Jul Sft"/>
      <sheetName val="Ago Oil"/>
      <sheetName val="Ago Ass"/>
      <sheetName val="Ago Sft"/>
      <sheetName val="Sep Oil"/>
      <sheetName val="Sep Ass"/>
      <sheetName val="Sep Sft"/>
      <sheetName val="Oct Ass "/>
      <sheetName val="Oct Oil"/>
      <sheetName val="Oct Sft"/>
      <sheetName val="Nov Sft"/>
      <sheetName val="Nov Oil"/>
      <sheetName val="Nov Ass"/>
      <sheetName val="GRAFICO OIL"/>
      <sheetName val="GRAFICO SFT"/>
      <sheetName val="GRAFICO ASSY"/>
      <sheetName val="Dic Sft"/>
      <sheetName val="Dic Oil"/>
      <sheetName val="Dic Assy"/>
    </sheetNames>
    <sheetDataSet>
      <sheetData sheetId="0" refreshError="1"/>
      <sheetData sheetId="1" refreshError="1">
        <row r="26">
          <cell r="B26">
            <v>19.817799999999998</v>
          </cell>
        </row>
        <row r="33">
          <cell r="H33">
            <v>19746</v>
          </cell>
        </row>
      </sheetData>
      <sheetData sheetId="2" refreshError="1">
        <row r="20">
          <cell r="B20">
            <v>19.817799999999998</v>
          </cell>
        </row>
        <row r="27">
          <cell r="H27">
            <v>18627</v>
          </cell>
        </row>
      </sheetData>
      <sheetData sheetId="3" refreshError="1">
        <row r="17">
          <cell r="B17">
            <v>19.817799999999998</v>
          </cell>
        </row>
        <row r="24">
          <cell r="H24">
            <v>18947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4">
          <cell r="H24">
            <v>23878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APZ 225 Enero"/>
      <sheetName val="APZ 225 Febrero"/>
      <sheetName val="APZ 225 MARZO"/>
      <sheetName val="APZ 225 ABRIL"/>
      <sheetName val="APZ 225 MAYO"/>
    </sheetNames>
    <sheetDataSet>
      <sheetData sheetId="0" refreshError="1"/>
      <sheetData sheetId="1" refreshError="1">
        <row r="20">
          <cell r="C20">
            <v>19.817799999999998</v>
          </cell>
        </row>
      </sheetData>
      <sheetData sheetId="2" refreshError="1">
        <row r="20">
          <cell r="B20">
            <v>19.817799999999998</v>
          </cell>
        </row>
        <row r="27">
          <cell r="H27">
            <v>29379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Consumo x Htta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 refreshError="1"/>
      <sheetData sheetId="1" refreshError="1"/>
      <sheetData sheetId="2" refreshError="1">
        <row r="20">
          <cell r="C20">
            <v>19.817799999999998</v>
          </cell>
        </row>
      </sheetData>
      <sheetData sheetId="3" refreshError="1">
        <row r="20">
          <cell r="B20">
            <v>19.817799999999998</v>
          </cell>
        </row>
        <row r="27">
          <cell r="H27">
            <v>29379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oja1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/>
      <sheetData sheetId="1"/>
      <sheetData sheetId="2">
        <row r="19">
          <cell r="C19">
            <v>19.817799999999998</v>
          </cell>
        </row>
      </sheetData>
      <sheetData sheetId="3">
        <row r="20">
          <cell r="B20">
            <v>19.817799999999998</v>
          </cell>
        </row>
        <row r="27">
          <cell r="H27">
            <v>30870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oja1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/>
      <sheetData sheetId="1"/>
      <sheetData sheetId="2">
        <row r="20">
          <cell r="D20">
            <v>19.817799999999998</v>
          </cell>
        </row>
      </sheetData>
      <sheetData sheetId="3">
        <row r="21">
          <cell r="B21">
            <v>19.817799999999998</v>
          </cell>
        </row>
        <row r="28">
          <cell r="H28">
            <v>156672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tta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/>
      <sheetData sheetId="1"/>
      <sheetData sheetId="2">
        <row r="28">
          <cell r="C28">
            <v>19.817799999999998</v>
          </cell>
        </row>
      </sheetData>
      <sheetData sheetId="3">
        <row r="30">
          <cell r="B30">
            <v>19.817799999999998</v>
          </cell>
        </row>
        <row r="37">
          <cell r="H37">
            <v>16158</v>
          </cell>
        </row>
      </sheetData>
      <sheetData sheetId="4">
        <row r="31">
          <cell r="B31">
            <v>19.817799999999998</v>
          </cell>
        </row>
        <row r="38">
          <cell r="H38">
            <v>18451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oja1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 refreshError="1"/>
      <sheetData sheetId="1" refreshError="1"/>
      <sheetData sheetId="2">
        <row r="26">
          <cell r="C26">
            <v>19.817799999999998</v>
          </cell>
        </row>
      </sheetData>
      <sheetData sheetId="3">
        <row r="27">
          <cell r="B27">
            <v>19.817799999999998</v>
          </cell>
        </row>
        <row r="34">
          <cell r="H34">
            <v>16713</v>
          </cell>
        </row>
      </sheetData>
      <sheetData sheetId="4">
        <row r="27">
          <cell r="B27">
            <v>19.817799999999998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oja2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>
        <row r="4">
          <cell r="C4" t="str">
            <v>Consumo herramienta</v>
          </cell>
        </row>
      </sheetData>
      <sheetData sheetId="1"/>
      <sheetData sheetId="2"/>
      <sheetData sheetId="3">
        <row r="16">
          <cell r="B16">
            <v>19.817799999999998</v>
          </cell>
        </row>
        <row r="23">
          <cell r="H23">
            <v>17901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oja1"/>
      <sheetName val="pareto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>
        <row r="4">
          <cell r="C4" t="str">
            <v>Consumo herramienta</v>
          </cell>
        </row>
      </sheetData>
      <sheetData sheetId="1" refreshError="1"/>
      <sheetData sheetId="2" refreshError="1"/>
      <sheetData sheetId="3" refreshError="1"/>
      <sheetData sheetId="4">
        <row r="18">
          <cell r="B18">
            <v>19.817799999999998</v>
          </cell>
        </row>
        <row r="25">
          <cell r="H25">
            <v>22552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ro"/>
      <sheetName val="Febrero"/>
      <sheetName val="MARZO"/>
      <sheetName val="Abril"/>
      <sheetName val="Mayo"/>
      <sheetName val="Junio"/>
      <sheetName val="Julio"/>
      <sheetName val="Agosto"/>
      <sheetName val="sep"/>
      <sheetName val="oct"/>
      <sheetName val="Nov"/>
      <sheetName val="Dic"/>
    </sheetNames>
    <sheetDataSet>
      <sheetData sheetId="0"/>
      <sheetData sheetId="1">
        <row r="11">
          <cell r="B11">
            <v>19.817799999999998</v>
          </cell>
        </row>
        <row r="18">
          <cell r="H18">
            <v>22651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B Enero"/>
      <sheetName val="HUB Febrero"/>
      <sheetName val="HUB Marzo"/>
      <sheetName val="HUB Abril"/>
      <sheetName val="HUB Mayo"/>
      <sheetName val="HUB Junio"/>
      <sheetName val="HUB Julio"/>
      <sheetName val="HUB Agosto"/>
      <sheetName val="HUB Septiembre"/>
      <sheetName val="HUB Octubre"/>
      <sheetName val="HUB Noviembre"/>
      <sheetName val="HUB Diciembre"/>
    </sheetNames>
    <sheetDataSet>
      <sheetData sheetId="0"/>
      <sheetData sheetId="1"/>
      <sheetData sheetId="2">
        <row r="27">
          <cell r="C27">
            <v>18.75</v>
          </cell>
        </row>
      </sheetData>
      <sheetData sheetId="3"/>
      <sheetData sheetId="4"/>
      <sheetData sheetId="5"/>
      <sheetData sheetId="6">
        <row r="26">
          <cell r="C26">
            <v>19.4054</v>
          </cell>
        </row>
      </sheetData>
      <sheetData sheetId="7">
        <row r="26">
          <cell r="C26">
            <v>19.4054</v>
          </cell>
        </row>
      </sheetData>
      <sheetData sheetId="8">
        <row r="26">
          <cell r="C26">
            <v>19.4054</v>
          </cell>
        </row>
      </sheetData>
      <sheetData sheetId="9">
        <row r="26">
          <cell r="C26">
            <v>18.994800000000001</v>
          </cell>
        </row>
      </sheetData>
      <sheetData sheetId="10">
        <row r="26">
          <cell r="C26">
            <v>18.994800000000001</v>
          </cell>
        </row>
      </sheetData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RIER Enero"/>
      <sheetName val="CARRIER Febrero"/>
      <sheetName val="CARRIER Marzo"/>
      <sheetName val="CARRIER Abril "/>
      <sheetName val="CARRIER Mayo"/>
      <sheetName val="CARRIER Junio"/>
      <sheetName val="CARRIER Julio"/>
      <sheetName val="CARRIER Agosto"/>
      <sheetName val="CARRIER Septiembre"/>
      <sheetName val="CARRIER Octubre"/>
      <sheetName val="CARRIER Noviembre"/>
      <sheetName val="CARRIER Diciembre"/>
    </sheetNames>
    <sheetDataSet>
      <sheetData sheetId="0"/>
      <sheetData sheetId="1"/>
      <sheetData sheetId="2">
        <row r="31">
          <cell r="C31">
            <v>18.559999999999999</v>
          </cell>
        </row>
      </sheetData>
      <sheetData sheetId="3"/>
      <sheetData sheetId="4"/>
      <sheetData sheetId="5"/>
      <sheetData sheetId="6">
        <row r="29">
          <cell r="C29">
            <v>19.4054</v>
          </cell>
        </row>
      </sheetData>
      <sheetData sheetId="7">
        <row r="29">
          <cell r="C29">
            <v>19.4054</v>
          </cell>
        </row>
      </sheetData>
      <sheetData sheetId="8">
        <row r="29">
          <cell r="C29">
            <v>19.4054</v>
          </cell>
        </row>
      </sheetData>
      <sheetData sheetId="9">
        <row r="29">
          <cell r="C29">
            <v>18.994800000000001</v>
          </cell>
        </row>
      </sheetData>
      <sheetData sheetId="10">
        <row r="31">
          <cell r="C31">
            <v>18.994800000000001</v>
          </cell>
        </row>
      </sheetData>
      <sheetData sheetId="1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-MAIN BRG FEBRERO"/>
      <sheetName val="CAP-MAIN BRG MARZO"/>
      <sheetName val="CAP-MAIN BRG ABRIL"/>
      <sheetName val="CAP-MAIN BRG MAYO"/>
      <sheetName val="CAP-MAIN BRG JUNIO"/>
      <sheetName val="CAP-MAIN BRG JULIO"/>
      <sheetName val="CAP-MAIN BRG AGOSTO"/>
      <sheetName val="CAP-MAIN BRG SEPTIEMBRE"/>
      <sheetName val="CAP-MAIN BRG OCTUBRE"/>
      <sheetName val="CAP-MAIN BRG NOVIEMBRE"/>
      <sheetName val="CAP-MAIN BRG DICIEMBRE"/>
    </sheetNames>
    <sheetDataSet>
      <sheetData sheetId="0"/>
      <sheetData sheetId="1"/>
      <sheetData sheetId="2"/>
      <sheetData sheetId="3"/>
      <sheetData sheetId="4"/>
      <sheetData sheetId="5">
        <row r="20">
          <cell r="D20">
            <v>19.4054</v>
          </cell>
        </row>
      </sheetData>
      <sheetData sheetId="6">
        <row r="20">
          <cell r="D20">
            <v>19.4054</v>
          </cell>
        </row>
      </sheetData>
      <sheetData sheetId="7">
        <row r="20">
          <cell r="D20">
            <v>19.4054</v>
          </cell>
        </row>
      </sheetData>
      <sheetData sheetId="8">
        <row r="20">
          <cell r="D20">
            <v>18.994800000000001</v>
          </cell>
        </row>
      </sheetData>
      <sheetData sheetId="9">
        <row r="20">
          <cell r="D20">
            <v>18.994800000000001</v>
          </cell>
        </row>
      </sheetData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EEVE Septiembre"/>
      <sheetName val="SLEEVE Octubre"/>
      <sheetName val="SLEEVE Noviembre"/>
    </sheetNames>
    <sheetDataSet>
      <sheetData sheetId="0">
        <row r="16">
          <cell r="C16">
            <v>19.4054</v>
          </cell>
        </row>
      </sheetData>
      <sheetData sheetId="1"/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Z 225 ENERO"/>
      <sheetName val="APZ 225 FEBRERO"/>
      <sheetName val="APZ 225 MARZO"/>
      <sheetName val="APZ 225 ABRIL"/>
      <sheetName val="APZ 225 MAYO"/>
      <sheetName val="APZ 225 JUNIO"/>
      <sheetName val="APZ 225 JULIO"/>
      <sheetName val="APZ 225 AGOSTO"/>
      <sheetName val="APZ 225 SEPTIEMBRE"/>
      <sheetName val="APZ 225 OCTUBRE"/>
      <sheetName val="APZ 225 NOVIEMBRE"/>
      <sheetName val="APZ 225 DICIEMBRE"/>
      <sheetName val="APZ 225 JULIO (2)"/>
    </sheetNames>
    <sheetDataSet>
      <sheetData sheetId="0"/>
      <sheetData sheetId="1"/>
      <sheetData sheetId="2"/>
      <sheetData sheetId="3"/>
      <sheetData sheetId="4"/>
      <sheetData sheetId="5"/>
      <sheetData sheetId="6">
        <row r="19">
          <cell r="C19">
            <v>19.4054</v>
          </cell>
        </row>
      </sheetData>
      <sheetData sheetId="7">
        <row r="19">
          <cell r="C19">
            <v>19.4054</v>
          </cell>
        </row>
      </sheetData>
      <sheetData sheetId="8">
        <row r="19">
          <cell r="C19">
            <v>19.4054</v>
          </cell>
        </row>
      </sheetData>
      <sheetData sheetId="9">
        <row r="19">
          <cell r="C19">
            <v>18.994800000000001</v>
          </cell>
        </row>
      </sheetData>
      <sheetData sheetId="10">
        <row r="19">
          <cell r="C19">
            <v>18.994800000000001</v>
          </cell>
        </row>
      </sheetData>
      <sheetData sheetId="11"/>
      <sheetData sheetId="1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Noviembre"/>
      <sheetName val="COVER Diciembre"/>
    </sheetNames>
    <sheetDataSet>
      <sheetData sheetId="0">
        <row r="18">
          <cell r="C18">
            <v>18.994800000000001</v>
          </cell>
        </row>
      </sheetData>
      <sheetData sheetId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Z 225 DICIEMBRE"/>
      <sheetName val="APZ 264 DICIEMBRE"/>
      <sheetName val="CAP-MAIN BRG DICIEMBRE"/>
      <sheetName val="CARRIER Diciembre"/>
      <sheetName val="HUB Diciembre"/>
      <sheetName val="SLEEVE Noviembre"/>
      <sheetName val="COVER Diciembre"/>
      <sheetName val="STABILINK Diciembre"/>
    </sheetNames>
    <sheetDataSet>
      <sheetData sheetId="0">
        <row r="19">
          <cell r="C19">
            <v>18.994800000000001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Z 264 ENERO"/>
      <sheetName val="APZ 264 FEBRERO"/>
      <sheetName val="APZ 264 MARZO"/>
      <sheetName val="APZ 264 ABRIL"/>
      <sheetName val="APZ 264 MAYO"/>
      <sheetName val="APZ 264 JUNIO"/>
      <sheetName val="APZ 264 JULIO "/>
      <sheetName val="APZ 264 AGOSTO"/>
      <sheetName val="APZ 264 SEPTIEMBRE"/>
      <sheetName val="APZ 264 OCTUBRE"/>
      <sheetName val="APZ 264 NOVIEMBRE"/>
      <sheetName val="APZ 264 DICIEMBRE"/>
      <sheetName val="Hoja1"/>
    </sheetNames>
    <sheetDataSet>
      <sheetData sheetId="0"/>
      <sheetData sheetId="1">
        <row r="8">
          <cell r="F8">
            <v>56.441200000000002</v>
          </cell>
        </row>
      </sheetData>
      <sheetData sheetId="2"/>
      <sheetData sheetId="3"/>
      <sheetData sheetId="4">
        <row r="19">
          <cell r="C19">
            <v>18.75</v>
          </cell>
        </row>
      </sheetData>
      <sheetData sheetId="5"/>
      <sheetData sheetId="6">
        <row r="19">
          <cell r="C19">
            <v>19.4054</v>
          </cell>
        </row>
      </sheetData>
      <sheetData sheetId="7">
        <row r="19">
          <cell r="C19">
            <v>19.4054</v>
          </cell>
        </row>
      </sheetData>
      <sheetData sheetId="8">
        <row r="19">
          <cell r="C19">
            <v>19.4054</v>
          </cell>
        </row>
      </sheetData>
      <sheetData sheetId="9">
        <row r="19">
          <cell r="C19">
            <v>18.994800000000001</v>
          </cell>
        </row>
      </sheetData>
      <sheetData sheetId="10">
        <row r="19">
          <cell r="C19">
            <v>18.994800000000001</v>
          </cell>
        </row>
      </sheetData>
      <sheetData sheetId="11"/>
      <sheetData sheetId="1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</sheetNames>
    <sheetDataSet>
      <sheetData sheetId="0">
        <row r="9">
          <cell r="B9">
            <v>19.817799999999998</v>
          </cell>
        </row>
      </sheetData>
      <sheetData sheetId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RIER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a22" displayName="Tabla22" ref="B5:B17" totalsRowShown="0" headerRowDxfId="314" dataDxfId="312" headerRowBorderDxfId="313">
  <tableColumns count="1">
    <tableColumn id="1" name="PROCESO" dataDxfId="31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rillant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7030A0"/>
    <pageSetUpPr fitToPage="1"/>
  </sheetPr>
  <dimension ref="A1:AJ223"/>
  <sheetViews>
    <sheetView view="pageBreakPreview" topLeftCell="K14" zoomScale="55" zoomScaleNormal="64" zoomScaleSheetLayoutView="55" workbookViewId="0">
      <selection activeCell="V31" sqref="V31"/>
    </sheetView>
  </sheetViews>
  <sheetFormatPr baseColWidth="10" defaultColWidth="11.42578125" defaultRowHeight="23.25"/>
  <cols>
    <col min="1" max="1" width="3.7109375" style="165" customWidth="1"/>
    <col min="2" max="2" width="14.85546875" customWidth="1"/>
    <col min="3" max="3" width="13.85546875" customWidth="1"/>
    <col min="4" max="4" width="35.85546875" customWidth="1"/>
    <col min="5" max="5" width="10.7109375" customWidth="1"/>
    <col min="6" max="6" width="15.140625" customWidth="1"/>
    <col min="7" max="7" width="16.28515625" customWidth="1"/>
    <col min="8" max="8" width="15" customWidth="1"/>
    <col min="9" max="9" width="13.140625" customWidth="1"/>
    <col min="10" max="10" width="14.28515625" style="5" customWidth="1"/>
    <col min="11" max="11" width="12.42578125" style="5" customWidth="1"/>
    <col min="12" max="12" width="15.5703125" style="5" customWidth="1"/>
    <col min="13" max="13" width="7.28515625" style="5" customWidth="1"/>
    <col min="14" max="14" width="5.85546875" style="83" customWidth="1"/>
    <col min="15" max="15" width="5.85546875" style="5" customWidth="1"/>
    <col min="16" max="16" width="12.28515625" style="5" customWidth="1"/>
    <col min="17" max="17" width="4.5703125" style="5" customWidth="1"/>
    <col min="18" max="18" width="25.42578125" style="5" customWidth="1"/>
    <col min="19" max="19" width="16.5703125" style="5" customWidth="1"/>
    <col min="20" max="20" width="8.85546875" style="5" customWidth="1"/>
    <col min="21" max="21" width="15.28515625" style="5" customWidth="1"/>
    <col min="22" max="22" width="25.7109375" style="605" customWidth="1"/>
    <col min="23" max="23" width="26.85546875" style="605" customWidth="1"/>
    <col min="24" max="24" width="63.85546875" style="605" customWidth="1"/>
    <col min="25" max="25" width="17.42578125" style="655" customWidth="1"/>
    <col min="26" max="26" width="29.7109375" style="655" customWidth="1"/>
    <col min="27" max="27" width="23.42578125" style="655" customWidth="1"/>
    <col min="28" max="28" width="19.140625" style="605" bestFit="1" customWidth="1"/>
    <col min="29" max="29" width="20.85546875" style="605" bestFit="1" customWidth="1"/>
    <col min="30" max="31" width="24.28515625" style="605" customWidth="1"/>
    <col min="33" max="33" width="3.140625" customWidth="1"/>
    <col min="34" max="35" width="14.28515625" customWidth="1"/>
  </cols>
  <sheetData>
    <row r="1" spans="1:36" s="165" customFormat="1" ht="35.25" customHeight="1" thickBot="1">
      <c r="A1" s="278"/>
      <c r="C1" s="284"/>
      <c r="D1" s="297"/>
      <c r="E1" s="300"/>
      <c r="F1" s="301"/>
      <c r="G1" s="298"/>
      <c r="H1" s="300"/>
      <c r="I1" s="299"/>
      <c r="J1" s="299"/>
      <c r="K1" s="837"/>
      <c r="L1" s="837"/>
      <c r="M1" s="835"/>
      <c r="N1" s="838"/>
      <c r="O1" s="838"/>
      <c r="P1" s="839"/>
      <c r="Q1" s="840"/>
      <c r="R1" s="303"/>
      <c r="S1" s="303"/>
      <c r="T1" s="296"/>
      <c r="V1" s="605"/>
      <c r="W1" s="605"/>
      <c r="X1" s="655"/>
      <c r="Y1" s="655"/>
      <c r="Z1" s="605"/>
      <c r="AA1" s="655"/>
      <c r="AB1" s="656"/>
      <c r="AC1" s="605"/>
      <c r="AD1" s="605"/>
      <c r="AE1" s="605"/>
    </row>
    <row r="2" spans="1:36" s="165" customFormat="1" ht="31.5" customHeight="1" thickBot="1">
      <c r="A2" s="278"/>
      <c r="B2" s="280" t="s">
        <v>154</v>
      </c>
      <c r="C2" s="285"/>
      <c r="D2" s="1194" t="s">
        <v>390</v>
      </c>
      <c r="E2" s="1195"/>
      <c r="F2" s="1195"/>
      <c r="G2" s="1195"/>
      <c r="H2" s="1195"/>
      <c r="I2" s="1195"/>
      <c r="J2" s="1195"/>
      <c r="K2" s="1198" t="s">
        <v>2</v>
      </c>
      <c r="L2" s="1199" t="s">
        <v>0</v>
      </c>
      <c r="M2" s="1200">
        <v>16500</v>
      </c>
      <c r="N2" s="1201">
        <v>18480</v>
      </c>
      <c r="O2" s="1202">
        <v>18480</v>
      </c>
      <c r="P2" s="1203" t="s">
        <v>3</v>
      </c>
      <c r="Q2" s="1210">
        <v>22</v>
      </c>
      <c r="R2" s="333"/>
      <c r="S2" s="303"/>
      <c r="T2" s="304"/>
      <c r="V2" s="605"/>
      <c r="W2" s="605"/>
      <c r="X2" s="655"/>
      <c r="Y2" s="655"/>
      <c r="Z2" s="605"/>
      <c r="AA2" s="655"/>
      <c r="AB2" s="656"/>
      <c r="AC2" s="605"/>
      <c r="AD2" s="605"/>
      <c r="AE2" s="605"/>
    </row>
    <row r="3" spans="1:36" s="165" customFormat="1" ht="31.5" customHeight="1" thickBot="1">
      <c r="A3" s="278"/>
      <c r="C3" s="285"/>
      <c r="D3" s="1196" t="s">
        <v>155</v>
      </c>
      <c r="E3" s="1197"/>
      <c r="F3" s="1197"/>
      <c r="G3" s="1197"/>
      <c r="H3" s="1197"/>
      <c r="I3" s="1197"/>
      <c r="J3" s="1197"/>
      <c r="K3" s="1198" t="s">
        <v>391</v>
      </c>
      <c r="L3" s="1199"/>
      <c r="M3" s="1212">
        <f>M2/Q2</f>
        <v>750</v>
      </c>
      <c r="N3" s="1213">
        <v>1232</v>
      </c>
      <c r="O3" s="1214">
        <v>1232</v>
      </c>
      <c r="P3" s="1204"/>
      <c r="Q3" s="1211"/>
      <c r="R3" s="333"/>
      <c r="S3" s="303"/>
      <c r="T3" s="304"/>
      <c r="V3" s="605"/>
      <c r="W3" s="605"/>
      <c r="X3" s="655"/>
      <c r="Y3" s="655"/>
      <c r="Z3" s="605"/>
      <c r="AA3" s="655"/>
      <c r="AB3" s="656"/>
      <c r="AC3" s="605"/>
      <c r="AD3" s="605"/>
      <c r="AE3" s="605"/>
    </row>
    <row r="4" spans="1:36" s="165" customFormat="1" ht="59.25" customHeight="1" thickBot="1">
      <c r="A4" s="278"/>
      <c r="B4" s="310"/>
      <c r="C4" s="384"/>
      <c r="D4" s="311"/>
      <c r="E4" s="312"/>
      <c r="F4" s="305"/>
      <c r="G4" s="306"/>
      <c r="H4" s="7"/>
      <c r="I4" s="307"/>
      <c r="J4" s="308"/>
      <c r="K4" s="281"/>
      <c r="L4" s="334"/>
      <c r="M4" s="335"/>
      <c r="N4" s="836"/>
      <c r="O4" s="160"/>
      <c r="P4" s="334"/>
      <c r="Q4" s="289"/>
      <c r="R4" s="1080"/>
      <c r="S4" s="1080"/>
      <c r="T4" s="296"/>
      <c r="V4" s="605"/>
      <c r="W4" s="605"/>
      <c r="X4" s="655"/>
      <c r="Y4" s="655"/>
      <c r="Z4" s="605"/>
      <c r="AA4" s="655"/>
      <c r="AB4" s="656"/>
      <c r="AC4" s="605"/>
      <c r="AD4" s="605"/>
      <c r="AE4" s="605"/>
    </row>
    <row r="5" spans="1:36" ht="37.5" customHeight="1" thickBot="1">
      <c r="B5" s="137" t="s">
        <v>4</v>
      </c>
      <c r="C5" s="134" t="s">
        <v>5</v>
      </c>
      <c r="D5" s="138" t="s">
        <v>6</v>
      </c>
      <c r="E5" s="139" t="s">
        <v>86</v>
      </c>
      <c r="F5" s="138" t="s">
        <v>8</v>
      </c>
      <c r="G5" s="134" t="s">
        <v>44</v>
      </c>
      <c r="H5" s="134" t="s">
        <v>10</v>
      </c>
      <c r="I5" s="135" t="s">
        <v>11</v>
      </c>
      <c r="J5" s="136" t="s">
        <v>2</v>
      </c>
      <c r="K5" s="136" t="s">
        <v>12</v>
      </c>
      <c r="L5" s="136" t="s">
        <v>13</v>
      </c>
      <c r="M5" s="1207" t="s">
        <v>46</v>
      </c>
      <c r="N5" s="1208"/>
      <c r="O5" s="1209"/>
      <c r="P5" s="1205" t="s">
        <v>14</v>
      </c>
      <c r="Q5" s="1206"/>
      <c r="R5" s="1101" t="s">
        <v>589</v>
      </c>
      <c r="S5" s="1102" t="s">
        <v>590</v>
      </c>
      <c r="T5" s="849"/>
      <c r="U5" s="850"/>
      <c r="V5" s="291" t="s">
        <v>36</v>
      </c>
      <c r="W5" s="290" t="s">
        <v>37</v>
      </c>
      <c r="X5" s="288" t="s">
        <v>38</v>
      </c>
      <c r="Y5" s="294" t="s">
        <v>39</v>
      </c>
      <c r="Z5" s="528" t="s">
        <v>40</v>
      </c>
      <c r="AA5" s="555" t="s">
        <v>141</v>
      </c>
      <c r="AB5" s="292" t="s">
        <v>42</v>
      </c>
      <c r="AC5" s="292" t="s">
        <v>43</v>
      </c>
      <c r="AD5" s="443" t="s">
        <v>352</v>
      </c>
      <c r="AE5" s="1131" t="s">
        <v>644</v>
      </c>
    </row>
    <row r="6" spans="1:36" ht="30" customHeight="1">
      <c r="B6" s="69" t="s">
        <v>16</v>
      </c>
      <c r="C6" s="834" t="s">
        <v>273</v>
      </c>
      <c r="D6" s="55" t="s">
        <v>183</v>
      </c>
      <c r="E6" s="182">
        <v>1800</v>
      </c>
      <c r="F6" s="33">
        <v>4.4000000000000004</v>
      </c>
      <c r="G6" s="39">
        <f>$C$19*F6</f>
        <v>74.77976000000001</v>
      </c>
      <c r="H6" s="141">
        <v>30</v>
      </c>
      <c r="I6" s="11">
        <f>+SUMIFS($Y$6:$Y$390,$V$6:$V$390,"Entrada",$W$6:$W$390,C6)</f>
        <v>0</v>
      </c>
      <c r="J6" s="143">
        <f>M2/E6</f>
        <v>9.1666666666666661</v>
      </c>
      <c r="K6" s="68">
        <f>+SUMIFS($Y$6:$Y$101,$V$6:$V$101,"Salida",$W$6:$W$101,C6)</f>
        <v>2</v>
      </c>
      <c r="L6" s="194">
        <f t="shared" ref="L6:L18" si="0">G6*K6</f>
        <v>149.55952000000002</v>
      </c>
      <c r="M6" s="203">
        <f>N6*0.8</f>
        <v>8.3333333333333339</v>
      </c>
      <c r="N6" s="208">
        <f>($M$3/E6)*25</f>
        <v>10.416666666666668</v>
      </c>
      <c r="O6" s="204">
        <f>+N6*1.2</f>
        <v>12.500000000000002</v>
      </c>
      <c r="P6" s="141">
        <f>+H6+I6-K6</f>
        <v>28</v>
      </c>
      <c r="Q6" s="205">
        <f t="shared" ref="Q6:Q18" si="1">IF(P6&gt;O6,3,(IF(P6-N6&gt;0,2,1)))</f>
        <v>3</v>
      </c>
      <c r="R6" s="96" t="str">
        <f>IF(S6&gt;0,"SOLICITADO",(IF(Q6&lt;3,"SOLICITAR","")))</f>
        <v/>
      </c>
      <c r="S6" s="1082">
        <f>SUMIFS($Y$6:$Y$65,$V$6:$V$65,"Requisicion",$W$6:$W$65,C6)</f>
        <v>0</v>
      </c>
      <c r="T6" s="1079"/>
      <c r="U6" s="848"/>
      <c r="V6" s="657" t="s">
        <v>568</v>
      </c>
      <c r="W6" s="657" t="s">
        <v>276</v>
      </c>
      <c r="X6" s="657" t="str">
        <f t="shared" ref="X6:X48" si="2">IFERROR((VLOOKUP(W6,$C$5:$G$19,2,FALSE)),"")</f>
        <v>GDM3020N-150R-CM PR1225</v>
      </c>
      <c r="Y6" s="657">
        <v>20</v>
      </c>
      <c r="Z6" s="657" t="s">
        <v>573</v>
      </c>
      <c r="AA6" s="747">
        <v>45567</v>
      </c>
      <c r="AB6" s="292">
        <f t="shared" ref="AB6:AB48" si="3">IFERROR((VLOOKUP(W6,$C$5:$I$19,5,FALSE)),"")</f>
        <v>212.61245399999999</v>
      </c>
      <c r="AC6" s="292">
        <f t="shared" ref="AC6:AC48" si="4">IF(Y6&gt;0,(AB6*Y6),"")</f>
        <v>4252.2490799999996</v>
      </c>
      <c r="AD6" s="657" t="s">
        <v>604</v>
      </c>
      <c r="AE6" s="657" t="s">
        <v>645</v>
      </c>
      <c r="AH6" s="6"/>
      <c r="AI6" s="6"/>
      <c r="AJ6" s="6"/>
    </row>
    <row r="7" spans="1:36" ht="30" customHeight="1">
      <c r="B7" s="69" t="s">
        <v>16</v>
      </c>
      <c r="C7" s="1176" t="s">
        <v>274</v>
      </c>
      <c r="D7" s="1178" t="s">
        <v>95</v>
      </c>
      <c r="E7" s="1178">
        <v>1800</v>
      </c>
      <c r="F7" s="1190">
        <v>3.41</v>
      </c>
      <c r="G7" s="1192">
        <f>$C$19*F7</f>
        <v>57.954314000000004</v>
      </c>
      <c r="H7" s="1182">
        <v>26</v>
      </c>
      <c r="I7" s="1180">
        <f>+SUMIFS($Y$6:$Y$390,$V$6:$V$390,"Entrada",$W$6:$W$390,C7)</f>
        <v>0</v>
      </c>
      <c r="J7" s="1184">
        <f>$M$2/E7</f>
        <v>9.1666666666666661</v>
      </c>
      <c r="K7" s="1182">
        <f>+SUMIFS($Y$6:$Y$101,$V$6:$V$101,"Salida",$W$6:$W$101,C7)</f>
        <v>2</v>
      </c>
      <c r="L7" s="1186">
        <f t="shared" si="0"/>
        <v>115.90862800000001</v>
      </c>
      <c r="M7" s="1220">
        <f>+N7*0.8</f>
        <v>8.3333333333333339</v>
      </c>
      <c r="N7" s="1224">
        <f>($M$3/E7)*25</f>
        <v>10.416666666666668</v>
      </c>
      <c r="O7" s="1222">
        <f>+N7*1.2</f>
        <v>12.500000000000002</v>
      </c>
      <c r="P7" s="1226">
        <f>+H7+I7-K7</f>
        <v>24</v>
      </c>
      <c r="Q7" s="852">
        <f t="shared" si="1"/>
        <v>3</v>
      </c>
      <c r="R7" s="1219" t="str">
        <f t="shared" ref="R7" si="5">IF(S7&gt;0,"SOLICITADO",(IF(Q7&lt;3,"SOLICITAR","")))</f>
        <v/>
      </c>
      <c r="S7" s="1218">
        <f>SUMIFS($Y$6:$Y$65,$V$6:$V$65,"Requisicion",$W$6:$W$65,C7)</f>
        <v>0</v>
      </c>
      <c r="T7" s="1215"/>
      <c r="U7" s="1217"/>
      <c r="V7" s="657" t="s">
        <v>568</v>
      </c>
      <c r="W7" s="657" t="s">
        <v>277</v>
      </c>
      <c r="X7" s="657" t="str">
        <f t="shared" si="2"/>
        <v>VBMT110304-PP PV720</v>
      </c>
      <c r="Y7" s="657">
        <v>20</v>
      </c>
      <c r="Z7" s="657" t="s">
        <v>573</v>
      </c>
      <c r="AA7" s="747">
        <v>45567</v>
      </c>
      <c r="AB7" s="292">
        <f t="shared" si="3"/>
        <v>84.467137999999991</v>
      </c>
      <c r="AC7" s="292">
        <f t="shared" si="4"/>
        <v>1689.3427599999998</v>
      </c>
      <c r="AD7" s="657" t="s">
        <v>604</v>
      </c>
      <c r="AE7" s="657" t="s">
        <v>645</v>
      </c>
      <c r="AH7" s="6"/>
      <c r="AI7" s="6"/>
      <c r="AJ7" s="6"/>
    </row>
    <row r="8" spans="1:36" ht="30" customHeight="1">
      <c r="B8" s="69" t="s">
        <v>18</v>
      </c>
      <c r="C8" s="1177"/>
      <c r="D8" s="1179"/>
      <c r="E8" s="1179"/>
      <c r="F8" s="1191"/>
      <c r="G8" s="1193"/>
      <c r="H8" s="1183"/>
      <c r="I8" s="1181"/>
      <c r="J8" s="1185"/>
      <c r="K8" s="1183"/>
      <c r="L8" s="1187"/>
      <c r="M8" s="1221"/>
      <c r="N8" s="1225"/>
      <c r="O8" s="1223"/>
      <c r="P8" s="1227"/>
      <c r="Q8" s="833"/>
      <c r="R8" s="1219"/>
      <c r="S8" s="1218"/>
      <c r="T8" s="1216"/>
      <c r="U8" s="1217"/>
      <c r="V8" s="657" t="s">
        <v>568</v>
      </c>
      <c r="W8" s="657" t="s">
        <v>282</v>
      </c>
      <c r="X8" s="657" t="str">
        <f t="shared" si="2"/>
        <v>A21-CB15M</v>
      </c>
      <c r="Y8" s="657">
        <v>12</v>
      </c>
      <c r="Z8" s="657" t="s">
        <v>573</v>
      </c>
      <c r="AA8" s="747">
        <v>45567</v>
      </c>
      <c r="AB8" s="292">
        <f t="shared" si="3"/>
        <v>1005.787772</v>
      </c>
      <c r="AC8" s="292">
        <f t="shared" si="4"/>
        <v>12069.453264</v>
      </c>
      <c r="AD8" s="657" t="s">
        <v>604</v>
      </c>
      <c r="AE8" s="657" t="s">
        <v>645</v>
      </c>
      <c r="AH8" s="6"/>
      <c r="AI8" s="6"/>
      <c r="AJ8" s="6"/>
    </row>
    <row r="9" spans="1:36" ht="30" customHeight="1">
      <c r="B9" s="69" t="s">
        <v>16</v>
      </c>
      <c r="C9" s="834" t="s">
        <v>275</v>
      </c>
      <c r="D9" s="55" t="s">
        <v>90</v>
      </c>
      <c r="E9" s="182">
        <v>900</v>
      </c>
      <c r="F9" s="33">
        <v>2.88</v>
      </c>
      <c r="G9" s="39">
        <f t="shared" ref="G9:G17" si="6">$C$19*F9</f>
        <v>48.946751999999996</v>
      </c>
      <c r="H9" s="141">
        <v>44</v>
      </c>
      <c r="I9" s="11">
        <f t="shared" ref="I9:I18" si="7">+SUMIFS($Y$6:$Y$390,$V$6:$V$390,"Entrada",$W$6:$W$390,C9)</f>
        <v>0</v>
      </c>
      <c r="J9" s="143">
        <f>$M$2/E9</f>
        <v>18.333333333333332</v>
      </c>
      <c r="K9" s="68">
        <f t="shared" ref="K9:K16" si="8">+SUMIFS($Y$6:$Y$101,$V$6:$V$101,"Salida",$W$6:$W$101,C9)</f>
        <v>4</v>
      </c>
      <c r="L9" s="194">
        <f t="shared" si="0"/>
        <v>195.78700799999999</v>
      </c>
      <c r="M9" s="203">
        <f t="shared" ref="M9:M18" si="9">+N9*0.8</f>
        <v>16.666666666666668</v>
      </c>
      <c r="N9" s="841">
        <f t="shared" ref="N9:N18" si="10">($M$3/E9)*25</f>
        <v>20.833333333333336</v>
      </c>
      <c r="O9" s="204">
        <f t="shared" ref="O9:O18" si="11">+N9*1.2</f>
        <v>25.000000000000004</v>
      </c>
      <c r="P9" s="141">
        <f>+H9+I9-K9</f>
        <v>40</v>
      </c>
      <c r="Q9" s="607">
        <f>IF(P9&gt;O9,3,(IF(P9-N9&gt;0,2,1)))</f>
        <v>3</v>
      </c>
      <c r="R9" s="96" t="str">
        <f t="shared" ref="R9:R18" si="12">IF(S9&gt;0,"SOLICITADO",(IF(Q9&lt;3,"SOLICITAR","")))</f>
        <v/>
      </c>
      <c r="S9" s="1082">
        <f t="shared" ref="S9:S16" si="13">+SUMIFS($Y$6:$Y$65,$V$6:$V$65,"Requisicion",$W$6:$W$65,C9)</f>
        <v>0</v>
      </c>
      <c r="T9" s="1079"/>
      <c r="U9" s="848"/>
      <c r="V9" s="657" t="s">
        <v>568</v>
      </c>
      <c r="W9" s="657" t="s">
        <v>281</v>
      </c>
      <c r="X9" s="657" t="str">
        <f t="shared" ref="X9" si="14">IFERROR((VLOOKUP(W9,$C$5:$G$19,2,FALSE)),"")</f>
        <v>4TDA 050 900 125 (REAFILADA)</v>
      </c>
      <c r="Y9" s="658">
        <v>3</v>
      </c>
      <c r="Z9" s="658" t="s">
        <v>588</v>
      </c>
      <c r="AA9" s="747">
        <v>45567</v>
      </c>
      <c r="AB9" s="292">
        <f t="shared" ref="AB9" si="15">IFERROR((VLOOKUP(W9,$C$5:$I$19,5,FALSE)),"")</f>
        <v>186.9494</v>
      </c>
      <c r="AC9" s="292">
        <f t="shared" ref="AC9" si="16">IF(Y9&gt;0,(AB9*Y9),"")</f>
        <v>560.84820000000002</v>
      </c>
      <c r="AD9" s="657" t="s">
        <v>614</v>
      </c>
      <c r="AE9" s="657" t="s">
        <v>645</v>
      </c>
      <c r="AH9" s="6"/>
      <c r="AI9" s="6"/>
      <c r="AJ9" s="6"/>
    </row>
    <row r="10" spans="1:36" ht="30" customHeight="1">
      <c r="B10" s="69" t="s">
        <v>18</v>
      </c>
      <c r="C10" s="834" t="s">
        <v>276</v>
      </c>
      <c r="D10" s="55" t="s">
        <v>351</v>
      </c>
      <c r="E10" s="182">
        <v>600</v>
      </c>
      <c r="F10" s="33">
        <v>12.51</v>
      </c>
      <c r="G10" s="39">
        <f t="shared" si="6"/>
        <v>212.61245399999999</v>
      </c>
      <c r="H10" s="141">
        <v>39</v>
      </c>
      <c r="I10" s="11">
        <f t="shared" si="7"/>
        <v>20</v>
      </c>
      <c r="J10" s="143">
        <f>$M$2/E10</f>
        <v>27.5</v>
      </c>
      <c r="K10" s="68">
        <f t="shared" si="8"/>
        <v>8</v>
      </c>
      <c r="L10" s="194">
        <f t="shared" si="0"/>
        <v>1700.8996319999999</v>
      </c>
      <c r="M10" s="203">
        <f t="shared" si="9"/>
        <v>25</v>
      </c>
      <c r="N10" s="208">
        <f t="shared" si="10"/>
        <v>31.25</v>
      </c>
      <c r="O10" s="204">
        <f t="shared" si="11"/>
        <v>37.5</v>
      </c>
      <c r="P10" s="141">
        <f t="shared" ref="P10:P15" si="17">+H10+I10-K10</f>
        <v>51</v>
      </c>
      <c r="Q10" s="607">
        <f t="shared" si="1"/>
        <v>3</v>
      </c>
      <c r="R10" s="96" t="str">
        <f t="shared" si="12"/>
        <v/>
      </c>
      <c r="S10" s="1082">
        <f>+SUMIFS($Y$6:$Y$65,$V$6:$V$65,"Requisicion",$W$6:$W$65,C10)</f>
        <v>0</v>
      </c>
      <c r="T10" s="1079"/>
      <c r="U10" s="848"/>
      <c r="V10" s="657" t="s">
        <v>603</v>
      </c>
      <c r="W10" s="657" t="s">
        <v>489</v>
      </c>
      <c r="X10" s="657">
        <f t="shared" ref="X10" si="18">IFERROR((VLOOKUP(W10,$C$5:$G$19,2,FALSE)),"")</f>
        <v>31270</v>
      </c>
      <c r="Y10" s="658">
        <v>4</v>
      </c>
      <c r="Z10" s="658" t="s">
        <v>632</v>
      </c>
      <c r="AA10" s="747">
        <v>45568</v>
      </c>
      <c r="AB10" s="292">
        <f t="shared" ref="AB10" si="19">IFERROR((VLOOKUP(W10,$C$5:$I$19,5,FALSE)),"")</f>
        <v>1009.52676</v>
      </c>
      <c r="AC10" s="292">
        <f t="shared" ref="AC10" si="20">IF(Y10&gt;0,(AB10*Y10),"")</f>
        <v>4038.1070399999999</v>
      </c>
      <c r="AD10" s="657" t="s">
        <v>633</v>
      </c>
      <c r="AE10" s="1132">
        <v>45574</v>
      </c>
      <c r="AH10" s="6"/>
      <c r="AI10" s="6"/>
      <c r="AJ10" s="6"/>
    </row>
    <row r="11" spans="1:36" ht="30" customHeight="1">
      <c r="B11" s="69" t="s">
        <v>18</v>
      </c>
      <c r="C11" s="834" t="s">
        <v>277</v>
      </c>
      <c r="D11" s="55" t="s">
        <v>96</v>
      </c>
      <c r="E11" s="182">
        <v>600</v>
      </c>
      <c r="F11" s="33">
        <v>4.97</v>
      </c>
      <c r="G11" s="39">
        <f t="shared" si="6"/>
        <v>84.467137999999991</v>
      </c>
      <c r="H11" s="141">
        <v>37</v>
      </c>
      <c r="I11" s="11">
        <f t="shared" si="7"/>
        <v>20</v>
      </c>
      <c r="J11" s="143">
        <f t="shared" ref="J11:J16" si="21">$M$2/E11</f>
        <v>27.5</v>
      </c>
      <c r="K11" s="68">
        <f t="shared" si="8"/>
        <v>10</v>
      </c>
      <c r="L11" s="194">
        <f t="shared" si="0"/>
        <v>844.67137999999989</v>
      </c>
      <c r="M11" s="203">
        <f t="shared" si="9"/>
        <v>25</v>
      </c>
      <c r="N11" s="208">
        <f t="shared" si="10"/>
        <v>31.25</v>
      </c>
      <c r="O11" s="204">
        <f t="shared" si="11"/>
        <v>37.5</v>
      </c>
      <c r="P11" s="141">
        <f t="shared" si="17"/>
        <v>47</v>
      </c>
      <c r="Q11" s="607">
        <f>IF(P11&gt;O11,3,(IF(P11-N11&gt;0,2,1)))</f>
        <v>3</v>
      </c>
      <c r="R11" s="96" t="str">
        <f t="shared" si="12"/>
        <v/>
      </c>
      <c r="S11" s="1082">
        <f t="shared" si="13"/>
        <v>0</v>
      </c>
      <c r="T11" s="1079"/>
      <c r="U11" s="848"/>
      <c r="V11" s="657" t="s">
        <v>568</v>
      </c>
      <c r="W11" s="657" t="s">
        <v>282</v>
      </c>
      <c r="X11" s="657" t="str">
        <f t="shared" ref="X11" si="22">IFERROR((VLOOKUP(W11,$C$5:$G$19,2,FALSE)),"")</f>
        <v>A21-CB15M</v>
      </c>
      <c r="Y11" s="658">
        <v>10</v>
      </c>
      <c r="Z11" s="658" t="s">
        <v>573</v>
      </c>
      <c r="AA11" s="747">
        <v>45569</v>
      </c>
      <c r="AB11" s="292">
        <f t="shared" ref="AB11" si="23">IFERROR((VLOOKUP(W11,$C$5:$I$19,5,FALSE)),"")</f>
        <v>1005.787772</v>
      </c>
      <c r="AC11" s="292">
        <f t="shared" ref="AC11" si="24">IF(Y11&gt;0,(AB11*Y11),"")</f>
        <v>10057.87772</v>
      </c>
      <c r="AD11" s="657" t="s">
        <v>642</v>
      </c>
      <c r="AE11" s="1132">
        <v>45575</v>
      </c>
      <c r="AH11" s="6"/>
      <c r="AI11" s="6"/>
      <c r="AJ11" s="6"/>
    </row>
    <row r="12" spans="1:36" ht="30" customHeight="1">
      <c r="B12" s="69" t="s">
        <v>50</v>
      </c>
      <c r="C12" s="834" t="s">
        <v>278</v>
      </c>
      <c r="D12" s="55" t="s">
        <v>191</v>
      </c>
      <c r="E12" s="182">
        <v>700</v>
      </c>
      <c r="F12" s="33">
        <v>98</v>
      </c>
      <c r="G12" s="39">
        <f t="shared" si="6"/>
        <v>1665.5491999999999</v>
      </c>
      <c r="H12" s="141">
        <v>12</v>
      </c>
      <c r="I12" s="11">
        <f t="shared" si="7"/>
        <v>0</v>
      </c>
      <c r="J12" s="1188">
        <f>$M$2/E12</f>
        <v>23.571428571428573</v>
      </c>
      <c r="K12" s="68">
        <f t="shared" si="8"/>
        <v>0</v>
      </c>
      <c r="L12" s="194">
        <f t="shared" si="0"/>
        <v>0</v>
      </c>
      <c r="M12" s="203">
        <f t="shared" si="9"/>
        <v>21.428571428571431</v>
      </c>
      <c r="N12" s="208">
        <f t="shared" si="10"/>
        <v>26.785714285714285</v>
      </c>
      <c r="O12" s="204">
        <f t="shared" si="11"/>
        <v>32.142857142857139</v>
      </c>
      <c r="P12" s="141">
        <f>+H12+I12-K12</f>
        <v>12</v>
      </c>
      <c r="Q12" s="607">
        <f>IF(P12&gt;O12,3,(IF(P12-N12&gt;0,2,1)))</f>
        <v>1</v>
      </c>
      <c r="R12" s="96" t="str">
        <f t="shared" si="12"/>
        <v>SOLICITAR</v>
      </c>
      <c r="S12" s="1082">
        <f t="shared" si="13"/>
        <v>0</v>
      </c>
      <c r="T12" s="1079"/>
      <c r="U12" s="848"/>
      <c r="V12" s="657" t="s">
        <v>615</v>
      </c>
      <c r="W12" s="657" t="s">
        <v>273</v>
      </c>
      <c r="X12" s="657" t="str">
        <f t="shared" si="2"/>
        <v>WNMG060408-TSF T9225</v>
      </c>
      <c r="Y12" s="658">
        <v>2</v>
      </c>
      <c r="Z12" s="658" t="s">
        <v>660</v>
      </c>
      <c r="AA12" s="747">
        <v>45566</v>
      </c>
      <c r="AB12" s="292">
        <f t="shared" si="3"/>
        <v>74.77976000000001</v>
      </c>
      <c r="AC12" s="292">
        <f t="shared" si="4"/>
        <v>149.55952000000002</v>
      </c>
      <c r="AD12" s="657"/>
      <c r="AE12" s="657"/>
      <c r="AH12" s="6"/>
      <c r="AI12" s="6"/>
      <c r="AJ12" s="6"/>
    </row>
    <row r="13" spans="1:36" ht="30" customHeight="1">
      <c r="B13" s="69" t="s">
        <v>50</v>
      </c>
      <c r="C13" s="834" t="s">
        <v>279</v>
      </c>
      <c r="D13" s="55" t="s">
        <v>140</v>
      </c>
      <c r="E13" s="182">
        <v>700</v>
      </c>
      <c r="F13" s="33">
        <v>16</v>
      </c>
      <c r="G13" s="39">
        <f t="shared" si="6"/>
        <v>271.9264</v>
      </c>
      <c r="H13" s="141">
        <v>20</v>
      </c>
      <c r="I13" s="11">
        <f t="shared" si="7"/>
        <v>0</v>
      </c>
      <c r="J13" s="1189"/>
      <c r="K13" s="68">
        <f t="shared" si="8"/>
        <v>12</v>
      </c>
      <c r="L13" s="194">
        <f t="shared" si="0"/>
        <v>3263.1167999999998</v>
      </c>
      <c r="M13" s="203">
        <f t="shared" si="9"/>
        <v>21.428571428571431</v>
      </c>
      <c r="N13" s="208">
        <f t="shared" si="10"/>
        <v>26.785714285714285</v>
      </c>
      <c r="O13" s="204">
        <f t="shared" si="11"/>
        <v>32.142857142857139</v>
      </c>
      <c r="P13" s="141">
        <f>+H13+I13-K13</f>
        <v>8</v>
      </c>
      <c r="Q13" s="607">
        <f t="shared" si="1"/>
        <v>1</v>
      </c>
      <c r="R13" s="96" t="str">
        <f t="shared" si="12"/>
        <v>SOLICITAR</v>
      </c>
      <c r="S13" s="1082">
        <f t="shared" si="13"/>
        <v>0</v>
      </c>
      <c r="T13" s="1079"/>
      <c r="U13" s="848"/>
      <c r="V13" s="657" t="s">
        <v>615</v>
      </c>
      <c r="W13" s="657" t="s">
        <v>274</v>
      </c>
      <c r="X13" s="657" t="str">
        <f t="shared" ref="X13" si="25">IFERROR((VLOOKUP(W13,$C$5:$G$19,2,FALSE)),"")</f>
        <v>WNMG080408-PP PV720 (G04, G05)</v>
      </c>
      <c r="Y13" s="658">
        <v>2</v>
      </c>
      <c r="Z13" s="658" t="s">
        <v>660</v>
      </c>
      <c r="AA13" s="747">
        <v>45566</v>
      </c>
      <c r="AB13" s="292">
        <f t="shared" ref="AB13" si="26">IFERROR((VLOOKUP(W13,$C$5:$I$19,5,FALSE)),"")</f>
        <v>57.954314000000004</v>
      </c>
      <c r="AC13" s="292">
        <f t="shared" ref="AC13" si="27">IF(Y13&gt;0,(AB13*Y13),"")</f>
        <v>115.90862800000001</v>
      </c>
      <c r="AD13" s="657"/>
      <c r="AE13" s="657"/>
      <c r="AH13" s="6"/>
      <c r="AI13" s="6"/>
      <c r="AJ13" s="6"/>
    </row>
    <row r="14" spans="1:36" ht="30" customHeight="1">
      <c r="B14" s="69" t="s">
        <v>50</v>
      </c>
      <c r="C14" s="834" t="s">
        <v>280</v>
      </c>
      <c r="D14" s="55" t="s">
        <v>97</v>
      </c>
      <c r="E14" s="182">
        <v>1400</v>
      </c>
      <c r="F14" s="33">
        <v>55</v>
      </c>
      <c r="G14" s="39">
        <f t="shared" si="6"/>
        <v>934.74699999999996</v>
      </c>
      <c r="H14" s="141">
        <v>20</v>
      </c>
      <c r="I14" s="11">
        <f t="shared" si="7"/>
        <v>0</v>
      </c>
      <c r="J14" s="1184">
        <f>$M$2/E14</f>
        <v>11.785714285714286</v>
      </c>
      <c r="K14" s="68">
        <f t="shared" si="8"/>
        <v>0</v>
      </c>
      <c r="L14" s="194">
        <f t="shared" si="0"/>
        <v>0</v>
      </c>
      <c r="M14" s="203">
        <f t="shared" si="9"/>
        <v>10.714285714285715</v>
      </c>
      <c r="N14" s="208">
        <f t="shared" si="10"/>
        <v>13.392857142857142</v>
      </c>
      <c r="O14" s="204">
        <f t="shared" si="11"/>
        <v>16.071428571428569</v>
      </c>
      <c r="P14" s="141">
        <f t="shared" si="17"/>
        <v>20</v>
      </c>
      <c r="Q14" s="607">
        <f t="shared" si="1"/>
        <v>3</v>
      </c>
      <c r="R14" s="96" t="str">
        <f t="shared" si="12"/>
        <v/>
      </c>
      <c r="S14" s="1082">
        <f t="shared" si="13"/>
        <v>0</v>
      </c>
      <c r="T14" s="1079"/>
      <c r="U14" s="848"/>
      <c r="V14" s="657" t="s">
        <v>615</v>
      </c>
      <c r="W14" s="657" t="s">
        <v>275</v>
      </c>
      <c r="X14" s="657" t="str">
        <f t="shared" ref="X14" si="28">IFERROR((VLOOKUP(W14,$C$5:$G$19,2,FALSE)),"")</f>
        <v>TPMT110308-PP PV720</v>
      </c>
      <c r="Y14" s="658">
        <v>4</v>
      </c>
      <c r="Z14" s="658" t="s">
        <v>660</v>
      </c>
      <c r="AA14" s="747">
        <v>45566</v>
      </c>
      <c r="AB14" s="292">
        <f t="shared" ref="AB14" si="29">IFERROR((VLOOKUP(W14,$C$5:$I$19,5,FALSE)),"")</f>
        <v>48.946751999999996</v>
      </c>
      <c r="AC14" s="292">
        <f t="shared" ref="AC14" si="30">IF(Y14&gt;0,(AB14*Y14),"")</f>
        <v>195.78700799999999</v>
      </c>
      <c r="AD14" s="657"/>
      <c r="AE14" s="657"/>
      <c r="AH14" s="6"/>
      <c r="AI14" s="6"/>
      <c r="AJ14" s="6"/>
    </row>
    <row r="15" spans="1:36" ht="30" customHeight="1">
      <c r="B15" s="69" t="s">
        <v>50</v>
      </c>
      <c r="C15" s="834" t="s">
        <v>281</v>
      </c>
      <c r="D15" s="55" t="s">
        <v>98</v>
      </c>
      <c r="E15" s="182">
        <v>1400</v>
      </c>
      <c r="F15" s="33">
        <v>11</v>
      </c>
      <c r="G15" s="39">
        <f t="shared" si="6"/>
        <v>186.9494</v>
      </c>
      <c r="H15" s="141">
        <v>18</v>
      </c>
      <c r="I15" s="11">
        <f t="shared" si="7"/>
        <v>3</v>
      </c>
      <c r="J15" s="1185"/>
      <c r="K15" s="68">
        <f t="shared" si="8"/>
        <v>5</v>
      </c>
      <c r="L15" s="194">
        <f t="shared" si="0"/>
        <v>934.74699999999996</v>
      </c>
      <c r="M15" s="203">
        <f t="shared" si="9"/>
        <v>10.714285714285715</v>
      </c>
      <c r="N15" s="208">
        <f t="shared" si="10"/>
        <v>13.392857142857142</v>
      </c>
      <c r="O15" s="204">
        <f t="shared" si="11"/>
        <v>16.071428571428569</v>
      </c>
      <c r="P15" s="141">
        <f t="shared" si="17"/>
        <v>16</v>
      </c>
      <c r="Q15" s="607">
        <f>IF(P15&gt;O15,3,(IF(P15-N15&gt;0,2,1)))</f>
        <v>2</v>
      </c>
      <c r="R15" s="96" t="str">
        <f t="shared" si="12"/>
        <v>SOLICITAR</v>
      </c>
      <c r="S15" s="1082">
        <f>+SUMIFS($Y$6:$Y$65,$V$6:$V$65,"Requisicion",$W$6:$W$65,C15)</f>
        <v>0</v>
      </c>
      <c r="T15" s="1079"/>
      <c r="U15" s="848"/>
      <c r="V15" s="657" t="s">
        <v>615</v>
      </c>
      <c r="W15" s="657" t="s">
        <v>276</v>
      </c>
      <c r="X15" s="945" t="str">
        <f t="shared" si="2"/>
        <v>GDM3020N-150R-CM PR1225</v>
      </c>
      <c r="Y15" s="658">
        <v>8</v>
      </c>
      <c r="Z15" s="658" t="s">
        <v>660</v>
      </c>
      <c r="AA15" s="747">
        <v>45566</v>
      </c>
      <c r="AB15" s="292">
        <f t="shared" si="3"/>
        <v>212.61245399999999</v>
      </c>
      <c r="AC15" s="292">
        <f t="shared" si="4"/>
        <v>1700.8996319999999</v>
      </c>
      <c r="AD15" s="657"/>
      <c r="AE15" s="657"/>
      <c r="AH15" s="6"/>
      <c r="AI15" s="6"/>
      <c r="AJ15" s="6"/>
    </row>
    <row r="16" spans="1:36" ht="30" customHeight="1">
      <c r="B16" s="69" t="s">
        <v>50</v>
      </c>
      <c r="C16" s="834" t="s">
        <v>282</v>
      </c>
      <c r="D16" s="55" t="s">
        <v>99</v>
      </c>
      <c r="E16" s="182">
        <v>3000</v>
      </c>
      <c r="F16" s="33">
        <v>59.18</v>
      </c>
      <c r="G16" s="39">
        <f t="shared" si="6"/>
        <v>1005.787772</v>
      </c>
      <c r="H16" s="141">
        <v>18</v>
      </c>
      <c r="I16" s="11">
        <f t="shared" si="7"/>
        <v>22</v>
      </c>
      <c r="J16" s="143">
        <f t="shared" si="21"/>
        <v>5.5</v>
      </c>
      <c r="K16" s="68">
        <f t="shared" si="8"/>
        <v>8</v>
      </c>
      <c r="L16" s="194">
        <f t="shared" si="0"/>
        <v>8046.3021760000001</v>
      </c>
      <c r="M16" s="203">
        <f t="shared" si="9"/>
        <v>5</v>
      </c>
      <c r="N16" s="208">
        <f t="shared" si="10"/>
        <v>6.25</v>
      </c>
      <c r="O16" s="204">
        <f t="shared" si="11"/>
        <v>7.5</v>
      </c>
      <c r="P16" s="141">
        <f>+H16+I16-K16</f>
        <v>32</v>
      </c>
      <c r="Q16" s="607">
        <f>IF(P16&gt;O16,3,(IF(P16-N16&gt;0,2,1)))</f>
        <v>3</v>
      </c>
      <c r="R16" s="96" t="str">
        <f t="shared" si="12"/>
        <v/>
      </c>
      <c r="S16" s="1082">
        <f t="shared" si="13"/>
        <v>0</v>
      </c>
      <c r="T16" s="1079"/>
      <c r="U16" s="848"/>
      <c r="V16" s="657" t="s">
        <v>615</v>
      </c>
      <c r="W16" s="657" t="s">
        <v>277</v>
      </c>
      <c r="X16" s="657" t="str">
        <f t="shared" si="2"/>
        <v>VBMT110304-PP PV720</v>
      </c>
      <c r="Y16" s="658">
        <v>10</v>
      </c>
      <c r="Z16" s="658" t="s">
        <v>660</v>
      </c>
      <c r="AA16" s="747">
        <v>45566</v>
      </c>
      <c r="AB16" s="292">
        <f t="shared" si="3"/>
        <v>84.467137999999991</v>
      </c>
      <c r="AC16" s="292">
        <f t="shared" si="4"/>
        <v>844.67137999999989</v>
      </c>
      <c r="AD16" s="657"/>
      <c r="AE16" s="657"/>
      <c r="AH16" s="6"/>
      <c r="AI16" s="6"/>
      <c r="AJ16" s="6"/>
    </row>
    <row r="17" spans="2:36" ht="30" customHeight="1">
      <c r="B17" s="69" t="s">
        <v>50</v>
      </c>
      <c r="C17" s="912" t="s">
        <v>489</v>
      </c>
      <c r="D17" s="55">
        <v>31270</v>
      </c>
      <c r="E17" s="182">
        <v>20000</v>
      </c>
      <c r="F17" s="33">
        <v>59.4</v>
      </c>
      <c r="G17" s="39">
        <f t="shared" si="6"/>
        <v>1009.52676</v>
      </c>
      <c r="H17" s="141">
        <v>2</v>
      </c>
      <c r="I17" s="11">
        <f t="shared" si="7"/>
        <v>0</v>
      </c>
      <c r="J17" s="143">
        <f>$M$2/E17</f>
        <v>0.82499999999999996</v>
      </c>
      <c r="K17" s="68">
        <f>+SUMIFS($Y$6:$Y$113,$V$6:$V$113,"Salida",$W$6:$W$113,C17)</f>
        <v>1</v>
      </c>
      <c r="L17" s="194">
        <f>G17*K17</f>
        <v>1009.52676</v>
      </c>
      <c r="M17" s="203">
        <f>+N17*0.8</f>
        <v>0.75</v>
      </c>
      <c r="N17" s="208">
        <f t="shared" si="10"/>
        <v>0.9375</v>
      </c>
      <c r="O17" s="204">
        <f>+N17*1.2</f>
        <v>1.125</v>
      </c>
      <c r="P17" s="141">
        <f>+H17+I17-K17</f>
        <v>1</v>
      </c>
      <c r="Q17" s="915">
        <f>IF(P17&gt;O17,3,(IF(P17-N17&gt;0,2,1)))</f>
        <v>2</v>
      </c>
      <c r="R17" s="96" t="str">
        <f t="shared" si="12"/>
        <v>SOLICITAR</v>
      </c>
      <c r="S17" s="1074">
        <f>+SUMIFS($Y$6:$Y$65,$V$6:$V$65,"Requisicion",$W$6:$W$65,C18)</f>
        <v>0</v>
      </c>
      <c r="T17" s="1079" t="str">
        <f>IF(Q18=1,"SI",(IF(S17&gt;0,"",(IF(Q18&lt;3,"SI","")))))</f>
        <v/>
      </c>
      <c r="U17" s="848" t="str">
        <f>IF(Q18=1,"ACCUROM",(IF(S17&gt;0,"",(IF(Q18&lt;3,"ACURROM","")))))</f>
        <v/>
      </c>
      <c r="V17" s="657" t="s">
        <v>615</v>
      </c>
      <c r="W17" s="657" t="s">
        <v>279</v>
      </c>
      <c r="X17" s="657" t="str">
        <f t="shared" si="2"/>
        <v>G1PA-UEUT.060-000-06-27225 REAFILADA</v>
      </c>
      <c r="Y17" s="658">
        <v>12</v>
      </c>
      <c r="Z17" s="658" t="s">
        <v>660</v>
      </c>
      <c r="AA17" s="747">
        <v>45566</v>
      </c>
      <c r="AB17" s="292">
        <f t="shared" si="3"/>
        <v>271.9264</v>
      </c>
      <c r="AC17" s="292">
        <f t="shared" si="4"/>
        <v>3263.1167999999998</v>
      </c>
      <c r="AD17" s="657"/>
      <c r="AE17" s="657"/>
      <c r="AH17" s="6"/>
      <c r="AI17" s="6"/>
      <c r="AJ17" s="6"/>
    </row>
    <row r="18" spans="2:36" ht="30" customHeight="1" thickBot="1">
      <c r="B18" s="69" t="s">
        <v>50</v>
      </c>
      <c r="C18" s="834" t="s">
        <v>283</v>
      </c>
      <c r="D18" s="55" t="s">
        <v>100</v>
      </c>
      <c r="E18" s="182">
        <v>20000</v>
      </c>
      <c r="F18" s="33">
        <v>40.11</v>
      </c>
      <c r="G18" s="39">
        <v>815</v>
      </c>
      <c r="H18" s="141">
        <v>4</v>
      </c>
      <c r="I18" s="986">
        <f t="shared" si="7"/>
        <v>0</v>
      </c>
      <c r="J18" s="988">
        <f>$M$2/E18</f>
        <v>0.82499999999999996</v>
      </c>
      <c r="K18" s="987">
        <f>+SUMIFS($Y$6:$Y$113,$V$6:$V$113,"Salida",$W$6:$W$113,C18)</f>
        <v>1</v>
      </c>
      <c r="L18" s="989">
        <f t="shared" si="0"/>
        <v>815</v>
      </c>
      <c r="M18" s="203">
        <f t="shared" si="9"/>
        <v>0.75</v>
      </c>
      <c r="N18" s="208">
        <f t="shared" si="10"/>
        <v>0.9375</v>
      </c>
      <c r="O18" s="204">
        <f t="shared" si="11"/>
        <v>1.125</v>
      </c>
      <c r="P18" s="141">
        <f>+H18+I18-K18</f>
        <v>3</v>
      </c>
      <c r="Q18" s="607">
        <f t="shared" si="1"/>
        <v>3</v>
      </c>
      <c r="R18" s="96" t="str">
        <f t="shared" si="12"/>
        <v/>
      </c>
      <c r="S18" s="1074"/>
      <c r="T18" s="206"/>
      <c r="U18" s="206"/>
      <c r="V18" s="657" t="s">
        <v>615</v>
      </c>
      <c r="W18" s="657" t="s">
        <v>281</v>
      </c>
      <c r="X18" s="657" t="str">
        <f t="shared" si="2"/>
        <v>4TDA 050 900 125 (REAFILADA)</v>
      </c>
      <c r="Y18" s="658">
        <v>5</v>
      </c>
      <c r="Z18" s="658" t="s">
        <v>660</v>
      </c>
      <c r="AA18" s="747">
        <v>45566</v>
      </c>
      <c r="AB18" s="292">
        <f t="shared" si="3"/>
        <v>186.9494</v>
      </c>
      <c r="AC18" s="292">
        <f t="shared" si="4"/>
        <v>934.74699999999996</v>
      </c>
      <c r="AD18" s="657"/>
      <c r="AE18" s="657"/>
      <c r="AH18" s="6"/>
      <c r="AI18" s="6"/>
      <c r="AJ18" s="6"/>
    </row>
    <row r="19" spans="2:36" ht="30" customHeight="1" thickBot="1">
      <c r="B19" s="42" t="s">
        <v>49</v>
      </c>
      <c r="C19" s="21">
        <v>16.9954</v>
      </c>
      <c r="D19" s="34"/>
      <c r="E19" s="35"/>
      <c r="F19" s="35"/>
      <c r="G19" s="35"/>
      <c r="H19" s="36"/>
      <c r="I19" s="991" t="s">
        <v>558</v>
      </c>
      <c r="J19" s="992">
        <f>(G6*J6)+(G7*J7)+(G9*J9)+(G10*J10)+(G11*J11)+(G12*J12)+(G13*J13)+(G14*J14)+(G15*J15)+(G16*J16)+(G18*J18)+(G17*J17)</f>
        <v>67596.877306095237</v>
      </c>
      <c r="K19" s="196" t="s">
        <v>83</v>
      </c>
      <c r="L19" s="993">
        <f>SUM(L6:L18)</f>
        <v>17075.518904</v>
      </c>
      <c r="M19" s="178"/>
      <c r="N19" s="37"/>
      <c r="O19" s="210"/>
      <c r="P19" s="210"/>
      <c r="Q19" s="210"/>
      <c r="R19" s="210"/>
      <c r="S19" s="210"/>
      <c r="T19" s="210"/>
      <c r="U19" s="210"/>
      <c r="V19" s="657" t="s">
        <v>615</v>
      </c>
      <c r="W19" s="657" t="s">
        <v>282</v>
      </c>
      <c r="X19" s="657" t="str">
        <f t="shared" si="2"/>
        <v>A21-CB15M</v>
      </c>
      <c r="Y19" s="658">
        <v>8</v>
      </c>
      <c r="Z19" s="658" t="s">
        <v>660</v>
      </c>
      <c r="AA19" s="747">
        <v>45566</v>
      </c>
      <c r="AB19" s="292">
        <f t="shared" si="3"/>
        <v>1005.787772</v>
      </c>
      <c r="AC19" s="292">
        <f t="shared" si="4"/>
        <v>8046.3021760000001</v>
      </c>
      <c r="AD19" s="657"/>
      <c r="AE19" s="657"/>
      <c r="AH19" s="6"/>
      <c r="AI19" s="6"/>
      <c r="AJ19" s="6"/>
    </row>
    <row r="20" spans="2:36" ht="30" customHeight="1">
      <c r="B20" s="19"/>
      <c r="C20" s="1172"/>
      <c r="D20" s="1172"/>
      <c r="E20" s="53"/>
      <c r="F20" s="46"/>
      <c r="G20" s="46"/>
      <c r="H20" s="47"/>
      <c r="I20" s="47"/>
      <c r="J20" s="19"/>
      <c r="K20" s="19"/>
      <c r="L20" s="53"/>
      <c r="M20" s="53"/>
      <c r="N20" s="37"/>
      <c r="O20" s="48"/>
      <c r="P20" s="48"/>
      <c r="Q20" s="48"/>
      <c r="R20" s="48"/>
      <c r="S20" s="53"/>
      <c r="T20" s="54"/>
      <c r="U20" s="54"/>
      <c r="V20" s="657" t="s">
        <v>615</v>
      </c>
      <c r="W20" s="657" t="s">
        <v>283</v>
      </c>
      <c r="X20" s="657" t="str">
        <f t="shared" si="2"/>
        <v xml:space="preserve">ROL-018153A </v>
      </c>
      <c r="Y20" s="658">
        <v>1</v>
      </c>
      <c r="Z20" s="658" t="s">
        <v>660</v>
      </c>
      <c r="AA20" s="747">
        <v>45566</v>
      </c>
      <c r="AB20" s="292">
        <f t="shared" si="3"/>
        <v>815</v>
      </c>
      <c r="AC20" s="292">
        <f t="shared" si="4"/>
        <v>815</v>
      </c>
      <c r="AD20" s="657"/>
      <c r="AE20" s="657"/>
    </row>
    <row r="21" spans="2:36" ht="30" customHeight="1">
      <c r="B21" s="53"/>
      <c r="C21" s="1160" t="s">
        <v>31</v>
      </c>
      <c r="D21" s="1161"/>
      <c r="E21" s="1161"/>
      <c r="F21" s="853">
        <v>160</v>
      </c>
      <c r="L21" s="1170"/>
      <c r="M21" s="1170"/>
      <c r="N21" s="1170"/>
      <c r="O21" s="1170"/>
      <c r="P21" s="1170"/>
      <c r="Q21" s="53"/>
      <c r="R21" s="54"/>
      <c r="U21" s="54"/>
      <c r="V21" s="657" t="s">
        <v>615</v>
      </c>
      <c r="W21" s="657" t="s">
        <v>489</v>
      </c>
      <c r="X21" s="945">
        <f t="shared" si="2"/>
        <v>31270</v>
      </c>
      <c r="Y21" s="658">
        <v>1</v>
      </c>
      <c r="Z21" s="658" t="s">
        <v>660</v>
      </c>
      <c r="AA21" s="747">
        <v>45566</v>
      </c>
      <c r="AB21" s="292">
        <f t="shared" si="3"/>
        <v>1009.52676</v>
      </c>
      <c r="AC21" s="292">
        <f t="shared" si="4"/>
        <v>1009.52676</v>
      </c>
      <c r="AD21" s="657"/>
      <c r="AE21" s="657"/>
    </row>
    <row r="22" spans="2:36" ht="30" customHeight="1">
      <c r="B22" s="53"/>
      <c r="C22" s="1160" t="s">
        <v>32</v>
      </c>
      <c r="D22" s="1161"/>
      <c r="E22" s="1161"/>
      <c r="F22" s="854">
        <f>J19</f>
        <v>67596.877306095237</v>
      </c>
      <c r="L22" s="1171" t="e">
        <f>F24</f>
        <v>#REF!</v>
      </c>
      <c r="M22" s="1171"/>
      <c r="N22" s="1173" t="e">
        <f>F25</f>
        <v>#REF!</v>
      </c>
      <c r="O22" s="1174"/>
      <c r="P22" s="1175"/>
      <c r="Q22" s="54"/>
      <c r="R22" s="54"/>
      <c r="V22" s="657" t="s">
        <v>603</v>
      </c>
      <c r="W22" s="1032" t="s">
        <v>279</v>
      </c>
      <c r="X22" s="945" t="str">
        <f t="shared" ref="X22" si="31">IFERROR((VLOOKUP(W22,$C$5:$G$19,2,FALSE)),"")</f>
        <v>G1PA-UEUT.060-000-06-27225 REAFILADA</v>
      </c>
      <c r="Y22" s="658">
        <v>29</v>
      </c>
      <c r="Z22" s="658" t="s">
        <v>661</v>
      </c>
      <c r="AA22" s="747">
        <v>45575</v>
      </c>
      <c r="AB22" s="292">
        <f t="shared" ref="AB22" si="32">IFERROR((VLOOKUP(W22,$C$5:$I$19,5,FALSE)),"")</f>
        <v>271.9264</v>
      </c>
      <c r="AC22" s="292">
        <f t="shared" ref="AC22" si="33">IF(Y22&gt;0,(AB22*Y22),"")</f>
        <v>7885.8656000000001</v>
      </c>
      <c r="AD22" s="657" t="s">
        <v>663</v>
      </c>
      <c r="AE22" s="1132">
        <v>45581</v>
      </c>
    </row>
    <row r="23" spans="2:36" ht="30" customHeight="1">
      <c r="B23" s="53"/>
      <c r="C23" s="1160" t="s">
        <v>33</v>
      </c>
      <c r="D23" s="1161"/>
      <c r="E23" s="1161"/>
      <c r="F23" s="854">
        <f>L28</f>
        <v>0</v>
      </c>
      <c r="L23" s="1162"/>
      <c r="M23" s="1163"/>
      <c r="N23" s="1163"/>
      <c r="O23" s="1163"/>
      <c r="P23" s="1164"/>
      <c r="Q23" s="54"/>
      <c r="R23" s="54"/>
      <c r="V23" s="657"/>
      <c r="W23" s="657"/>
      <c r="X23" s="657" t="str">
        <f t="shared" si="2"/>
        <v/>
      </c>
      <c r="Y23" s="658"/>
      <c r="Z23" s="658"/>
      <c r="AA23" s="747"/>
      <c r="AB23" s="292" t="str">
        <f t="shared" si="3"/>
        <v/>
      </c>
      <c r="AC23" s="292" t="str">
        <f t="shared" si="4"/>
        <v/>
      </c>
      <c r="AD23" s="657"/>
      <c r="AE23" s="657"/>
    </row>
    <row r="24" spans="2:36" ht="30" customHeight="1">
      <c r="C24" s="1160" t="s">
        <v>34</v>
      </c>
      <c r="D24" s="1161"/>
      <c r="E24" s="1161"/>
      <c r="F24" s="854" t="e">
        <f>F22/(F21+#REF!)</f>
        <v>#REF!</v>
      </c>
      <c r="L24" s="1162"/>
      <c r="M24" s="1163"/>
      <c r="N24" s="1163"/>
      <c r="O24" s="1163"/>
      <c r="P24" s="1164"/>
      <c r="Q24" s="54"/>
      <c r="R24" s="54"/>
      <c r="V24" s="657"/>
      <c r="W24" s="657"/>
      <c r="X24" s="657" t="str">
        <f t="shared" ref="X24" si="34">IFERROR((VLOOKUP(W24,$C$5:$G$19,2,FALSE)),"")</f>
        <v/>
      </c>
      <c r="Y24" s="658"/>
      <c r="Z24" s="658"/>
      <c r="AA24" s="747"/>
      <c r="AB24" s="292" t="str">
        <f t="shared" ref="AB24" si="35">IFERROR((VLOOKUP(W24,$C$5:$I$19,5,FALSE)),"")</f>
        <v/>
      </c>
      <c r="AC24" s="292" t="str">
        <f t="shared" ref="AC24" si="36">IF(Y24&gt;0,(AB24*Y24),"")</f>
        <v/>
      </c>
      <c r="AD24" s="657"/>
      <c r="AE24" s="657"/>
    </row>
    <row r="25" spans="2:36" ht="30" customHeight="1" thickBot="1">
      <c r="B25" s="53"/>
      <c r="C25" s="1168" t="s">
        <v>35</v>
      </c>
      <c r="D25" s="1169"/>
      <c r="E25" s="1169"/>
      <c r="F25" s="855" t="e">
        <f>F23/(F21+#REF!)</f>
        <v>#REF!</v>
      </c>
      <c r="J25" s="54"/>
      <c r="K25" s="54"/>
      <c r="L25" s="1165"/>
      <c r="M25" s="1166"/>
      <c r="N25" s="1166"/>
      <c r="O25" s="1166"/>
      <c r="P25" s="1167"/>
      <c r="Q25" s="54"/>
      <c r="R25" s="54"/>
      <c r="V25" s="657"/>
      <c r="W25" s="657"/>
      <c r="X25" s="657" t="str">
        <f t="shared" si="2"/>
        <v/>
      </c>
      <c r="Y25" s="657"/>
      <c r="Z25" s="657"/>
      <c r="AA25" s="747"/>
      <c r="AB25" s="292" t="str">
        <f t="shared" si="3"/>
        <v/>
      </c>
      <c r="AC25" s="292" t="str">
        <f t="shared" si="4"/>
        <v/>
      </c>
      <c r="AD25" s="657"/>
      <c r="AE25" s="657"/>
    </row>
    <row r="26" spans="2:36" ht="30" customHeight="1">
      <c r="B26" s="53"/>
      <c r="C26" s="53"/>
      <c r="D26" s="53"/>
      <c r="E26" s="53"/>
      <c r="F26" s="53"/>
      <c r="G26" s="54"/>
      <c r="H26" s="54"/>
      <c r="I26" s="54"/>
      <c r="J26" s="54"/>
      <c r="K26" s="54"/>
      <c r="L26" s="54"/>
      <c r="M26" s="54"/>
      <c r="N26" s="78"/>
      <c r="O26" s="54"/>
      <c r="P26" s="54"/>
      <c r="Q26" s="54"/>
      <c r="R26" s="54"/>
      <c r="S26" s="54"/>
      <c r="T26" s="54"/>
      <c r="U26" s="54"/>
      <c r="V26" s="657"/>
      <c r="W26" s="657"/>
      <c r="X26" s="657" t="str">
        <f t="shared" si="2"/>
        <v/>
      </c>
      <c r="Y26" s="657"/>
      <c r="Z26" s="657"/>
      <c r="AA26" s="747"/>
      <c r="AB26" s="292" t="str">
        <f t="shared" si="3"/>
        <v/>
      </c>
      <c r="AC26" s="292" t="str">
        <f t="shared" si="4"/>
        <v/>
      </c>
      <c r="AD26" s="657"/>
      <c r="AE26" s="657"/>
    </row>
    <row r="27" spans="2:36" ht="30" customHeight="1"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657"/>
      <c r="W27" s="657"/>
      <c r="X27" s="657" t="str">
        <f t="shared" si="2"/>
        <v/>
      </c>
      <c r="Y27" s="657"/>
      <c r="Z27" s="657"/>
      <c r="AA27" s="747"/>
      <c r="AB27" s="292" t="str">
        <f t="shared" si="3"/>
        <v/>
      </c>
      <c r="AC27" s="292" t="str">
        <f t="shared" si="4"/>
        <v/>
      </c>
      <c r="AD27" s="657"/>
      <c r="AE27" s="657"/>
    </row>
    <row r="28" spans="2:36" ht="30" customHeight="1">
      <c r="B28" s="165"/>
      <c r="C28" s="165"/>
      <c r="D28" s="165"/>
      <c r="E28" s="165"/>
      <c r="F28" s="165"/>
      <c r="G28" s="165"/>
      <c r="H28" s="165"/>
      <c r="I28" s="165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657"/>
      <c r="W28" s="657"/>
      <c r="X28" s="657" t="str">
        <f t="shared" si="2"/>
        <v/>
      </c>
      <c r="Y28" s="658"/>
      <c r="Z28" s="658"/>
      <c r="AA28" s="747"/>
      <c r="AB28" s="292" t="str">
        <f t="shared" si="3"/>
        <v/>
      </c>
      <c r="AC28" s="292" t="str">
        <f t="shared" si="4"/>
        <v/>
      </c>
      <c r="AD28" s="657"/>
      <c r="AE28" s="657"/>
    </row>
    <row r="29" spans="2:36" s="165" customFormat="1" ht="30" customHeight="1">
      <c r="B29"/>
      <c r="C29"/>
      <c r="D29"/>
      <c r="E29"/>
      <c r="F29"/>
      <c r="G29"/>
      <c r="H29"/>
      <c r="I29"/>
      <c r="J29" s="5"/>
      <c r="K29" s="5"/>
      <c r="L29" s="5"/>
      <c r="M29" s="5"/>
      <c r="N29" s="83"/>
      <c r="O29" s="5"/>
      <c r="P29" s="5"/>
      <c r="Q29" s="5"/>
      <c r="R29" s="5"/>
      <c r="S29" s="5"/>
      <c r="T29" s="5"/>
      <c r="U29" s="5"/>
      <c r="V29" s="657"/>
      <c r="W29" s="657"/>
      <c r="X29" s="657" t="str">
        <f t="shared" si="2"/>
        <v/>
      </c>
      <c r="Y29" s="658"/>
      <c r="Z29" s="658"/>
      <c r="AA29" s="747"/>
      <c r="AB29" s="292" t="str">
        <f t="shared" si="3"/>
        <v/>
      </c>
      <c r="AC29" s="292" t="str">
        <f t="shared" si="4"/>
        <v/>
      </c>
      <c r="AD29" s="657"/>
      <c r="AE29" s="657"/>
    </row>
    <row r="30" spans="2:36" ht="30" customHeight="1">
      <c r="V30" s="657"/>
      <c r="W30" s="657"/>
      <c r="X30" s="657" t="str">
        <f t="shared" si="2"/>
        <v/>
      </c>
      <c r="Y30" s="658"/>
      <c r="Z30" s="658"/>
      <c r="AA30" s="747"/>
      <c r="AB30" s="292" t="str">
        <f t="shared" si="3"/>
        <v/>
      </c>
      <c r="AC30" s="292" t="str">
        <f t="shared" si="4"/>
        <v/>
      </c>
      <c r="AD30" s="657"/>
      <c r="AE30" s="657"/>
    </row>
    <row r="31" spans="2:36" ht="30" customHeight="1">
      <c r="V31" s="657"/>
      <c r="W31" s="657"/>
      <c r="X31" s="945" t="str">
        <f t="shared" si="2"/>
        <v/>
      </c>
      <c r="Y31" s="658"/>
      <c r="Z31" s="658"/>
      <c r="AA31" s="747"/>
      <c r="AB31" s="292" t="str">
        <f t="shared" si="3"/>
        <v/>
      </c>
      <c r="AC31" s="292" t="str">
        <f t="shared" si="4"/>
        <v/>
      </c>
      <c r="AD31" s="657"/>
      <c r="AE31" s="657"/>
    </row>
    <row r="32" spans="2:36" ht="30" customHeight="1">
      <c r="V32" s="657"/>
      <c r="W32" s="657"/>
      <c r="X32" s="657" t="str">
        <f t="shared" si="2"/>
        <v/>
      </c>
      <c r="Y32" s="658"/>
      <c r="Z32" s="658"/>
      <c r="AA32" s="747"/>
      <c r="AB32" s="292" t="str">
        <f t="shared" si="3"/>
        <v/>
      </c>
      <c r="AC32" s="292" t="str">
        <f t="shared" si="4"/>
        <v/>
      </c>
      <c r="AD32" s="657"/>
      <c r="AE32" s="657"/>
    </row>
    <row r="33" spans="2:31" ht="30" customHeight="1">
      <c r="V33" s="657"/>
      <c r="W33" s="657"/>
      <c r="X33" s="657" t="str">
        <f t="shared" si="2"/>
        <v/>
      </c>
      <c r="Y33" s="658"/>
      <c r="Z33" s="658"/>
      <c r="AA33" s="747"/>
      <c r="AB33" s="292" t="str">
        <f t="shared" si="3"/>
        <v/>
      </c>
      <c r="AC33" s="292" t="str">
        <f t="shared" si="4"/>
        <v/>
      </c>
      <c r="AD33" s="657"/>
      <c r="AE33" s="657"/>
    </row>
    <row r="34" spans="2:31" ht="30" customHeight="1">
      <c r="V34" s="657"/>
      <c r="W34" s="657"/>
      <c r="X34" s="945" t="str">
        <f t="shared" si="2"/>
        <v/>
      </c>
      <c r="Y34" s="658"/>
      <c r="Z34" s="658"/>
      <c r="AA34" s="747"/>
      <c r="AB34" s="292" t="str">
        <f t="shared" si="3"/>
        <v/>
      </c>
      <c r="AC34" s="292" t="str">
        <f t="shared" si="4"/>
        <v/>
      </c>
      <c r="AD34" s="657"/>
      <c r="AE34" s="657"/>
    </row>
    <row r="35" spans="2:31" ht="30" customHeight="1">
      <c r="V35" s="657"/>
      <c r="W35" s="657"/>
      <c r="X35" s="657" t="str">
        <f t="shared" si="2"/>
        <v/>
      </c>
      <c r="Y35" s="658"/>
      <c r="Z35" s="658"/>
      <c r="AA35" s="747"/>
      <c r="AB35" s="292" t="str">
        <f t="shared" si="3"/>
        <v/>
      </c>
      <c r="AC35" s="292" t="str">
        <f t="shared" si="4"/>
        <v/>
      </c>
      <c r="AD35" s="657"/>
      <c r="AE35" s="657"/>
    </row>
    <row r="36" spans="2:31" ht="30" customHeight="1">
      <c r="V36" s="657"/>
      <c r="W36" s="657"/>
      <c r="X36" s="657" t="str">
        <f t="shared" si="2"/>
        <v/>
      </c>
      <c r="Y36" s="658"/>
      <c r="Z36" s="658"/>
      <c r="AA36" s="747"/>
      <c r="AB36" s="292" t="str">
        <f t="shared" si="3"/>
        <v/>
      </c>
      <c r="AC36" s="292" t="str">
        <f t="shared" si="4"/>
        <v/>
      </c>
      <c r="AD36" s="657"/>
      <c r="AE36" s="657"/>
    </row>
    <row r="37" spans="2:31" ht="30" customHeight="1">
      <c r="V37" s="657"/>
      <c r="W37" s="657"/>
      <c r="X37" s="657" t="str">
        <f t="shared" si="2"/>
        <v/>
      </c>
      <c r="Y37" s="658"/>
      <c r="Z37" s="658"/>
      <c r="AA37" s="747"/>
      <c r="AB37" s="292" t="str">
        <f t="shared" si="3"/>
        <v/>
      </c>
      <c r="AC37" s="292" t="str">
        <f t="shared" si="4"/>
        <v/>
      </c>
      <c r="AD37" s="657"/>
      <c r="AE37" s="657"/>
    </row>
    <row r="38" spans="2:31" ht="30" customHeight="1">
      <c r="V38" s="657"/>
      <c r="W38" s="657"/>
      <c r="X38" s="657" t="str">
        <f t="shared" si="2"/>
        <v/>
      </c>
      <c r="Y38" s="658"/>
      <c r="Z38" s="658"/>
      <c r="AA38" s="747"/>
      <c r="AB38" s="292" t="str">
        <f t="shared" si="3"/>
        <v/>
      </c>
      <c r="AC38" s="292" t="str">
        <f t="shared" si="4"/>
        <v/>
      </c>
      <c r="AD38" s="657"/>
      <c r="AE38" s="657"/>
    </row>
    <row r="39" spans="2:31" ht="30" customHeight="1">
      <c r="V39" s="657"/>
      <c r="W39" s="657"/>
      <c r="X39" s="657" t="str">
        <f t="shared" si="2"/>
        <v/>
      </c>
      <c r="Y39" s="658"/>
      <c r="Z39" s="658"/>
      <c r="AA39" s="747"/>
      <c r="AB39" s="292" t="str">
        <f t="shared" si="3"/>
        <v/>
      </c>
      <c r="AC39" s="292" t="str">
        <f t="shared" si="4"/>
        <v/>
      </c>
      <c r="AD39" s="657"/>
      <c r="AE39" s="657"/>
    </row>
    <row r="40" spans="2:31" ht="30" customHeight="1">
      <c r="V40" s="657"/>
      <c r="W40" s="657"/>
      <c r="X40" s="657" t="str">
        <f t="shared" si="2"/>
        <v/>
      </c>
      <c r="Y40" s="658"/>
      <c r="Z40" s="658"/>
      <c r="AA40" s="747"/>
      <c r="AB40" s="292" t="str">
        <f t="shared" si="3"/>
        <v/>
      </c>
      <c r="AC40" s="292" t="str">
        <f t="shared" si="4"/>
        <v/>
      </c>
      <c r="AD40" s="657"/>
      <c r="AE40" s="657"/>
    </row>
    <row r="41" spans="2:31" ht="30" customHeight="1">
      <c r="V41" s="657"/>
      <c r="W41" s="657"/>
      <c r="X41" s="657" t="str">
        <f t="shared" si="2"/>
        <v/>
      </c>
      <c r="Y41" s="658"/>
      <c r="Z41" s="658"/>
      <c r="AA41" s="747"/>
      <c r="AB41" s="292" t="str">
        <f t="shared" si="3"/>
        <v/>
      </c>
      <c r="AC41" s="292" t="str">
        <f t="shared" si="4"/>
        <v/>
      </c>
      <c r="AD41" s="657"/>
      <c r="AE41" s="657"/>
    </row>
    <row r="42" spans="2:31" ht="30" customHeight="1">
      <c r="V42" s="657"/>
      <c r="W42" s="657"/>
      <c r="X42" s="657" t="str">
        <f t="shared" ref="X42:X43" si="37">IFERROR((VLOOKUP(W42,$C$5:$G$19,2,FALSE)),"")</f>
        <v/>
      </c>
      <c r="Y42" s="658"/>
      <c r="Z42" s="658"/>
      <c r="AA42" s="747"/>
      <c r="AB42" s="292" t="str">
        <f t="shared" ref="AB42:AB43" si="38">IFERROR((VLOOKUP(W42,$C$5:$I$19,5,FALSE)),"")</f>
        <v/>
      </c>
      <c r="AC42" s="292" t="str">
        <f t="shared" ref="AC42:AC43" si="39">IF(Y42&gt;0,(AB42*Y42),"")</f>
        <v/>
      </c>
      <c r="AD42" s="657"/>
      <c r="AE42" s="657"/>
    </row>
    <row r="43" spans="2:31" ht="30" customHeight="1">
      <c r="V43" s="657"/>
      <c r="W43" s="657"/>
      <c r="X43" s="657" t="str">
        <f t="shared" si="37"/>
        <v/>
      </c>
      <c r="Y43" s="658"/>
      <c r="Z43" s="658"/>
      <c r="AA43" s="747"/>
      <c r="AB43" s="292" t="str">
        <f t="shared" si="38"/>
        <v/>
      </c>
      <c r="AC43" s="292" t="str">
        <f t="shared" si="39"/>
        <v/>
      </c>
      <c r="AD43" s="657"/>
      <c r="AE43" s="657"/>
    </row>
    <row r="44" spans="2:31" ht="30" customHeight="1">
      <c r="V44" s="657"/>
      <c r="W44" s="657"/>
      <c r="X44" s="657" t="str">
        <f t="shared" ref="X44:X45" si="40">IFERROR((VLOOKUP(W44,$C$5:$G$19,2,FALSE)),"")</f>
        <v/>
      </c>
      <c r="Y44" s="658"/>
      <c r="Z44" s="658"/>
      <c r="AA44" s="747"/>
      <c r="AB44" s="292" t="str">
        <f t="shared" ref="AB44:AB45" si="41">IFERROR((VLOOKUP(W44,$C$5:$I$19,5,FALSE)),"")</f>
        <v/>
      </c>
      <c r="AC44" s="292" t="str">
        <f t="shared" ref="AC44:AC45" si="42">IF(Y44&gt;0,(AB44*Y44),"")</f>
        <v/>
      </c>
      <c r="AD44" s="657"/>
      <c r="AE44" s="657"/>
    </row>
    <row r="45" spans="2:31" ht="30" customHeight="1">
      <c r="B45" s="165"/>
      <c r="C45" s="165"/>
      <c r="D45" s="165"/>
      <c r="E45" s="165"/>
      <c r="F45" s="165"/>
      <c r="G45" s="165"/>
      <c r="H45" s="165"/>
      <c r="I45" s="165"/>
      <c r="J45" s="165"/>
      <c r="K45" s="177"/>
      <c r="L45" s="177"/>
      <c r="M45" s="177"/>
      <c r="O45" s="177"/>
      <c r="P45" s="177"/>
      <c r="Q45" s="177"/>
      <c r="R45" s="177"/>
      <c r="S45" s="177"/>
      <c r="T45" s="177"/>
      <c r="U45" s="177"/>
      <c r="V45" s="657"/>
      <c r="W45" s="657"/>
      <c r="X45" s="657" t="str">
        <f t="shared" si="40"/>
        <v/>
      </c>
      <c r="Y45" s="658"/>
      <c r="Z45" s="658"/>
      <c r="AA45" s="747"/>
      <c r="AB45" s="292" t="str">
        <f t="shared" si="41"/>
        <v/>
      </c>
      <c r="AC45" s="292" t="str">
        <f t="shared" si="42"/>
        <v/>
      </c>
      <c r="AD45" s="657"/>
      <c r="AE45" s="657"/>
    </row>
    <row r="46" spans="2:31" s="165" customFormat="1" ht="30" customHeight="1">
      <c r="K46" s="177"/>
      <c r="L46" s="177"/>
      <c r="M46" s="177"/>
      <c r="N46" s="83"/>
      <c r="O46" s="177"/>
      <c r="P46" s="177"/>
      <c r="Q46" s="177"/>
      <c r="R46" s="177"/>
      <c r="S46" s="177"/>
      <c r="T46" s="177"/>
      <c r="U46" s="177"/>
      <c r="V46" s="657"/>
      <c r="W46" s="657"/>
      <c r="X46" s="657" t="str">
        <f t="shared" si="2"/>
        <v/>
      </c>
      <c r="Y46" s="658"/>
      <c r="Z46" s="658"/>
      <c r="AA46" s="747"/>
      <c r="AB46" s="292" t="str">
        <f t="shared" si="3"/>
        <v/>
      </c>
      <c r="AC46" s="292" t="str">
        <f t="shared" si="4"/>
        <v/>
      </c>
      <c r="AD46" s="657"/>
      <c r="AE46" s="657"/>
    </row>
    <row r="47" spans="2:31" s="165" customFormat="1" ht="30" customHeight="1">
      <c r="K47" s="177"/>
      <c r="L47" s="177"/>
      <c r="M47" s="177"/>
      <c r="N47" s="83"/>
      <c r="O47" s="177"/>
      <c r="P47" s="177"/>
      <c r="Q47" s="177"/>
      <c r="R47" s="177"/>
      <c r="S47" s="177"/>
      <c r="T47" s="177"/>
      <c r="U47" s="177"/>
      <c r="V47" s="657"/>
      <c r="W47" s="657"/>
      <c r="X47" s="657" t="str">
        <f t="shared" si="2"/>
        <v/>
      </c>
      <c r="Y47" s="658"/>
      <c r="Z47" s="658"/>
      <c r="AA47" s="747"/>
      <c r="AB47" s="292" t="str">
        <f t="shared" si="3"/>
        <v/>
      </c>
      <c r="AC47" s="292" t="str">
        <f t="shared" si="4"/>
        <v/>
      </c>
      <c r="AD47" s="657"/>
      <c r="AE47" s="657"/>
    </row>
    <row r="48" spans="2:31" s="165" customFormat="1" ht="30" customHeight="1">
      <c r="K48" s="177"/>
      <c r="L48" s="177"/>
      <c r="M48" s="177"/>
      <c r="N48" s="83"/>
      <c r="O48" s="177"/>
      <c r="P48" s="177"/>
      <c r="Q48" s="177"/>
      <c r="R48" s="177"/>
      <c r="S48" s="177"/>
      <c r="T48" s="177"/>
      <c r="U48" s="177"/>
      <c r="V48" s="657"/>
      <c r="W48" s="657"/>
      <c r="X48" s="657" t="str">
        <f t="shared" si="2"/>
        <v/>
      </c>
      <c r="Y48" s="658"/>
      <c r="Z48" s="658"/>
      <c r="AA48" s="747"/>
      <c r="AB48" s="292" t="str">
        <f t="shared" si="3"/>
        <v/>
      </c>
      <c r="AC48" s="292" t="str">
        <f t="shared" si="4"/>
        <v/>
      </c>
      <c r="AD48" s="657"/>
      <c r="AE48" s="657"/>
    </row>
    <row r="49" spans="2:31" s="165" customFormat="1" ht="30" customHeight="1">
      <c r="B49"/>
      <c r="C49"/>
      <c r="D49"/>
      <c r="E49"/>
      <c r="F49"/>
      <c r="G49"/>
      <c r="H49"/>
      <c r="I49"/>
      <c r="J49" s="5"/>
      <c r="K49" s="5"/>
      <c r="L49" s="5"/>
      <c r="M49" s="5"/>
      <c r="N49" s="83"/>
      <c r="O49" s="5"/>
      <c r="P49" s="5"/>
      <c r="Q49" s="5"/>
      <c r="R49" s="5"/>
      <c r="S49" s="5"/>
      <c r="T49" s="5"/>
      <c r="U49" s="5"/>
      <c r="V49" s="657"/>
      <c r="W49" s="657"/>
      <c r="X49" s="657" t="str">
        <f t="shared" ref="X49:X79" si="43">IFERROR((VLOOKUP(W49,$C$5:$G$19,2,FALSE)),"")</f>
        <v/>
      </c>
      <c r="Y49" s="658"/>
      <c r="Z49" s="658"/>
      <c r="AA49" s="747"/>
      <c r="AB49" s="292" t="str">
        <f t="shared" ref="AB49:AB79" si="44">IFERROR((VLOOKUP(W49,$C$5:$I$19,5,FALSE)),"")</f>
        <v/>
      </c>
      <c r="AC49" s="292" t="str">
        <f t="shared" ref="AC49:AC79" si="45">IF(Y49&gt;0,(AB49*Y49),"")</f>
        <v/>
      </c>
      <c r="AD49" s="657"/>
      <c r="AE49" s="657"/>
    </row>
    <row r="50" spans="2:31" ht="30" customHeight="1">
      <c r="V50" s="657"/>
      <c r="W50" s="657"/>
      <c r="X50" s="657" t="str">
        <f t="shared" si="43"/>
        <v/>
      </c>
      <c r="Y50" s="658"/>
      <c r="Z50" s="658"/>
      <c r="AA50" s="747"/>
      <c r="AB50" s="292" t="str">
        <f t="shared" si="44"/>
        <v/>
      </c>
      <c r="AC50" s="292" t="str">
        <f t="shared" si="45"/>
        <v/>
      </c>
      <c r="AD50" s="657"/>
      <c r="AE50" s="657"/>
    </row>
    <row r="51" spans="2:31" ht="30" customHeight="1">
      <c r="B51" s="165"/>
      <c r="C51" s="165"/>
      <c r="D51" s="165"/>
      <c r="E51" s="165"/>
      <c r="F51" s="165"/>
      <c r="G51" s="165"/>
      <c r="H51" s="165"/>
      <c r="I51" s="165"/>
      <c r="J51" s="165"/>
      <c r="K51" s="177"/>
      <c r="L51" s="177"/>
      <c r="M51" s="177"/>
      <c r="O51" s="177"/>
      <c r="P51" s="177"/>
      <c r="Q51" s="177"/>
      <c r="R51" s="177"/>
      <c r="S51" s="177"/>
      <c r="T51" s="177"/>
      <c r="U51" s="177"/>
      <c r="V51" s="657"/>
      <c r="W51" s="657"/>
      <c r="X51" s="657" t="str">
        <f t="shared" si="43"/>
        <v/>
      </c>
      <c r="Y51" s="658"/>
      <c r="Z51" s="658"/>
      <c r="AA51" s="747"/>
      <c r="AB51" s="292" t="str">
        <f t="shared" si="44"/>
        <v/>
      </c>
      <c r="AC51" s="292" t="str">
        <f t="shared" si="45"/>
        <v/>
      </c>
      <c r="AD51" s="657"/>
      <c r="AE51" s="657"/>
    </row>
    <row r="52" spans="2:31" s="165" customFormat="1" ht="30" customHeight="1">
      <c r="B52"/>
      <c r="C52"/>
      <c r="D52"/>
      <c r="E52"/>
      <c r="F52"/>
      <c r="G52"/>
      <c r="H52"/>
      <c r="I52"/>
      <c r="J52" s="5"/>
      <c r="K52" s="5"/>
      <c r="L52" s="5"/>
      <c r="M52" s="5"/>
      <c r="N52" s="83"/>
      <c r="O52" s="5"/>
      <c r="P52" s="5"/>
      <c r="Q52" s="5"/>
      <c r="R52" s="5"/>
      <c r="S52" s="5"/>
      <c r="T52" s="5"/>
      <c r="U52" s="5"/>
      <c r="V52" s="657"/>
      <c r="W52" s="657"/>
      <c r="X52" s="945" t="str">
        <f t="shared" si="43"/>
        <v/>
      </c>
      <c r="Y52" s="658"/>
      <c r="Z52" s="658"/>
      <c r="AA52" s="747"/>
      <c r="AB52" s="292" t="str">
        <f t="shared" si="44"/>
        <v/>
      </c>
      <c r="AC52" s="292" t="str">
        <f t="shared" si="45"/>
        <v/>
      </c>
      <c r="AD52" s="657"/>
      <c r="AE52" s="657"/>
    </row>
    <row r="53" spans="2:31" ht="30" customHeight="1">
      <c r="V53" s="657"/>
      <c r="W53" s="657"/>
      <c r="X53" s="657" t="str">
        <f t="shared" si="43"/>
        <v/>
      </c>
      <c r="Y53" s="658"/>
      <c r="Z53" s="658"/>
      <c r="AA53" s="747"/>
      <c r="AB53" s="292" t="str">
        <f t="shared" si="44"/>
        <v/>
      </c>
      <c r="AC53" s="292" t="str">
        <f t="shared" si="45"/>
        <v/>
      </c>
      <c r="AD53" s="657"/>
      <c r="AE53" s="657"/>
    </row>
    <row r="54" spans="2:31" ht="30" customHeight="1">
      <c r="V54" s="657"/>
      <c r="W54" s="657"/>
      <c r="X54" s="657" t="str">
        <f t="shared" si="43"/>
        <v/>
      </c>
      <c r="Y54" s="658"/>
      <c r="Z54" s="658"/>
      <c r="AA54" s="747"/>
      <c r="AB54" s="292" t="str">
        <f t="shared" si="44"/>
        <v/>
      </c>
      <c r="AC54" s="292" t="str">
        <f t="shared" si="45"/>
        <v/>
      </c>
      <c r="AD54" s="657"/>
      <c r="AE54" s="657"/>
    </row>
    <row r="55" spans="2:31" ht="30" customHeight="1">
      <c r="V55" s="657"/>
      <c r="W55" s="657"/>
      <c r="X55" s="657" t="str">
        <f t="shared" si="43"/>
        <v/>
      </c>
      <c r="Y55" s="658"/>
      <c r="Z55" s="658"/>
      <c r="AA55" s="747"/>
      <c r="AB55" s="292" t="str">
        <f t="shared" si="44"/>
        <v/>
      </c>
      <c r="AC55" s="292" t="str">
        <f t="shared" si="45"/>
        <v/>
      </c>
      <c r="AD55" s="657"/>
      <c r="AE55" s="657"/>
    </row>
    <row r="56" spans="2:31" ht="30" customHeight="1">
      <c r="V56" s="657"/>
      <c r="W56" s="657"/>
      <c r="X56" s="657" t="str">
        <f t="shared" si="43"/>
        <v/>
      </c>
      <c r="Y56" s="658"/>
      <c r="Z56" s="658"/>
      <c r="AA56" s="747"/>
      <c r="AB56" s="292" t="str">
        <f t="shared" si="44"/>
        <v/>
      </c>
      <c r="AC56" s="292" t="str">
        <f t="shared" si="45"/>
        <v/>
      </c>
      <c r="AD56" s="657"/>
      <c r="AE56" s="657"/>
    </row>
    <row r="57" spans="2:31" ht="30" customHeight="1">
      <c r="V57" s="657"/>
      <c r="W57" s="657"/>
      <c r="X57" s="657" t="str">
        <f t="shared" si="43"/>
        <v/>
      </c>
      <c r="Y57" s="658"/>
      <c r="Z57" s="658"/>
      <c r="AA57" s="747"/>
      <c r="AB57" s="292" t="str">
        <f t="shared" si="44"/>
        <v/>
      </c>
      <c r="AC57" s="292" t="str">
        <f t="shared" si="45"/>
        <v/>
      </c>
      <c r="AD57" s="657"/>
      <c r="AE57" s="657"/>
    </row>
    <row r="58" spans="2:31" ht="30" customHeight="1">
      <c r="V58" s="657"/>
      <c r="W58" s="657"/>
      <c r="X58" s="657" t="str">
        <f t="shared" si="43"/>
        <v/>
      </c>
      <c r="Y58" s="658"/>
      <c r="Z58" s="658"/>
      <c r="AA58" s="747"/>
      <c r="AB58" s="292" t="str">
        <f t="shared" si="44"/>
        <v/>
      </c>
      <c r="AC58" s="292" t="str">
        <f t="shared" si="45"/>
        <v/>
      </c>
      <c r="AD58" s="657"/>
      <c r="AE58" s="657"/>
    </row>
    <row r="59" spans="2:31" ht="30" customHeight="1">
      <c r="V59" s="657"/>
      <c r="W59" s="657"/>
      <c r="X59" s="657" t="str">
        <f t="shared" si="43"/>
        <v/>
      </c>
      <c r="Y59" s="658"/>
      <c r="Z59" s="658"/>
      <c r="AA59" s="747"/>
      <c r="AB59" s="292" t="str">
        <f t="shared" si="44"/>
        <v/>
      </c>
      <c r="AC59" s="292" t="str">
        <f t="shared" si="45"/>
        <v/>
      </c>
      <c r="AD59" s="657"/>
      <c r="AE59" s="657"/>
    </row>
    <row r="60" spans="2:31" ht="30" customHeight="1">
      <c r="B60" s="165"/>
      <c r="C60" s="165"/>
      <c r="D60" s="165"/>
      <c r="E60" s="165"/>
      <c r="F60" s="165"/>
      <c r="G60" s="165"/>
      <c r="H60" s="165"/>
      <c r="I60" s="165"/>
      <c r="J60" s="165"/>
      <c r="K60" s="177"/>
      <c r="L60" s="177"/>
      <c r="M60" s="177"/>
      <c r="O60" s="177"/>
      <c r="P60" s="177"/>
      <c r="Q60" s="177"/>
      <c r="R60" s="177"/>
      <c r="S60" s="177"/>
      <c r="T60" s="177"/>
      <c r="U60" s="177"/>
      <c r="V60" s="657"/>
      <c r="W60" s="657"/>
      <c r="X60" s="657" t="str">
        <f t="shared" si="43"/>
        <v/>
      </c>
      <c r="Y60" s="658"/>
      <c r="Z60" s="658"/>
      <c r="AA60" s="747"/>
      <c r="AB60" s="292" t="str">
        <f t="shared" si="44"/>
        <v/>
      </c>
      <c r="AC60" s="292" t="str">
        <f t="shared" si="45"/>
        <v/>
      </c>
      <c r="AD60" s="657"/>
      <c r="AE60" s="657"/>
    </row>
    <row r="61" spans="2:31" s="165" customFormat="1" ht="30" customHeight="1">
      <c r="B61"/>
      <c r="C61"/>
      <c r="D61"/>
      <c r="E61"/>
      <c r="F61"/>
      <c r="G61"/>
      <c r="H61"/>
      <c r="I61"/>
      <c r="J61" s="5"/>
      <c r="K61" s="5"/>
      <c r="L61" s="5"/>
      <c r="M61" s="5"/>
      <c r="N61" s="83"/>
      <c r="O61" s="5"/>
      <c r="P61" s="5"/>
      <c r="Q61" s="5"/>
      <c r="R61" s="5"/>
      <c r="S61" s="5"/>
      <c r="T61" s="5"/>
      <c r="U61" s="5"/>
      <c r="V61" s="657"/>
      <c r="W61" s="657"/>
      <c r="X61" s="657" t="str">
        <f t="shared" si="43"/>
        <v/>
      </c>
      <c r="Y61" s="658"/>
      <c r="Z61" s="658"/>
      <c r="AA61" s="747"/>
      <c r="AB61" s="292" t="str">
        <f t="shared" si="44"/>
        <v/>
      </c>
      <c r="AC61" s="292" t="str">
        <f t="shared" si="45"/>
        <v/>
      </c>
      <c r="AD61" s="657"/>
      <c r="AE61" s="657"/>
    </row>
    <row r="62" spans="2:31" ht="30" customHeight="1">
      <c r="V62" s="657"/>
      <c r="W62" s="657"/>
      <c r="X62" s="657" t="str">
        <f t="shared" si="43"/>
        <v/>
      </c>
      <c r="Y62" s="658"/>
      <c r="Z62" s="658"/>
      <c r="AA62" s="747"/>
      <c r="AB62" s="292" t="str">
        <f t="shared" si="44"/>
        <v/>
      </c>
      <c r="AC62" s="292" t="str">
        <f t="shared" si="45"/>
        <v/>
      </c>
      <c r="AD62" s="657"/>
      <c r="AE62" s="657"/>
    </row>
    <row r="63" spans="2:31" ht="30" customHeight="1">
      <c r="V63" s="657"/>
      <c r="W63" s="657"/>
      <c r="X63" s="657" t="str">
        <f t="shared" si="43"/>
        <v/>
      </c>
      <c r="Y63" s="658"/>
      <c r="Z63" s="658"/>
      <c r="AA63" s="747"/>
      <c r="AB63" s="292" t="str">
        <f t="shared" si="44"/>
        <v/>
      </c>
      <c r="AC63" s="292" t="str">
        <f t="shared" si="45"/>
        <v/>
      </c>
      <c r="AD63" s="657"/>
      <c r="AE63" s="657"/>
    </row>
    <row r="64" spans="2:31" ht="30" customHeight="1">
      <c r="V64" s="657"/>
      <c r="W64" s="657"/>
      <c r="X64" s="657" t="str">
        <f t="shared" si="43"/>
        <v/>
      </c>
      <c r="Y64" s="658"/>
      <c r="Z64" s="658"/>
      <c r="AA64" s="747"/>
      <c r="AB64" s="292" t="str">
        <f t="shared" si="44"/>
        <v/>
      </c>
      <c r="AC64" s="292" t="str">
        <f t="shared" si="45"/>
        <v/>
      </c>
      <c r="AD64" s="657"/>
      <c r="AE64" s="657"/>
    </row>
    <row r="65" spans="22:31" ht="30" customHeight="1">
      <c r="V65" s="657"/>
      <c r="W65" s="657"/>
      <c r="X65" s="945" t="str">
        <f t="shared" si="43"/>
        <v/>
      </c>
      <c r="Y65" s="658"/>
      <c r="Z65" s="658"/>
      <c r="AA65" s="747"/>
      <c r="AB65" s="292" t="str">
        <f t="shared" si="44"/>
        <v/>
      </c>
      <c r="AC65" s="292" t="str">
        <f t="shared" si="45"/>
        <v/>
      </c>
      <c r="AD65" s="657"/>
      <c r="AE65" s="657"/>
    </row>
    <row r="66" spans="22:31" ht="30" customHeight="1">
      <c r="V66" s="657"/>
      <c r="W66" s="657"/>
      <c r="X66" s="945" t="str">
        <f t="shared" si="43"/>
        <v/>
      </c>
      <c r="Y66" s="658"/>
      <c r="Z66" s="658"/>
      <c r="AA66" s="747"/>
      <c r="AB66" s="292" t="str">
        <f t="shared" si="44"/>
        <v/>
      </c>
      <c r="AC66" s="292" t="str">
        <f t="shared" si="45"/>
        <v/>
      </c>
    </row>
    <row r="67" spans="22:31" ht="30" customHeight="1">
      <c r="V67" s="657"/>
      <c r="W67" s="657"/>
      <c r="X67" s="657" t="str">
        <f t="shared" si="43"/>
        <v/>
      </c>
      <c r="Y67" s="658"/>
      <c r="Z67" s="658"/>
      <c r="AA67" s="747"/>
      <c r="AB67" s="292" t="str">
        <f t="shared" si="44"/>
        <v/>
      </c>
      <c r="AC67" s="292" t="str">
        <f t="shared" si="45"/>
        <v/>
      </c>
    </row>
    <row r="68" spans="22:31" ht="30" customHeight="1">
      <c r="V68" s="657"/>
      <c r="W68" s="657"/>
      <c r="X68" s="657" t="str">
        <f t="shared" si="43"/>
        <v/>
      </c>
      <c r="Y68" s="658"/>
      <c r="Z68" s="658"/>
      <c r="AA68" s="747"/>
      <c r="AB68" s="292" t="str">
        <f t="shared" si="44"/>
        <v/>
      </c>
      <c r="AC68" s="292" t="str">
        <f t="shared" si="45"/>
        <v/>
      </c>
    </row>
    <row r="69" spans="22:31" ht="30" customHeight="1">
      <c r="V69" s="657"/>
      <c r="W69" s="657"/>
      <c r="X69" s="657" t="str">
        <f t="shared" si="43"/>
        <v/>
      </c>
      <c r="Y69" s="658"/>
      <c r="Z69" s="658"/>
      <c r="AA69" s="747"/>
      <c r="AB69" s="292" t="str">
        <f t="shared" si="44"/>
        <v/>
      </c>
      <c r="AC69" s="292" t="str">
        <f t="shared" si="45"/>
        <v/>
      </c>
    </row>
    <row r="70" spans="22:31" ht="30" customHeight="1">
      <c r="V70" s="657"/>
      <c r="W70" s="657"/>
      <c r="X70" s="657" t="str">
        <f t="shared" si="43"/>
        <v/>
      </c>
      <c r="Y70" s="658"/>
      <c r="Z70" s="658"/>
      <c r="AA70" s="747"/>
      <c r="AB70" s="292" t="str">
        <f t="shared" si="44"/>
        <v/>
      </c>
      <c r="AC70" s="292" t="str">
        <f t="shared" si="45"/>
        <v/>
      </c>
    </row>
    <row r="71" spans="22:31" ht="30" customHeight="1">
      <c r="V71" s="657"/>
      <c r="W71" s="657"/>
      <c r="X71" s="657" t="str">
        <f t="shared" si="43"/>
        <v/>
      </c>
      <c r="Y71" s="658"/>
      <c r="Z71" s="658"/>
      <c r="AA71" s="747"/>
      <c r="AB71" s="292" t="str">
        <f t="shared" si="44"/>
        <v/>
      </c>
      <c r="AC71" s="292" t="str">
        <f t="shared" si="45"/>
        <v/>
      </c>
      <c r="AD71" s="828"/>
      <c r="AE71" s="828"/>
    </row>
    <row r="72" spans="22:31" ht="30" customHeight="1">
      <c r="V72" s="657"/>
      <c r="W72" s="657"/>
      <c r="X72" s="657" t="str">
        <f t="shared" si="43"/>
        <v/>
      </c>
      <c r="Y72" s="658"/>
      <c r="Z72" s="658"/>
      <c r="AA72" s="747"/>
      <c r="AB72" s="292" t="str">
        <f t="shared" si="44"/>
        <v/>
      </c>
      <c r="AC72" s="292" t="str">
        <f t="shared" si="45"/>
        <v/>
      </c>
    </row>
    <row r="73" spans="22:31" ht="30" customHeight="1">
      <c r="V73" s="657"/>
      <c r="W73" s="657"/>
      <c r="X73" s="657" t="str">
        <f t="shared" si="43"/>
        <v/>
      </c>
      <c r="Y73" s="658"/>
      <c r="Z73" s="658"/>
      <c r="AA73" s="747"/>
      <c r="AB73" s="292" t="str">
        <f t="shared" si="44"/>
        <v/>
      </c>
      <c r="AC73" s="292" t="str">
        <f t="shared" si="45"/>
        <v/>
      </c>
    </row>
    <row r="74" spans="22:31" ht="30" customHeight="1">
      <c r="V74" s="657"/>
      <c r="W74" s="657"/>
      <c r="X74" s="657" t="str">
        <f t="shared" si="43"/>
        <v/>
      </c>
      <c r="Y74" s="658"/>
      <c r="Z74" s="658"/>
      <c r="AA74" s="747"/>
      <c r="AB74" s="292" t="str">
        <f t="shared" si="44"/>
        <v/>
      </c>
      <c r="AC74" s="292" t="str">
        <f t="shared" si="45"/>
        <v/>
      </c>
    </row>
    <row r="75" spans="22:31" ht="30" customHeight="1">
      <c r="V75" s="657"/>
      <c r="W75" s="657"/>
      <c r="X75" s="657" t="str">
        <f t="shared" si="43"/>
        <v/>
      </c>
      <c r="Y75" s="658"/>
      <c r="Z75" s="658"/>
      <c r="AA75" s="747"/>
      <c r="AB75" s="292" t="str">
        <f t="shared" si="44"/>
        <v/>
      </c>
      <c r="AC75" s="292" t="str">
        <f t="shared" si="45"/>
        <v/>
      </c>
    </row>
    <row r="76" spans="22:31" ht="30" customHeight="1">
      <c r="V76" s="657"/>
      <c r="W76" s="657"/>
      <c r="X76" s="657" t="str">
        <f t="shared" si="43"/>
        <v/>
      </c>
      <c r="Y76" s="658"/>
      <c r="Z76" s="658"/>
      <c r="AA76" s="747"/>
      <c r="AB76" s="292" t="str">
        <f t="shared" si="44"/>
        <v/>
      </c>
      <c r="AC76" s="292" t="str">
        <f t="shared" si="45"/>
        <v/>
      </c>
    </row>
    <row r="77" spans="22:31" ht="30" customHeight="1">
      <c r="V77" s="657"/>
      <c r="W77" s="657"/>
      <c r="X77" s="657" t="str">
        <f t="shared" si="43"/>
        <v/>
      </c>
      <c r="Y77" s="658"/>
      <c r="Z77" s="658"/>
      <c r="AA77" s="747"/>
      <c r="AB77" s="292" t="str">
        <f t="shared" si="44"/>
        <v/>
      </c>
      <c r="AC77" s="292" t="str">
        <f t="shared" si="45"/>
        <v/>
      </c>
    </row>
    <row r="78" spans="22:31" ht="30" customHeight="1">
      <c r="V78" s="657"/>
      <c r="W78" s="657"/>
      <c r="X78" s="657" t="str">
        <f t="shared" si="43"/>
        <v/>
      </c>
      <c r="Y78" s="658"/>
      <c r="Z78" s="658"/>
      <c r="AA78" s="747"/>
      <c r="AB78" s="292" t="str">
        <f t="shared" si="44"/>
        <v/>
      </c>
      <c r="AC78" s="292" t="str">
        <f t="shared" si="45"/>
        <v/>
      </c>
    </row>
    <row r="79" spans="22:31" ht="30" customHeight="1">
      <c r="V79" s="657"/>
      <c r="W79" s="657"/>
      <c r="X79" s="657" t="str">
        <f t="shared" si="43"/>
        <v/>
      </c>
      <c r="Y79" s="658"/>
      <c r="Z79" s="658"/>
      <c r="AA79" s="747"/>
      <c r="AB79" s="292" t="str">
        <f t="shared" si="44"/>
        <v/>
      </c>
      <c r="AC79" s="292" t="str">
        <f t="shared" si="45"/>
        <v/>
      </c>
    </row>
    <row r="80" spans="22:31" ht="30" customHeight="1">
      <c r="V80" s="657"/>
      <c r="W80" s="657"/>
      <c r="X80" s="657" t="str">
        <f t="shared" ref="X80:X101" si="46">IFERROR((VLOOKUP(W80,$C$5:$G$19,2,FALSE)),"")</f>
        <v/>
      </c>
      <c r="Y80" s="658"/>
      <c r="Z80" s="658"/>
      <c r="AA80" s="747"/>
      <c r="AB80" s="292" t="str">
        <f t="shared" ref="AB80:AB101" si="47">IFERROR((VLOOKUP(W80,$C$5:$I$19,5,FALSE)),"")</f>
        <v/>
      </c>
      <c r="AC80" s="292" t="str">
        <f t="shared" ref="AC80:AC101" si="48">IF(Y80&gt;0,(AB80*Y80),"")</f>
        <v/>
      </c>
    </row>
    <row r="81" spans="22:29" ht="30" customHeight="1">
      <c r="V81" s="657"/>
      <c r="W81" s="657"/>
      <c r="X81" s="657" t="str">
        <f t="shared" ref="X81" si="49">IFERROR((VLOOKUP(W81,$C$5:$G$19,2,FALSE)),"")</f>
        <v/>
      </c>
      <c r="Y81" s="658"/>
      <c r="Z81" s="658"/>
      <c r="AA81" s="747"/>
      <c r="AB81" s="292" t="str">
        <f t="shared" ref="AB81" si="50">IFERROR((VLOOKUP(W81,$C$5:$I$19,5,FALSE)),"")</f>
        <v/>
      </c>
      <c r="AC81" s="292" t="str">
        <f t="shared" ref="AC81" si="51">IF(Y81&gt;0,(AB81*Y81),"")</f>
        <v/>
      </c>
    </row>
    <row r="82" spans="22:29" ht="30" customHeight="1">
      <c r="V82" s="657"/>
      <c r="W82" s="657"/>
      <c r="X82" s="657" t="str">
        <f t="shared" si="46"/>
        <v/>
      </c>
      <c r="Y82" s="658"/>
      <c r="Z82" s="658"/>
      <c r="AA82" s="747"/>
      <c r="AB82" s="292" t="str">
        <f t="shared" si="47"/>
        <v/>
      </c>
      <c r="AC82" s="292" t="str">
        <f t="shared" si="48"/>
        <v/>
      </c>
    </row>
    <row r="83" spans="22:29" ht="30" customHeight="1">
      <c r="V83" s="657"/>
      <c r="W83" s="657"/>
      <c r="X83" s="657" t="str">
        <f t="shared" si="46"/>
        <v/>
      </c>
      <c r="Y83" s="658"/>
      <c r="Z83" s="658"/>
      <c r="AA83" s="747"/>
      <c r="AB83" s="292" t="str">
        <f t="shared" si="47"/>
        <v/>
      </c>
      <c r="AC83" s="292" t="str">
        <f t="shared" si="48"/>
        <v/>
      </c>
    </row>
    <row r="84" spans="22:29" ht="30" customHeight="1">
      <c r="V84" s="657"/>
      <c r="W84" s="657"/>
      <c r="X84" s="657" t="str">
        <f t="shared" si="46"/>
        <v/>
      </c>
      <c r="Y84" s="658"/>
      <c r="Z84" s="658"/>
      <c r="AA84" s="747"/>
      <c r="AB84" s="292" t="str">
        <f t="shared" si="47"/>
        <v/>
      </c>
      <c r="AC84" s="292" t="str">
        <f t="shared" si="48"/>
        <v/>
      </c>
    </row>
    <row r="85" spans="22:29" ht="30" customHeight="1">
      <c r="V85" s="657"/>
      <c r="W85" s="657"/>
      <c r="X85" s="657" t="str">
        <f t="shared" si="46"/>
        <v/>
      </c>
      <c r="Y85" s="658"/>
      <c r="Z85" s="658"/>
      <c r="AA85" s="747"/>
      <c r="AB85" s="292" t="str">
        <f t="shared" si="47"/>
        <v/>
      </c>
      <c r="AC85" s="292" t="str">
        <f t="shared" si="48"/>
        <v/>
      </c>
    </row>
    <row r="86" spans="22:29" ht="30" customHeight="1">
      <c r="V86" s="657"/>
      <c r="W86" s="657"/>
      <c r="X86" s="657" t="str">
        <f t="shared" si="46"/>
        <v/>
      </c>
      <c r="Y86" s="658"/>
      <c r="Z86" s="658"/>
      <c r="AA86" s="747"/>
      <c r="AB86" s="292" t="str">
        <f t="shared" si="47"/>
        <v/>
      </c>
      <c r="AC86" s="292" t="str">
        <f t="shared" si="48"/>
        <v/>
      </c>
    </row>
    <row r="87" spans="22:29" ht="30" customHeight="1">
      <c r="V87" s="657"/>
      <c r="W87" s="657"/>
      <c r="X87" s="657" t="str">
        <f t="shared" si="46"/>
        <v/>
      </c>
      <c r="Y87" s="658"/>
      <c r="Z87" s="658"/>
      <c r="AA87" s="747"/>
      <c r="AB87" s="292" t="str">
        <f t="shared" si="47"/>
        <v/>
      </c>
      <c r="AC87" s="292" t="str">
        <f t="shared" si="48"/>
        <v/>
      </c>
    </row>
    <row r="88" spans="22:29" ht="30" customHeight="1">
      <c r="V88" s="657"/>
      <c r="W88" s="657"/>
      <c r="X88" s="657" t="str">
        <f t="shared" si="46"/>
        <v/>
      </c>
      <c r="Y88" s="658"/>
      <c r="Z88" s="658"/>
      <c r="AA88" s="747"/>
      <c r="AB88" s="292" t="str">
        <f t="shared" si="47"/>
        <v/>
      </c>
      <c r="AC88" s="292" t="str">
        <f t="shared" si="48"/>
        <v/>
      </c>
    </row>
    <row r="89" spans="22:29" ht="30" customHeight="1">
      <c r="V89" s="657"/>
      <c r="W89" s="657"/>
      <c r="X89" s="657" t="str">
        <f t="shared" si="46"/>
        <v/>
      </c>
      <c r="Y89" s="658"/>
      <c r="Z89" s="658"/>
      <c r="AA89" s="747"/>
      <c r="AB89" s="292" t="str">
        <f t="shared" si="47"/>
        <v/>
      </c>
      <c r="AC89" s="292" t="str">
        <f t="shared" si="48"/>
        <v/>
      </c>
    </row>
    <row r="90" spans="22:29" ht="30" customHeight="1">
      <c r="V90" s="657"/>
      <c r="W90" s="657"/>
      <c r="X90" s="945" t="str">
        <f t="shared" si="46"/>
        <v/>
      </c>
      <c r="Y90" s="658"/>
      <c r="Z90" s="658"/>
      <c r="AA90" s="747"/>
      <c r="AB90" s="292" t="str">
        <f t="shared" si="47"/>
        <v/>
      </c>
      <c r="AC90" s="292" t="str">
        <f t="shared" si="48"/>
        <v/>
      </c>
    </row>
    <row r="91" spans="22:29" ht="30" customHeight="1">
      <c r="V91" s="657"/>
      <c r="W91" s="657"/>
      <c r="X91" s="657" t="str">
        <f t="shared" si="46"/>
        <v/>
      </c>
      <c r="Y91" s="658"/>
      <c r="Z91" s="658"/>
      <c r="AA91" s="747"/>
      <c r="AB91" s="292" t="str">
        <f t="shared" si="47"/>
        <v/>
      </c>
      <c r="AC91" s="292" t="str">
        <f t="shared" si="48"/>
        <v/>
      </c>
    </row>
    <row r="92" spans="22:29" ht="30" customHeight="1">
      <c r="V92" s="657"/>
      <c r="W92" s="657"/>
      <c r="X92" s="657" t="str">
        <f t="shared" si="46"/>
        <v/>
      </c>
      <c r="Y92" s="658"/>
      <c r="Z92" s="658"/>
      <c r="AA92" s="747"/>
      <c r="AB92" s="292" t="str">
        <f t="shared" si="47"/>
        <v/>
      </c>
      <c r="AC92" s="292" t="str">
        <f t="shared" si="48"/>
        <v/>
      </c>
    </row>
    <row r="93" spans="22:29" ht="30" customHeight="1">
      <c r="V93" s="657"/>
      <c r="W93" s="657"/>
      <c r="X93" s="657" t="str">
        <f t="shared" si="46"/>
        <v/>
      </c>
      <c r="Y93" s="658"/>
      <c r="Z93" s="658"/>
      <c r="AA93" s="747"/>
      <c r="AB93" s="292" t="str">
        <f t="shared" si="47"/>
        <v/>
      </c>
      <c r="AC93" s="292" t="str">
        <f t="shared" si="48"/>
        <v/>
      </c>
    </row>
    <row r="94" spans="22:29" ht="30" customHeight="1">
      <c r="V94" s="657"/>
      <c r="W94" s="657"/>
      <c r="X94" s="657" t="str">
        <f t="shared" si="46"/>
        <v/>
      </c>
      <c r="Y94" s="658"/>
      <c r="Z94" s="658"/>
      <c r="AA94" s="747"/>
      <c r="AB94" s="292" t="str">
        <f t="shared" si="47"/>
        <v/>
      </c>
      <c r="AC94" s="292" t="str">
        <f t="shared" si="48"/>
        <v/>
      </c>
    </row>
    <row r="95" spans="22:29" ht="30" customHeight="1">
      <c r="V95" s="657"/>
      <c r="W95" s="657"/>
      <c r="X95" s="657" t="str">
        <f t="shared" si="46"/>
        <v/>
      </c>
      <c r="Y95" s="658"/>
      <c r="Z95" s="658"/>
      <c r="AA95" s="747"/>
      <c r="AB95" s="292" t="str">
        <f t="shared" si="47"/>
        <v/>
      </c>
      <c r="AC95" s="292" t="str">
        <f t="shared" si="48"/>
        <v/>
      </c>
    </row>
    <row r="96" spans="22:29" ht="30" customHeight="1">
      <c r="V96" s="657"/>
      <c r="W96" s="657"/>
      <c r="X96" s="657" t="str">
        <f t="shared" si="46"/>
        <v/>
      </c>
      <c r="Y96" s="658"/>
      <c r="Z96" s="658"/>
      <c r="AA96" s="747"/>
      <c r="AB96" s="292" t="str">
        <f t="shared" si="47"/>
        <v/>
      </c>
      <c r="AC96" s="292" t="str">
        <f t="shared" si="48"/>
        <v/>
      </c>
    </row>
    <row r="97" spans="22:29" ht="30" customHeight="1">
      <c r="V97" s="657"/>
      <c r="W97" s="657"/>
      <c r="X97" s="657" t="str">
        <f t="shared" si="46"/>
        <v/>
      </c>
      <c r="Y97" s="658"/>
      <c r="Z97" s="658"/>
      <c r="AA97" s="747"/>
      <c r="AB97" s="292" t="str">
        <f t="shared" si="47"/>
        <v/>
      </c>
      <c r="AC97" s="292" t="str">
        <f t="shared" si="48"/>
        <v/>
      </c>
    </row>
    <row r="98" spans="22:29" ht="30" customHeight="1">
      <c r="V98" s="657"/>
      <c r="W98" s="657"/>
      <c r="X98" s="657" t="str">
        <f t="shared" si="46"/>
        <v/>
      </c>
      <c r="Y98" s="658"/>
      <c r="Z98" s="658"/>
      <c r="AA98" s="747"/>
      <c r="AB98" s="292" t="str">
        <f t="shared" si="47"/>
        <v/>
      </c>
      <c r="AC98" s="292" t="str">
        <f t="shared" si="48"/>
        <v/>
      </c>
    </row>
    <row r="99" spans="22:29" ht="30" customHeight="1">
      <c r="V99" s="657"/>
      <c r="W99" s="657"/>
      <c r="X99" s="657" t="str">
        <f t="shared" si="46"/>
        <v/>
      </c>
      <c r="Y99" s="658"/>
      <c r="Z99" s="658"/>
      <c r="AA99" s="747"/>
      <c r="AB99" s="292" t="str">
        <f t="shared" si="47"/>
        <v/>
      </c>
      <c r="AC99" s="292" t="str">
        <f t="shared" si="48"/>
        <v/>
      </c>
    </row>
    <row r="100" spans="22:29" ht="30" customHeight="1">
      <c r="V100" s="657"/>
      <c r="W100" s="657"/>
      <c r="X100" s="657" t="str">
        <f t="shared" si="46"/>
        <v/>
      </c>
      <c r="Y100" s="658"/>
      <c r="Z100" s="658"/>
      <c r="AA100" s="747"/>
      <c r="AB100" s="292" t="str">
        <f t="shared" si="47"/>
        <v/>
      </c>
      <c r="AC100" s="292" t="str">
        <f t="shared" si="48"/>
        <v/>
      </c>
    </row>
    <row r="101" spans="22:29" ht="30" customHeight="1">
      <c r="V101" s="657"/>
      <c r="W101" s="657"/>
      <c r="X101" s="657" t="str">
        <f t="shared" si="46"/>
        <v/>
      </c>
      <c r="Y101" s="658"/>
      <c r="Z101" s="658"/>
      <c r="AA101" s="747"/>
      <c r="AB101" s="292" t="str">
        <f t="shared" si="47"/>
        <v/>
      </c>
      <c r="AC101" s="292" t="str">
        <f t="shared" si="48"/>
        <v/>
      </c>
    </row>
    <row r="102" spans="22:29" ht="30" customHeight="1">
      <c r="V102" s="657"/>
      <c r="W102" s="657"/>
      <c r="X102" s="657" t="str">
        <f t="shared" ref="X102:X165" si="52">IFERROR((VLOOKUP(W102,$C$5:$G$19,2,FALSE)),"")</f>
        <v/>
      </c>
      <c r="Y102" s="658"/>
      <c r="Z102" s="658"/>
      <c r="AA102" s="747"/>
      <c r="AB102" s="292" t="str">
        <f t="shared" ref="AB102:AB165" si="53">IFERROR((VLOOKUP(W102,$C$5:$I$19,5,FALSE)),"")</f>
        <v/>
      </c>
      <c r="AC102" s="292" t="str">
        <f t="shared" ref="AC102:AC165" si="54">IF(Y102&gt;0,(AB102*Y102),"")</f>
        <v/>
      </c>
    </row>
    <row r="103" spans="22:29" ht="30" customHeight="1">
      <c r="V103" s="657"/>
      <c r="W103" s="657"/>
      <c r="X103" s="657" t="str">
        <f t="shared" si="52"/>
        <v/>
      </c>
      <c r="Y103" s="658"/>
      <c r="Z103" s="658"/>
      <c r="AA103" s="747"/>
      <c r="AB103" s="292" t="str">
        <f t="shared" si="53"/>
        <v/>
      </c>
      <c r="AC103" s="292" t="str">
        <f t="shared" si="54"/>
        <v/>
      </c>
    </row>
    <row r="104" spans="22:29">
      <c r="V104" s="657"/>
      <c r="W104" s="657"/>
      <c r="X104" s="657" t="str">
        <f t="shared" si="52"/>
        <v/>
      </c>
      <c r="Y104" s="658"/>
      <c r="Z104" s="658"/>
      <c r="AA104" s="747"/>
      <c r="AB104" s="292" t="str">
        <f t="shared" si="53"/>
        <v/>
      </c>
      <c r="AC104" s="292" t="str">
        <f t="shared" si="54"/>
        <v/>
      </c>
    </row>
    <row r="105" spans="22:29">
      <c r="V105" s="657"/>
      <c r="W105" s="657"/>
      <c r="X105" s="657" t="str">
        <f t="shared" si="52"/>
        <v/>
      </c>
      <c r="Y105" s="658"/>
      <c r="Z105" s="658"/>
      <c r="AA105" s="747"/>
      <c r="AB105" s="292" t="str">
        <f t="shared" si="53"/>
        <v/>
      </c>
      <c r="AC105" s="292" t="str">
        <f t="shared" si="54"/>
        <v/>
      </c>
    </row>
    <row r="106" spans="22:29">
      <c r="V106" s="657"/>
      <c r="W106" s="657"/>
      <c r="X106" s="657" t="str">
        <f t="shared" si="52"/>
        <v/>
      </c>
      <c r="Y106" s="658"/>
      <c r="Z106" s="658"/>
      <c r="AA106" s="747"/>
      <c r="AB106" s="292" t="str">
        <f t="shared" si="53"/>
        <v/>
      </c>
      <c r="AC106" s="292" t="str">
        <f t="shared" si="54"/>
        <v/>
      </c>
    </row>
    <row r="107" spans="22:29">
      <c r="V107" s="657"/>
      <c r="W107" s="657"/>
      <c r="X107" s="657" t="str">
        <f t="shared" si="52"/>
        <v/>
      </c>
      <c r="Y107" s="658"/>
      <c r="Z107" s="658"/>
      <c r="AA107" s="747"/>
      <c r="AB107" s="292" t="str">
        <f t="shared" si="53"/>
        <v/>
      </c>
      <c r="AC107" s="292" t="str">
        <f t="shared" si="54"/>
        <v/>
      </c>
    </row>
    <row r="108" spans="22:29">
      <c r="V108" s="657"/>
      <c r="W108" s="657"/>
      <c r="X108" s="657" t="str">
        <f t="shared" si="52"/>
        <v/>
      </c>
      <c r="Y108" s="658"/>
      <c r="Z108" s="658"/>
      <c r="AA108" s="747"/>
      <c r="AB108" s="292" t="str">
        <f t="shared" si="53"/>
        <v/>
      </c>
      <c r="AC108" s="292" t="str">
        <f t="shared" si="54"/>
        <v/>
      </c>
    </row>
    <row r="109" spans="22:29">
      <c r="V109" s="657"/>
      <c r="W109" s="657"/>
      <c r="X109" s="657" t="str">
        <f t="shared" si="52"/>
        <v/>
      </c>
      <c r="Y109" s="658"/>
      <c r="Z109" s="658"/>
      <c r="AA109" s="747"/>
      <c r="AB109" s="292" t="str">
        <f t="shared" si="53"/>
        <v/>
      </c>
      <c r="AC109" s="292" t="str">
        <f t="shared" si="54"/>
        <v/>
      </c>
    </row>
    <row r="110" spans="22:29">
      <c r="V110" s="657"/>
      <c r="W110" s="657"/>
      <c r="X110" s="657" t="str">
        <f t="shared" si="52"/>
        <v/>
      </c>
      <c r="Y110" s="658"/>
      <c r="Z110" s="658"/>
      <c r="AA110" s="747"/>
      <c r="AB110" s="292" t="str">
        <f t="shared" si="53"/>
        <v/>
      </c>
      <c r="AC110" s="292" t="str">
        <f t="shared" si="54"/>
        <v/>
      </c>
    </row>
    <row r="111" spans="22:29">
      <c r="V111" s="657"/>
      <c r="W111" s="657"/>
      <c r="X111" s="657" t="str">
        <f t="shared" si="52"/>
        <v/>
      </c>
      <c r="Y111" s="658"/>
      <c r="Z111" s="658"/>
      <c r="AA111" s="747"/>
      <c r="AB111" s="292" t="str">
        <f t="shared" si="53"/>
        <v/>
      </c>
      <c r="AC111" s="292" t="str">
        <f t="shared" si="54"/>
        <v/>
      </c>
    </row>
    <row r="112" spans="22:29">
      <c r="V112" s="657"/>
      <c r="W112" s="657"/>
      <c r="X112" s="657" t="str">
        <f t="shared" si="52"/>
        <v/>
      </c>
      <c r="Y112" s="658"/>
      <c r="Z112" s="658"/>
      <c r="AA112" s="747"/>
      <c r="AB112" s="292" t="str">
        <f t="shared" si="53"/>
        <v/>
      </c>
      <c r="AC112" s="292" t="str">
        <f t="shared" si="54"/>
        <v/>
      </c>
    </row>
    <row r="113" spans="22:29">
      <c r="V113" s="657"/>
      <c r="W113" s="657"/>
      <c r="X113" s="657" t="str">
        <f t="shared" si="52"/>
        <v/>
      </c>
      <c r="Y113" s="658"/>
      <c r="Z113" s="658"/>
      <c r="AA113" s="747"/>
      <c r="AB113" s="292" t="str">
        <f t="shared" si="53"/>
        <v/>
      </c>
      <c r="AC113" s="292" t="str">
        <f t="shared" si="54"/>
        <v/>
      </c>
    </row>
    <row r="114" spans="22:29">
      <c r="V114" s="657"/>
      <c r="W114" s="657"/>
      <c r="X114" s="657" t="str">
        <f t="shared" si="52"/>
        <v/>
      </c>
      <c r="Y114" s="658"/>
      <c r="Z114" s="658"/>
      <c r="AA114" s="747"/>
      <c r="AB114" s="292" t="str">
        <f t="shared" si="53"/>
        <v/>
      </c>
      <c r="AC114" s="292" t="str">
        <f t="shared" si="54"/>
        <v/>
      </c>
    </row>
    <row r="115" spans="22:29">
      <c r="V115" s="657"/>
      <c r="W115" s="657"/>
      <c r="X115" s="657" t="str">
        <f t="shared" si="52"/>
        <v/>
      </c>
      <c r="Y115" s="658"/>
      <c r="Z115" s="658"/>
      <c r="AA115" s="747"/>
      <c r="AB115" s="292" t="str">
        <f t="shared" si="53"/>
        <v/>
      </c>
      <c r="AC115" s="292" t="str">
        <f t="shared" si="54"/>
        <v/>
      </c>
    </row>
    <row r="116" spans="22:29">
      <c r="V116" s="657"/>
      <c r="W116" s="657"/>
      <c r="X116" s="657" t="str">
        <f t="shared" si="52"/>
        <v/>
      </c>
      <c r="Y116" s="658"/>
      <c r="Z116" s="658"/>
      <c r="AA116" s="747"/>
      <c r="AB116" s="292" t="str">
        <f t="shared" si="53"/>
        <v/>
      </c>
      <c r="AC116" s="292" t="str">
        <f t="shared" si="54"/>
        <v/>
      </c>
    </row>
    <row r="117" spans="22:29">
      <c r="V117" s="657"/>
      <c r="W117" s="657"/>
      <c r="X117" s="657" t="str">
        <f t="shared" si="52"/>
        <v/>
      </c>
      <c r="Y117" s="658"/>
      <c r="Z117" s="658"/>
      <c r="AA117" s="747"/>
      <c r="AB117" s="292" t="str">
        <f t="shared" si="53"/>
        <v/>
      </c>
      <c r="AC117" s="292" t="str">
        <f t="shared" si="54"/>
        <v/>
      </c>
    </row>
    <row r="118" spans="22:29">
      <c r="V118" s="657"/>
      <c r="W118" s="657"/>
      <c r="X118" s="657" t="str">
        <f t="shared" si="52"/>
        <v/>
      </c>
      <c r="Y118" s="658"/>
      <c r="Z118" s="658"/>
      <c r="AA118" s="747"/>
      <c r="AB118" s="292" t="str">
        <f t="shared" si="53"/>
        <v/>
      </c>
      <c r="AC118" s="292" t="str">
        <f t="shared" si="54"/>
        <v/>
      </c>
    </row>
    <row r="119" spans="22:29">
      <c r="V119" s="657"/>
      <c r="W119" s="657"/>
      <c r="X119" s="657" t="str">
        <f t="shared" si="52"/>
        <v/>
      </c>
      <c r="Y119" s="658"/>
      <c r="Z119" s="658"/>
      <c r="AA119" s="747"/>
      <c r="AB119" s="292" t="str">
        <f t="shared" si="53"/>
        <v/>
      </c>
      <c r="AC119" s="292" t="str">
        <f t="shared" si="54"/>
        <v/>
      </c>
    </row>
    <row r="120" spans="22:29">
      <c r="V120" s="657"/>
      <c r="W120" s="657"/>
      <c r="X120" s="657" t="str">
        <f t="shared" si="52"/>
        <v/>
      </c>
      <c r="Y120" s="658"/>
      <c r="Z120" s="658"/>
      <c r="AA120" s="747"/>
      <c r="AB120" s="292" t="str">
        <f t="shared" si="53"/>
        <v/>
      </c>
      <c r="AC120" s="292" t="str">
        <f t="shared" si="54"/>
        <v/>
      </c>
    </row>
    <row r="121" spans="22:29">
      <c r="V121" s="657"/>
      <c r="W121" s="657"/>
      <c r="X121" s="657" t="str">
        <f t="shared" si="52"/>
        <v/>
      </c>
      <c r="Y121" s="658"/>
      <c r="Z121" s="658"/>
      <c r="AA121" s="747"/>
      <c r="AB121" s="292" t="str">
        <f t="shared" si="53"/>
        <v/>
      </c>
      <c r="AC121" s="292" t="str">
        <f t="shared" si="54"/>
        <v/>
      </c>
    </row>
    <row r="122" spans="22:29">
      <c r="V122" s="657"/>
      <c r="W122" s="657"/>
      <c r="X122" s="657" t="str">
        <f t="shared" si="52"/>
        <v/>
      </c>
      <c r="Y122" s="658"/>
      <c r="Z122" s="658"/>
      <c r="AA122" s="747"/>
      <c r="AB122" s="292" t="str">
        <f t="shared" si="53"/>
        <v/>
      </c>
      <c r="AC122" s="292" t="str">
        <f t="shared" si="54"/>
        <v/>
      </c>
    </row>
    <row r="123" spans="22:29">
      <c r="V123" s="657"/>
      <c r="W123" s="657"/>
      <c r="X123" s="657" t="str">
        <f t="shared" si="52"/>
        <v/>
      </c>
      <c r="Y123" s="658"/>
      <c r="Z123" s="658"/>
      <c r="AA123" s="747"/>
      <c r="AB123" s="292" t="str">
        <f t="shared" si="53"/>
        <v/>
      </c>
      <c r="AC123" s="292" t="str">
        <f t="shared" si="54"/>
        <v/>
      </c>
    </row>
    <row r="124" spans="22:29">
      <c r="V124" s="657"/>
      <c r="W124" s="657"/>
      <c r="X124" s="657" t="str">
        <f t="shared" si="52"/>
        <v/>
      </c>
      <c r="Y124" s="658"/>
      <c r="Z124" s="658"/>
      <c r="AA124" s="747"/>
      <c r="AB124" s="292" t="str">
        <f t="shared" si="53"/>
        <v/>
      </c>
      <c r="AC124" s="292" t="str">
        <f t="shared" si="54"/>
        <v/>
      </c>
    </row>
    <row r="125" spans="22:29">
      <c r="V125" s="657"/>
      <c r="W125" s="657"/>
      <c r="X125" s="657" t="str">
        <f t="shared" si="52"/>
        <v/>
      </c>
      <c r="Y125" s="658"/>
      <c r="Z125" s="658"/>
      <c r="AA125" s="747"/>
      <c r="AB125" s="292" t="str">
        <f t="shared" si="53"/>
        <v/>
      </c>
      <c r="AC125" s="292" t="str">
        <f t="shared" si="54"/>
        <v/>
      </c>
    </row>
    <row r="126" spans="22:29">
      <c r="V126" s="657"/>
      <c r="W126" s="657"/>
      <c r="X126" s="657" t="str">
        <f t="shared" si="52"/>
        <v/>
      </c>
      <c r="Y126" s="658"/>
      <c r="Z126" s="658"/>
      <c r="AA126" s="747"/>
      <c r="AB126" s="292" t="str">
        <f t="shared" si="53"/>
        <v/>
      </c>
      <c r="AC126" s="292" t="str">
        <f t="shared" si="54"/>
        <v/>
      </c>
    </row>
    <row r="127" spans="22:29">
      <c r="V127" s="657"/>
      <c r="W127" s="657"/>
      <c r="X127" s="657" t="str">
        <f t="shared" si="52"/>
        <v/>
      </c>
      <c r="Y127" s="658"/>
      <c r="Z127" s="658"/>
      <c r="AA127" s="747"/>
      <c r="AB127" s="292" t="str">
        <f t="shared" si="53"/>
        <v/>
      </c>
      <c r="AC127" s="292" t="str">
        <f t="shared" si="54"/>
        <v/>
      </c>
    </row>
    <row r="128" spans="22:29">
      <c r="V128" s="657"/>
      <c r="W128" s="657"/>
      <c r="X128" s="657" t="str">
        <f t="shared" si="52"/>
        <v/>
      </c>
      <c r="Y128" s="658"/>
      <c r="Z128" s="658"/>
      <c r="AA128" s="747"/>
      <c r="AB128" s="292" t="str">
        <f t="shared" si="53"/>
        <v/>
      </c>
      <c r="AC128" s="292" t="str">
        <f t="shared" si="54"/>
        <v/>
      </c>
    </row>
    <row r="129" spans="22:29">
      <c r="V129" s="657"/>
      <c r="W129" s="657"/>
      <c r="X129" s="657" t="str">
        <f t="shared" si="52"/>
        <v/>
      </c>
      <c r="Y129" s="658"/>
      <c r="Z129" s="658"/>
      <c r="AA129" s="747"/>
      <c r="AB129" s="292" t="str">
        <f t="shared" si="53"/>
        <v/>
      </c>
      <c r="AC129" s="292" t="str">
        <f t="shared" si="54"/>
        <v/>
      </c>
    </row>
    <row r="130" spans="22:29">
      <c r="V130" s="657"/>
      <c r="W130" s="657"/>
      <c r="X130" s="657" t="str">
        <f t="shared" si="52"/>
        <v/>
      </c>
      <c r="Y130" s="658"/>
      <c r="Z130" s="658"/>
      <c r="AA130" s="747"/>
      <c r="AB130" s="292" t="str">
        <f t="shared" si="53"/>
        <v/>
      </c>
      <c r="AC130" s="292" t="str">
        <f t="shared" si="54"/>
        <v/>
      </c>
    </row>
    <row r="131" spans="22:29">
      <c r="V131" s="657"/>
      <c r="W131" s="657"/>
      <c r="X131" s="657" t="str">
        <f t="shared" si="52"/>
        <v/>
      </c>
      <c r="Y131" s="658"/>
      <c r="Z131" s="658"/>
      <c r="AA131" s="747"/>
      <c r="AB131" s="292" t="str">
        <f t="shared" si="53"/>
        <v/>
      </c>
      <c r="AC131" s="292" t="str">
        <f t="shared" si="54"/>
        <v/>
      </c>
    </row>
    <row r="132" spans="22:29">
      <c r="V132" s="657"/>
      <c r="W132" s="657"/>
      <c r="X132" s="657" t="str">
        <f t="shared" si="52"/>
        <v/>
      </c>
      <c r="Y132" s="658"/>
      <c r="Z132" s="658"/>
      <c r="AA132" s="747"/>
      <c r="AB132" s="292" t="str">
        <f t="shared" si="53"/>
        <v/>
      </c>
      <c r="AC132" s="292" t="str">
        <f t="shared" si="54"/>
        <v/>
      </c>
    </row>
    <row r="133" spans="22:29">
      <c r="V133" s="657"/>
      <c r="W133" s="657"/>
      <c r="X133" s="657" t="str">
        <f t="shared" si="52"/>
        <v/>
      </c>
      <c r="Y133" s="658"/>
      <c r="Z133" s="658"/>
      <c r="AA133" s="747"/>
      <c r="AB133" s="292" t="str">
        <f t="shared" si="53"/>
        <v/>
      </c>
      <c r="AC133" s="292" t="str">
        <f t="shared" si="54"/>
        <v/>
      </c>
    </row>
    <row r="134" spans="22:29">
      <c r="V134" s="657"/>
      <c r="W134" s="657"/>
      <c r="X134" s="657" t="str">
        <f t="shared" si="52"/>
        <v/>
      </c>
      <c r="Y134" s="658"/>
      <c r="Z134" s="658"/>
      <c r="AA134" s="747"/>
      <c r="AB134" s="292" t="str">
        <f t="shared" si="53"/>
        <v/>
      </c>
      <c r="AC134" s="292" t="str">
        <f t="shared" si="54"/>
        <v/>
      </c>
    </row>
    <row r="135" spans="22:29">
      <c r="V135" s="657"/>
      <c r="W135" s="657"/>
      <c r="X135" s="657" t="str">
        <f t="shared" si="52"/>
        <v/>
      </c>
      <c r="Y135" s="658"/>
      <c r="Z135" s="658"/>
      <c r="AA135" s="747"/>
      <c r="AB135" s="292" t="str">
        <f t="shared" si="53"/>
        <v/>
      </c>
      <c r="AC135" s="292" t="str">
        <f t="shared" si="54"/>
        <v/>
      </c>
    </row>
    <row r="136" spans="22:29">
      <c r="V136" s="657"/>
      <c r="W136" s="657"/>
      <c r="X136" s="657" t="str">
        <f t="shared" si="52"/>
        <v/>
      </c>
      <c r="Y136" s="658"/>
      <c r="Z136" s="658"/>
      <c r="AA136" s="747"/>
      <c r="AB136" s="292" t="str">
        <f t="shared" si="53"/>
        <v/>
      </c>
      <c r="AC136" s="292" t="str">
        <f t="shared" si="54"/>
        <v/>
      </c>
    </row>
    <row r="137" spans="22:29">
      <c r="V137" s="657"/>
      <c r="W137" s="657"/>
      <c r="X137" s="657" t="str">
        <f t="shared" si="52"/>
        <v/>
      </c>
      <c r="Y137" s="658"/>
      <c r="Z137" s="658"/>
      <c r="AA137" s="747"/>
      <c r="AB137" s="292" t="str">
        <f t="shared" si="53"/>
        <v/>
      </c>
      <c r="AC137" s="292" t="str">
        <f t="shared" si="54"/>
        <v/>
      </c>
    </row>
    <row r="138" spans="22:29">
      <c r="V138" s="657"/>
      <c r="W138" s="657"/>
      <c r="X138" s="657" t="str">
        <f t="shared" si="52"/>
        <v/>
      </c>
      <c r="Y138" s="658"/>
      <c r="Z138" s="658"/>
      <c r="AA138" s="747"/>
      <c r="AB138" s="292" t="str">
        <f t="shared" si="53"/>
        <v/>
      </c>
      <c r="AC138" s="292" t="str">
        <f t="shared" si="54"/>
        <v/>
      </c>
    </row>
    <row r="139" spans="22:29">
      <c r="V139" s="657"/>
      <c r="W139" s="657"/>
      <c r="X139" s="657" t="str">
        <f t="shared" si="52"/>
        <v/>
      </c>
      <c r="Y139" s="658"/>
      <c r="Z139" s="658"/>
      <c r="AA139" s="747"/>
      <c r="AB139" s="292" t="str">
        <f t="shared" si="53"/>
        <v/>
      </c>
      <c r="AC139" s="292" t="str">
        <f t="shared" si="54"/>
        <v/>
      </c>
    </row>
    <row r="140" spans="22:29">
      <c r="V140" s="657"/>
      <c r="W140" s="657"/>
      <c r="X140" s="657" t="str">
        <f t="shared" si="52"/>
        <v/>
      </c>
      <c r="Y140" s="658"/>
      <c r="Z140" s="658"/>
      <c r="AA140" s="747"/>
      <c r="AB140" s="292" t="str">
        <f t="shared" si="53"/>
        <v/>
      </c>
      <c r="AC140" s="292" t="str">
        <f t="shared" si="54"/>
        <v/>
      </c>
    </row>
    <row r="141" spans="22:29">
      <c r="V141" s="657"/>
      <c r="W141" s="657"/>
      <c r="X141" s="657" t="str">
        <f t="shared" si="52"/>
        <v/>
      </c>
      <c r="Y141" s="658"/>
      <c r="Z141" s="658"/>
      <c r="AA141" s="747"/>
      <c r="AB141" s="292" t="str">
        <f t="shared" si="53"/>
        <v/>
      </c>
      <c r="AC141" s="292" t="str">
        <f t="shared" si="54"/>
        <v/>
      </c>
    </row>
    <row r="142" spans="22:29">
      <c r="V142" s="657"/>
      <c r="W142" s="657"/>
      <c r="X142" s="657" t="str">
        <f t="shared" si="52"/>
        <v/>
      </c>
      <c r="Y142" s="658"/>
      <c r="Z142" s="658"/>
      <c r="AA142" s="747"/>
      <c r="AB142" s="292" t="str">
        <f t="shared" si="53"/>
        <v/>
      </c>
      <c r="AC142" s="292" t="str">
        <f t="shared" si="54"/>
        <v/>
      </c>
    </row>
    <row r="143" spans="22:29">
      <c r="V143" s="657"/>
      <c r="W143" s="657"/>
      <c r="X143" s="657" t="str">
        <f t="shared" si="52"/>
        <v/>
      </c>
      <c r="Y143" s="658"/>
      <c r="Z143" s="658"/>
      <c r="AA143" s="747"/>
      <c r="AB143" s="292" t="str">
        <f t="shared" si="53"/>
        <v/>
      </c>
      <c r="AC143" s="292" t="str">
        <f t="shared" si="54"/>
        <v/>
      </c>
    </row>
    <row r="144" spans="22:29">
      <c r="V144" s="657"/>
      <c r="W144" s="657"/>
      <c r="X144" s="657" t="str">
        <f t="shared" si="52"/>
        <v/>
      </c>
      <c r="Y144" s="658"/>
      <c r="Z144" s="658"/>
      <c r="AA144" s="747"/>
      <c r="AB144" s="292" t="str">
        <f t="shared" si="53"/>
        <v/>
      </c>
      <c r="AC144" s="292" t="str">
        <f t="shared" si="54"/>
        <v/>
      </c>
    </row>
    <row r="145" spans="22:29">
      <c r="V145" s="657"/>
      <c r="W145" s="657"/>
      <c r="X145" s="657" t="str">
        <f t="shared" si="52"/>
        <v/>
      </c>
      <c r="Y145" s="658"/>
      <c r="Z145" s="658"/>
      <c r="AA145" s="747"/>
      <c r="AB145" s="292" t="str">
        <f t="shared" si="53"/>
        <v/>
      </c>
      <c r="AC145" s="292" t="str">
        <f t="shared" si="54"/>
        <v/>
      </c>
    </row>
    <row r="146" spans="22:29">
      <c r="V146" s="657"/>
      <c r="W146" s="657"/>
      <c r="X146" s="657" t="str">
        <f t="shared" si="52"/>
        <v/>
      </c>
      <c r="Y146" s="658"/>
      <c r="Z146" s="658"/>
      <c r="AA146" s="747"/>
      <c r="AB146" s="292" t="str">
        <f t="shared" si="53"/>
        <v/>
      </c>
      <c r="AC146" s="292" t="str">
        <f t="shared" si="54"/>
        <v/>
      </c>
    </row>
    <row r="147" spans="22:29">
      <c r="V147" s="657"/>
      <c r="W147" s="657"/>
      <c r="X147" s="657" t="str">
        <f t="shared" si="52"/>
        <v/>
      </c>
      <c r="Y147" s="658"/>
      <c r="Z147" s="658"/>
      <c r="AA147" s="747"/>
      <c r="AB147" s="292" t="str">
        <f t="shared" si="53"/>
        <v/>
      </c>
      <c r="AC147" s="292" t="str">
        <f t="shared" si="54"/>
        <v/>
      </c>
    </row>
    <row r="148" spans="22:29">
      <c r="V148" s="657"/>
      <c r="W148" s="657"/>
      <c r="X148" s="657" t="str">
        <f t="shared" si="52"/>
        <v/>
      </c>
      <c r="Y148" s="658"/>
      <c r="Z148" s="658"/>
      <c r="AA148" s="747"/>
      <c r="AB148" s="292" t="str">
        <f t="shared" si="53"/>
        <v/>
      </c>
      <c r="AC148" s="292" t="str">
        <f t="shared" si="54"/>
        <v/>
      </c>
    </row>
    <row r="149" spans="22:29">
      <c r="V149" s="657"/>
      <c r="W149" s="657"/>
      <c r="X149" s="657" t="str">
        <f t="shared" si="52"/>
        <v/>
      </c>
      <c r="Y149" s="658"/>
      <c r="Z149" s="658"/>
      <c r="AA149" s="747"/>
      <c r="AB149" s="292" t="str">
        <f t="shared" si="53"/>
        <v/>
      </c>
      <c r="AC149" s="292" t="str">
        <f t="shared" si="54"/>
        <v/>
      </c>
    </row>
    <row r="150" spans="22:29">
      <c r="V150" s="657"/>
      <c r="W150" s="657"/>
      <c r="X150" s="657" t="str">
        <f t="shared" si="52"/>
        <v/>
      </c>
      <c r="Y150" s="658"/>
      <c r="Z150" s="658"/>
      <c r="AA150" s="747"/>
      <c r="AB150" s="292" t="str">
        <f t="shared" si="53"/>
        <v/>
      </c>
      <c r="AC150" s="292" t="str">
        <f t="shared" si="54"/>
        <v/>
      </c>
    </row>
    <row r="151" spans="22:29">
      <c r="V151" s="657"/>
      <c r="W151" s="657"/>
      <c r="X151" s="657" t="str">
        <f t="shared" si="52"/>
        <v/>
      </c>
      <c r="Y151" s="658"/>
      <c r="Z151" s="658"/>
      <c r="AA151" s="747"/>
      <c r="AB151" s="292" t="str">
        <f t="shared" si="53"/>
        <v/>
      </c>
      <c r="AC151" s="292" t="str">
        <f t="shared" si="54"/>
        <v/>
      </c>
    </row>
    <row r="152" spans="22:29">
      <c r="V152" s="657"/>
      <c r="W152" s="657"/>
      <c r="X152" s="657" t="str">
        <f t="shared" si="52"/>
        <v/>
      </c>
      <c r="Y152" s="658"/>
      <c r="Z152" s="658"/>
      <c r="AA152" s="747"/>
      <c r="AB152" s="292" t="str">
        <f t="shared" si="53"/>
        <v/>
      </c>
      <c r="AC152" s="292" t="str">
        <f t="shared" si="54"/>
        <v/>
      </c>
    </row>
    <row r="153" spans="22:29">
      <c r="V153" s="657"/>
      <c r="W153" s="657"/>
      <c r="X153" s="657" t="str">
        <f t="shared" si="52"/>
        <v/>
      </c>
      <c r="Y153" s="658"/>
      <c r="Z153" s="658"/>
      <c r="AA153" s="747"/>
      <c r="AB153" s="292" t="str">
        <f t="shared" si="53"/>
        <v/>
      </c>
      <c r="AC153" s="292" t="str">
        <f t="shared" si="54"/>
        <v/>
      </c>
    </row>
    <row r="154" spans="22:29">
      <c r="V154" s="657"/>
      <c r="W154" s="657"/>
      <c r="X154" s="657" t="str">
        <f t="shared" si="52"/>
        <v/>
      </c>
      <c r="Y154" s="658"/>
      <c r="Z154" s="658"/>
      <c r="AA154" s="747"/>
      <c r="AB154" s="292" t="str">
        <f t="shared" si="53"/>
        <v/>
      </c>
      <c r="AC154" s="292" t="str">
        <f t="shared" si="54"/>
        <v/>
      </c>
    </row>
    <row r="155" spans="22:29">
      <c r="V155" s="657"/>
      <c r="W155" s="657"/>
      <c r="X155" s="657" t="str">
        <f t="shared" si="52"/>
        <v/>
      </c>
      <c r="Y155" s="658"/>
      <c r="Z155" s="658"/>
      <c r="AA155" s="747"/>
      <c r="AB155" s="292" t="str">
        <f t="shared" si="53"/>
        <v/>
      </c>
      <c r="AC155" s="292" t="str">
        <f t="shared" si="54"/>
        <v/>
      </c>
    </row>
    <row r="156" spans="22:29">
      <c r="V156" s="657"/>
      <c r="W156" s="657"/>
      <c r="X156" s="657" t="str">
        <f t="shared" si="52"/>
        <v/>
      </c>
      <c r="Y156" s="658"/>
      <c r="Z156" s="658"/>
      <c r="AA156" s="747"/>
      <c r="AB156" s="292" t="str">
        <f t="shared" si="53"/>
        <v/>
      </c>
      <c r="AC156" s="292" t="str">
        <f t="shared" si="54"/>
        <v/>
      </c>
    </row>
    <row r="157" spans="22:29">
      <c r="V157" s="657"/>
      <c r="W157" s="657"/>
      <c r="X157" s="657" t="str">
        <f t="shared" si="52"/>
        <v/>
      </c>
      <c r="Y157" s="658"/>
      <c r="Z157" s="658"/>
      <c r="AA157" s="747"/>
      <c r="AB157" s="292" t="str">
        <f t="shared" si="53"/>
        <v/>
      </c>
      <c r="AC157" s="292" t="str">
        <f t="shared" si="54"/>
        <v/>
      </c>
    </row>
    <row r="158" spans="22:29">
      <c r="V158" s="657"/>
      <c r="W158" s="657"/>
      <c r="X158" s="657" t="str">
        <f t="shared" si="52"/>
        <v/>
      </c>
      <c r="Y158" s="658"/>
      <c r="Z158" s="658"/>
      <c r="AA158" s="747"/>
      <c r="AB158" s="292" t="str">
        <f t="shared" si="53"/>
        <v/>
      </c>
      <c r="AC158" s="292" t="str">
        <f t="shared" si="54"/>
        <v/>
      </c>
    </row>
    <row r="159" spans="22:29">
      <c r="V159" s="657"/>
      <c r="W159" s="657"/>
      <c r="X159" s="657" t="str">
        <f t="shared" si="52"/>
        <v/>
      </c>
      <c r="Y159" s="658"/>
      <c r="Z159" s="658"/>
      <c r="AA159" s="747"/>
      <c r="AB159" s="292" t="str">
        <f t="shared" si="53"/>
        <v/>
      </c>
      <c r="AC159" s="292" t="str">
        <f t="shared" si="54"/>
        <v/>
      </c>
    </row>
    <row r="160" spans="22:29">
      <c r="V160" s="657"/>
      <c r="W160" s="657"/>
      <c r="X160" s="657" t="str">
        <f t="shared" si="52"/>
        <v/>
      </c>
      <c r="Y160" s="658"/>
      <c r="Z160" s="658"/>
      <c r="AA160" s="747"/>
      <c r="AB160" s="292" t="str">
        <f t="shared" si="53"/>
        <v/>
      </c>
      <c r="AC160" s="292" t="str">
        <f t="shared" si="54"/>
        <v/>
      </c>
    </row>
    <row r="161" spans="22:29">
      <c r="V161" s="657"/>
      <c r="W161" s="657"/>
      <c r="X161" s="657" t="str">
        <f t="shared" si="52"/>
        <v/>
      </c>
      <c r="Y161" s="658"/>
      <c r="Z161" s="658"/>
      <c r="AA161" s="747"/>
      <c r="AB161" s="292" t="str">
        <f t="shared" si="53"/>
        <v/>
      </c>
      <c r="AC161" s="292" t="str">
        <f t="shared" si="54"/>
        <v/>
      </c>
    </row>
    <row r="162" spans="22:29">
      <c r="V162" s="657"/>
      <c r="W162" s="657"/>
      <c r="X162" s="657" t="str">
        <f t="shared" si="52"/>
        <v/>
      </c>
      <c r="Y162" s="658"/>
      <c r="Z162" s="658"/>
      <c r="AA162" s="747"/>
      <c r="AB162" s="292" t="str">
        <f t="shared" si="53"/>
        <v/>
      </c>
      <c r="AC162" s="292" t="str">
        <f t="shared" si="54"/>
        <v/>
      </c>
    </row>
    <row r="163" spans="22:29">
      <c r="V163" s="657"/>
      <c r="W163" s="657"/>
      <c r="X163" s="657" t="str">
        <f t="shared" si="52"/>
        <v/>
      </c>
      <c r="Y163" s="658"/>
      <c r="Z163" s="658"/>
      <c r="AA163" s="747"/>
      <c r="AB163" s="292" t="str">
        <f t="shared" si="53"/>
        <v/>
      </c>
      <c r="AC163" s="292" t="str">
        <f t="shared" si="54"/>
        <v/>
      </c>
    </row>
    <row r="164" spans="22:29">
      <c r="V164" s="657"/>
      <c r="W164" s="657"/>
      <c r="X164" s="657" t="str">
        <f t="shared" si="52"/>
        <v/>
      </c>
      <c r="Y164" s="658"/>
      <c r="Z164" s="658"/>
      <c r="AA164" s="747"/>
      <c r="AB164" s="292" t="str">
        <f t="shared" si="53"/>
        <v/>
      </c>
      <c r="AC164" s="292" t="str">
        <f t="shared" si="54"/>
        <v/>
      </c>
    </row>
    <row r="165" spans="22:29">
      <c r="V165" s="657"/>
      <c r="W165" s="657"/>
      <c r="X165" s="657" t="str">
        <f t="shared" si="52"/>
        <v/>
      </c>
      <c r="Y165" s="658"/>
      <c r="Z165" s="658"/>
      <c r="AA165" s="747"/>
      <c r="AB165" s="292" t="str">
        <f t="shared" si="53"/>
        <v/>
      </c>
      <c r="AC165" s="292" t="str">
        <f t="shared" si="54"/>
        <v/>
      </c>
    </row>
    <row r="166" spans="22:29">
      <c r="V166" s="657"/>
      <c r="W166" s="657"/>
      <c r="X166" s="657" t="str">
        <f t="shared" ref="X166:X223" si="55">IFERROR((VLOOKUP(W166,$C$5:$G$19,2,FALSE)),"")</f>
        <v/>
      </c>
      <c r="Y166" s="658"/>
      <c r="Z166" s="658"/>
      <c r="AA166" s="747"/>
      <c r="AB166" s="292" t="str">
        <f t="shared" ref="AB166:AB223" si="56">IFERROR((VLOOKUP(W166,$C$5:$I$19,5,FALSE)),"")</f>
        <v/>
      </c>
      <c r="AC166" s="292" t="str">
        <f t="shared" ref="AC166:AC223" si="57">IF(Y166&gt;0,(AB166*Y166),"")</f>
        <v/>
      </c>
    </row>
    <row r="167" spans="22:29">
      <c r="V167" s="657"/>
      <c r="W167" s="657"/>
      <c r="X167" s="657" t="str">
        <f t="shared" si="55"/>
        <v/>
      </c>
      <c r="Y167" s="658"/>
      <c r="Z167" s="658"/>
      <c r="AA167" s="747"/>
      <c r="AB167" s="292" t="str">
        <f t="shared" si="56"/>
        <v/>
      </c>
      <c r="AC167" s="292" t="str">
        <f t="shared" si="57"/>
        <v/>
      </c>
    </row>
    <row r="168" spans="22:29">
      <c r="V168" s="657"/>
      <c r="W168" s="657"/>
      <c r="X168" s="657" t="str">
        <f t="shared" si="55"/>
        <v/>
      </c>
      <c r="Y168" s="658"/>
      <c r="Z168" s="658"/>
      <c r="AA168" s="747"/>
      <c r="AB168" s="292" t="str">
        <f t="shared" si="56"/>
        <v/>
      </c>
      <c r="AC168" s="292" t="str">
        <f t="shared" si="57"/>
        <v/>
      </c>
    </row>
    <row r="169" spans="22:29">
      <c r="V169" s="657"/>
      <c r="W169" s="657"/>
      <c r="X169" s="657" t="str">
        <f t="shared" si="55"/>
        <v/>
      </c>
      <c r="Y169" s="658"/>
      <c r="Z169" s="658"/>
      <c r="AA169" s="747"/>
      <c r="AB169" s="292" t="str">
        <f t="shared" si="56"/>
        <v/>
      </c>
      <c r="AC169" s="292" t="str">
        <f t="shared" si="57"/>
        <v/>
      </c>
    </row>
    <row r="170" spans="22:29">
      <c r="V170" s="657"/>
      <c r="W170" s="657"/>
      <c r="X170" s="657" t="str">
        <f t="shared" si="55"/>
        <v/>
      </c>
      <c r="Y170" s="658"/>
      <c r="Z170" s="658"/>
      <c r="AA170" s="747"/>
      <c r="AB170" s="292" t="str">
        <f t="shared" si="56"/>
        <v/>
      </c>
      <c r="AC170" s="292" t="str">
        <f t="shared" si="57"/>
        <v/>
      </c>
    </row>
    <row r="171" spans="22:29">
      <c r="V171" s="657"/>
      <c r="W171" s="657"/>
      <c r="X171" s="657" t="str">
        <f t="shared" si="55"/>
        <v/>
      </c>
      <c r="Y171" s="658"/>
      <c r="Z171" s="658"/>
      <c r="AA171" s="747"/>
      <c r="AB171" s="292" t="str">
        <f t="shared" si="56"/>
        <v/>
      </c>
      <c r="AC171" s="292" t="str">
        <f t="shared" si="57"/>
        <v/>
      </c>
    </row>
    <row r="172" spans="22:29">
      <c r="V172" s="657"/>
      <c r="W172" s="657"/>
      <c r="X172" s="657" t="str">
        <f t="shared" si="55"/>
        <v/>
      </c>
      <c r="Y172" s="658"/>
      <c r="Z172" s="658"/>
      <c r="AA172" s="747"/>
      <c r="AB172" s="292" t="str">
        <f t="shared" si="56"/>
        <v/>
      </c>
      <c r="AC172" s="292" t="str">
        <f t="shared" si="57"/>
        <v/>
      </c>
    </row>
    <row r="173" spans="22:29">
      <c r="V173" s="657"/>
      <c r="W173" s="657"/>
      <c r="X173" s="657" t="str">
        <f t="shared" si="55"/>
        <v/>
      </c>
      <c r="Y173" s="658"/>
      <c r="Z173" s="658"/>
      <c r="AA173" s="747"/>
      <c r="AB173" s="292" t="str">
        <f t="shared" si="56"/>
        <v/>
      </c>
      <c r="AC173" s="292" t="str">
        <f t="shared" si="57"/>
        <v/>
      </c>
    </row>
    <row r="174" spans="22:29">
      <c r="V174" s="657"/>
      <c r="W174" s="657"/>
      <c r="X174" s="657" t="str">
        <f t="shared" si="55"/>
        <v/>
      </c>
      <c r="Y174" s="658"/>
      <c r="Z174" s="658"/>
      <c r="AA174" s="747"/>
      <c r="AB174" s="292" t="str">
        <f t="shared" si="56"/>
        <v/>
      </c>
      <c r="AC174" s="292" t="str">
        <f t="shared" si="57"/>
        <v/>
      </c>
    </row>
    <row r="175" spans="22:29">
      <c r="V175" s="657"/>
      <c r="W175" s="657"/>
      <c r="X175" s="657" t="str">
        <f t="shared" si="55"/>
        <v/>
      </c>
      <c r="Y175" s="658"/>
      <c r="Z175" s="658"/>
      <c r="AA175" s="747"/>
      <c r="AB175" s="292" t="str">
        <f t="shared" si="56"/>
        <v/>
      </c>
      <c r="AC175" s="292" t="str">
        <f t="shared" si="57"/>
        <v/>
      </c>
    </row>
    <row r="176" spans="22:29">
      <c r="V176" s="657"/>
      <c r="W176" s="657"/>
      <c r="X176" s="657" t="str">
        <f t="shared" si="55"/>
        <v/>
      </c>
      <c r="Y176" s="658"/>
      <c r="Z176" s="658"/>
      <c r="AA176" s="747"/>
      <c r="AB176" s="292" t="str">
        <f t="shared" si="56"/>
        <v/>
      </c>
      <c r="AC176" s="292" t="str">
        <f t="shared" si="57"/>
        <v/>
      </c>
    </row>
    <row r="177" spans="22:29">
      <c r="V177" s="657"/>
      <c r="W177" s="657"/>
      <c r="X177" s="657" t="str">
        <f t="shared" si="55"/>
        <v/>
      </c>
      <c r="Y177" s="658"/>
      <c r="Z177" s="658"/>
      <c r="AA177" s="747"/>
      <c r="AB177" s="292" t="str">
        <f t="shared" si="56"/>
        <v/>
      </c>
      <c r="AC177" s="292" t="str">
        <f t="shared" si="57"/>
        <v/>
      </c>
    </row>
    <row r="178" spans="22:29">
      <c r="V178" s="657"/>
      <c r="W178" s="657"/>
      <c r="X178" s="657" t="str">
        <f t="shared" si="55"/>
        <v/>
      </c>
      <c r="Y178" s="658"/>
      <c r="Z178" s="658"/>
      <c r="AA178" s="747"/>
      <c r="AB178" s="292" t="str">
        <f t="shared" si="56"/>
        <v/>
      </c>
      <c r="AC178" s="292" t="str">
        <f t="shared" si="57"/>
        <v/>
      </c>
    </row>
    <row r="179" spans="22:29">
      <c r="V179" s="657"/>
      <c r="W179" s="657"/>
      <c r="X179" s="657" t="str">
        <f t="shared" si="55"/>
        <v/>
      </c>
      <c r="Y179" s="658"/>
      <c r="Z179" s="658"/>
      <c r="AA179" s="747"/>
      <c r="AB179" s="292" t="str">
        <f t="shared" si="56"/>
        <v/>
      </c>
      <c r="AC179" s="292" t="str">
        <f t="shared" si="57"/>
        <v/>
      </c>
    </row>
    <row r="180" spans="22:29">
      <c r="V180" s="657"/>
      <c r="W180" s="657"/>
      <c r="X180" s="657" t="str">
        <f t="shared" si="55"/>
        <v/>
      </c>
      <c r="Y180" s="658"/>
      <c r="Z180" s="658"/>
      <c r="AA180" s="747"/>
      <c r="AB180" s="292" t="str">
        <f t="shared" si="56"/>
        <v/>
      </c>
      <c r="AC180" s="292" t="str">
        <f t="shared" si="57"/>
        <v/>
      </c>
    </row>
    <row r="181" spans="22:29">
      <c r="V181" s="657"/>
      <c r="W181" s="657"/>
      <c r="X181" s="657" t="str">
        <f t="shared" si="55"/>
        <v/>
      </c>
      <c r="Y181" s="658"/>
      <c r="Z181" s="658"/>
      <c r="AA181" s="747"/>
      <c r="AB181" s="292" t="str">
        <f t="shared" si="56"/>
        <v/>
      </c>
      <c r="AC181" s="292" t="str">
        <f t="shared" si="57"/>
        <v/>
      </c>
    </row>
    <row r="182" spans="22:29">
      <c r="V182" s="657"/>
      <c r="W182" s="657"/>
      <c r="X182" s="657" t="str">
        <f t="shared" si="55"/>
        <v/>
      </c>
      <c r="Y182" s="658"/>
      <c r="Z182" s="658"/>
      <c r="AA182" s="747"/>
      <c r="AB182" s="292" t="str">
        <f t="shared" si="56"/>
        <v/>
      </c>
      <c r="AC182" s="292" t="str">
        <f t="shared" si="57"/>
        <v/>
      </c>
    </row>
    <row r="183" spans="22:29">
      <c r="V183" s="657"/>
      <c r="W183" s="657"/>
      <c r="X183" s="657" t="str">
        <f t="shared" si="55"/>
        <v/>
      </c>
      <c r="Y183" s="658"/>
      <c r="Z183" s="658"/>
      <c r="AA183" s="747"/>
      <c r="AB183" s="292" t="str">
        <f t="shared" si="56"/>
        <v/>
      </c>
      <c r="AC183" s="292" t="str">
        <f t="shared" si="57"/>
        <v/>
      </c>
    </row>
    <row r="184" spans="22:29">
      <c r="V184" s="657"/>
      <c r="W184" s="657"/>
      <c r="X184" s="657" t="str">
        <f t="shared" si="55"/>
        <v/>
      </c>
      <c r="Y184" s="658"/>
      <c r="Z184" s="658"/>
      <c r="AA184" s="747"/>
      <c r="AB184" s="292" t="str">
        <f t="shared" si="56"/>
        <v/>
      </c>
      <c r="AC184" s="292" t="str">
        <f t="shared" si="57"/>
        <v/>
      </c>
    </row>
    <row r="185" spans="22:29">
      <c r="V185" s="657"/>
      <c r="W185" s="657"/>
      <c r="X185" s="657" t="str">
        <f t="shared" si="55"/>
        <v/>
      </c>
      <c r="Y185" s="658"/>
      <c r="Z185" s="658"/>
      <c r="AA185" s="747"/>
      <c r="AB185" s="292" t="str">
        <f t="shared" si="56"/>
        <v/>
      </c>
      <c r="AC185" s="292" t="str">
        <f t="shared" si="57"/>
        <v/>
      </c>
    </row>
    <row r="186" spans="22:29">
      <c r="V186" s="657"/>
      <c r="W186" s="657"/>
      <c r="X186" s="657" t="str">
        <f t="shared" si="55"/>
        <v/>
      </c>
      <c r="Y186" s="658"/>
      <c r="Z186" s="658"/>
      <c r="AA186" s="747"/>
      <c r="AB186" s="292" t="str">
        <f t="shared" si="56"/>
        <v/>
      </c>
      <c r="AC186" s="292" t="str">
        <f t="shared" si="57"/>
        <v/>
      </c>
    </row>
    <row r="187" spans="22:29">
      <c r="V187" s="657"/>
      <c r="W187" s="657"/>
      <c r="X187" s="657" t="str">
        <f t="shared" si="55"/>
        <v/>
      </c>
      <c r="Y187" s="658"/>
      <c r="Z187" s="658"/>
      <c r="AA187" s="747"/>
      <c r="AB187" s="292" t="str">
        <f t="shared" si="56"/>
        <v/>
      </c>
      <c r="AC187" s="292" t="str">
        <f t="shared" si="57"/>
        <v/>
      </c>
    </row>
    <row r="188" spans="22:29">
      <c r="V188" s="657"/>
      <c r="W188" s="657"/>
      <c r="X188" s="657" t="str">
        <f t="shared" si="55"/>
        <v/>
      </c>
      <c r="Y188" s="658"/>
      <c r="Z188" s="658"/>
      <c r="AA188" s="747"/>
      <c r="AB188" s="292" t="str">
        <f t="shared" si="56"/>
        <v/>
      </c>
      <c r="AC188" s="292" t="str">
        <f t="shared" si="57"/>
        <v/>
      </c>
    </row>
    <row r="189" spans="22:29">
      <c r="V189" s="657"/>
      <c r="W189" s="657"/>
      <c r="X189" s="657" t="str">
        <f t="shared" si="55"/>
        <v/>
      </c>
      <c r="Y189" s="658"/>
      <c r="Z189" s="658"/>
      <c r="AA189" s="747"/>
      <c r="AB189" s="292" t="str">
        <f t="shared" si="56"/>
        <v/>
      </c>
      <c r="AC189" s="292" t="str">
        <f t="shared" si="57"/>
        <v/>
      </c>
    </row>
    <row r="190" spans="22:29">
      <c r="V190" s="657"/>
      <c r="W190" s="657"/>
      <c r="X190" s="657" t="str">
        <f t="shared" si="55"/>
        <v/>
      </c>
      <c r="Y190" s="658"/>
      <c r="Z190" s="658"/>
      <c r="AA190" s="747"/>
      <c r="AB190" s="292" t="str">
        <f t="shared" si="56"/>
        <v/>
      </c>
      <c r="AC190" s="292" t="str">
        <f t="shared" si="57"/>
        <v/>
      </c>
    </row>
    <row r="191" spans="22:29">
      <c r="V191" s="657"/>
      <c r="W191" s="657"/>
      <c r="X191" s="657" t="str">
        <f t="shared" si="55"/>
        <v/>
      </c>
      <c r="Y191" s="658"/>
      <c r="Z191" s="658"/>
      <c r="AA191" s="747"/>
      <c r="AB191" s="292" t="str">
        <f t="shared" si="56"/>
        <v/>
      </c>
      <c r="AC191" s="292" t="str">
        <f t="shared" si="57"/>
        <v/>
      </c>
    </row>
    <row r="192" spans="22:29">
      <c r="V192" s="657"/>
      <c r="W192" s="657"/>
      <c r="X192" s="657" t="str">
        <f t="shared" si="55"/>
        <v/>
      </c>
      <c r="Y192" s="658"/>
      <c r="Z192" s="658"/>
      <c r="AA192" s="747"/>
      <c r="AB192" s="292" t="str">
        <f t="shared" si="56"/>
        <v/>
      </c>
      <c r="AC192" s="292" t="str">
        <f t="shared" si="57"/>
        <v/>
      </c>
    </row>
    <row r="193" spans="22:29">
      <c r="V193" s="657"/>
      <c r="W193" s="657"/>
      <c r="X193" s="657" t="str">
        <f t="shared" si="55"/>
        <v/>
      </c>
      <c r="Y193" s="658"/>
      <c r="Z193" s="658"/>
      <c r="AA193" s="747"/>
      <c r="AB193" s="292" t="str">
        <f t="shared" si="56"/>
        <v/>
      </c>
      <c r="AC193" s="292" t="str">
        <f t="shared" si="57"/>
        <v/>
      </c>
    </row>
    <row r="194" spans="22:29">
      <c r="V194" s="657"/>
      <c r="W194" s="657"/>
      <c r="X194" s="657" t="str">
        <f t="shared" si="55"/>
        <v/>
      </c>
      <c r="Y194" s="658"/>
      <c r="Z194" s="658"/>
      <c r="AA194" s="747"/>
      <c r="AB194" s="292" t="str">
        <f t="shared" si="56"/>
        <v/>
      </c>
      <c r="AC194" s="292" t="str">
        <f t="shared" si="57"/>
        <v/>
      </c>
    </row>
    <row r="195" spans="22:29">
      <c r="V195" s="657"/>
      <c r="W195" s="657"/>
      <c r="X195" s="657" t="str">
        <f t="shared" si="55"/>
        <v/>
      </c>
      <c r="Y195" s="658"/>
      <c r="Z195" s="658"/>
      <c r="AA195" s="747"/>
      <c r="AB195" s="292" t="str">
        <f t="shared" si="56"/>
        <v/>
      </c>
      <c r="AC195" s="292" t="str">
        <f t="shared" si="57"/>
        <v/>
      </c>
    </row>
    <row r="196" spans="22:29">
      <c r="V196" s="657"/>
      <c r="W196" s="657"/>
      <c r="X196" s="657" t="str">
        <f t="shared" si="55"/>
        <v/>
      </c>
      <c r="Y196" s="658"/>
      <c r="Z196" s="658"/>
      <c r="AA196" s="747"/>
      <c r="AB196" s="292" t="str">
        <f t="shared" si="56"/>
        <v/>
      </c>
      <c r="AC196" s="292" t="str">
        <f t="shared" si="57"/>
        <v/>
      </c>
    </row>
    <row r="197" spans="22:29">
      <c r="V197" s="657"/>
      <c r="W197" s="657"/>
      <c r="X197" s="657" t="str">
        <f t="shared" si="55"/>
        <v/>
      </c>
      <c r="Y197" s="658"/>
      <c r="Z197" s="658"/>
      <c r="AA197" s="747"/>
      <c r="AB197" s="292" t="str">
        <f t="shared" si="56"/>
        <v/>
      </c>
      <c r="AC197" s="292" t="str">
        <f t="shared" si="57"/>
        <v/>
      </c>
    </row>
    <row r="198" spans="22:29">
      <c r="V198" s="657"/>
      <c r="W198" s="657"/>
      <c r="X198" s="657" t="str">
        <f t="shared" si="55"/>
        <v/>
      </c>
      <c r="Y198" s="658"/>
      <c r="Z198" s="658"/>
      <c r="AA198" s="747"/>
      <c r="AB198" s="292" t="str">
        <f t="shared" si="56"/>
        <v/>
      </c>
      <c r="AC198" s="292" t="str">
        <f t="shared" si="57"/>
        <v/>
      </c>
    </row>
    <row r="199" spans="22:29">
      <c r="V199" s="657"/>
      <c r="W199" s="657"/>
      <c r="X199" s="657" t="str">
        <f t="shared" si="55"/>
        <v/>
      </c>
      <c r="Y199" s="658"/>
      <c r="Z199" s="658"/>
      <c r="AA199" s="747"/>
      <c r="AB199" s="292" t="str">
        <f t="shared" si="56"/>
        <v/>
      </c>
      <c r="AC199" s="292" t="str">
        <f t="shared" si="57"/>
        <v/>
      </c>
    </row>
    <row r="200" spans="22:29">
      <c r="V200" s="657"/>
      <c r="W200" s="657"/>
      <c r="X200" s="657" t="str">
        <f t="shared" si="55"/>
        <v/>
      </c>
      <c r="Y200" s="658"/>
      <c r="Z200" s="658"/>
      <c r="AA200" s="747"/>
      <c r="AB200" s="292" t="str">
        <f t="shared" si="56"/>
        <v/>
      </c>
      <c r="AC200" s="292" t="str">
        <f t="shared" si="57"/>
        <v/>
      </c>
    </row>
    <row r="201" spans="22:29">
      <c r="V201" s="657"/>
      <c r="W201" s="657"/>
      <c r="X201" s="657" t="str">
        <f t="shared" si="55"/>
        <v/>
      </c>
      <c r="Y201" s="658"/>
      <c r="Z201" s="658"/>
      <c r="AA201" s="747"/>
      <c r="AB201" s="292" t="str">
        <f t="shared" si="56"/>
        <v/>
      </c>
      <c r="AC201" s="292" t="str">
        <f t="shared" si="57"/>
        <v/>
      </c>
    </row>
    <row r="202" spans="22:29">
      <c r="V202" s="657"/>
      <c r="W202" s="657"/>
      <c r="X202" s="657" t="str">
        <f t="shared" si="55"/>
        <v/>
      </c>
      <c r="Y202" s="658"/>
      <c r="Z202" s="658"/>
      <c r="AA202" s="747"/>
      <c r="AB202" s="292" t="str">
        <f t="shared" si="56"/>
        <v/>
      </c>
      <c r="AC202" s="292" t="str">
        <f t="shared" si="57"/>
        <v/>
      </c>
    </row>
    <row r="203" spans="22:29">
      <c r="V203" s="657"/>
      <c r="W203" s="657"/>
      <c r="X203" s="657" t="str">
        <f t="shared" si="55"/>
        <v/>
      </c>
      <c r="Y203" s="658"/>
      <c r="Z203" s="658"/>
      <c r="AA203" s="747"/>
      <c r="AB203" s="292" t="str">
        <f t="shared" si="56"/>
        <v/>
      </c>
      <c r="AC203" s="292" t="str">
        <f t="shared" si="57"/>
        <v/>
      </c>
    </row>
    <row r="204" spans="22:29">
      <c r="V204" s="657"/>
      <c r="W204" s="657"/>
      <c r="X204" s="657" t="str">
        <f t="shared" si="55"/>
        <v/>
      </c>
      <c r="Y204" s="658"/>
      <c r="Z204" s="658"/>
      <c r="AA204" s="747"/>
      <c r="AB204" s="292" t="str">
        <f t="shared" si="56"/>
        <v/>
      </c>
      <c r="AC204" s="292" t="str">
        <f t="shared" si="57"/>
        <v/>
      </c>
    </row>
    <row r="205" spans="22:29">
      <c r="V205" s="657"/>
      <c r="W205" s="657"/>
      <c r="X205" s="657" t="str">
        <f t="shared" si="55"/>
        <v/>
      </c>
      <c r="Y205" s="658"/>
      <c r="Z205" s="658"/>
      <c r="AA205" s="747"/>
      <c r="AB205" s="292" t="str">
        <f t="shared" si="56"/>
        <v/>
      </c>
      <c r="AC205" s="292" t="str">
        <f t="shared" si="57"/>
        <v/>
      </c>
    </row>
    <row r="206" spans="22:29">
      <c r="V206" s="657"/>
      <c r="W206" s="657"/>
      <c r="X206" s="657" t="str">
        <f t="shared" si="55"/>
        <v/>
      </c>
      <c r="Y206" s="658"/>
      <c r="Z206" s="658"/>
      <c r="AA206" s="747"/>
      <c r="AB206" s="292" t="str">
        <f t="shared" si="56"/>
        <v/>
      </c>
      <c r="AC206" s="292" t="str">
        <f t="shared" si="57"/>
        <v/>
      </c>
    </row>
    <row r="207" spans="22:29">
      <c r="V207" s="657"/>
      <c r="W207" s="657"/>
      <c r="X207" s="657" t="str">
        <f t="shared" si="55"/>
        <v/>
      </c>
      <c r="Y207" s="658"/>
      <c r="Z207" s="658"/>
      <c r="AA207" s="747"/>
      <c r="AB207" s="292" t="str">
        <f t="shared" si="56"/>
        <v/>
      </c>
      <c r="AC207" s="292" t="str">
        <f t="shared" si="57"/>
        <v/>
      </c>
    </row>
    <row r="208" spans="22:29">
      <c r="V208" s="657"/>
      <c r="W208" s="657"/>
      <c r="X208" s="657" t="str">
        <f t="shared" si="55"/>
        <v/>
      </c>
      <c r="Y208" s="658"/>
      <c r="Z208" s="658"/>
      <c r="AA208" s="747"/>
      <c r="AB208" s="292" t="str">
        <f t="shared" si="56"/>
        <v/>
      </c>
      <c r="AC208" s="292" t="str">
        <f t="shared" si="57"/>
        <v/>
      </c>
    </row>
    <row r="209" spans="22:29">
      <c r="V209" s="657"/>
      <c r="W209" s="657"/>
      <c r="X209" s="657" t="str">
        <f t="shared" si="55"/>
        <v/>
      </c>
      <c r="Y209" s="658"/>
      <c r="Z209" s="658"/>
      <c r="AA209" s="747"/>
      <c r="AB209" s="292" t="str">
        <f t="shared" si="56"/>
        <v/>
      </c>
      <c r="AC209" s="292" t="str">
        <f t="shared" si="57"/>
        <v/>
      </c>
    </row>
    <row r="210" spans="22:29">
      <c r="V210" s="657"/>
      <c r="W210" s="657"/>
      <c r="X210" s="657" t="str">
        <f t="shared" si="55"/>
        <v/>
      </c>
      <c r="Y210" s="658"/>
      <c r="Z210" s="658"/>
      <c r="AA210" s="747"/>
      <c r="AB210" s="292" t="str">
        <f t="shared" si="56"/>
        <v/>
      </c>
      <c r="AC210" s="292" t="str">
        <f t="shared" si="57"/>
        <v/>
      </c>
    </row>
    <row r="211" spans="22:29">
      <c r="V211" s="657"/>
      <c r="W211" s="657"/>
      <c r="X211" s="657" t="str">
        <f t="shared" si="55"/>
        <v/>
      </c>
      <c r="Y211" s="658"/>
      <c r="Z211" s="658"/>
      <c r="AA211" s="747"/>
      <c r="AB211" s="292" t="str">
        <f t="shared" si="56"/>
        <v/>
      </c>
      <c r="AC211" s="292" t="str">
        <f t="shared" si="57"/>
        <v/>
      </c>
    </row>
    <row r="212" spans="22:29">
      <c r="V212" s="657"/>
      <c r="W212" s="657"/>
      <c r="X212" s="657" t="str">
        <f t="shared" si="55"/>
        <v/>
      </c>
      <c r="Y212" s="658"/>
      <c r="Z212" s="658"/>
      <c r="AA212" s="747"/>
      <c r="AB212" s="292" t="str">
        <f t="shared" si="56"/>
        <v/>
      </c>
      <c r="AC212" s="292" t="str">
        <f t="shared" si="57"/>
        <v/>
      </c>
    </row>
    <row r="213" spans="22:29">
      <c r="V213" s="657"/>
      <c r="W213" s="657"/>
      <c r="X213" s="657" t="str">
        <f t="shared" si="55"/>
        <v/>
      </c>
      <c r="Y213" s="658"/>
      <c r="Z213" s="658"/>
      <c r="AA213" s="747"/>
      <c r="AB213" s="292" t="str">
        <f t="shared" si="56"/>
        <v/>
      </c>
      <c r="AC213" s="292" t="str">
        <f t="shared" si="57"/>
        <v/>
      </c>
    </row>
    <row r="214" spans="22:29">
      <c r="V214" s="657"/>
      <c r="W214" s="657"/>
      <c r="X214" s="657" t="str">
        <f t="shared" si="55"/>
        <v/>
      </c>
      <c r="Y214" s="658"/>
      <c r="Z214" s="658"/>
      <c r="AA214" s="747"/>
      <c r="AB214" s="292" t="str">
        <f t="shared" si="56"/>
        <v/>
      </c>
      <c r="AC214" s="292" t="str">
        <f t="shared" si="57"/>
        <v/>
      </c>
    </row>
    <row r="215" spans="22:29">
      <c r="V215" s="657"/>
      <c r="W215" s="657"/>
      <c r="X215" s="657" t="str">
        <f t="shared" si="55"/>
        <v/>
      </c>
      <c r="Y215" s="658"/>
      <c r="Z215" s="658"/>
      <c r="AA215" s="747"/>
      <c r="AB215" s="292" t="str">
        <f t="shared" si="56"/>
        <v/>
      </c>
      <c r="AC215" s="292" t="str">
        <f t="shared" si="57"/>
        <v/>
      </c>
    </row>
    <row r="216" spans="22:29">
      <c r="V216" s="657"/>
      <c r="W216" s="657"/>
      <c r="X216" s="657" t="str">
        <f t="shared" si="55"/>
        <v/>
      </c>
      <c r="Y216" s="658"/>
      <c r="Z216" s="658"/>
      <c r="AA216" s="747"/>
      <c r="AB216" s="292" t="str">
        <f t="shared" si="56"/>
        <v/>
      </c>
      <c r="AC216" s="292" t="str">
        <f t="shared" si="57"/>
        <v/>
      </c>
    </row>
    <row r="217" spans="22:29">
      <c r="V217" s="657"/>
      <c r="W217" s="657"/>
      <c r="X217" s="657" t="str">
        <f t="shared" si="55"/>
        <v/>
      </c>
      <c r="Y217" s="658"/>
      <c r="Z217" s="658"/>
      <c r="AA217" s="747"/>
      <c r="AB217" s="292" t="str">
        <f t="shared" si="56"/>
        <v/>
      </c>
      <c r="AC217" s="292" t="str">
        <f t="shared" si="57"/>
        <v/>
      </c>
    </row>
    <row r="218" spans="22:29">
      <c r="V218" s="657"/>
      <c r="W218" s="657"/>
      <c r="X218" s="657" t="str">
        <f t="shared" si="55"/>
        <v/>
      </c>
      <c r="Y218" s="658"/>
      <c r="Z218" s="658"/>
      <c r="AA218" s="747"/>
      <c r="AB218" s="292" t="str">
        <f t="shared" si="56"/>
        <v/>
      </c>
      <c r="AC218" s="292" t="str">
        <f t="shared" si="57"/>
        <v/>
      </c>
    </row>
    <row r="219" spans="22:29">
      <c r="V219" s="657"/>
      <c r="W219" s="657"/>
      <c r="X219" s="657" t="str">
        <f t="shared" si="55"/>
        <v/>
      </c>
      <c r="Y219" s="658"/>
      <c r="Z219" s="658"/>
      <c r="AA219" s="747"/>
      <c r="AB219" s="292" t="str">
        <f t="shared" si="56"/>
        <v/>
      </c>
      <c r="AC219" s="292" t="str">
        <f t="shared" si="57"/>
        <v/>
      </c>
    </row>
    <row r="220" spans="22:29">
      <c r="V220" s="657"/>
      <c r="W220" s="657"/>
      <c r="X220" s="657" t="str">
        <f t="shared" si="55"/>
        <v/>
      </c>
      <c r="Y220" s="658"/>
      <c r="Z220" s="658"/>
      <c r="AA220" s="747"/>
      <c r="AB220" s="292" t="str">
        <f t="shared" si="56"/>
        <v/>
      </c>
      <c r="AC220" s="292" t="str">
        <f t="shared" si="57"/>
        <v/>
      </c>
    </row>
    <row r="221" spans="22:29">
      <c r="V221" s="657"/>
      <c r="W221" s="657"/>
      <c r="X221" s="657" t="str">
        <f t="shared" si="55"/>
        <v/>
      </c>
      <c r="Y221" s="658"/>
      <c r="Z221" s="658"/>
      <c r="AA221" s="747"/>
      <c r="AB221" s="292" t="str">
        <f t="shared" si="56"/>
        <v/>
      </c>
      <c r="AC221" s="292" t="str">
        <f t="shared" si="57"/>
        <v/>
      </c>
    </row>
    <row r="222" spans="22:29">
      <c r="V222" s="657"/>
      <c r="W222" s="657"/>
      <c r="X222" s="657" t="str">
        <f t="shared" si="55"/>
        <v/>
      </c>
      <c r="Y222" s="658"/>
      <c r="Z222" s="658"/>
      <c r="AA222" s="747"/>
      <c r="AB222" s="292" t="str">
        <f t="shared" si="56"/>
        <v/>
      </c>
      <c r="AC222" s="292" t="str">
        <f t="shared" si="57"/>
        <v/>
      </c>
    </row>
    <row r="223" spans="22:29">
      <c r="V223" s="657"/>
      <c r="W223" s="657"/>
      <c r="X223" s="657" t="str">
        <f t="shared" si="55"/>
        <v/>
      </c>
      <c r="Y223" s="658"/>
      <c r="Z223" s="658"/>
      <c r="AA223" s="747"/>
      <c r="AB223" s="292" t="str">
        <f t="shared" si="56"/>
        <v/>
      </c>
      <c r="AC223" s="292" t="str">
        <f t="shared" si="57"/>
        <v/>
      </c>
    </row>
  </sheetData>
  <sheetProtection selectLockedCells="1"/>
  <autoFilter ref="V5:AD223">
    <sortState ref="V6:AD90">
      <sortCondition ref="AA5:AA90"/>
    </sortState>
  </autoFilter>
  <mergeCells count="40">
    <mergeCell ref="T7:T8"/>
    <mergeCell ref="U7:U8"/>
    <mergeCell ref="S7:S8"/>
    <mergeCell ref="R7:R8"/>
    <mergeCell ref="M7:M8"/>
    <mergeCell ref="O7:O8"/>
    <mergeCell ref="N7:N8"/>
    <mergeCell ref="P7:P8"/>
    <mergeCell ref="D2:J3"/>
    <mergeCell ref="K2:L2"/>
    <mergeCell ref="M2:O2"/>
    <mergeCell ref="P2:P3"/>
    <mergeCell ref="P5:Q5"/>
    <mergeCell ref="M5:O5"/>
    <mergeCell ref="Q2:Q3"/>
    <mergeCell ref="K3:L3"/>
    <mergeCell ref="M3:O3"/>
    <mergeCell ref="C20:D20"/>
    <mergeCell ref="N21:P21"/>
    <mergeCell ref="N22:P22"/>
    <mergeCell ref="C7:C8"/>
    <mergeCell ref="D7:D8"/>
    <mergeCell ref="I7:I8"/>
    <mergeCell ref="H7:H8"/>
    <mergeCell ref="K7:K8"/>
    <mergeCell ref="J7:J8"/>
    <mergeCell ref="L7:L8"/>
    <mergeCell ref="J12:J13"/>
    <mergeCell ref="J14:J15"/>
    <mergeCell ref="E7:E8"/>
    <mergeCell ref="F7:F8"/>
    <mergeCell ref="G7:G8"/>
    <mergeCell ref="C23:E23"/>
    <mergeCell ref="L23:P25"/>
    <mergeCell ref="C24:E24"/>
    <mergeCell ref="C25:E25"/>
    <mergeCell ref="L21:M21"/>
    <mergeCell ref="L22:M22"/>
    <mergeCell ref="C21:E21"/>
    <mergeCell ref="C22:E22"/>
  </mergeCells>
  <phoneticPr fontId="18" type="noConversion"/>
  <conditionalFormatting sqref="N23:N25">
    <cfRule type="iconSet" priority="305">
      <iconSet iconSet="3TrafficLights2">
        <cfvo type="percent" val="0"/>
        <cfvo type="percent" val="33"/>
        <cfvo type="percent" val="67"/>
      </iconSet>
    </cfRule>
  </conditionalFormatting>
  <conditionalFormatting sqref="V36:V1048576 V1:V5 V9:V24">
    <cfRule type="containsText" dxfId="550" priority="105" operator="containsText" text="REQUISICION">
      <formula>NOT(ISERROR(SEARCH("REQUISICION",V1)))</formula>
    </cfRule>
    <cfRule type="containsText" dxfId="549" priority="106" operator="containsText" text="ENTRADA">
      <formula>NOT(ISERROR(SEARCH("ENTRADA",V1)))</formula>
    </cfRule>
    <cfRule type="containsText" dxfId="548" priority="107" operator="containsText" text="SALIDA">
      <formula>NOT(ISERROR(SEARCH("SALIDA",V1)))</formula>
    </cfRule>
  </conditionalFormatting>
  <conditionalFormatting sqref="R19:R1048576 R1:R4 R6:R7">
    <cfRule type="containsText" dxfId="547" priority="102" operator="containsText" text="REQUISICION">
      <formula>NOT(ISERROR(SEARCH("REQUISICION",R1)))</formula>
    </cfRule>
    <cfRule type="containsText" dxfId="546" priority="103" operator="containsText" text="SOLICITAR">
      <formula>NOT(ISERROR(SEARCH("SOLICITAR",R1)))</formula>
    </cfRule>
    <cfRule type="containsText" dxfId="545" priority="104" operator="containsText" text="SOLICITAR URGENTE">
      <formula>NOT(ISERROR(SEARCH("SOLICITAR URGENTE",R1)))</formula>
    </cfRule>
  </conditionalFormatting>
  <conditionalFormatting sqref="S6:S18">
    <cfRule type="cellIs" dxfId="544" priority="83" operator="lessThan">
      <formula>1</formula>
    </cfRule>
    <cfRule type="cellIs" dxfId="543" priority="135" operator="greaterThan">
      <formula>1</formula>
    </cfRule>
  </conditionalFormatting>
  <conditionalFormatting sqref="S9:S17">
    <cfRule type="cellIs" dxfId="542" priority="82" operator="equal">
      <formula>0</formula>
    </cfRule>
  </conditionalFormatting>
  <conditionalFormatting sqref="T5:T7 T9:T17">
    <cfRule type="containsText" dxfId="541" priority="79" operator="containsText" text="SI">
      <formula>NOT(ISERROR(SEARCH("SI",T5)))</formula>
    </cfRule>
  </conditionalFormatting>
  <conditionalFormatting sqref="S9:S16">
    <cfRule type="cellIs" dxfId="540" priority="78" operator="equal">
      <formula>0</formula>
    </cfRule>
  </conditionalFormatting>
  <conditionalFormatting sqref="Q7:Q8">
    <cfRule type="iconSet" priority="77">
      <iconSet iconSet="3TrafficLights2">
        <cfvo type="percent" val="0"/>
        <cfvo type="percent" val="33"/>
        <cfvo type="percent" val="67"/>
      </iconSet>
    </cfRule>
  </conditionalFormatting>
  <conditionalFormatting sqref="Q6 Q9:Q16 Q18">
    <cfRule type="iconSet" priority="1061">
      <iconSet iconSet="3TrafficLights2">
        <cfvo type="percent" val="0"/>
        <cfvo type="percent" val="33"/>
        <cfvo type="percent" val="67"/>
      </iconSet>
    </cfRule>
  </conditionalFormatting>
  <conditionalFormatting sqref="Q17">
    <cfRule type="iconSet" priority="73">
      <iconSet iconSet="3TrafficLights2">
        <cfvo type="percent" val="0"/>
        <cfvo type="percent" val="33"/>
        <cfvo type="percent" val="67"/>
      </iconSet>
    </cfRule>
  </conditionalFormatting>
  <conditionalFormatting sqref="V25:V35">
    <cfRule type="containsText" dxfId="539" priority="19" operator="containsText" text="REQUISICION">
      <formula>NOT(ISERROR(SEARCH("REQUISICION",V25)))</formula>
    </cfRule>
    <cfRule type="containsText" dxfId="538" priority="20" operator="containsText" text="ENTRADA">
      <formula>NOT(ISERROR(SEARCH("ENTRADA",V25)))</formula>
    </cfRule>
    <cfRule type="containsText" dxfId="537" priority="21" operator="containsText" text="SALIDA">
      <formula>NOT(ISERROR(SEARCH("SALIDA",V25)))</formula>
    </cfRule>
  </conditionalFormatting>
  <conditionalFormatting sqref="R9:R18">
    <cfRule type="containsText" dxfId="536" priority="10" operator="containsText" text="REQUISICION">
      <formula>NOT(ISERROR(SEARCH("REQUISICION",R9)))</formula>
    </cfRule>
    <cfRule type="containsText" dxfId="535" priority="11" operator="containsText" text="SOLICITAR">
      <formula>NOT(ISERROR(SEARCH("SOLICITAR",R9)))</formula>
    </cfRule>
    <cfRule type="containsText" dxfId="534" priority="12" operator="containsText" text="SOLICITAR URGENTE">
      <formula>NOT(ISERROR(SEARCH("SOLICITAR URGENTE",R9)))</formula>
    </cfRule>
  </conditionalFormatting>
  <conditionalFormatting sqref="V6:V8">
    <cfRule type="containsText" dxfId="533" priority="7" operator="containsText" text="REQUISICION">
      <formula>NOT(ISERROR(SEARCH("REQUISICION",V6)))</formula>
    </cfRule>
    <cfRule type="containsText" dxfId="532" priority="8" operator="containsText" text="ENTRADA">
      <formula>NOT(ISERROR(SEARCH("ENTRADA",V6)))</formula>
    </cfRule>
    <cfRule type="containsText" dxfId="531" priority="9" operator="containsText" text="SALIDA">
      <formula>NOT(ISERROR(SEARCH("SALIDA",V6)))</formula>
    </cfRule>
  </conditionalFormatting>
  <conditionalFormatting sqref="Y25:Y27">
    <cfRule type="containsText" dxfId="530" priority="4" operator="containsText" text="REQUISICION">
      <formula>NOT(ISERROR(SEARCH("REQUISICION",Y25)))</formula>
    </cfRule>
    <cfRule type="containsText" dxfId="529" priority="5" operator="containsText" text="ENTRADA">
      <formula>NOT(ISERROR(SEARCH("ENTRADA",Y25)))</formula>
    </cfRule>
    <cfRule type="containsText" dxfId="528" priority="6" operator="containsText" text="SALIDA">
      <formula>NOT(ISERROR(SEARCH("SALIDA",Y25)))</formula>
    </cfRule>
  </conditionalFormatting>
  <conditionalFormatting sqref="Y6:Y8">
    <cfRule type="containsText" dxfId="527" priority="1" operator="containsText" text="REQUISICION">
      <formula>NOT(ISERROR(SEARCH("REQUISICION",Y6)))</formula>
    </cfRule>
    <cfRule type="containsText" dxfId="526" priority="2" operator="containsText" text="ENTRADA">
      <formula>NOT(ISERROR(SEARCH("ENTRADA",Y6)))</formula>
    </cfRule>
    <cfRule type="containsText" dxfId="525" priority="3" operator="containsText" text="SALIDA">
      <formula>NOT(ISERROR(SEARCH("SALIDA",Y6)))</formula>
    </cfRule>
  </conditionalFormatting>
  <pageMargins left="0.70866141732283472" right="0.70866141732283472" top="0.74803149606299213" bottom="0.74803149606299213" header="0.31496062992125984" footer="0.31496062992125984"/>
  <pageSetup scale="57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08" operator="containsText" text="ENTRADA" id="{BBF09A6E-ADD4-4BF9-91BF-D2194AFDF911}">
            <xm:f>NOT(ISERROR(SEARCH("ENTRADA",'C:\Protegida\Sección\Ingeniería\Registro de entradas de hetta de corte（切削工具購入履歴 ）2020\[CONTROL DE HTTA DE CORTE DIANA.xlsx]CARRIER'!#REF!)))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309" operator="containsText" text="SALIDA" id="{7BC277A5-D80D-4700-83F6-B8E24DD40A13}">
            <xm:f>NOT(ISERROR(SEARCH("SALIDA",'C:\Protegida\Sección\Ingeniería\Registro de entradas de hetta de corte（切削工具購入履歴 ）2020\[CONTROL DE HTTA DE CORTE DIANA.xlsx]CARRIER'!#REF!)))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B19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Sft!P6:P6</xm:f>
              <xm:sqref>Q6</xm:sqref>
            </x14:sparkline>
            <x14:sparkline>
              <xm:f>Sft!P7:P7</xm:f>
              <xm:sqref>Q7</xm:sqref>
            </x14:sparkline>
            <x14:sparkline>
              <xm:f>Sft!P9:P9</xm:f>
              <xm:sqref>Q9</xm:sqref>
            </x14:sparkline>
            <x14:sparkline>
              <xm:f>Sft!P10:P10</xm:f>
              <xm:sqref>Q10</xm:sqref>
            </x14:sparkline>
            <x14:sparkline>
              <xm:f>Sft!P11:P11</xm:f>
              <xm:sqref>Q11</xm:sqref>
            </x14:sparkline>
            <x14:sparkline>
              <xm:f>Sft!P12:P12</xm:f>
              <xm:sqref>Q12</xm:sqref>
            </x14:sparkline>
            <x14:sparkline>
              <xm:f>Sft!P13:P13</xm:f>
              <xm:sqref>Q13</xm:sqref>
            </x14:sparkline>
            <x14:sparkline>
              <xm:f>Sft!P14:P14</xm:f>
              <xm:sqref>Q14</xm:sqref>
            </x14:sparkline>
            <x14:sparkline>
              <xm:f>Sft!P15:P15</xm:f>
              <xm:sqref>Q15</xm:sqref>
            </x14:sparkline>
            <x14:sparkline>
              <xm:f>Sft!P16:P16</xm:f>
              <xm:sqref>Q16</xm:sqref>
            </x14:sparkline>
            <x14:sparkline>
              <xm:f>Sft!P18:P18</xm:f>
              <xm:sqref>Q18</xm:sqref>
            </x14:sparkline>
          </x14:sparklines>
        </x14:sparklineGroup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Sft!F24:F25</xm:f>
              <xm:sqref>L23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Sft!M22:M22</xm:f>
              <xm:sqref>N22</xm:sqref>
            </x14:sparkline>
            <x14:sparkline>
              <xm:f>Sft!M23:M23</xm:f>
              <xm:sqref>N23</xm:sqref>
            </x14:sparkline>
            <x14:sparkline>
              <xm:f>Sft!M24:M24</xm:f>
              <xm:sqref>N24</xm:sqref>
            </x14:sparkline>
            <x14:sparkline>
              <xm:f>Sft!M25:M25</xm:f>
              <xm:sqref>N25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Sft!P17:P17</xm:f>
              <xm:sqref>Q17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FF6699"/>
    <pageSetUpPr fitToPage="1"/>
  </sheetPr>
  <dimension ref="A1:AE105"/>
  <sheetViews>
    <sheetView view="pageBreakPreview" topLeftCell="B1" zoomScale="55" zoomScaleNormal="60" zoomScaleSheetLayoutView="55" workbookViewId="0">
      <selection activeCell="U21" sqref="U21"/>
    </sheetView>
  </sheetViews>
  <sheetFormatPr baseColWidth="10" defaultColWidth="11.42578125" defaultRowHeight="19.5"/>
  <cols>
    <col min="1" max="1" width="12.85546875" customWidth="1"/>
    <col min="2" max="2" width="12.42578125" customWidth="1"/>
    <col min="3" max="3" width="25" style="17" customWidth="1"/>
    <col min="4" max="4" width="11.28515625" customWidth="1"/>
    <col min="5" max="5" width="13" customWidth="1"/>
    <col min="6" max="6" width="17.140625" customWidth="1"/>
    <col min="7" max="7" width="14.85546875" customWidth="1"/>
    <col min="8" max="8" width="15.7109375" customWidth="1"/>
    <col min="9" max="9" width="13.7109375" customWidth="1"/>
    <col min="10" max="10" width="12.140625" style="5" customWidth="1"/>
    <col min="11" max="11" width="18" style="5" customWidth="1"/>
    <col min="12" max="13" width="5.28515625" style="5" customWidth="1"/>
    <col min="14" max="14" width="6.85546875" style="5" customWidth="1"/>
    <col min="15" max="15" width="10.85546875" style="5" customWidth="1"/>
    <col min="16" max="16" width="4" style="5" customWidth="1"/>
    <col min="17" max="17" width="18.85546875" style="177" customWidth="1"/>
    <col min="18" max="18" width="16.28515625" style="177" customWidth="1"/>
    <col min="19" max="20" width="11.28515625" style="177" customWidth="1"/>
    <col min="21" max="21" width="25.7109375" style="25" customWidth="1"/>
    <col min="22" max="22" width="26.85546875" style="25" customWidth="1"/>
    <col min="23" max="23" width="63.85546875" style="165" customWidth="1"/>
    <col min="24" max="24" width="29.7109375" style="177" customWidth="1"/>
    <col min="25" max="25" width="25" style="177" customWidth="1"/>
    <col min="26" max="26" width="19.140625" style="712" bestFit="1" customWidth="1"/>
    <col min="27" max="27" width="20.85546875" style="165" bestFit="1" customWidth="1"/>
    <col min="28" max="28" width="24.28515625" style="165" customWidth="1"/>
    <col min="29" max="29" width="25.7109375" style="165" customWidth="1"/>
    <col min="30" max="30" width="24.28515625" style="605" customWidth="1"/>
  </cols>
  <sheetData>
    <row r="1" spans="1:31" s="165" customFormat="1" ht="35.25" customHeight="1" thickBot="1">
      <c r="A1" s="278"/>
      <c r="C1" s="284"/>
      <c r="D1" s="297"/>
      <c r="E1" s="300"/>
      <c r="F1" s="301"/>
      <c r="G1" s="298"/>
      <c r="H1" s="300"/>
      <c r="I1" s="299"/>
      <c r="J1" s="299"/>
      <c r="K1" s="281"/>
      <c r="L1" s="281"/>
      <c r="M1" s="282"/>
      <c r="N1" s="177"/>
      <c r="O1" s="177" t="s">
        <v>378</v>
      </c>
      <c r="P1" s="160"/>
      <c r="Q1" s="1083" t="str">
        <f>IF(Q6="EN REQUISICION",VLOOKUP(#REF!,#REF!,2,FALSE),(IF(Q6="SOLICITAR",VLOOKUP(#REF!,#REF!,2,FALSE),(IF(Q6="SOLICITAR URGENTE",VLOOKUP(#REF!,#REF!,2,FALSE),"")))))</f>
        <v/>
      </c>
      <c r="R1" s="1083"/>
      <c r="S1" s="1083"/>
      <c r="T1" s="1083"/>
      <c r="U1" s="25"/>
      <c r="V1" s="25"/>
      <c r="X1" s="177"/>
      <c r="Y1" s="177"/>
      <c r="Z1" s="712"/>
      <c r="AA1" s="365"/>
      <c r="AD1" s="605"/>
    </row>
    <row r="2" spans="1:31" s="165" customFormat="1" ht="31.5" customHeight="1" thickBot="1">
      <c r="A2" s="278"/>
      <c r="B2" s="280"/>
      <c r="C2" s="1236" t="s">
        <v>377</v>
      </c>
      <c r="D2" s="1236"/>
      <c r="E2" s="1236"/>
      <c r="F2" s="1236"/>
      <c r="G2" s="1236"/>
      <c r="H2" s="1236"/>
      <c r="I2" s="1236"/>
      <c r="J2" s="1237"/>
      <c r="K2" s="1198" t="s">
        <v>548</v>
      </c>
      <c r="L2" s="1199">
        <v>20</v>
      </c>
      <c r="M2" s="1240">
        <v>16500</v>
      </c>
      <c r="N2" s="1241"/>
      <c r="O2" s="1234" t="s">
        <v>550</v>
      </c>
      <c r="P2" s="1238">
        <v>22</v>
      </c>
      <c r="Q2" s="1083"/>
      <c r="R2" s="1083"/>
      <c r="S2" s="1083"/>
      <c r="T2" s="1083"/>
      <c r="U2" s="25"/>
      <c r="V2" s="25"/>
      <c r="X2" s="177"/>
      <c r="Y2" s="177"/>
      <c r="Z2" s="712"/>
      <c r="AA2" s="365"/>
      <c r="AD2" s="605"/>
    </row>
    <row r="3" spans="1:31" s="165" customFormat="1" ht="31.5" customHeight="1" thickBot="1">
      <c r="A3" s="278"/>
      <c r="C3" s="1236"/>
      <c r="D3" s="1236"/>
      <c r="E3" s="1236"/>
      <c r="F3" s="1236"/>
      <c r="G3" s="1236"/>
      <c r="H3" s="1236"/>
      <c r="I3" s="1236"/>
      <c r="J3" s="1237"/>
      <c r="K3" s="1198" t="s">
        <v>549</v>
      </c>
      <c r="L3" s="1199"/>
      <c r="M3" s="1232">
        <f>M2/P2</f>
        <v>750</v>
      </c>
      <c r="N3" s="1233"/>
      <c r="O3" s="1235"/>
      <c r="P3" s="1239"/>
      <c r="Q3" s="1083"/>
      <c r="R3" s="1083"/>
      <c r="S3" s="1083"/>
      <c r="T3" s="1083"/>
      <c r="U3" s="25"/>
      <c r="V3" s="25"/>
      <c r="X3" s="177"/>
      <c r="Y3" s="177"/>
      <c r="Z3" s="712"/>
      <c r="AA3" s="365"/>
      <c r="AD3" s="605"/>
    </row>
    <row r="4" spans="1:31" s="165" customFormat="1" ht="59.25" customHeight="1" thickBot="1">
      <c r="A4" s="278"/>
      <c r="B4" s="310"/>
      <c r="C4" s="384"/>
      <c r="D4" s="311"/>
      <c r="E4" s="312"/>
      <c r="F4" s="305"/>
      <c r="G4" s="306"/>
      <c r="H4" s="7"/>
      <c r="I4" s="307"/>
      <c r="J4" s="308"/>
      <c r="K4" s="281"/>
      <c r="L4" s="334"/>
      <c r="M4" s="335"/>
      <c r="N4" s="334"/>
      <c r="O4" s="160"/>
      <c r="P4" s="334"/>
      <c r="Q4" s="1083"/>
      <c r="R4" s="1083"/>
      <c r="S4" s="1083"/>
      <c r="T4" s="1083"/>
      <c r="U4" s="25"/>
      <c r="V4" s="25"/>
      <c r="X4" s="177"/>
      <c r="Y4" s="177"/>
      <c r="Z4" s="712"/>
      <c r="AA4" s="365"/>
      <c r="AD4" s="605"/>
    </row>
    <row r="5" spans="1:31" ht="35.25" customHeight="1">
      <c r="A5" s="1256" t="s">
        <v>4</v>
      </c>
      <c r="B5" s="1242" t="s">
        <v>5</v>
      </c>
      <c r="C5" s="1258" t="s">
        <v>6</v>
      </c>
      <c r="D5" s="1260" t="s">
        <v>88</v>
      </c>
      <c r="E5" s="1262" t="s">
        <v>8</v>
      </c>
      <c r="F5" s="1242" t="s">
        <v>44</v>
      </c>
      <c r="G5" s="1242" t="s">
        <v>10</v>
      </c>
      <c r="H5" s="1250" t="s">
        <v>11</v>
      </c>
      <c r="I5" s="1252" t="s">
        <v>2</v>
      </c>
      <c r="J5" s="1254" t="s">
        <v>12</v>
      </c>
      <c r="K5" s="1252" t="s">
        <v>13</v>
      </c>
      <c r="L5" s="1244" t="s">
        <v>46</v>
      </c>
      <c r="M5" s="1244"/>
      <c r="N5" s="1244"/>
      <c r="O5" s="1246" t="s">
        <v>14</v>
      </c>
      <c r="P5" s="1247"/>
      <c r="Q5" s="1228" t="s">
        <v>596</v>
      </c>
      <c r="R5" s="1228" t="s">
        <v>590</v>
      </c>
      <c r="S5" s="1083"/>
      <c r="T5" s="1083"/>
      <c r="U5" s="317" t="s">
        <v>36</v>
      </c>
      <c r="V5" s="318" t="s">
        <v>37</v>
      </c>
      <c r="W5" s="318" t="s">
        <v>38</v>
      </c>
      <c r="X5" s="318" t="s">
        <v>39</v>
      </c>
      <c r="Y5" s="318" t="s">
        <v>40</v>
      </c>
      <c r="Z5" s="403" t="s">
        <v>41</v>
      </c>
      <c r="AA5" s="320" t="s">
        <v>42</v>
      </c>
      <c r="AB5" s="321" t="s">
        <v>43</v>
      </c>
      <c r="AC5" s="317" t="s">
        <v>352</v>
      </c>
      <c r="AD5" s="1133" t="s">
        <v>644</v>
      </c>
    </row>
    <row r="6" spans="1:31" ht="28.5" customHeight="1">
      <c r="A6" s="1257"/>
      <c r="B6" s="1243"/>
      <c r="C6" s="1259"/>
      <c r="D6" s="1261"/>
      <c r="E6" s="1263"/>
      <c r="F6" s="1243"/>
      <c r="G6" s="1243"/>
      <c r="H6" s="1251"/>
      <c r="I6" s="1253"/>
      <c r="J6" s="1255"/>
      <c r="K6" s="1253"/>
      <c r="L6" s="1245"/>
      <c r="M6" s="1245"/>
      <c r="N6" s="1245"/>
      <c r="O6" s="1248"/>
      <c r="P6" s="1249"/>
      <c r="Q6" s="1229"/>
      <c r="R6" s="1229"/>
      <c r="S6" s="1084"/>
      <c r="T6" s="1084"/>
      <c r="U6" s="657" t="s">
        <v>568</v>
      </c>
      <c r="V6" s="714" t="s">
        <v>312</v>
      </c>
      <c r="W6" s="288" t="str">
        <f t="shared" ref="W6:W44" si="0">IFERROR((VLOOKUP(V6,$B$5:$F$18,2,FALSE)),"")</f>
        <v>VCMT080204HQ PR1725</v>
      </c>
      <c r="X6" s="294">
        <v>30</v>
      </c>
      <c r="Y6" s="555" t="s">
        <v>597</v>
      </c>
      <c r="Z6" s="555">
        <v>45559</v>
      </c>
      <c r="AA6" s="293">
        <f t="shared" ref="AA6:AA44" si="1">IFERROR((VLOOKUP(V6,$B$5:$H$18,5,FALSE)),"")</f>
        <v>104.011848</v>
      </c>
      <c r="AB6" s="668">
        <f t="shared" ref="AB6:AB44" si="2">IF(X6&gt;0,(AA6*X6),"")</f>
        <v>3120.3554399999998</v>
      </c>
      <c r="AC6" s="322" t="s">
        <v>604</v>
      </c>
      <c r="AD6" s="657" t="s">
        <v>645</v>
      </c>
    </row>
    <row r="7" spans="1:31" ht="30" customHeight="1">
      <c r="A7" s="639" t="s">
        <v>18</v>
      </c>
      <c r="B7" s="27" t="s">
        <v>275</v>
      </c>
      <c r="C7" s="55" t="s">
        <v>90</v>
      </c>
      <c r="D7" s="61">
        <v>750</v>
      </c>
      <c r="E7" s="9">
        <v>2.88</v>
      </c>
      <c r="F7" s="28">
        <f>$B$14*E7</f>
        <v>48.946751999999996</v>
      </c>
      <c r="G7" s="68">
        <v>48</v>
      </c>
      <c r="H7" s="174">
        <f t="shared" ref="H7:H13" si="3">+SUMIFS($X$6:$X$76,$U$6:$U$76,"Entrada",$V$6:$V$76,B7)</f>
        <v>0</v>
      </c>
      <c r="I7" s="68">
        <f>$M$2/D7</f>
        <v>22</v>
      </c>
      <c r="J7" s="68">
        <f t="shared" ref="J7:J13" si="4">+SUMIFS($X$6:$X$77,$U$6:$U$77,"Salida",$V$6:$V$77,B7)</f>
        <v>14</v>
      </c>
      <c r="K7" s="180">
        <f>F7*J7</f>
        <v>685.25452799999994</v>
      </c>
      <c r="L7" s="727">
        <f t="shared" ref="L7:L12" si="5">ROUNDUP((M7*0.8),0)</f>
        <v>20</v>
      </c>
      <c r="M7" s="733">
        <f t="shared" ref="M7:M13" si="6">($M$3/D7)*25</f>
        <v>25</v>
      </c>
      <c r="N7" s="847">
        <f t="shared" ref="N7:N13" si="7">+M7*1.2</f>
        <v>30</v>
      </c>
      <c r="O7" s="68">
        <f>+G7+H7-J7</f>
        <v>34</v>
      </c>
      <c r="P7" s="74">
        <f t="shared" ref="P7:P13" si="8">IF(O7&gt;L7,3,(IF(O7-L16&gt;0,2,1)))</f>
        <v>3</v>
      </c>
      <c r="Q7" s="96" t="str">
        <f t="shared" ref="Q7:Q13" si="9">IF(R7&gt;0,"SOLICITADO",(IF(P7&lt;3,"SOLICITAR","")))</f>
        <v/>
      </c>
      <c r="R7" s="1082">
        <f t="shared" ref="R7:R13" si="10">SUMIFS($X$6:$X$56,$U$6:$U$56,"Requisicion",$V$6:$V$56,B7)</f>
        <v>0</v>
      </c>
      <c r="S7" s="1079" t="str">
        <f>IF(P7=1,"SI",(IF(R7&gt;0,"",(IF(P7&lt;3,"SI","")))))</f>
        <v/>
      </c>
      <c r="T7" s="848" t="str">
        <f>IF(P7=1,"ACCUROM",(IF(R7&gt;0,"",(IF(P7&lt;3,"ACURROM","")))))</f>
        <v/>
      </c>
      <c r="U7" s="657" t="s">
        <v>568</v>
      </c>
      <c r="V7" s="714" t="s">
        <v>311</v>
      </c>
      <c r="W7" s="288" t="str">
        <f t="shared" si="0"/>
        <v>VBMT160404SE KPD001</v>
      </c>
      <c r="X7" s="294">
        <v>1</v>
      </c>
      <c r="Y7" s="555" t="s">
        <v>597</v>
      </c>
      <c r="Z7" s="555">
        <v>45559</v>
      </c>
      <c r="AA7" s="293">
        <f t="shared" si="1"/>
        <v>410.77881800000006</v>
      </c>
      <c r="AB7" s="668">
        <f t="shared" si="2"/>
        <v>410.77881800000006</v>
      </c>
      <c r="AC7" s="322" t="s">
        <v>604</v>
      </c>
      <c r="AD7" s="657" t="s">
        <v>645</v>
      </c>
      <c r="AE7" s="165"/>
    </row>
    <row r="8" spans="1:31" ht="30" customHeight="1">
      <c r="A8" s="639" t="s">
        <v>18</v>
      </c>
      <c r="B8" s="27" t="s">
        <v>312</v>
      </c>
      <c r="C8" s="55" t="s">
        <v>501</v>
      </c>
      <c r="D8" s="61">
        <v>750</v>
      </c>
      <c r="E8" s="9">
        <v>6.12</v>
      </c>
      <c r="F8" s="28">
        <f>$B$14*E8</f>
        <v>104.011848</v>
      </c>
      <c r="G8" s="68">
        <v>24</v>
      </c>
      <c r="H8" s="174">
        <f t="shared" si="3"/>
        <v>30</v>
      </c>
      <c r="I8" s="68">
        <f t="shared" ref="I8" si="11">$M$2/D8</f>
        <v>22</v>
      </c>
      <c r="J8" s="68">
        <f t="shared" si="4"/>
        <v>0</v>
      </c>
      <c r="K8" s="180">
        <f t="shared" ref="K8:K13" si="12">F8*J8</f>
        <v>0</v>
      </c>
      <c r="L8" s="727">
        <f t="shared" si="5"/>
        <v>20</v>
      </c>
      <c r="M8" s="733">
        <f t="shared" si="6"/>
        <v>25</v>
      </c>
      <c r="N8" s="847">
        <f t="shared" si="7"/>
        <v>30</v>
      </c>
      <c r="O8" s="68">
        <f t="shared" ref="O8:O13" si="13">+G8+H8-J8</f>
        <v>54</v>
      </c>
      <c r="P8" s="74">
        <f t="shared" si="8"/>
        <v>3</v>
      </c>
      <c r="Q8" s="96" t="str">
        <f t="shared" si="9"/>
        <v/>
      </c>
      <c r="R8" s="1082">
        <f t="shared" si="10"/>
        <v>0</v>
      </c>
      <c r="S8" s="1079" t="str">
        <f t="shared" ref="S8:S13" si="14">IF(P8=1,"SI",(IF(R8&gt;0,"",(IF(P8&lt;3,"SI","")))))</f>
        <v/>
      </c>
      <c r="T8" s="848" t="str">
        <f t="shared" ref="T8:T13" si="15">IF(P8=1,"ACCUROM",(IF(R8&gt;0,"",(IF(P8&lt;3,"ACURROM","")))))</f>
        <v/>
      </c>
      <c r="U8" s="657" t="s">
        <v>568</v>
      </c>
      <c r="V8" s="714" t="s">
        <v>313</v>
      </c>
      <c r="W8" s="288" t="str">
        <f t="shared" si="0"/>
        <v>CCMT060204SE KPD001</v>
      </c>
      <c r="X8" s="294">
        <v>1</v>
      </c>
      <c r="Y8" s="555" t="s">
        <v>597</v>
      </c>
      <c r="Z8" s="555">
        <v>45559</v>
      </c>
      <c r="AA8" s="293">
        <f t="shared" si="1"/>
        <v>408.05955400000005</v>
      </c>
      <c r="AB8" s="668">
        <f t="shared" si="2"/>
        <v>408.05955400000005</v>
      </c>
      <c r="AC8" s="322" t="s">
        <v>604</v>
      </c>
      <c r="AD8" s="657" t="s">
        <v>645</v>
      </c>
      <c r="AE8" s="165"/>
    </row>
    <row r="9" spans="1:31" s="165" customFormat="1" ht="30" customHeight="1">
      <c r="A9" s="639" t="s">
        <v>18</v>
      </c>
      <c r="B9" s="27" t="s">
        <v>311</v>
      </c>
      <c r="C9" s="55" t="s">
        <v>89</v>
      </c>
      <c r="D9" s="61">
        <v>60000</v>
      </c>
      <c r="E9" s="9">
        <v>24.17</v>
      </c>
      <c r="F9" s="28">
        <f>$B$14*E9</f>
        <v>410.77881800000006</v>
      </c>
      <c r="G9" s="141">
        <v>2</v>
      </c>
      <c r="H9" s="174">
        <f t="shared" si="3"/>
        <v>2</v>
      </c>
      <c r="I9" s="68">
        <f t="shared" ref="I9:I13" si="16">ROUNDUP(($M$2/D9),0)</f>
        <v>1</v>
      </c>
      <c r="J9" s="68">
        <f t="shared" si="4"/>
        <v>1</v>
      </c>
      <c r="K9" s="180">
        <f>F9*J9</f>
        <v>410.77881800000006</v>
      </c>
      <c r="L9" s="727">
        <f t="shared" si="5"/>
        <v>1</v>
      </c>
      <c r="M9" s="733">
        <f t="shared" si="6"/>
        <v>0.3125</v>
      </c>
      <c r="N9" s="847">
        <f t="shared" si="7"/>
        <v>0.375</v>
      </c>
      <c r="O9" s="68">
        <f t="shared" si="13"/>
        <v>3</v>
      </c>
      <c r="P9" s="74">
        <f t="shared" si="8"/>
        <v>3</v>
      </c>
      <c r="Q9" s="96" t="str">
        <f t="shared" si="9"/>
        <v/>
      </c>
      <c r="R9" s="1082">
        <f t="shared" si="10"/>
        <v>0</v>
      </c>
      <c r="S9" s="1079" t="str">
        <f t="shared" si="14"/>
        <v/>
      </c>
      <c r="T9" s="848" t="str">
        <f t="shared" si="15"/>
        <v/>
      </c>
      <c r="U9" s="657" t="s">
        <v>568</v>
      </c>
      <c r="V9" s="657" t="s">
        <v>282</v>
      </c>
      <c r="W9" s="288" t="str">
        <f t="shared" si="0"/>
        <v xml:space="preserve">A21-CB15M </v>
      </c>
      <c r="X9" s="294">
        <v>3</v>
      </c>
      <c r="Y9" s="555" t="s">
        <v>597</v>
      </c>
      <c r="Z9" s="555">
        <v>45568</v>
      </c>
      <c r="AA9" s="293">
        <f t="shared" si="1"/>
        <v>1005.787772</v>
      </c>
      <c r="AB9" s="668">
        <f t="shared" si="2"/>
        <v>3017.3633159999999</v>
      </c>
      <c r="AC9" s="322" t="str">
        <f t="shared" ref="AC9:AC40" si="17">IF(V9="REQUISICION"," ",".")</f>
        <v>.</v>
      </c>
      <c r="AD9" s="657" t="s">
        <v>645</v>
      </c>
      <c r="AE9"/>
    </row>
    <row r="10" spans="1:31" s="165" customFormat="1" ht="30" customHeight="1">
      <c r="A10" s="640" t="s">
        <v>19</v>
      </c>
      <c r="B10" s="27" t="s">
        <v>313</v>
      </c>
      <c r="C10" s="55" t="s">
        <v>91</v>
      </c>
      <c r="D10" s="61">
        <v>60000</v>
      </c>
      <c r="E10" s="9">
        <v>24.01</v>
      </c>
      <c r="F10" s="28">
        <f>$B$14*E10</f>
        <v>408.05955400000005</v>
      </c>
      <c r="G10" s="68">
        <v>2</v>
      </c>
      <c r="H10" s="174">
        <f t="shared" si="3"/>
        <v>2</v>
      </c>
      <c r="I10" s="68">
        <f t="shared" si="16"/>
        <v>1</v>
      </c>
      <c r="J10" s="68">
        <f t="shared" si="4"/>
        <v>1</v>
      </c>
      <c r="K10" s="180">
        <f t="shared" si="12"/>
        <v>408.05955400000005</v>
      </c>
      <c r="L10" s="727">
        <f t="shared" si="5"/>
        <v>1</v>
      </c>
      <c r="M10" s="733">
        <f t="shared" si="6"/>
        <v>0.3125</v>
      </c>
      <c r="N10" s="847">
        <f t="shared" si="7"/>
        <v>0.375</v>
      </c>
      <c r="O10" s="68">
        <f t="shared" si="13"/>
        <v>3</v>
      </c>
      <c r="P10" s="74">
        <f t="shared" si="8"/>
        <v>3</v>
      </c>
      <c r="Q10" s="96" t="str">
        <f t="shared" si="9"/>
        <v/>
      </c>
      <c r="R10" s="1082">
        <f t="shared" si="10"/>
        <v>0</v>
      </c>
      <c r="S10" s="1079" t="str">
        <f t="shared" si="14"/>
        <v/>
      </c>
      <c r="T10" s="848" t="str">
        <f t="shared" si="15"/>
        <v/>
      </c>
      <c r="U10" s="657" t="s">
        <v>568</v>
      </c>
      <c r="V10" s="714" t="s">
        <v>313</v>
      </c>
      <c r="W10" s="288" t="str">
        <f t="shared" si="0"/>
        <v>CCMT060204SE KPD001</v>
      </c>
      <c r="X10" s="294">
        <v>1</v>
      </c>
      <c r="Y10" s="555" t="s">
        <v>597</v>
      </c>
      <c r="Z10" s="555">
        <v>45575</v>
      </c>
      <c r="AA10" s="293">
        <f t="shared" si="1"/>
        <v>408.05955400000005</v>
      </c>
      <c r="AB10" s="668">
        <f t="shared" si="2"/>
        <v>408.05955400000005</v>
      </c>
      <c r="AC10" s="322" t="s">
        <v>642</v>
      </c>
      <c r="AD10" s="1132">
        <v>45575</v>
      </c>
      <c r="AE10"/>
    </row>
    <row r="11" spans="1:31" ht="30" customHeight="1">
      <c r="A11" s="639" t="s">
        <v>25</v>
      </c>
      <c r="B11" s="27" t="s">
        <v>314</v>
      </c>
      <c r="C11" s="55" t="s">
        <v>92</v>
      </c>
      <c r="D11" s="61">
        <v>50000</v>
      </c>
      <c r="E11" s="9">
        <v>73.8</v>
      </c>
      <c r="F11" s="28">
        <f>$B$14*E11</f>
        <v>1254.26052</v>
      </c>
      <c r="G11" s="68">
        <v>11</v>
      </c>
      <c r="H11" s="174">
        <f t="shared" si="3"/>
        <v>0</v>
      </c>
      <c r="I11" s="1230">
        <f>ROUNDUP(($M$2/D11),0)</f>
        <v>1</v>
      </c>
      <c r="J11" s="68">
        <f t="shared" si="4"/>
        <v>0</v>
      </c>
      <c r="K11" s="180">
        <f t="shared" si="12"/>
        <v>0</v>
      </c>
      <c r="L11" s="727">
        <f t="shared" si="5"/>
        <v>1</v>
      </c>
      <c r="M11" s="733">
        <f t="shared" si="6"/>
        <v>0.375</v>
      </c>
      <c r="N11" s="847">
        <f t="shared" si="7"/>
        <v>0.44999999999999996</v>
      </c>
      <c r="O11" s="68">
        <f t="shared" si="13"/>
        <v>11</v>
      </c>
      <c r="P11" s="74">
        <f t="shared" si="8"/>
        <v>3</v>
      </c>
      <c r="Q11" s="96" t="str">
        <f t="shared" si="9"/>
        <v/>
      </c>
      <c r="R11" s="1082">
        <f t="shared" si="10"/>
        <v>0</v>
      </c>
      <c r="S11" s="1079" t="str">
        <f t="shared" si="14"/>
        <v/>
      </c>
      <c r="T11" s="848" t="str">
        <f t="shared" si="15"/>
        <v/>
      </c>
      <c r="U11" s="657" t="s">
        <v>615</v>
      </c>
      <c r="V11" s="657" t="s">
        <v>275</v>
      </c>
      <c r="W11" s="288" t="str">
        <f t="shared" si="0"/>
        <v>TPMT110308-PP PV720</v>
      </c>
      <c r="X11" s="294">
        <v>14</v>
      </c>
      <c r="Y11" s="555" t="s">
        <v>660</v>
      </c>
      <c r="Z11" s="555">
        <v>45566</v>
      </c>
      <c r="AA11" s="293">
        <f t="shared" si="1"/>
        <v>48.946751999999996</v>
      </c>
      <c r="AB11" s="668">
        <f t="shared" si="2"/>
        <v>685.25452799999994</v>
      </c>
      <c r="AC11" s="322" t="str">
        <f t="shared" si="17"/>
        <v>.</v>
      </c>
      <c r="AD11" s="1132"/>
    </row>
    <row r="12" spans="1:31" ht="30" customHeight="1">
      <c r="A12" s="639" t="s">
        <v>25</v>
      </c>
      <c r="B12" s="27" t="s">
        <v>315</v>
      </c>
      <c r="C12" s="55" t="s">
        <v>142</v>
      </c>
      <c r="D12" s="61">
        <v>50000</v>
      </c>
      <c r="E12" s="9">
        <f>+F12/B14</f>
        <v>31.933935064782236</v>
      </c>
      <c r="F12" s="990">
        <v>542.73</v>
      </c>
      <c r="G12" s="987">
        <v>7</v>
      </c>
      <c r="H12" s="174">
        <f t="shared" si="3"/>
        <v>0</v>
      </c>
      <c r="I12" s="1231"/>
      <c r="J12" s="68">
        <f t="shared" si="4"/>
        <v>1</v>
      </c>
      <c r="K12" s="181">
        <f t="shared" si="12"/>
        <v>542.73</v>
      </c>
      <c r="L12" s="727">
        <f t="shared" si="5"/>
        <v>1</v>
      </c>
      <c r="M12" s="733">
        <f t="shared" si="6"/>
        <v>0.375</v>
      </c>
      <c r="N12" s="847">
        <f t="shared" si="7"/>
        <v>0.44999999999999996</v>
      </c>
      <c r="O12" s="68">
        <f t="shared" si="13"/>
        <v>6</v>
      </c>
      <c r="P12" s="74">
        <f t="shared" si="8"/>
        <v>3</v>
      </c>
      <c r="Q12" s="96" t="str">
        <f t="shared" si="9"/>
        <v/>
      </c>
      <c r="R12" s="1082">
        <f t="shared" si="10"/>
        <v>0</v>
      </c>
      <c r="S12" s="1079" t="str">
        <f t="shared" si="14"/>
        <v/>
      </c>
      <c r="T12" s="848" t="str">
        <f t="shared" si="15"/>
        <v/>
      </c>
      <c r="U12" s="657" t="s">
        <v>615</v>
      </c>
      <c r="V12" s="657" t="s">
        <v>311</v>
      </c>
      <c r="W12" s="288" t="str">
        <f t="shared" si="0"/>
        <v>VBMT160404SE KPD001</v>
      </c>
      <c r="X12" s="658">
        <v>1</v>
      </c>
      <c r="Y12" s="555" t="s">
        <v>660</v>
      </c>
      <c r="Z12" s="555">
        <v>45566</v>
      </c>
      <c r="AA12" s="293">
        <f t="shared" si="1"/>
        <v>410.77881800000006</v>
      </c>
      <c r="AB12" s="668">
        <f t="shared" si="2"/>
        <v>410.77881800000006</v>
      </c>
      <c r="AC12" s="322" t="str">
        <f t="shared" si="17"/>
        <v>.</v>
      </c>
      <c r="AD12" s="657"/>
      <c r="AE12" s="165"/>
    </row>
    <row r="13" spans="1:31" ht="30" customHeight="1" thickBot="1">
      <c r="A13" s="844" t="s">
        <v>25</v>
      </c>
      <c r="B13" s="845" t="s">
        <v>282</v>
      </c>
      <c r="C13" s="55" t="s">
        <v>93</v>
      </c>
      <c r="D13" s="61">
        <v>50000</v>
      </c>
      <c r="E13" s="995">
        <v>59.18</v>
      </c>
      <c r="F13" s="28">
        <f>$B$14*E13</f>
        <v>1005.787772</v>
      </c>
      <c r="G13" s="68">
        <v>1</v>
      </c>
      <c r="H13" s="996">
        <f t="shared" si="3"/>
        <v>3</v>
      </c>
      <c r="I13" s="68">
        <f t="shared" si="16"/>
        <v>1</v>
      </c>
      <c r="J13" s="68">
        <f t="shared" si="4"/>
        <v>1</v>
      </c>
      <c r="K13" s="641">
        <f t="shared" si="12"/>
        <v>1005.787772</v>
      </c>
      <c r="L13" s="727">
        <f>ROUNDUP((M13*0),0)</f>
        <v>0</v>
      </c>
      <c r="M13" s="733">
        <f t="shared" si="6"/>
        <v>0.375</v>
      </c>
      <c r="N13" s="847">
        <f t="shared" si="7"/>
        <v>0.44999999999999996</v>
      </c>
      <c r="O13" s="68">
        <f t="shared" si="13"/>
        <v>3</v>
      </c>
      <c r="P13" s="74">
        <f t="shared" si="8"/>
        <v>3</v>
      </c>
      <c r="Q13" s="96" t="str">
        <f t="shared" si="9"/>
        <v/>
      </c>
      <c r="R13" s="1082">
        <f t="shared" si="10"/>
        <v>0</v>
      </c>
      <c r="S13" s="1079" t="str">
        <f t="shared" si="14"/>
        <v/>
      </c>
      <c r="T13" s="848" t="str">
        <f t="shared" si="15"/>
        <v/>
      </c>
      <c r="U13" s="657" t="s">
        <v>615</v>
      </c>
      <c r="V13" s="290" t="s">
        <v>313</v>
      </c>
      <c r="W13" s="288" t="str">
        <f t="shared" si="0"/>
        <v>CCMT060204SE KPD001</v>
      </c>
      <c r="X13" s="294">
        <v>1</v>
      </c>
      <c r="Y13" s="555" t="s">
        <v>660</v>
      </c>
      <c r="Z13" s="555">
        <v>45566</v>
      </c>
      <c r="AA13" s="293">
        <f t="shared" si="1"/>
        <v>408.05955400000005</v>
      </c>
      <c r="AB13" s="668">
        <f t="shared" si="2"/>
        <v>408.05955400000005</v>
      </c>
      <c r="AC13" s="322" t="str">
        <f t="shared" si="17"/>
        <v>.</v>
      </c>
      <c r="AD13" s="657"/>
    </row>
    <row r="14" spans="1:31" ht="30" customHeight="1" thickBot="1">
      <c r="A14" s="846" t="s">
        <v>94</v>
      </c>
      <c r="B14" s="21">
        <v>16.9954</v>
      </c>
      <c r="C14" s="18"/>
      <c r="D14" s="18"/>
      <c r="E14" s="18"/>
      <c r="F14" s="18"/>
      <c r="G14" s="161"/>
      <c r="H14" s="505" t="s">
        <v>83</v>
      </c>
      <c r="I14" s="997">
        <f>(F7*I7)+(F8*I8)+(F9*I9)+(I10*F10)+(F11*I11)+(F12*I12)+(I13*F13)</f>
        <v>6443.975864</v>
      </c>
      <c r="J14" s="994" t="s">
        <v>83</v>
      </c>
      <c r="K14" s="998">
        <f>SUM(K7:K13)</f>
        <v>3052.6106720000002</v>
      </c>
      <c r="N14" s="18"/>
      <c r="O14" s="18"/>
      <c r="P14" s="18"/>
      <c r="Q14" s="18"/>
      <c r="R14" s="31"/>
      <c r="T14" s="18"/>
      <c r="U14" s="657" t="s">
        <v>615</v>
      </c>
      <c r="V14" s="657" t="s">
        <v>315</v>
      </c>
      <c r="W14" s="288" t="str">
        <f t="shared" si="0"/>
        <v>AD-LDS φ12×90° (REAFILADA)</v>
      </c>
      <c r="X14" s="294">
        <v>1</v>
      </c>
      <c r="Y14" s="555" t="s">
        <v>660</v>
      </c>
      <c r="Z14" s="555">
        <v>45566</v>
      </c>
      <c r="AA14" s="293">
        <f t="shared" si="1"/>
        <v>542.73</v>
      </c>
      <c r="AB14" s="668">
        <f t="shared" si="2"/>
        <v>542.73</v>
      </c>
      <c r="AC14" s="322" t="str">
        <f t="shared" ref="AC14" si="18">IF(V14="REQUISICION"," ",".")</f>
        <v>.</v>
      </c>
      <c r="AD14" s="657"/>
    </row>
    <row r="15" spans="1:31" ht="30" customHeight="1" thickBot="1">
      <c r="A15" s="70"/>
      <c r="B15" s="123"/>
      <c r="C15" s="18"/>
      <c r="D15" s="18"/>
      <c r="E15" s="18"/>
      <c r="F15" s="18"/>
      <c r="G15" s="18"/>
      <c r="H15" s="18"/>
      <c r="I15" s="64"/>
      <c r="J15" s="133"/>
      <c r="K15" s="18"/>
      <c r="N15" s="18"/>
      <c r="O15" s="18"/>
      <c r="P15" s="18"/>
      <c r="Q15" s="18"/>
      <c r="R15" s="31"/>
      <c r="S15" s="18"/>
      <c r="T15" s="18"/>
      <c r="U15" s="657" t="s">
        <v>615</v>
      </c>
      <c r="V15" s="714" t="s">
        <v>282</v>
      </c>
      <c r="W15" s="288" t="str">
        <f t="shared" si="0"/>
        <v xml:space="preserve">A21-CB15M </v>
      </c>
      <c r="X15" s="294">
        <v>1</v>
      </c>
      <c r="Y15" s="555" t="s">
        <v>660</v>
      </c>
      <c r="Z15" s="555">
        <v>45566</v>
      </c>
      <c r="AA15" s="293">
        <f t="shared" si="1"/>
        <v>1005.787772</v>
      </c>
      <c r="AB15" s="668">
        <f t="shared" si="2"/>
        <v>1005.787772</v>
      </c>
      <c r="AC15" s="322" t="str">
        <f t="shared" si="17"/>
        <v>.</v>
      </c>
      <c r="AD15" s="657"/>
    </row>
    <row r="16" spans="1:31" ht="30" customHeight="1" thickBot="1">
      <c r="A16" s="19"/>
      <c r="C16" s="65"/>
      <c r="D16" s="53"/>
      <c r="E16" s="1264" t="s">
        <v>28</v>
      </c>
      <c r="F16" s="1265"/>
      <c r="G16" s="20">
        <v>19905</v>
      </c>
      <c r="H16" s="18"/>
      <c r="I16" s="1268" t="s">
        <v>29</v>
      </c>
      <c r="J16" s="1269"/>
      <c r="K16" s="1269" t="s">
        <v>30</v>
      </c>
      <c r="L16" s="1272"/>
      <c r="M16" s="126"/>
      <c r="N16" s="48"/>
      <c r="O16" s="48"/>
      <c r="P16" s="48"/>
      <c r="Q16" s="48"/>
      <c r="R16" s="842"/>
      <c r="S16" s="48"/>
      <c r="T16" s="48"/>
      <c r="U16" s="657" t="s">
        <v>568</v>
      </c>
      <c r="V16" s="714" t="s">
        <v>311</v>
      </c>
      <c r="W16" s="288" t="str">
        <f t="shared" si="0"/>
        <v>VBMT160404SE KPD001</v>
      </c>
      <c r="X16" s="294">
        <v>1</v>
      </c>
      <c r="Y16" s="555" t="s">
        <v>597</v>
      </c>
      <c r="Z16" s="555">
        <v>45574</v>
      </c>
      <c r="AA16" s="293">
        <f t="shared" si="1"/>
        <v>410.77881800000006</v>
      </c>
      <c r="AB16" s="668">
        <f t="shared" si="2"/>
        <v>410.77881800000006</v>
      </c>
      <c r="AC16" s="322" t="str">
        <f t="shared" si="17"/>
        <v>.</v>
      </c>
      <c r="AD16" s="657"/>
    </row>
    <row r="17" spans="1:31" ht="30" customHeight="1" thickBot="1">
      <c r="A17" s="19"/>
      <c r="B17" s="21"/>
      <c r="C17" s="3"/>
      <c r="D17" s="8"/>
      <c r="E17" s="1264" t="s">
        <v>31</v>
      </c>
      <c r="F17" s="1265"/>
      <c r="G17" s="32">
        <v>195</v>
      </c>
      <c r="H17" s="18"/>
      <c r="I17" s="1270"/>
      <c r="J17" s="1271"/>
      <c r="K17" s="1271"/>
      <c r="L17" s="1273"/>
      <c r="M17" s="126"/>
      <c r="P17" s="177"/>
      <c r="S17" s="813"/>
      <c r="U17" s="657"/>
      <c r="V17" s="714"/>
      <c r="W17" s="288" t="str">
        <f t="shared" si="0"/>
        <v/>
      </c>
      <c r="X17" s="294"/>
      <c r="Y17" s="555"/>
      <c r="Z17" s="555"/>
      <c r="AA17" s="293" t="str">
        <f t="shared" si="1"/>
        <v/>
      </c>
      <c r="AB17" s="323" t="str">
        <f t="shared" si="2"/>
        <v/>
      </c>
      <c r="AC17" s="322" t="str">
        <f t="shared" si="17"/>
        <v>.</v>
      </c>
      <c r="AD17" s="657"/>
    </row>
    <row r="18" spans="1:31" ht="30" customHeight="1" thickBot="1">
      <c r="D18" s="8"/>
      <c r="E18" s="1264" t="s">
        <v>32</v>
      </c>
      <c r="F18" s="1265"/>
      <c r="G18" s="22">
        <f>G14</f>
        <v>0</v>
      </c>
      <c r="H18" s="18"/>
      <c r="I18" s="1274">
        <f>+G20</f>
        <v>0</v>
      </c>
      <c r="J18" s="1275"/>
      <c r="K18" s="1275">
        <f>G21</f>
        <v>0.15187117771144279</v>
      </c>
      <c r="L18" s="1276"/>
      <c r="M18" s="130"/>
      <c r="P18" s="177"/>
      <c r="U18" s="657"/>
      <c r="V18" s="714"/>
      <c r="W18" s="288" t="str">
        <f t="shared" si="0"/>
        <v/>
      </c>
      <c r="X18" s="294"/>
      <c r="Y18" s="555"/>
      <c r="Z18" s="555"/>
      <c r="AA18" s="293" t="str">
        <f t="shared" si="1"/>
        <v/>
      </c>
      <c r="AB18" s="668" t="str">
        <f t="shared" si="2"/>
        <v/>
      </c>
      <c r="AC18" s="322" t="str">
        <f t="shared" si="17"/>
        <v>.</v>
      </c>
      <c r="AD18" s="657"/>
    </row>
    <row r="19" spans="1:31" ht="30" customHeight="1" thickBot="1">
      <c r="A19" s="53"/>
      <c r="B19" s="8"/>
      <c r="C19" s="3"/>
      <c r="D19" s="53"/>
      <c r="E19" s="1264" t="s">
        <v>33</v>
      </c>
      <c r="F19" s="1265"/>
      <c r="G19" s="22">
        <f>+K14</f>
        <v>3052.6106720000002</v>
      </c>
      <c r="H19" s="18"/>
      <c r="I19" s="1162"/>
      <c r="J19" s="1163"/>
      <c r="K19" s="1163"/>
      <c r="L19" s="1164"/>
      <c r="M19" s="122"/>
      <c r="P19" s="177"/>
      <c r="U19" s="657"/>
      <c r="V19" s="714"/>
      <c r="W19" s="288" t="str">
        <f t="shared" si="0"/>
        <v/>
      </c>
      <c r="X19" s="294"/>
      <c r="Y19" s="555"/>
      <c r="Z19" s="555"/>
      <c r="AA19" s="293" t="str">
        <f t="shared" si="1"/>
        <v/>
      </c>
      <c r="AB19" s="668" t="str">
        <f t="shared" si="2"/>
        <v/>
      </c>
      <c r="AC19" s="322" t="str">
        <f t="shared" si="17"/>
        <v>.</v>
      </c>
      <c r="AD19" s="657"/>
    </row>
    <row r="20" spans="1:31" ht="30" customHeight="1">
      <c r="A20" s="53"/>
      <c r="B20" s="53"/>
      <c r="C20" s="3"/>
      <c r="D20" s="53"/>
      <c r="E20" s="1264" t="s">
        <v>34</v>
      </c>
      <c r="F20" s="1265"/>
      <c r="G20" s="22">
        <f>+G18/(G17+G16)</f>
        <v>0</v>
      </c>
      <c r="H20" s="18"/>
      <c r="I20" s="1162"/>
      <c r="J20" s="1163"/>
      <c r="K20" s="1163"/>
      <c r="L20" s="1164"/>
      <c r="M20" s="122"/>
      <c r="P20" s="177"/>
      <c r="U20" s="657"/>
      <c r="V20" s="714"/>
      <c r="W20" s="288" t="str">
        <f t="shared" si="0"/>
        <v/>
      </c>
      <c r="X20" s="294"/>
      <c r="Y20" s="555"/>
      <c r="Z20" s="555"/>
      <c r="AA20" s="293" t="str">
        <f t="shared" si="1"/>
        <v/>
      </c>
      <c r="AB20" s="668" t="str">
        <f t="shared" si="2"/>
        <v/>
      </c>
      <c r="AC20" s="322" t="str">
        <f t="shared" si="17"/>
        <v>.</v>
      </c>
      <c r="AD20" s="657"/>
    </row>
    <row r="21" spans="1:31" ht="30" customHeight="1" thickBot="1">
      <c r="A21" s="53"/>
      <c r="B21" s="53"/>
      <c r="C21" s="3"/>
      <c r="D21" s="53"/>
      <c r="E21" s="1266" t="s">
        <v>35</v>
      </c>
      <c r="F21" s="1267"/>
      <c r="G21" s="24">
        <f>+G19/(G17+G16)</f>
        <v>0.15187117771144279</v>
      </c>
      <c r="H21" s="18"/>
      <c r="I21" s="1165"/>
      <c r="J21" s="1166"/>
      <c r="K21" s="1166"/>
      <c r="L21" s="1167"/>
      <c r="M21" s="122"/>
      <c r="P21" s="177"/>
      <c r="U21" s="657"/>
      <c r="V21" s="714"/>
      <c r="W21" s="288" t="str">
        <f t="shared" si="0"/>
        <v/>
      </c>
      <c r="X21" s="294"/>
      <c r="Y21" s="555"/>
      <c r="Z21" s="555"/>
      <c r="AA21" s="293" t="str">
        <f t="shared" si="1"/>
        <v/>
      </c>
      <c r="AB21" s="323" t="str">
        <f t="shared" si="2"/>
        <v/>
      </c>
      <c r="AC21" s="322"/>
      <c r="AD21" s="657"/>
    </row>
    <row r="22" spans="1:31" ht="30" customHeight="1">
      <c r="A22" s="53"/>
      <c r="B22" s="53"/>
      <c r="C22" s="3"/>
      <c r="D22" s="53"/>
      <c r="P22" s="54"/>
      <c r="S22" s="75"/>
      <c r="T22" s="631"/>
      <c r="U22" s="657"/>
      <c r="V22" s="714"/>
      <c r="W22" s="288" t="str">
        <f t="shared" si="0"/>
        <v/>
      </c>
      <c r="X22" s="294"/>
      <c r="Y22" s="555"/>
      <c r="Z22" s="555"/>
      <c r="AA22" s="293" t="str">
        <f t="shared" si="1"/>
        <v/>
      </c>
      <c r="AB22" s="668" t="str">
        <f t="shared" si="2"/>
        <v/>
      </c>
      <c r="AC22" s="322"/>
      <c r="AD22" s="657"/>
    </row>
    <row r="23" spans="1:31" ht="30" customHeight="1">
      <c r="A23" s="53"/>
      <c r="B23" s="53"/>
      <c r="C23" s="3"/>
      <c r="D23" s="53"/>
      <c r="E23" s="53"/>
      <c r="F23" s="54"/>
      <c r="G23" s="54"/>
      <c r="H23" s="54"/>
      <c r="I23" s="54"/>
      <c r="J23" s="54"/>
      <c r="K23" s="54"/>
      <c r="L23" s="54"/>
      <c r="M23" s="124"/>
      <c r="N23" s="54"/>
      <c r="O23" s="54"/>
      <c r="P23" s="54"/>
      <c r="S23" s="73"/>
      <c r="U23" s="657"/>
      <c r="V23" s="714"/>
      <c r="W23" s="288" t="str">
        <f t="shared" si="0"/>
        <v/>
      </c>
      <c r="X23" s="294"/>
      <c r="Y23" s="555"/>
      <c r="Z23" s="555"/>
      <c r="AA23" s="293" t="str">
        <f t="shared" si="1"/>
        <v/>
      </c>
      <c r="AB23" s="323" t="str">
        <f t="shared" si="2"/>
        <v/>
      </c>
      <c r="AC23" s="322"/>
      <c r="AD23" s="657"/>
    </row>
    <row r="24" spans="1:31" ht="30" customHeight="1">
      <c r="K24" s="53"/>
      <c r="L24" s="125"/>
      <c r="M24" s="53"/>
      <c r="N24"/>
      <c r="O24"/>
      <c r="P24"/>
      <c r="S24" s="73"/>
      <c r="U24" s="657"/>
      <c r="V24" s="714"/>
      <c r="W24" s="288" t="str">
        <f t="shared" si="0"/>
        <v/>
      </c>
      <c r="X24" s="294"/>
      <c r="Y24" s="555"/>
      <c r="Z24" s="555"/>
      <c r="AA24" s="293" t="str">
        <f t="shared" si="1"/>
        <v/>
      </c>
      <c r="AB24" s="323" t="str">
        <f t="shared" si="2"/>
        <v/>
      </c>
      <c r="AC24" s="322"/>
      <c r="AD24" s="657"/>
    </row>
    <row r="25" spans="1:31" ht="30" customHeight="1">
      <c r="A25" s="165"/>
      <c r="B25" s="165"/>
      <c r="C25" s="165"/>
      <c r="D25" s="165"/>
      <c r="E25" s="165"/>
      <c r="F25" s="165"/>
      <c r="G25" s="165"/>
      <c r="H25" s="165"/>
      <c r="I25" s="165"/>
      <c r="J25" s="165"/>
      <c r="K25" s="177"/>
      <c r="L25" s="177"/>
      <c r="M25" s="177"/>
      <c r="N25" s="177"/>
      <c r="O25" s="177"/>
      <c r="P25" s="177"/>
      <c r="S25" s="73"/>
      <c r="U25" s="657"/>
      <c r="V25" s="714"/>
      <c r="W25" s="288" t="str">
        <f t="shared" si="0"/>
        <v/>
      </c>
      <c r="X25" s="294"/>
      <c r="Y25" s="555"/>
      <c r="Z25" s="555"/>
      <c r="AA25" s="293" t="str">
        <f t="shared" si="1"/>
        <v/>
      </c>
      <c r="AB25" s="323" t="str">
        <f t="shared" si="2"/>
        <v/>
      </c>
      <c r="AC25" s="322" t="str">
        <f t="shared" si="17"/>
        <v>.</v>
      </c>
      <c r="AD25" s="657"/>
    </row>
    <row r="26" spans="1:31" s="165" customFormat="1" ht="30" customHeight="1">
      <c r="A26"/>
      <c r="B26"/>
      <c r="C26" s="17"/>
      <c r="D26"/>
      <c r="E26"/>
      <c r="F26"/>
      <c r="G26"/>
      <c r="H26"/>
      <c r="I26"/>
      <c r="J26" s="5"/>
      <c r="K26" s="5"/>
      <c r="L26" s="5"/>
      <c r="M26" s="5"/>
      <c r="N26" s="5"/>
      <c r="O26" s="5"/>
      <c r="P26" s="5"/>
      <c r="Q26" s="177"/>
      <c r="R26" s="177"/>
      <c r="S26" s="73"/>
      <c r="T26" s="177"/>
      <c r="U26" s="657"/>
      <c r="V26" s="714"/>
      <c r="W26" s="288" t="str">
        <f t="shared" si="0"/>
        <v/>
      </c>
      <c r="X26" s="294"/>
      <c r="Y26" s="555"/>
      <c r="Z26" s="555"/>
      <c r="AA26" s="293" t="str">
        <f t="shared" si="1"/>
        <v/>
      </c>
      <c r="AB26" s="323" t="str">
        <f t="shared" si="2"/>
        <v/>
      </c>
      <c r="AC26" s="322" t="str">
        <f t="shared" si="17"/>
        <v>.</v>
      </c>
      <c r="AD26" s="657"/>
      <c r="AE26"/>
    </row>
    <row r="27" spans="1:31" s="165" customFormat="1" ht="30" customHeight="1">
      <c r="A27"/>
      <c r="B27"/>
      <c r="C27" s="17"/>
      <c r="D27"/>
      <c r="E27"/>
      <c r="F27"/>
      <c r="G27"/>
      <c r="H27"/>
      <c r="I27"/>
      <c r="J27" s="5"/>
      <c r="K27" s="5"/>
      <c r="L27" s="5"/>
      <c r="M27" s="5"/>
      <c r="N27" s="5"/>
      <c r="O27" s="5"/>
      <c r="P27" s="5"/>
      <c r="R27" s="843"/>
      <c r="S27" s="23"/>
      <c r="T27" s="23"/>
      <c r="U27" s="716"/>
      <c r="V27" s="714"/>
      <c r="W27" s="288" t="str">
        <f t="shared" si="0"/>
        <v/>
      </c>
      <c r="X27" s="294"/>
      <c r="Y27" s="555"/>
      <c r="Z27" s="555"/>
      <c r="AA27" s="293" t="str">
        <f t="shared" si="1"/>
        <v/>
      </c>
      <c r="AB27" s="323" t="str">
        <f t="shared" si="2"/>
        <v/>
      </c>
      <c r="AC27" s="322" t="str">
        <f t="shared" si="17"/>
        <v>.</v>
      </c>
      <c r="AD27" s="657"/>
      <c r="AE27"/>
    </row>
    <row r="28" spans="1:31" ht="30" customHeight="1">
      <c r="R28" s="843"/>
      <c r="S28" s="23"/>
      <c r="T28" s="23"/>
      <c r="U28" s="716"/>
      <c r="V28" s="714"/>
      <c r="W28" s="288" t="str">
        <f t="shared" si="0"/>
        <v/>
      </c>
      <c r="X28" s="294"/>
      <c r="Y28" s="555"/>
      <c r="Z28" s="555"/>
      <c r="AA28" s="293" t="str">
        <f t="shared" si="1"/>
        <v/>
      </c>
      <c r="AB28" s="323" t="str">
        <f t="shared" si="2"/>
        <v/>
      </c>
      <c r="AC28" s="322" t="str">
        <f t="shared" si="17"/>
        <v>.</v>
      </c>
      <c r="AD28" s="657"/>
    </row>
    <row r="29" spans="1:31" ht="30" customHeight="1">
      <c r="Q29" s="287"/>
      <c r="R29" s="832"/>
      <c r="S29" s="287"/>
      <c r="T29" s="287"/>
      <c r="U29" s="716"/>
      <c r="V29" s="714"/>
      <c r="W29" s="288" t="str">
        <f t="shared" si="0"/>
        <v/>
      </c>
      <c r="X29" s="294"/>
      <c r="Y29" s="555"/>
      <c r="Z29" s="555"/>
      <c r="AA29" s="293" t="str">
        <f t="shared" si="1"/>
        <v/>
      </c>
      <c r="AB29" s="323" t="str">
        <f t="shared" si="2"/>
        <v/>
      </c>
      <c r="AC29" s="322" t="str">
        <f t="shared" si="17"/>
        <v>.</v>
      </c>
      <c r="AD29" s="657"/>
    </row>
    <row r="30" spans="1:31" ht="30" customHeight="1">
      <c r="A30" s="165"/>
      <c r="B30" s="165"/>
      <c r="C30" s="165"/>
      <c r="D30" s="165"/>
      <c r="E30" s="165"/>
      <c r="F30" s="165"/>
      <c r="G30" s="165"/>
      <c r="H30" s="165"/>
      <c r="I30" s="165"/>
      <c r="J30" s="165"/>
      <c r="K30" s="177"/>
      <c r="L30" s="177"/>
      <c r="M30" s="177"/>
      <c r="N30" s="177"/>
      <c r="O30" s="177"/>
      <c r="P30" s="177"/>
      <c r="Q30" s="287"/>
      <c r="R30" s="832"/>
      <c r="S30" s="287"/>
      <c r="T30" s="287"/>
      <c r="U30" s="716"/>
      <c r="V30" s="714"/>
      <c r="W30" s="288" t="str">
        <f t="shared" si="0"/>
        <v/>
      </c>
      <c r="X30" s="294"/>
      <c r="Y30" s="555"/>
      <c r="Z30" s="555"/>
      <c r="AA30" s="293" t="str">
        <f t="shared" si="1"/>
        <v/>
      </c>
      <c r="AB30" s="323" t="str">
        <f t="shared" si="2"/>
        <v/>
      </c>
      <c r="AC30" s="322" t="str">
        <f t="shared" ref="AC30" si="19">IF(V30="REQUISICION"," ",".")</f>
        <v>.</v>
      </c>
      <c r="AD30" s="657"/>
    </row>
    <row r="31" spans="1:31" s="165" customFormat="1" ht="30" customHeight="1">
      <c r="A31"/>
      <c r="B31"/>
      <c r="C31" s="17"/>
      <c r="D31"/>
      <c r="E31"/>
      <c r="F31"/>
      <c r="G31"/>
      <c r="H31"/>
      <c r="I31"/>
      <c r="J31" s="5"/>
      <c r="K31" s="5"/>
      <c r="L31" s="5"/>
      <c r="M31" s="5"/>
      <c r="N31" s="5"/>
      <c r="O31" s="5"/>
      <c r="P31" s="5"/>
      <c r="Q31" s="287"/>
      <c r="R31" s="832"/>
      <c r="S31" s="287"/>
      <c r="T31" s="287"/>
      <c r="U31" s="716"/>
      <c r="V31" s="714"/>
      <c r="W31" s="288" t="str">
        <f t="shared" si="0"/>
        <v/>
      </c>
      <c r="X31" s="294"/>
      <c r="Y31" s="555"/>
      <c r="Z31" s="555"/>
      <c r="AA31" s="293" t="str">
        <f t="shared" si="1"/>
        <v/>
      </c>
      <c r="AB31" s="323" t="str">
        <f t="shared" si="2"/>
        <v/>
      </c>
      <c r="AC31" s="322" t="str">
        <f t="shared" si="17"/>
        <v>.</v>
      </c>
      <c r="AD31" s="657"/>
      <c r="AE31"/>
    </row>
    <row r="32" spans="1:31" ht="30" customHeight="1">
      <c r="A32" s="165"/>
      <c r="B32" s="165"/>
      <c r="C32" s="165"/>
      <c r="D32" s="165"/>
      <c r="E32" s="165"/>
      <c r="F32" s="165"/>
      <c r="G32" s="165"/>
      <c r="H32" s="165"/>
      <c r="I32" s="165"/>
      <c r="J32" s="165"/>
      <c r="K32" s="177"/>
      <c r="L32" s="177"/>
      <c r="M32" s="177"/>
      <c r="N32" s="177"/>
      <c r="O32" s="177"/>
      <c r="P32" s="177"/>
      <c r="Q32" s="287"/>
      <c r="R32" s="832"/>
      <c r="S32" s="287"/>
      <c r="T32" s="287"/>
      <c r="U32" s="716"/>
      <c r="V32" s="657"/>
      <c r="W32" s="288" t="str">
        <f t="shared" si="0"/>
        <v/>
      </c>
      <c r="X32" s="294"/>
      <c r="Y32" s="555"/>
      <c r="Z32" s="555"/>
      <c r="AA32" s="293" t="str">
        <f t="shared" si="1"/>
        <v/>
      </c>
      <c r="AB32" s="323" t="str">
        <f t="shared" si="2"/>
        <v/>
      </c>
      <c r="AC32" s="322" t="str">
        <f t="shared" si="17"/>
        <v>.</v>
      </c>
      <c r="AD32" s="657"/>
    </row>
    <row r="33" spans="1:31" s="165" customFormat="1" ht="30" customHeight="1">
      <c r="A33"/>
      <c r="B33"/>
      <c r="C33" s="17"/>
      <c r="D33"/>
      <c r="E33"/>
      <c r="F33"/>
      <c r="G33"/>
      <c r="H33"/>
      <c r="I33"/>
      <c r="J33" s="5"/>
      <c r="K33" s="5"/>
      <c r="L33" s="5"/>
      <c r="M33" s="5"/>
      <c r="N33" s="5"/>
      <c r="O33" s="5"/>
      <c r="P33" s="5"/>
      <c r="Q33" s="287"/>
      <c r="R33" s="832"/>
      <c r="S33" s="287"/>
      <c r="T33" s="287"/>
      <c r="U33" s="716"/>
      <c r="V33" s="714"/>
      <c r="W33" s="288" t="str">
        <f t="shared" si="0"/>
        <v/>
      </c>
      <c r="X33" s="294"/>
      <c r="Y33" s="555"/>
      <c r="Z33" s="555"/>
      <c r="AA33" s="293" t="str">
        <f t="shared" si="1"/>
        <v/>
      </c>
      <c r="AB33" s="323" t="str">
        <f t="shared" si="2"/>
        <v/>
      </c>
      <c r="AC33" s="322" t="str">
        <f t="shared" si="17"/>
        <v>.</v>
      </c>
      <c r="AD33" s="657"/>
      <c r="AE33"/>
    </row>
    <row r="34" spans="1:31" ht="30" customHeight="1">
      <c r="Q34" s="287"/>
      <c r="R34" s="832"/>
      <c r="S34" s="287"/>
      <c r="T34" s="287"/>
      <c r="U34" s="716"/>
      <c r="V34" s="714"/>
      <c r="W34" s="288" t="str">
        <f t="shared" si="0"/>
        <v/>
      </c>
      <c r="X34" s="294"/>
      <c r="Y34" s="555"/>
      <c r="Z34" s="555"/>
      <c r="AA34" s="293" t="str">
        <f t="shared" si="1"/>
        <v/>
      </c>
      <c r="AB34" s="323" t="str">
        <f t="shared" si="2"/>
        <v/>
      </c>
      <c r="AC34" s="322" t="str">
        <f t="shared" si="17"/>
        <v>.</v>
      </c>
      <c r="AD34" s="657"/>
    </row>
    <row r="35" spans="1:31" ht="30" customHeight="1">
      <c r="Q35" s="287"/>
      <c r="R35" s="832"/>
      <c r="S35" s="287"/>
      <c r="T35" s="287"/>
      <c r="U35" s="716"/>
      <c r="V35" s="714"/>
      <c r="W35" s="288" t="str">
        <f t="shared" si="0"/>
        <v/>
      </c>
      <c r="X35" s="294"/>
      <c r="Y35" s="555"/>
      <c r="Z35" s="555"/>
      <c r="AA35" s="293" t="str">
        <f t="shared" si="1"/>
        <v/>
      </c>
      <c r="AB35" s="323" t="str">
        <f t="shared" si="2"/>
        <v/>
      </c>
      <c r="AC35" s="322" t="str">
        <f t="shared" si="17"/>
        <v>.</v>
      </c>
      <c r="AD35" s="657"/>
    </row>
    <row r="36" spans="1:31" ht="30" customHeight="1">
      <c r="Q36" s="287"/>
      <c r="R36" s="832"/>
      <c r="S36" s="287"/>
      <c r="T36" s="287"/>
      <c r="U36" s="716"/>
      <c r="V36" s="714"/>
      <c r="W36" s="288" t="str">
        <f t="shared" si="0"/>
        <v/>
      </c>
      <c r="X36" s="294"/>
      <c r="Y36" s="555"/>
      <c r="Z36" s="555"/>
      <c r="AA36" s="293" t="str">
        <f t="shared" si="1"/>
        <v/>
      </c>
      <c r="AB36" s="323" t="str">
        <f t="shared" si="2"/>
        <v/>
      </c>
      <c r="AC36" s="322" t="str">
        <f t="shared" si="17"/>
        <v>.</v>
      </c>
      <c r="AD36" s="657"/>
    </row>
    <row r="37" spans="1:31" ht="30" customHeight="1">
      <c r="Q37" s="287"/>
      <c r="R37" s="832"/>
      <c r="S37" s="287"/>
      <c r="T37" s="287"/>
      <c r="U37" s="716"/>
      <c r="V37" s="714"/>
      <c r="W37" s="288" t="str">
        <f t="shared" si="0"/>
        <v/>
      </c>
      <c r="X37" s="294"/>
      <c r="Y37" s="555"/>
      <c r="Z37" s="555"/>
      <c r="AA37" s="293" t="str">
        <f t="shared" si="1"/>
        <v/>
      </c>
      <c r="AB37" s="323" t="str">
        <f t="shared" si="2"/>
        <v/>
      </c>
      <c r="AC37" s="322" t="str">
        <f t="shared" si="17"/>
        <v>.</v>
      </c>
      <c r="AD37" s="657"/>
    </row>
    <row r="38" spans="1:31" ht="30" customHeight="1">
      <c r="Q38" s="287"/>
      <c r="R38" s="832"/>
      <c r="S38" s="287"/>
      <c r="T38" s="287"/>
      <c r="U38" s="716"/>
      <c r="V38" s="714"/>
      <c r="W38" s="288" t="str">
        <f t="shared" si="0"/>
        <v/>
      </c>
      <c r="X38" s="294"/>
      <c r="Y38" s="555"/>
      <c r="Z38" s="555"/>
      <c r="AA38" s="293" t="str">
        <f t="shared" si="1"/>
        <v/>
      </c>
      <c r="AB38" s="323" t="str">
        <f t="shared" si="2"/>
        <v/>
      </c>
      <c r="AC38" s="322" t="str">
        <f t="shared" si="17"/>
        <v>.</v>
      </c>
      <c r="AD38" s="657"/>
    </row>
    <row r="39" spans="1:31" ht="30" customHeight="1">
      <c r="Q39" s="287"/>
      <c r="R39" s="832"/>
      <c r="S39" s="287"/>
      <c r="T39" s="287"/>
      <c r="U39" s="716"/>
      <c r="V39" s="714"/>
      <c r="W39" s="288" t="str">
        <f t="shared" si="0"/>
        <v/>
      </c>
      <c r="X39" s="294"/>
      <c r="Y39" s="555"/>
      <c r="Z39" s="555"/>
      <c r="AA39" s="293" t="str">
        <f t="shared" si="1"/>
        <v/>
      </c>
      <c r="AB39" s="323" t="str">
        <f t="shared" si="2"/>
        <v/>
      </c>
      <c r="AC39" s="322" t="str">
        <f t="shared" si="17"/>
        <v>.</v>
      </c>
      <c r="AD39" s="657"/>
    </row>
    <row r="40" spans="1:31" ht="30" customHeight="1">
      <c r="Q40" s="287"/>
      <c r="R40" s="832"/>
      <c r="S40" s="287"/>
      <c r="T40" s="287"/>
      <c r="U40" s="716"/>
      <c r="V40" s="714"/>
      <c r="W40" s="288" t="str">
        <f t="shared" si="0"/>
        <v/>
      </c>
      <c r="X40" s="294"/>
      <c r="Y40" s="555"/>
      <c r="Z40" s="555"/>
      <c r="AA40" s="293" t="str">
        <f t="shared" si="1"/>
        <v/>
      </c>
      <c r="AB40" s="323" t="str">
        <f t="shared" si="2"/>
        <v/>
      </c>
      <c r="AC40" s="322" t="str">
        <f t="shared" si="17"/>
        <v>.</v>
      </c>
      <c r="AD40" s="657"/>
    </row>
    <row r="41" spans="1:31" ht="30" customHeight="1">
      <c r="Q41" s="287"/>
      <c r="R41" s="832"/>
      <c r="S41" s="287"/>
      <c r="T41" s="287"/>
      <c r="U41" s="716"/>
      <c r="V41" s="714"/>
      <c r="W41" s="288" t="str">
        <f t="shared" si="0"/>
        <v/>
      </c>
      <c r="X41" s="294"/>
      <c r="Y41" s="555"/>
      <c r="Z41" s="555"/>
      <c r="AA41" s="293" t="str">
        <f t="shared" si="1"/>
        <v/>
      </c>
      <c r="AB41" s="323" t="str">
        <f t="shared" si="2"/>
        <v/>
      </c>
      <c r="AC41" s="322" t="str">
        <f>IF(V41="REQUISICION"," ",".")</f>
        <v>.</v>
      </c>
      <c r="AD41" s="657"/>
    </row>
    <row r="42" spans="1:31" ht="30" customHeight="1">
      <c r="Q42" s="287"/>
      <c r="R42" s="832"/>
      <c r="S42" s="287"/>
      <c r="T42" s="287"/>
      <c r="U42" s="716"/>
      <c r="V42" s="714"/>
      <c r="W42" s="288" t="str">
        <f t="shared" si="0"/>
        <v/>
      </c>
      <c r="X42" s="294"/>
      <c r="Y42" s="555"/>
      <c r="Z42" s="555"/>
      <c r="AA42" s="293" t="str">
        <f t="shared" si="1"/>
        <v/>
      </c>
      <c r="AB42" s="323" t="str">
        <f t="shared" si="2"/>
        <v/>
      </c>
      <c r="AC42" s="322" t="str">
        <f>IF(V42="REQUISICION"," ",".")</f>
        <v>.</v>
      </c>
      <c r="AD42" s="657"/>
    </row>
    <row r="43" spans="1:31" ht="30" customHeight="1">
      <c r="Q43" s="287"/>
      <c r="R43" s="832"/>
      <c r="S43" s="287"/>
      <c r="T43" s="287"/>
      <c r="U43" s="716"/>
      <c r="V43" s="714"/>
      <c r="W43" s="288" t="str">
        <f t="shared" si="0"/>
        <v/>
      </c>
      <c r="X43" s="294"/>
      <c r="Y43" s="555"/>
      <c r="Z43" s="555"/>
      <c r="AA43" s="293" t="str">
        <f t="shared" si="1"/>
        <v/>
      </c>
      <c r="AB43" s="323" t="str">
        <f t="shared" si="2"/>
        <v/>
      </c>
      <c r="AC43" s="322" t="str">
        <f>IF(V43="REQUISICION"," ",".")</f>
        <v>.</v>
      </c>
      <c r="AD43" s="657"/>
    </row>
    <row r="44" spans="1:31" ht="30" customHeight="1">
      <c r="Q44" s="287"/>
      <c r="R44" s="832"/>
      <c r="S44" s="287"/>
      <c r="T44" s="287"/>
      <c r="U44" s="716"/>
      <c r="V44" s="714"/>
      <c r="W44" s="288" t="str">
        <f t="shared" si="0"/>
        <v/>
      </c>
      <c r="X44" s="294"/>
      <c r="Y44" s="555"/>
      <c r="Z44" s="555"/>
      <c r="AA44" s="293" t="str">
        <f t="shared" si="1"/>
        <v/>
      </c>
      <c r="AB44" s="323" t="str">
        <f t="shared" si="2"/>
        <v/>
      </c>
      <c r="AC44" s="322" t="str">
        <f>IF(V44="REQUISICION"," ",".")</f>
        <v>.</v>
      </c>
      <c r="AD44" s="657"/>
    </row>
    <row r="45" spans="1:31" ht="30" customHeight="1">
      <c r="Q45" s="287"/>
      <c r="R45" s="832"/>
      <c r="S45" s="287"/>
      <c r="T45" s="287"/>
      <c r="U45" s="716"/>
      <c r="V45" s="714"/>
      <c r="W45" s="288"/>
      <c r="X45" s="294"/>
      <c r="Y45" s="555"/>
      <c r="Z45" s="555"/>
      <c r="AA45" s="293" t="str">
        <f t="shared" ref="AA45:AA57" si="20">IFERROR((VLOOKUP(V45,$B$5:$H$18,5,FALSE)),"")</f>
        <v/>
      </c>
      <c r="AB45" s="323" t="str">
        <f t="shared" ref="AB45:AB57" si="21">IF(X45&gt;0,(AA45*X45),"")</f>
        <v/>
      </c>
      <c r="AC45" s="322"/>
      <c r="AD45" s="657"/>
    </row>
    <row r="46" spans="1:31" ht="30" customHeight="1">
      <c r="Q46" s="287"/>
      <c r="R46" s="832"/>
      <c r="S46" s="287"/>
      <c r="T46" s="287"/>
      <c r="U46" s="716"/>
      <c r="V46" s="714"/>
      <c r="W46" s="288"/>
      <c r="X46" s="294"/>
      <c r="Y46" s="555"/>
      <c r="Z46" s="555"/>
      <c r="AA46" s="293" t="str">
        <f t="shared" si="20"/>
        <v/>
      </c>
      <c r="AB46" s="323" t="str">
        <f t="shared" si="21"/>
        <v/>
      </c>
      <c r="AC46" s="322"/>
      <c r="AD46" s="657"/>
    </row>
    <row r="47" spans="1:31" ht="30" customHeight="1">
      <c r="Q47" s="287"/>
      <c r="R47" s="832"/>
      <c r="S47" s="287"/>
      <c r="T47" s="287"/>
      <c r="U47" s="716"/>
      <c r="V47" s="714"/>
      <c r="W47" s="288"/>
      <c r="X47" s="294"/>
      <c r="Y47" s="555"/>
      <c r="Z47" s="555"/>
      <c r="AA47" s="293" t="str">
        <f t="shared" si="20"/>
        <v/>
      </c>
      <c r="AB47" s="323" t="str">
        <f t="shared" si="21"/>
        <v/>
      </c>
      <c r="AC47" s="322"/>
      <c r="AD47" s="657"/>
    </row>
    <row r="48" spans="1:31" ht="30" customHeight="1">
      <c r="Q48" s="287"/>
      <c r="R48" s="832"/>
      <c r="S48" s="287"/>
      <c r="T48" s="287"/>
      <c r="U48" s="716"/>
      <c r="V48" s="714"/>
      <c r="W48" s="288"/>
      <c r="X48" s="294"/>
      <c r="Y48" s="555"/>
      <c r="Z48" s="555"/>
      <c r="AA48" s="293" t="str">
        <f t="shared" si="20"/>
        <v/>
      </c>
      <c r="AB48" s="323" t="str">
        <f t="shared" si="21"/>
        <v/>
      </c>
      <c r="AC48" s="322"/>
      <c r="AD48" s="657"/>
    </row>
    <row r="49" spans="17:30" ht="30" customHeight="1">
      <c r="Q49" s="287"/>
      <c r="R49" s="832"/>
      <c r="S49" s="287"/>
      <c r="T49" s="287"/>
      <c r="U49" s="716"/>
      <c r="V49" s="714"/>
      <c r="W49" s="288"/>
      <c r="X49" s="294"/>
      <c r="Y49" s="555"/>
      <c r="Z49" s="555"/>
      <c r="AA49" s="293" t="str">
        <f t="shared" si="20"/>
        <v/>
      </c>
      <c r="AB49" s="323" t="str">
        <f t="shared" si="21"/>
        <v/>
      </c>
      <c r="AC49" s="322"/>
      <c r="AD49" s="657"/>
    </row>
    <row r="50" spans="17:30" ht="30" customHeight="1">
      <c r="Q50" s="287"/>
      <c r="R50" s="832"/>
      <c r="S50" s="287"/>
      <c r="T50" s="287"/>
      <c r="U50" s="716"/>
      <c r="V50" s="714"/>
      <c r="W50" s="288"/>
      <c r="X50" s="294"/>
      <c r="Y50" s="555"/>
      <c r="Z50" s="555"/>
      <c r="AA50" s="293" t="str">
        <f t="shared" si="20"/>
        <v/>
      </c>
      <c r="AB50" s="323" t="str">
        <f t="shared" si="21"/>
        <v/>
      </c>
      <c r="AC50" s="322"/>
      <c r="AD50" s="657"/>
    </row>
    <row r="51" spans="17:30" ht="30" customHeight="1">
      <c r="Q51" s="287"/>
      <c r="R51" s="832"/>
      <c r="S51" s="287"/>
      <c r="T51" s="287"/>
      <c r="U51" s="716"/>
      <c r="V51" s="714"/>
      <c r="W51" s="288"/>
      <c r="X51" s="294"/>
      <c r="Y51" s="555"/>
      <c r="Z51" s="555"/>
      <c r="AA51" s="293" t="str">
        <f t="shared" si="20"/>
        <v/>
      </c>
      <c r="AB51" s="323" t="str">
        <f t="shared" si="21"/>
        <v/>
      </c>
      <c r="AC51" s="322"/>
      <c r="AD51" s="657"/>
    </row>
    <row r="52" spans="17:30" ht="30" customHeight="1">
      <c r="Q52" s="287"/>
      <c r="R52" s="832"/>
      <c r="S52" s="287"/>
      <c r="T52" s="287"/>
      <c r="U52" s="716"/>
      <c r="V52" s="714"/>
      <c r="W52" s="288"/>
      <c r="X52" s="294"/>
      <c r="Y52" s="555"/>
      <c r="Z52" s="555"/>
      <c r="AA52" s="293" t="str">
        <f t="shared" si="20"/>
        <v/>
      </c>
      <c r="AB52" s="323" t="str">
        <f t="shared" si="21"/>
        <v/>
      </c>
      <c r="AC52" s="322"/>
      <c r="AD52" s="657"/>
    </row>
    <row r="53" spans="17:30" ht="30" customHeight="1">
      <c r="Q53" s="287"/>
      <c r="R53" s="832"/>
      <c r="S53" s="287"/>
      <c r="T53" s="287"/>
      <c r="U53" s="716"/>
      <c r="V53" s="714"/>
      <c r="W53" s="288"/>
      <c r="X53" s="294"/>
      <c r="Y53" s="555"/>
      <c r="Z53" s="555"/>
      <c r="AA53" s="293" t="str">
        <f t="shared" si="20"/>
        <v/>
      </c>
      <c r="AB53" s="323" t="str">
        <f t="shared" si="21"/>
        <v/>
      </c>
      <c r="AC53" s="322"/>
      <c r="AD53" s="657"/>
    </row>
    <row r="54" spans="17:30" ht="30" customHeight="1">
      <c r="Q54" s="287"/>
      <c r="R54" s="832"/>
      <c r="S54" s="287"/>
      <c r="T54" s="287"/>
      <c r="U54" s="716"/>
      <c r="V54" s="714"/>
      <c r="W54" s="288"/>
      <c r="X54" s="294"/>
      <c r="Y54" s="555"/>
      <c r="Z54" s="555"/>
      <c r="AA54" s="293" t="str">
        <f t="shared" si="20"/>
        <v/>
      </c>
      <c r="AB54" s="323" t="str">
        <f t="shared" si="21"/>
        <v/>
      </c>
      <c r="AC54" s="322"/>
      <c r="AD54" s="657"/>
    </row>
    <row r="55" spans="17:30" ht="30" customHeight="1">
      <c r="Q55" s="287"/>
      <c r="R55" s="832"/>
      <c r="S55" s="287"/>
      <c r="T55" s="287"/>
      <c r="U55" s="716"/>
      <c r="V55" s="714"/>
      <c r="W55" s="288"/>
      <c r="X55" s="294"/>
      <c r="Y55" s="555"/>
      <c r="Z55" s="555"/>
      <c r="AA55" s="293" t="str">
        <f t="shared" si="20"/>
        <v/>
      </c>
      <c r="AB55" s="323" t="str">
        <f t="shared" si="21"/>
        <v/>
      </c>
      <c r="AC55" s="322"/>
      <c r="AD55" s="657"/>
    </row>
    <row r="56" spans="17:30" ht="30" customHeight="1">
      <c r="Q56" s="287"/>
      <c r="R56" s="832"/>
      <c r="S56" s="287"/>
      <c r="T56" s="287"/>
      <c r="U56" s="716"/>
      <c r="V56" s="714"/>
      <c r="W56" s="288"/>
      <c r="X56" s="294"/>
      <c r="Y56" s="555"/>
      <c r="Z56" s="555"/>
      <c r="AA56" s="293" t="str">
        <f t="shared" si="20"/>
        <v/>
      </c>
      <c r="AB56" s="323" t="str">
        <f t="shared" si="21"/>
        <v/>
      </c>
      <c r="AC56" s="322"/>
      <c r="AD56" s="657"/>
    </row>
    <row r="57" spans="17:30" ht="30" customHeight="1">
      <c r="Q57" s="287"/>
      <c r="R57" s="832"/>
      <c r="S57" s="287"/>
      <c r="T57" s="287"/>
      <c r="U57" s="716"/>
      <c r="V57" s="714"/>
      <c r="W57" s="288"/>
      <c r="X57" s="294"/>
      <c r="Y57" s="555"/>
      <c r="Z57" s="555"/>
      <c r="AA57" s="293" t="str">
        <f t="shared" si="20"/>
        <v/>
      </c>
      <c r="AB57" s="323" t="str">
        <f t="shared" si="21"/>
        <v/>
      </c>
      <c r="AC57" s="322"/>
      <c r="AD57" s="657"/>
    </row>
    <row r="58" spans="17:30" ht="30" customHeight="1">
      <c r="Q58" s="287"/>
      <c r="R58" s="832"/>
      <c r="S58" s="287"/>
      <c r="T58" s="287"/>
      <c r="U58" s="716"/>
      <c r="V58" s="714"/>
      <c r="W58" s="288"/>
      <c r="X58" s="294"/>
      <c r="Y58" s="555"/>
      <c r="Z58" s="555"/>
      <c r="AA58" s="293"/>
      <c r="AB58" s="323"/>
      <c r="AC58" s="322"/>
      <c r="AD58" s="657"/>
    </row>
    <row r="59" spans="17:30" ht="30" customHeight="1">
      <c r="Q59" s="287"/>
      <c r="R59" s="832"/>
      <c r="S59" s="287"/>
      <c r="T59" s="287"/>
      <c r="U59" s="716"/>
      <c r="V59" s="714"/>
      <c r="W59" s="288"/>
      <c r="X59" s="294"/>
      <c r="Y59" s="555"/>
      <c r="Z59" s="555"/>
      <c r="AA59" s="293"/>
      <c r="AB59" s="323"/>
      <c r="AC59" s="322"/>
      <c r="AD59" s="657"/>
    </row>
    <row r="60" spans="17:30" ht="30" customHeight="1">
      <c r="Q60" s="287"/>
      <c r="R60" s="832"/>
      <c r="S60" s="287"/>
      <c r="T60" s="287"/>
      <c r="U60" s="716"/>
      <c r="V60" s="714"/>
      <c r="W60" s="288"/>
      <c r="X60" s="294"/>
      <c r="Y60" s="555"/>
      <c r="Z60" s="555"/>
      <c r="AA60" s="293"/>
      <c r="AB60" s="323"/>
      <c r="AC60" s="322"/>
      <c r="AD60" s="657"/>
    </row>
    <row r="61" spans="17:30" ht="30" customHeight="1">
      <c r="Q61" s="287"/>
      <c r="R61" s="832"/>
      <c r="S61" s="287"/>
      <c r="T61" s="287"/>
      <c r="U61" s="716"/>
      <c r="V61" s="714"/>
      <c r="W61" s="288"/>
      <c r="X61" s="294"/>
      <c r="Y61" s="555"/>
      <c r="Z61" s="555"/>
      <c r="AA61" s="293"/>
      <c r="AB61" s="323"/>
      <c r="AC61" s="322"/>
      <c r="AD61" s="657"/>
    </row>
    <row r="62" spans="17:30" ht="30" customHeight="1">
      <c r="Q62" s="287"/>
      <c r="R62" s="832"/>
      <c r="S62" s="287"/>
      <c r="T62" s="287"/>
      <c r="U62" s="716"/>
      <c r="V62" s="714"/>
      <c r="W62" s="288"/>
      <c r="X62" s="294"/>
      <c r="Y62" s="555"/>
      <c r="Z62" s="555"/>
      <c r="AA62" s="293"/>
      <c r="AB62" s="323"/>
      <c r="AC62" s="322"/>
      <c r="AD62" s="657"/>
    </row>
    <row r="63" spans="17:30" ht="30" customHeight="1">
      <c r="Q63" s="287"/>
      <c r="R63" s="832"/>
      <c r="S63" s="287"/>
      <c r="T63" s="287"/>
      <c r="U63" s="716"/>
      <c r="V63" s="714"/>
      <c r="W63" s="288"/>
      <c r="X63" s="294"/>
      <c r="Y63" s="555"/>
      <c r="Z63" s="555"/>
      <c r="AA63" s="293"/>
      <c r="AB63" s="323"/>
      <c r="AC63" s="322"/>
      <c r="AD63" s="657"/>
    </row>
    <row r="64" spans="17:30" ht="30" customHeight="1">
      <c r="Q64" s="287"/>
      <c r="R64" s="832"/>
      <c r="S64" s="287"/>
      <c r="T64" s="287"/>
      <c r="U64" s="716"/>
      <c r="V64" s="714"/>
      <c r="W64" s="288"/>
      <c r="X64" s="294"/>
      <c r="Y64" s="555"/>
      <c r="Z64" s="555"/>
      <c r="AA64" s="293"/>
      <c r="AB64" s="323"/>
      <c r="AC64" s="322"/>
      <c r="AD64" s="657"/>
    </row>
    <row r="65" spans="17:30" ht="30" customHeight="1">
      <c r="Q65" s="287"/>
      <c r="R65" s="832"/>
      <c r="S65" s="287"/>
      <c r="T65" s="287"/>
      <c r="U65" s="716"/>
      <c r="V65" s="714"/>
      <c r="W65" s="288"/>
      <c r="X65" s="294"/>
      <c r="Y65" s="555"/>
      <c r="Z65" s="555"/>
      <c r="AA65" s="293"/>
      <c r="AB65" s="323"/>
      <c r="AC65" s="322"/>
      <c r="AD65" s="657"/>
    </row>
    <row r="66" spans="17:30" ht="30" customHeight="1">
      <c r="Q66" s="287"/>
      <c r="R66" s="832"/>
      <c r="S66" s="287"/>
      <c r="T66" s="287"/>
      <c r="U66" s="716"/>
      <c r="V66" s="714"/>
      <c r="W66" s="288"/>
      <c r="X66" s="294"/>
      <c r="Y66" s="555"/>
      <c r="Z66" s="555"/>
      <c r="AA66" s="293"/>
      <c r="AB66" s="323"/>
      <c r="AC66" s="322"/>
    </row>
    <row r="67" spans="17:30" ht="30" customHeight="1">
      <c r="Q67" s="287"/>
      <c r="R67" s="832"/>
      <c r="S67" s="287"/>
      <c r="T67" s="287"/>
      <c r="U67" s="716"/>
      <c r="V67" s="714"/>
      <c r="W67" s="288"/>
      <c r="X67" s="294"/>
      <c r="Y67" s="555"/>
      <c r="Z67" s="555"/>
      <c r="AA67" s="293"/>
      <c r="AB67" s="323"/>
      <c r="AC67" s="322"/>
    </row>
    <row r="68" spans="17:30" ht="30" customHeight="1">
      <c r="Q68" s="287"/>
      <c r="R68" s="832"/>
      <c r="S68" s="287"/>
      <c r="T68" s="287"/>
      <c r="U68" s="716"/>
      <c r="V68" s="714"/>
      <c r="W68" s="288"/>
      <c r="X68" s="294"/>
      <c r="Y68" s="555"/>
      <c r="Z68" s="555"/>
      <c r="AA68" s="293"/>
      <c r="AB68" s="323"/>
      <c r="AC68" s="322"/>
    </row>
    <row r="69" spans="17:30" ht="30" customHeight="1" thickBot="1">
      <c r="Q69" s="287"/>
      <c r="R69" s="832"/>
      <c r="S69" s="287"/>
      <c r="T69" s="287"/>
      <c r="U69" s="717"/>
      <c r="V69" s="715"/>
      <c r="W69" s="326"/>
      <c r="X69" s="327"/>
      <c r="Y69" s="626"/>
      <c r="Z69" s="626"/>
      <c r="AA69" s="330"/>
      <c r="AB69" s="331"/>
      <c r="AC69" s="324"/>
    </row>
    <row r="70" spans="17:30" ht="30" customHeight="1">
      <c r="Q70" s="287"/>
      <c r="R70" s="832"/>
      <c r="S70" s="287"/>
      <c r="T70" s="287"/>
    </row>
    <row r="71" spans="17:30" ht="30" customHeight="1">
      <c r="Q71" s="287"/>
      <c r="R71" s="832"/>
      <c r="S71" s="287"/>
      <c r="T71" s="287"/>
      <c r="AD71" s="828"/>
    </row>
    <row r="72" spans="17:30" ht="30" customHeight="1"/>
    <row r="73" spans="17:30" ht="30" customHeight="1"/>
    <row r="74" spans="17:30" ht="30" customHeight="1"/>
    <row r="75" spans="17:30" ht="30" customHeight="1"/>
    <row r="76" spans="17:30" ht="30" customHeight="1"/>
    <row r="77" spans="17:30" ht="30" customHeight="1"/>
    <row r="78" spans="17:30" ht="30" customHeight="1"/>
    <row r="79" spans="17:30" ht="30" customHeight="1"/>
    <row r="80" spans="17:3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</sheetData>
  <autoFilter ref="U5:AB44">
    <filterColumn colId="2" showButton="0"/>
    <sortState ref="U6:AB44">
      <sortCondition ref="U5:U44"/>
    </sortState>
  </autoFilter>
  <mergeCells count="34">
    <mergeCell ref="E19:F19"/>
    <mergeCell ref="I19:L21"/>
    <mergeCell ref="E20:F20"/>
    <mergeCell ref="E21:F21"/>
    <mergeCell ref="E16:F16"/>
    <mergeCell ref="I16:J17"/>
    <mergeCell ref="K16:L17"/>
    <mergeCell ref="E17:F17"/>
    <mergeCell ref="E18:F18"/>
    <mergeCell ref="I18:J18"/>
    <mergeCell ref="K18:L18"/>
    <mergeCell ref="J5:J6"/>
    <mergeCell ref="K5:K6"/>
    <mergeCell ref="A5:A6"/>
    <mergeCell ref="B5:B6"/>
    <mergeCell ref="C5:C6"/>
    <mergeCell ref="D5:D6"/>
    <mergeCell ref="E5:E6"/>
    <mergeCell ref="Q5:Q6"/>
    <mergeCell ref="R5:R6"/>
    <mergeCell ref="I11:I12"/>
    <mergeCell ref="M3:N3"/>
    <mergeCell ref="O2:O3"/>
    <mergeCell ref="C2:J3"/>
    <mergeCell ref="K2:L2"/>
    <mergeCell ref="P2:P3"/>
    <mergeCell ref="K3:L3"/>
    <mergeCell ref="M2:N2"/>
    <mergeCell ref="F5:F6"/>
    <mergeCell ref="L5:N6"/>
    <mergeCell ref="O5:P6"/>
    <mergeCell ref="G5:G6"/>
    <mergeCell ref="H5:H6"/>
    <mergeCell ref="I5:I6"/>
  </mergeCells>
  <conditionalFormatting sqref="AC11:AC13 AC31:AC69 U33:U69 AC15:AC29 AC6:AC9">
    <cfRule type="containsText" dxfId="522" priority="90" operator="containsText" text="SALIDA">
      <formula>NOT(ISERROR(SEARCH("SALIDA",U6)))</formula>
    </cfRule>
    <cfRule type="containsText" dxfId="521" priority="91" operator="containsText" text="ENTRADA">
      <formula>NOT(ISERROR(SEARCH("ENTRADA",U6)))</formula>
    </cfRule>
    <cfRule type="containsText" dxfId="520" priority="92" operator="containsText" text="REQUISICION">
      <formula>NOT(ISERROR(SEARCH("REQUISICION",U6)))</formula>
    </cfRule>
  </conditionalFormatting>
  <conditionalFormatting sqref="AC6">
    <cfRule type="containsText" dxfId="519" priority="87" operator="containsText" text="SALIDA">
      <formula>NOT(ISERROR(SEARCH("SALIDA",AC6)))</formula>
    </cfRule>
    <cfRule type="containsText" dxfId="518" priority="88" operator="containsText" text="ENTRADA">
      <formula>NOT(ISERROR(SEARCH("ENTRADA",AC6)))</formula>
    </cfRule>
    <cfRule type="containsText" dxfId="517" priority="89" operator="containsText" text="REQUISICION">
      <formula>NOT(ISERROR(SEARCH("REQUISICION",AC6)))</formula>
    </cfRule>
  </conditionalFormatting>
  <conditionalFormatting sqref="P7:P13">
    <cfRule type="iconSet" priority="813">
      <iconSet iconSet="3TrafficLights2">
        <cfvo type="percent" val="0"/>
        <cfvo type="percent" val="33"/>
        <cfvo type="percent" val="67"/>
      </iconSet>
    </cfRule>
  </conditionalFormatting>
  <conditionalFormatting sqref="R7:R13">
    <cfRule type="cellIs" dxfId="516" priority="45" operator="greaterThan">
      <formula>1</formula>
    </cfRule>
  </conditionalFormatting>
  <conditionalFormatting sqref="R7:R13">
    <cfRule type="cellIs" dxfId="515" priority="41" operator="lessThan">
      <formula>1</formula>
    </cfRule>
  </conditionalFormatting>
  <conditionalFormatting sqref="S7:S13">
    <cfRule type="containsText" dxfId="514" priority="40" operator="containsText" text="SI">
      <formula>NOT(ISERROR(SEARCH("SI",S7)))</formula>
    </cfRule>
  </conditionalFormatting>
  <conditionalFormatting sqref="AC14 U27:U32">
    <cfRule type="containsText" dxfId="513" priority="28" operator="containsText" text="SALIDA">
      <formula>NOT(ISERROR(SEARCH("SALIDA",U14)))</formula>
    </cfRule>
    <cfRule type="containsText" dxfId="512" priority="29" operator="containsText" text="ENTRADA">
      <formula>NOT(ISERROR(SEARCH("ENTRADA",U14)))</formula>
    </cfRule>
    <cfRule type="containsText" dxfId="511" priority="30" operator="containsText" text="REQUISICION">
      <formula>NOT(ISERROR(SEARCH("REQUISICION",U14)))</formula>
    </cfRule>
  </conditionalFormatting>
  <conditionalFormatting sqref="AC10">
    <cfRule type="containsText" dxfId="510" priority="25" operator="containsText" text="SALIDA">
      <formula>NOT(ISERROR(SEARCH("SALIDA",AC10)))</formula>
    </cfRule>
    <cfRule type="containsText" dxfId="509" priority="26" operator="containsText" text="ENTRADA">
      <formula>NOT(ISERROR(SEARCH("ENTRADA",AC10)))</formula>
    </cfRule>
    <cfRule type="containsText" dxfId="508" priority="27" operator="containsText" text="REQUISICION">
      <formula>NOT(ISERROR(SEARCH("REQUISICION",AC10)))</formula>
    </cfRule>
  </conditionalFormatting>
  <conditionalFormatting sqref="AC30">
    <cfRule type="containsText" dxfId="507" priority="22" operator="containsText" text="SALIDA">
      <formula>NOT(ISERROR(SEARCH("SALIDA",AC30)))</formula>
    </cfRule>
    <cfRule type="containsText" dxfId="506" priority="23" operator="containsText" text="ENTRADA">
      <formula>NOT(ISERROR(SEARCH("ENTRADA",AC30)))</formula>
    </cfRule>
    <cfRule type="containsText" dxfId="505" priority="24" operator="containsText" text="REQUISICION">
      <formula>NOT(ISERROR(SEARCH("REQUISICION",AC30)))</formula>
    </cfRule>
  </conditionalFormatting>
  <conditionalFormatting sqref="U10:U26">
    <cfRule type="containsText" dxfId="504" priority="19" operator="containsText" text="REQUISICION">
      <formula>NOT(ISERROR(SEARCH("REQUISICION",U10)))</formula>
    </cfRule>
    <cfRule type="containsText" dxfId="503" priority="20" operator="containsText" text="ENTRADA">
      <formula>NOT(ISERROR(SEARCH("ENTRADA",U10)))</formula>
    </cfRule>
    <cfRule type="containsText" dxfId="502" priority="21" operator="containsText" text="SALIDA">
      <formula>NOT(ISERROR(SEARCH("SALIDA",U10)))</formula>
    </cfRule>
  </conditionalFormatting>
  <conditionalFormatting sqref="Q7:Q13">
    <cfRule type="containsText" dxfId="501" priority="4" operator="containsText" text="REQUISICION">
      <formula>NOT(ISERROR(SEARCH("REQUISICION",Q7)))</formula>
    </cfRule>
    <cfRule type="containsText" dxfId="500" priority="5" operator="containsText" text="SOLICITAR">
      <formula>NOT(ISERROR(SEARCH("SOLICITAR",Q7)))</formula>
    </cfRule>
    <cfRule type="containsText" dxfId="499" priority="6" operator="containsText" text="SOLICITAR URGENTE">
      <formula>NOT(ISERROR(SEARCH("SOLICITAR URGENTE",Q7)))</formula>
    </cfRule>
  </conditionalFormatting>
  <conditionalFormatting sqref="U6:U9">
    <cfRule type="containsText" dxfId="498" priority="1" operator="containsText" text="REQUISICION">
      <formula>NOT(ISERROR(SEARCH("REQUISICION",U6)))</formula>
    </cfRule>
    <cfRule type="containsText" dxfId="497" priority="2" operator="containsText" text="ENTRADA">
      <formula>NOT(ISERROR(SEARCH("ENTRADA",U6)))</formula>
    </cfRule>
    <cfRule type="containsText" dxfId="496" priority="3" operator="containsText" text="SALIDA">
      <formula>NOT(ISERROR(SEARCH("SALIDA",U6)))</formula>
    </cfRule>
  </conditionalFormatting>
  <pageMargins left="0.70866141732283472" right="0.70866141732283472" top="0.74803149606299213" bottom="0.74803149606299213" header="0.31496062992125984" footer="0.31496062992125984"/>
  <pageSetup scale="52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Assy!G20:G21</xm:f>
              <xm:sqref>I19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Assy!O7:O7</xm:f>
              <xm:sqref>P7</xm:sqref>
            </x14:sparkline>
            <x14:sparkline>
              <xm:f>Assy!O8:O8</xm:f>
              <xm:sqref>P8</xm:sqref>
            </x14:sparkline>
            <x14:sparkline>
              <xm:f>Assy!O9:O9</xm:f>
              <xm:sqref>P9</xm:sqref>
            </x14:sparkline>
            <x14:sparkline>
              <xm:f>Assy!O10:O10</xm:f>
              <xm:sqref>P10</xm:sqref>
            </x14:sparkline>
            <x14:sparkline>
              <xm:f>Assy!O11:O11</xm:f>
              <xm:sqref>P11</xm:sqref>
            </x14:sparkline>
            <x14:sparkline>
              <xm:f>Assy!O12:O12</xm:f>
              <xm:sqref>P12</xm:sqref>
            </x14:sparkline>
            <x14:sparkline>
              <xm:f>Assy!O13:O13</xm:f>
              <xm:sqref>P13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theme="5" tint="0.39997558519241921"/>
    <pageSetUpPr fitToPage="1"/>
  </sheetPr>
  <dimension ref="A1:AE102"/>
  <sheetViews>
    <sheetView view="pageBreakPreview" topLeftCell="L1" zoomScale="55" zoomScaleNormal="55" zoomScaleSheetLayoutView="55" workbookViewId="0">
      <pane ySplit="7" topLeftCell="A8" activePane="bottomLeft" state="frozen"/>
      <selection pane="bottomLeft" activeCell="X7" sqref="X7"/>
    </sheetView>
  </sheetViews>
  <sheetFormatPr baseColWidth="10" defaultColWidth="11.42578125" defaultRowHeight="36"/>
  <cols>
    <col min="1" max="1" width="3.7109375" style="165" customWidth="1"/>
    <col min="2" max="2" width="17.28515625" customWidth="1"/>
    <col min="3" max="3" width="16.5703125" customWidth="1"/>
    <col min="4" max="4" width="36.42578125" customWidth="1"/>
    <col min="5" max="5" width="12.42578125" customWidth="1"/>
    <col min="6" max="6" width="25.42578125" customWidth="1"/>
    <col min="7" max="7" width="18.7109375" customWidth="1"/>
    <col min="8" max="8" width="19.5703125" customWidth="1"/>
    <col min="9" max="9" width="13.7109375" customWidth="1"/>
    <col min="10" max="10" width="12" style="5" customWidth="1"/>
    <col min="11" max="11" width="14" style="177" customWidth="1"/>
    <col min="12" max="12" width="14" style="5" customWidth="1"/>
    <col min="13" max="13" width="5.42578125" style="5" customWidth="1"/>
    <col min="14" max="14" width="5.42578125" style="83" customWidth="1"/>
    <col min="15" max="15" width="10.7109375" style="85" customWidth="1"/>
    <col min="16" max="16" width="9.7109375" style="5" customWidth="1"/>
    <col min="17" max="17" width="6.5703125" style="551" customWidth="1"/>
    <col min="18" max="18" width="24.140625" style="5" customWidth="1"/>
    <col min="19" max="19" width="19" style="5" customWidth="1"/>
    <col min="20" max="20" width="15" style="5" customWidth="1"/>
    <col min="21" max="21" width="16.7109375" customWidth="1"/>
    <col min="22" max="22" width="25.7109375" style="605" customWidth="1"/>
    <col min="23" max="23" width="26.85546875" style="605" customWidth="1"/>
    <col min="24" max="24" width="63.85546875" style="165" customWidth="1"/>
    <col min="25" max="25" width="13" style="177" customWidth="1"/>
    <col min="26" max="26" width="29.7109375" style="655" customWidth="1"/>
    <col min="27" max="27" width="23.42578125" style="605" customWidth="1"/>
    <col min="28" max="28" width="20.28515625" style="605" bestFit="1" customWidth="1"/>
    <col min="29" max="29" width="21.5703125" style="605" bestFit="1" customWidth="1"/>
    <col min="30" max="31" width="24.28515625" style="165" customWidth="1"/>
  </cols>
  <sheetData>
    <row r="1" spans="2:31" ht="24.75" customHeight="1" thickBot="1">
      <c r="B1" s="53"/>
      <c r="C1" s="53"/>
      <c r="D1" s="53"/>
      <c r="E1" s="53"/>
      <c r="F1" s="53"/>
      <c r="G1" s="53"/>
      <c r="H1" s="53"/>
      <c r="I1" s="53"/>
      <c r="J1" s="54"/>
      <c r="K1" s="758" t="s">
        <v>2</v>
      </c>
      <c r="L1" s="90">
        <v>16500</v>
      </c>
      <c r="M1" s="1291" t="s">
        <v>1</v>
      </c>
      <c r="N1" s="1293">
        <v>22</v>
      </c>
      <c r="P1" s="54"/>
      <c r="Q1" s="549"/>
      <c r="R1" s="13"/>
      <c r="S1" s="13"/>
      <c r="T1" s="13"/>
    </row>
    <row r="2" spans="2:31" ht="24.75" customHeight="1" thickBot="1">
      <c r="B2" s="2" t="s">
        <v>101</v>
      </c>
      <c r="C2" s="2"/>
      <c r="D2" s="2"/>
      <c r="E2" s="2"/>
      <c r="F2" s="2"/>
      <c r="G2" s="2"/>
      <c r="H2" s="201"/>
      <c r="I2" s="2"/>
      <c r="J2" s="2"/>
      <c r="K2" s="667" t="s">
        <v>412</v>
      </c>
      <c r="L2" s="608">
        <f>L1/N1</f>
        <v>750</v>
      </c>
      <c r="M2" s="1292"/>
      <c r="N2" s="1294"/>
      <c r="P2" s="1278">
        <v>1243</v>
      </c>
      <c r="Q2" s="1278"/>
      <c r="R2" s="13"/>
      <c r="S2" s="13"/>
      <c r="T2" s="13"/>
    </row>
    <row r="3" spans="2:31" ht="21.75" customHeight="1">
      <c r="B3" s="2"/>
      <c r="C3" s="2"/>
      <c r="D3" s="2"/>
      <c r="E3" s="2"/>
      <c r="F3" s="2"/>
      <c r="G3" s="2"/>
      <c r="H3" s="2"/>
      <c r="I3" s="2"/>
      <c r="J3" s="2"/>
      <c r="K3" s="201"/>
      <c r="L3" s="2"/>
      <c r="M3" s="621"/>
      <c r="O3" s="858"/>
      <c r="P3" s="53"/>
      <c r="Q3" s="550"/>
      <c r="R3" s="13"/>
      <c r="S3" s="13"/>
      <c r="T3" s="13"/>
    </row>
    <row r="4" spans="2:31" ht="15.75" customHeight="1">
      <c r="B4" s="2"/>
      <c r="C4" s="2"/>
      <c r="D4" s="2"/>
      <c r="E4" s="2"/>
      <c r="F4" s="2"/>
      <c r="G4" s="2"/>
      <c r="H4" s="2"/>
      <c r="I4" s="2"/>
      <c r="J4" s="2"/>
      <c r="K4" s="201"/>
      <c r="L4" s="2"/>
      <c r="M4" s="2"/>
      <c r="N4" s="2"/>
      <c r="O4" s="858"/>
      <c r="P4" s="53"/>
      <c r="Q4" s="550"/>
      <c r="R4" s="13"/>
      <c r="S4" s="13"/>
      <c r="T4" s="13"/>
      <c r="U4" s="6"/>
    </row>
    <row r="5" spans="2:31" s="165" customFormat="1" ht="21.75" customHeight="1">
      <c r="B5" s="2"/>
      <c r="C5" s="2"/>
      <c r="D5" s="2"/>
      <c r="E5" s="2"/>
      <c r="F5" s="2"/>
      <c r="G5" s="2"/>
      <c r="H5" s="2"/>
      <c r="I5" s="2"/>
      <c r="J5" s="2"/>
      <c r="K5" s="1068"/>
      <c r="L5" s="2"/>
      <c r="M5" s="621"/>
      <c r="N5" s="83"/>
      <c r="O5" s="858"/>
      <c r="P5" s="425"/>
      <c r="Q5" s="550"/>
      <c r="R5" s="13"/>
      <c r="S5" s="13"/>
      <c r="T5" s="13"/>
      <c r="V5" s="605"/>
      <c r="W5" s="605"/>
      <c r="Y5" s="1066"/>
      <c r="Z5" s="655"/>
      <c r="AA5" s="605"/>
      <c r="AB5" s="605"/>
      <c r="AC5" s="605"/>
    </row>
    <row r="6" spans="2:31" s="165" customFormat="1" ht="15.75" customHeight="1" thickBot="1">
      <c r="B6" s="2"/>
      <c r="C6" s="2"/>
      <c r="D6" s="2"/>
      <c r="E6" s="2"/>
      <c r="F6" s="2"/>
      <c r="G6" s="2"/>
      <c r="H6" s="2"/>
      <c r="I6" s="2"/>
      <c r="J6" s="2"/>
      <c r="K6" s="1068"/>
      <c r="L6" s="2"/>
      <c r="M6" s="2"/>
      <c r="N6" s="2"/>
      <c r="O6" s="858"/>
      <c r="P6" s="425"/>
      <c r="Q6" s="550"/>
      <c r="R6" s="13"/>
      <c r="S6" s="13"/>
      <c r="T6" s="13"/>
      <c r="U6" s="6"/>
      <c r="V6" s="605"/>
      <c r="W6" s="605"/>
      <c r="Y6" s="1066"/>
      <c r="Z6" s="655"/>
      <c r="AA6" s="605"/>
      <c r="AB6" s="605"/>
      <c r="AC6" s="605"/>
    </row>
    <row r="7" spans="2:31" ht="48.6" customHeight="1" thickTop="1">
      <c r="B7" s="358" t="s">
        <v>4</v>
      </c>
      <c r="C7" s="357" t="s">
        <v>5</v>
      </c>
      <c r="D7" s="359" t="s">
        <v>6</v>
      </c>
      <c r="E7" s="360" t="s">
        <v>86</v>
      </c>
      <c r="F7" s="359" t="s">
        <v>8</v>
      </c>
      <c r="G7" s="357" t="s">
        <v>44</v>
      </c>
      <c r="H7" s="356" t="s">
        <v>2</v>
      </c>
      <c r="I7" s="357" t="s">
        <v>10</v>
      </c>
      <c r="J7" s="361" t="s">
        <v>11</v>
      </c>
      <c r="K7" s="356" t="s">
        <v>12</v>
      </c>
      <c r="L7" s="356" t="s">
        <v>13</v>
      </c>
      <c r="M7" s="1277" t="s">
        <v>102</v>
      </c>
      <c r="N7" s="1277"/>
      <c r="O7" s="1277"/>
      <c r="P7" s="1205" t="s">
        <v>14</v>
      </c>
      <c r="Q7" s="1206"/>
      <c r="R7" s="1103" t="s">
        <v>596</v>
      </c>
      <c r="S7" s="1103" t="s">
        <v>590</v>
      </c>
      <c r="T7" s="13"/>
      <c r="U7" s="6"/>
      <c r="V7" s="322" t="s">
        <v>36</v>
      </c>
      <c r="W7" s="290" t="s">
        <v>37</v>
      </c>
      <c r="X7" s="288" t="s">
        <v>38</v>
      </c>
      <c r="Y7" s="294" t="s">
        <v>39</v>
      </c>
      <c r="Z7" s="294" t="s">
        <v>40</v>
      </c>
      <c r="AA7" s="295" t="s">
        <v>41</v>
      </c>
      <c r="AB7" s="292" t="s">
        <v>42</v>
      </c>
      <c r="AC7" s="293" t="s">
        <v>43</v>
      </c>
      <c r="AD7" s="323" t="s">
        <v>352</v>
      </c>
      <c r="AE7" s="1134" t="s">
        <v>644</v>
      </c>
    </row>
    <row r="8" spans="2:31" ht="30" customHeight="1">
      <c r="B8" s="167" t="s">
        <v>16</v>
      </c>
      <c r="C8" s="41" t="s">
        <v>316</v>
      </c>
      <c r="D8" s="66" t="s">
        <v>103</v>
      </c>
      <c r="E8" s="55">
        <v>60000</v>
      </c>
      <c r="F8" s="256">
        <v>25.2</v>
      </c>
      <c r="G8" s="28">
        <f>+F8*D_COV0219</f>
        <v>428.28408000000002</v>
      </c>
      <c r="H8" s="12">
        <f>ROUNDUP(($L$1/E8),0)</f>
        <v>1</v>
      </c>
      <c r="I8" s="141">
        <v>1</v>
      </c>
      <c r="J8" s="174">
        <f>+SUMIFS($Y$8:$Y$167,$V$8:$V$167,"Entrada",$W$8:$W$167,C8)</f>
        <v>3</v>
      </c>
      <c r="K8" s="68">
        <f>+SUMIFS($Y$7:$Y$120,$V$7:$V$120,"SALIDA",$W$7:$W$120,C8)</f>
        <v>0</v>
      </c>
      <c r="L8" s="180">
        <f t="shared" ref="L8:L40" si="0">G8*K8</f>
        <v>0</v>
      </c>
      <c r="M8" s="386">
        <f>N8*0.8</f>
        <v>0.8</v>
      </c>
      <c r="N8" s="140">
        <f>ROUNDUP(($L$2/E8*25),0)</f>
        <v>1</v>
      </c>
      <c r="O8" s="857">
        <f>N8*1.2</f>
        <v>1.2</v>
      </c>
      <c r="P8" s="141">
        <f>+I8+J8-K8</f>
        <v>4</v>
      </c>
      <c r="Q8" s="670">
        <f>IF(P8&gt;=O8,4,(IF(P8&gt;N8,3,(IF(P8-M8&gt;0,2,1)))))</f>
        <v>4</v>
      </c>
      <c r="R8" s="96" t="str">
        <f t="shared" ref="R8:R40" si="1">IF(S8&gt;0,"SOLICITADO",(IF(Q8&lt;3,"SOLICITAR","")))</f>
        <v/>
      </c>
      <c r="S8" s="1082">
        <f t="shared" ref="S8:S40" si="2">SUMIFS($Y$8:$Y$56,$V$8:$V$56,"Requisicion",$W$8:$W$56,C8)</f>
        <v>0</v>
      </c>
      <c r="T8" s="1079" t="str">
        <f>IF(Q8=1,"SI",(IF(S8&gt;0,"",(IF(Q8&lt;3,"SI","")))))</f>
        <v/>
      </c>
      <c r="U8" s="848" t="str">
        <f>IF(Q8=1,"ACCUROM",(IF(S8&gt;0,"",(IF(Q8&lt;3,"ACURROM","")))))</f>
        <v/>
      </c>
      <c r="V8" s="322" t="s">
        <v>568</v>
      </c>
      <c r="W8" s="657" t="s">
        <v>316</v>
      </c>
      <c r="X8" s="288" t="str">
        <f t="shared" ref="X8:X41" si="3">IFERROR((VLOOKUP(W8,$C$7:$G$41,2,FALSE)),"")</f>
        <v>CNMM120404M KPD010</v>
      </c>
      <c r="Y8" s="294">
        <v>3</v>
      </c>
      <c r="Z8" s="294" t="s">
        <v>573</v>
      </c>
      <c r="AA8" s="555">
        <v>45559</v>
      </c>
      <c r="AB8" s="292">
        <f t="shared" ref="AB8:AB41" si="4">IFERROR((VLOOKUP(W8,$C$7:$I$41,5,FALSE)),"")</f>
        <v>428.28408000000002</v>
      </c>
      <c r="AC8" s="293">
        <f t="shared" ref="AC8:AC41" si="5">Y8*AB8</f>
        <v>1284.8522400000002</v>
      </c>
      <c r="AD8" s="323" t="s">
        <v>605</v>
      </c>
      <c r="AE8" s="1135">
        <v>45590</v>
      </c>
    </row>
    <row r="9" spans="2:31" ht="30" customHeight="1">
      <c r="B9" s="167" t="s">
        <v>16</v>
      </c>
      <c r="C9" s="1176" t="s">
        <v>317</v>
      </c>
      <c r="D9" s="1178" t="s">
        <v>192</v>
      </c>
      <c r="E9" s="1178">
        <v>170000</v>
      </c>
      <c r="F9" s="1306">
        <v>24.01</v>
      </c>
      <c r="G9" s="1300">
        <f>D_COV0219*F9</f>
        <v>408.05955400000005</v>
      </c>
      <c r="H9" s="1184">
        <f>ROUNDUP(($L$1/E9),0)</f>
        <v>1</v>
      </c>
      <c r="I9" s="1184">
        <v>2</v>
      </c>
      <c r="J9" s="1298">
        <f>+SUMIFS($Y$8:$Y$167,$V$8:$V$167,"Entrada",$W$8:$W$167,C9)</f>
        <v>1</v>
      </c>
      <c r="K9" s="1182">
        <f>+SUMIFS($Y$7:$Y$120,$V$7:$V$120,"SALIDA",$W$7:$W$120,C9)</f>
        <v>0</v>
      </c>
      <c r="L9" s="1296">
        <f t="shared" si="0"/>
        <v>0</v>
      </c>
      <c r="M9" s="1280">
        <f>N9*0.8</f>
        <v>0.8</v>
      </c>
      <c r="N9" s="1318">
        <f>ROUNDUP(($L$2/E9*25),0)</f>
        <v>1</v>
      </c>
      <c r="O9" s="1283">
        <f>N9*1.2</f>
        <v>1.2</v>
      </c>
      <c r="P9" s="1182">
        <f>I9+J9-K9</f>
        <v>3</v>
      </c>
      <c r="Q9" s="1286">
        <f t="shared" ref="Q9" si="6">IF(P9&gt;=O9,4,(IF(P9&gt;N9,3,(IF(P9-M9&gt;0,2,1)))))</f>
        <v>4</v>
      </c>
      <c r="R9" s="1290" t="str">
        <f t="shared" si="1"/>
        <v/>
      </c>
      <c r="S9" s="1218">
        <f t="shared" si="2"/>
        <v>0</v>
      </c>
      <c r="T9" s="1215"/>
      <c r="U9" s="1279"/>
      <c r="V9" s="322" t="s">
        <v>568</v>
      </c>
      <c r="W9" s="657" t="s">
        <v>317</v>
      </c>
      <c r="X9" s="288" t="str">
        <f t="shared" si="3"/>
        <v xml:space="preserve"> DCMT11T304SE KPD001 (G04,G05,G12)</v>
      </c>
      <c r="Y9" s="294">
        <v>1</v>
      </c>
      <c r="Z9" s="294" t="s">
        <v>573</v>
      </c>
      <c r="AA9" s="555">
        <v>45559</v>
      </c>
      <c r="AB9" s="292">
        <f t="shared" si="4"/>
        <v>408.05955400000005</v>
      </c>
      <c r="AC9" s="292">
        <f t="shared" si="5"/>
        <v>408.05955400000005</v>
      </c>
      <c r="AD9" s="323" t="s">
        <v>604</v>
      </c>
      <c r="AE9" s="1135" t="s">
        <v>645</v>
      </c>
    </row>
    <row r="10" spans="2:31" ht="30" customHeight="1">
      <c r="B10" s="167" t="s">
        <v>53</v>
      </c>
      <c r="C10" s="1295"/>
      <c r="D10" s="1304"/>
      <c r="E10" s="1304"/>
      <c r="F10" s="1307"/>
      <c r="G10" s="1305"/>
      <c r="H10" s="1309"/>
      <c r="I10" s="1309"/>
      <c r="J10" s="1310"/>
      <c r="K10" s="1311"/>
      <c r="L10" s="1320"/>
      <c r="M10" s="1281"/>
      <c r="N10" s="1321"/>
      <c r="O10" s="1284"/>
      <c r="P10" s="1311"/>
      <c r="Q10" s="1287"/>
      <c r="R10" s="1290" t="str">
        <f t="shared" si="1"/>
        <v>SOLICITAR</v>
      </c>
      <c r="S10" s="1218">
        <f t="shared" si="2"/>
        <v>0</v>
      </c>
      <c r="T10" s="1289"/>
      <c r="U10" s="1279"/>
      <c r="V10" s="322" t="s">
        <v>568</v>
      </c>
      <c r="W10" s="657" t="s">
        <v>311</v>
      </c>
      <c r="X10" s="288" t="str">
        <f t="shared" si="3"/>
        <v>VBMT160404SE KPD001</v>
      </c>
      <c r="Y10" s="294">
        <v>1</v>
      </c>
      <c r="Z10" s="294" t="s">
        <v>573</v>
      </c>
      <c r="AA10" s="555">
        <v>45559</v>
      </c>
      <c r="AB10" s="292">
        <f t="shared" si="4"/>
        <v>410.77881800000006</v>
      </c>
      <c r="AC10" s="292">
        <f t="shared" si="5"/>
        <v>410.77881800000006</v>
      </c>
      <c r="AD10" s="323" t="s">
        <v>604</v>
      </c>
      <c r="AE10" s="1135" t="s">
        <v>645</v>
      </c>
    </row>
    <row r="11" spans="2:31" ht="30" customHeight="1">
      <c r="B11" s="167" t="s">
        <v>18</v>
      </c>
      <c r="C11" s="1177"/>
      <c r="D11" s="1179"/>
      <c r="E11" s="1179"/>
      <c r="F11" s="1308"/>
      <c r="G11" s="1301"/>
      <c r="H11" s="1185"/>
      <c r="I11" s="1185"/>
      <c r="J11" s="1299"/>
      <c r="K11" s="1183"/>
      <c r="L11" s="1297"/>
      <c r="M11" s="1282"/>
      <c r="N11" s="1319"/>
      <c r="O11" s="1285"/>
      <c r="P11" s="1183"/>
      <c r="Q11" s="1288"/>
      <c r="R11" s="1290" t="str">
        <f t="shared" si="1"/>
        <v>SOLICITAR</v>
      </c>
      <c r="S11" s="1218">
        <f t="shared" si="2"/>
        <v>0</v>
      </c>
      <c r="T11" s="1216"/>
      <c r="U11" s="1279"/>
      <c r="V11" s="322" t="s">
        <v>568</v>
      </c>
      <c r="W11" s="657" t="s">
        <v>338</v>
      </c>
      <c r="X11" s="288" t="str">
        <f t="shared" si="3"/>
        <v>CH-A12-5M A12</v>
      </c>
      <c r="Y11" s="294">
        <v>5</v>
      </c>
      <c r="Z11" s="658" t="s">
        <v>598</v>
      </c>
      <c r="AA11" s="295">
        <v>45562</v>
      </c>
      <c r="AB11" s="292">
        <f t="shared" si="4"/>
        <v>767.00240200000007</v>
      </c>
      <c r="AC11" s="292">
        <f t="shared" si="5"/>
        <v>3835.0120100000004</v>
      </c>
      <c r="AD11" s="323" t="s">
        <v>606</v>
      </c>
      <c r="AE11" s="1135">
        <v>45567</v>
      </c>
    </row>
    <row r="12" spans="2:31" ht="30" customHeight="1">
      <c r="B12" s="167" t="s">
        <v>18</v>
      </c>
      <c r="C12" s="41" t="s">
        <v>311</v>
      </c>
      <c r="D12" s="66" t="s">
        <v>89</v>
      </c>
      <c r="E12" s="55">
        <v>60000</v>
      </c>
      <c r="F12" s="256">
        <v>24.17</v>
      </c>
      <c r="G12" s="613">
        <f>D_COV0219*F12</f>
        <v>410.77881800000006</v>
      </c>
      <c r="H12" s="12">
        <f>ROUNDUP(($L$1/E12),0)</f>
        <v>1</v>
      </c>
      <c r="I12" s="141">
        <v>2</v>
      </c>
      <c r="J12" s="174">
        <f t="shared" ref="J12:J19" si="7">+SUMIFS($Y$8:$Y$167,$V$8:$V$167,"Entrada",$W$8:$W$167,C12)</f>
        <v>2</v>
      </c>
      <c r="K12" s="68">
        <f t="shared" ref="K12:K19" si="8">+SUMIFS($Y$7:$Y$120,$V$7:$V$120,"SALIDA",$W$7:$W$120,C12)</f>
        <v>0</v>
      </c>
      <c r="L12" s="180">
        <f t="shared" si="0"/>
        <v>0</v>
      </c>
      <c r="M12" s="386">
        <f t="shared" ref="M12:M19" si="9">N12*0.8</f>
        <v>0.8</v>
      </c>
      <c r="N12" s="140">
        <f>ROUNDUP(($L$2/E12*25),0)</f>
        <v>1</v>
      </c>
      <c r="O12" s="857">
        <f>N12*1.2</f>
        <v>1.2</v>
      </c>
      <c r="P12" s="141">
        <f t="shared" ref="P12:P38" si="10">I12+J12-K12</f>
        <v>4</v>
      </c>
      <c r="Q12" s="669">
        <f t="shared" ref="Q12:Q18" si="11">IF(P12&gt;=O12,4,(IF(P12&gt;N12,3,(IF(P12-M12&gt;0,2,1)))))</f>
        <v>4</v>
      </c>
      <c r="R12" s="96" t="str">
        <f t="shared" si="1"/>
        <v/>
      </c>
      <c r="S12" s="1082">
        <f t="shared" si="2"/>
        <v>0</v>
      </c>
      <c r="T12" s="1079"/>
      <c r="U12" s="848"/>
      <c r="V12" s="322" t="s">
        <v>568</v>
      </c>
      <c r="W12" s="657" t="s">
        <v>339</v>
      </c>
      <c r="X12" s="288" t="str">
        <f t="shared" si="3"/>
        <v>CH-A12-3M A12</v>
      </c>
      <c r="Y12" s="294">
        <v>8</v>
      </c>
      <c r="Z12" s="658" t="s">
        <v>598</v>
      </c>
      <c r="AA12" s="295">
        <v>45562</v>
      </c>
      <c r="AB12" s="292">
        <f t="shared" si="4"/>
        <v>562.37778600000001</v>
      </c>
      <c r="AC12" s="292">
        <f t="shared" si="5"/>
        <v>4499.0222880000001</v>
      </c>
      <c r="AD12" s="323" t="s">
        <v>606</v>
      </c>
      <c r="AE12" s="1135">
        <v>45567</v>
      </c>
    </row>
    <row r="13" spans="2:31" ht="30" customHeight="1">
      <c r="B13" s="167" t="s">
        <v>50</v>
      </c>
      <c r="C13" s="609" t="s">
        <v>318</v>
      </c>
      <c r="D13" s="610" t="s">
        <v>104</v>
      </c>
      <c r="E13" s="611">
        <v>6000</v>
      </c>
      <c r="F13" s="612">
        <v>163.80000000000001</v>
      </c>
      <c r="G13" s="613">
        <f>D_COV0219*F13</f>
        <v>2783.8465200000001</v>
      </c>
      <c r="H13" s="1188">
        <f>ROUNDUP(($L$1/E13),0)</f>
        <v>3</v>
      </c>
      <c r="I13" s="614">
        <v>7</v>
      </c>
      <c r="J13" s="174">
        <f t="shared" si="7"/>
        <v>0</v>
      </c>
      <c r="K13" s="68">
        <f t="shared" si="8"/>
        <v>0</v>
      </c>
      <c r="L13" s="615">
        <f t="shared" si="0"/>
        <v>0</v>
      </c>
      <c r="M13" s="616">
        <f t="shared" si="9"/>
        <v>3.2</v>
      </c>
      <c r="N13" s="140">
        <f>ROUNDUP(($L$2/E13*25),0)</f>
        <v>4</v>
      </c>
      <c r="O13" s="857">
        <f t="shared" ref="O13:O18" si="12">N13*1.2</f>
        <v>4.8</v>
      </c>
      <c r="P13" s="141">
        <f t="shared" si="10"/>
        <v>7</v>
      </c>
      <c r="Q13" s="669">
        <f t="shared" si="11"/>
        <v>4</v>
      </c>
      <c r="R13" s="96" t="str">
        <f t="shared" si="1"/>
        <v/>
      </c>
      <c r="S13" s="1082">
        <f t="shared" si="2"/>
        <v>0</v>
      </c>
      <c r="T13" s="1079"/>
      <c r="U13" s="848"/>
      <c r="V13" s="322" t="s">
        <v>568</v>
      </c>
      <c r="W13" s="290" t="s">
        <v>337</v>
      </c>
      <c r="X13" s="288" t="str">
        <f t="shared" si="3"/>
        <v>4035C7068 (REAFILADA)</v>
      </c>
      <c r="Y13" s="294">
        <v>5</v>
      </c>
      <c r="Z13" s="294" t="s">
        <v>588</v>
      </c>
      <c r="AA13" s="555">
        <v>45566</v>
      </c>
      <c r="AB13" s="292">
        <f t="shared" si="4"/>
        <v>447.14897399999995</v>
      </c>
      <c r="AC13" s="292">
        <f t="shared" si="5"/>
        <v>2235.7448699999995</v>
      </c>
      <c r="AD13" s="323" t="s">
        <v>614</v>
      </c>
      <c r="AE13" s="1135">
        <v>45574</v>
      </c>
    </row>
    <row r="14" spans="2:31" ht="30" customHeight="1">
      <c r="B14" s="167" t="s">
        <v>50</v>
      </c>
      <c r="C14" s="41" t="s">
        <v>319</v>
      </c>
      <c r="D14" s="66" t="s">
        <v>105</v>
      </c>
      <c r="E14" s="55">
        <v>6000</v>
      </c>
      <c r="F14" s="256">
        <v>27.85</v>
      </c>
      <c r="G14" s="28">
        <f>D_COV0219*F14</f>
        <v>473.32189000000005</v>
      </c>
      <c r="H14" s="1189"/>
      <c r="I14" s="141">
        <v>2</v>
      </c>
      <c r="J14" s="174">
        <f t="shared" si="7"/>
        <v>3</v>
      </c>
      <c r="K14" s="68">
        <f t="shared" si="8"/>
        <v>0</v>
      </c>
      <c r="L14" s="180">
        <f>G14*K14</f>
        <v>0</v>
      </c>
      <c r="M14" s="386">
        <f t="shared" si="9"/>
        <v>3.2</v>
      </c>
      <c r="N14" s="140">
        <f t="shared" ref="N14:N19" si="13">ROUNDUP(($L$2/E14*25),0)</f>
        <v>4</v>
      </c>
      <c r="O14" s="857">
        <f t="shared" si="12"/>
        <v>4.8</v>
      </c>
      <c r="P14" s="614">
        <f t="shared" si="10"/>
        <v>5</v>
      </c>
      <c r="Q14" s="669">
        <f t="shared" si="11"/>
        <v>4</v>
      </c>
      <c r="R14" s="96" t="str">
        <f t="shared" si="1"/>
        <v/>
      </c>
      <c r="S14" s="1082">
        <f t="shared" si="2"/>
        <v>0</v>
      </c>
      <c r="T14" s="1079"/>
      <c r="U14" s="848"/>
      <c r="V14" s="322" t="s">
        <v>603</v>
      </c>
      <c r="W14" s="290" t="s">
        <v>327</v>
      </c>
      <c r="X14" s="288" t="str">
        <f t="shared" si="3"/>
        <v>4035C7065 (REAFILADA)</v>
      </c>
      <c r="Y14" s="294">
        <v>1</v>
      </c>
      <c r="Z14" s="294" t="s">
        <v>588</v>
      </c>
      <c r="AA14" s="555">
        <v>45566</v>
      </c>
      <c r="AB14" s="292">
        <f t="shared" si="4"/>
        <v>442.56021599999997</v>
      </c>
      <c r="AC14" s="292">
        <f t="shared" si="5"/>
        <v>442.56021599999997</v>
      </c>
      <c r="AD14" s="323" t="s">
        <v>614</v>
      </c>
      <c r="AE14" s="1135">
        <v>45574</v>
      </c>
    </row>
    <row r="15" spans="2:31" ht="30" customHeight="1">
      <c r="B15" s="167" t="s">
        <v>50</v>
      </c>
      <c r="C15" s="609" t="s">
        <v>320</v>
      </c>
      <c r="D15" s="610" t="s">
        <v>106</v>
      </c>
      <c r="E15" s="611">
        <v>6000</v>
      </c>
      <c r="F15" s="612"/>
      <c r="G15" s="613">
        <v>1510</v>
      </c>
      <c r="H15" s="1188">
        <f t="shared" ref="H15" si="14">ROUNDUP(($L$1/E15),0)/2</f>
        <v>1.5</v>
      </c>
      <c r="I15" s="614">
        <v>5</v>
      </c>
      <c r="J15" s="174">
        <f t="shared" si="7"/>
        <v>0</v>
      </c>
      <c r="K15" s="68">
        <f t="shared" si="8"/>
        <v>0</v>
      </c>
      <c r="L15" s="615">
        <f t="shared" si="0"/>
        <v>0</v>
      </c>
      <c r="M15" s="616">
        <f t="shared" si="9"/>
        <v>3.2</v>
      </c>
      <c r="N15" s="140">
        <f t="shared" si="13"/>
        <v>4</v>
      </c>
      <c r="O15" s="857">
        <f t="shared" si="12"/>
        <v>4.8</v>
      </c>
      <c r="P15" s="614">
        <f t="shared" si="10"/>
        <v>5</v>
      </c>
      <c r="Q15" s="669">
        <f t="shared" si="11"/>
        <v>4</v>
      </c>
      <c r="R15" s="96" t="str">
        <f t="shared" si="1"/>
        <v/>
      </c>
      <c r="S15" s="1082">
        <f t="shared" si="2"/>
        <v>0</v>
      </c>
      <c r="T15" s="1079"/>
      <c r="U15" s="848"/>
      <c r="V15" s="322" t="s">
        <v>603</v>
      </c>
      <c r="W15" s="290" t="s">
        <v>325</v>
      </c>
      <c r="X15" s="288" t="str">
        <f t="shared" ref="X15" si="15">IFERROR((VLOOKUP(W15,$C$7:$G$41,2,FALSE)),"")</f>
        <v>4035C7066 (REAFILADA)  (G08,G09)</v>
      </c>
      <c r="Y15" s="294">
        <v>3</v>
      </c>
      <c r="Z15" s="294" t="s">
        <v>588</v>
      </c>
      <c r="AA15" s="555">
        <v>45566</v>
      </c>
      <c r="AB15" s="292">
        <f t="shared" ref="AB15" si="16">IFERROR((VLOOKUP(W15,$C$7:$I$41,5,FALSE)),"")</f>
        <v>958.54056000000003</v>
      </c>
      <c r="AC15" s="292">
        <f t="shared" ref="AC15" si="17">Y15*AB15</f>
        <v>2875.6216800000002</v>
      </c>
      <c r="AD15" s="323" t="s">
        <v>614</v>
      </c>
      <c r="AE15" s="1135">
        <v>45574</v>
      </c>
    </row>
    <row r="16" spans="2:31" ht="30" customHeight="1">
      <c r="B16" s="167" t="s">
        <v>50</v>
      </c>
      <c r="C16" s="41" t="s">
        <v>321</v>
      </c>
      <c r="D16" s="66" t="s">
        <v>143</v>
      </c>
      <c r="E16" s="55">
        <v>6000</v>
      </c>
      <c r="F16" s="256">
        <v>13</v>
      </c>
      <c r="G16" s="28">
        <f>D_COV0219*F16</f>
        <v>220.9402</v>
      </c>
      <c r="H16" s="1189"/>
      <c r="I16" s="141">
        <v>11</v>
      </c>
      <c r="J16" s="174">
        <f t="shared" si="7"/>
        <v>0</v>
      </c>
      <c r="K16" s="68">
        <f t="shared" si="8"/>
        <v>0</v>
      </c>
      <c r="L16" s="180">
        <f t="shared" si="0"/>
        <v>0</v>
      </c>
      <c r="M16" s="386">
        <f t="shared" si="9"/>
        <v>3.2</v>
      </c>
      <c r="N16" s="140">
        <f t="shared" si="13"/>
        <v>4</v>
      </c>
      <c r="O16" s="857">
        <f t="shared" si="12"/>
        <v>4.8</v>
      </c>
      <c r="P16" s="141">
        <f t="shared" si="10"/>
        <v>11</v>
      </c>
      <c r="Q16" s="669">
        <f t="shared" si="11"/>
        <v>4</v>
      </c>
      <c r="R16" s="96" t="str">
        <f t="shared" si="1"/>
        <v/>
      </c>
      <c r="S16" s="1082">
        <f t="shared" si="2"/>
        <v>0</v>
      </c>
      <c r="T16" s="1079"/>
      <c r="U16" s="848"/>
      <c r="V16" s="322" t="s">
        <v>568</v>
      </c>
      <c r="W16" s="290" t="s">
        <v>319</v>
      </c>
      <c r="X16" s="288" t="str">
        <f t="shared" ref="X16" si="18">IFERROR((VLOOKUP(W16,$C$7:$G$41,2,FALSE)),"")</f>
        <v>4035C7064 (REAFILADA)</v>
      </c>
      <c r="Y16" s="294">
        <v>3</v>
      </c>
      <c r="Z16" s="294" t="s">
        <v>588</v>
      </c>
      <c r="AA16" s="555">
        <v>45566</v>
      </c>
      <c r="AB16" s="292">
        <f t="shared" ref="AB16" si="19">IFERROR((VLOOKUP(W16,$C$7:$I$41,5,FALSE)),"")</f>
        <v>473.32189000000005</v>
      </c>
      <c r="AC16" s="292">
        <f t="shared" ref="AC16" si="20">Y16*AB16</f>
        <v>1419.96567</v>
      </c>
      <c r="AD16" s="323" t="s">
        <v>614</v>
      </c>
      <c r="AE16" s="1135">
        <v>45574</v>
      </c>
    </row>
    <row r="17" spans="2:31" ht="30" customHeight="1">
      <c r="B17" s="167" t="s">
        <v>50</v>
      </c>
      <c r="C17" s="609" t="s">
        <v>322</v>
      </c>
      <c r="D17" s="610" t="s">
        <v>107</v>
      </c>
      <c r="E17" s="611">
        <v>6000</v>
      </c>
      <c r="F17" s="612"/>
      <c r="G17" s="613">
        <v>2070</v>
      </c>
      <c r="H17" s="1188">
        <f>ROUNDUP(($L$1/E17),0)</f>
        <v>3</v>
      </c>
      <c r="I17" s="614">
        <v>11</v>
      </c>
      <c r="J17" s="174">
        <f t="shared" si="7"/>
        <v>0</v>
      </c>
      <c r="K17" s="68">
        <f t="shared" si="8"/>
        <v>0</v>
      </c>
      <c r="L17" s="615">
        <f t="shared" si="0"/>
        <v>0</v>
      </c>
      <c r="M17" s="616">
        <f t="shared" si="9"/>
        <v>3.2</v>
      </c>
      <c r="N17" s="140">
        <f t="shared" si="13"/>
        <v>4</v>
      </c>
      <c r="O17" s="857">
        <f t="shared" si="12"/>
        <v>4.8</v>
      </c>
      <c r="P17" s="141">
        <f t="shared" si="10"/>
        <v>11</v>
      </c>
      <c r="Q17" s="669">
        <f t="shared" si="11"/>
        <v>4</v>
      </c>
      <c r="R17" s="96" t="str">
        <f t="shared" si="1"/>
        <v/>
      </c>
      <c r="S17" s="1082">
        <f t="shared" si="2"/>
        <v>0</v>
      </c>
      <c r="T17" s="1079"/>
      <c r="U17" s="848"/>
      <c r="V17" s="322" t="s">
        <v>568</v>
      </c>
      <c r="W17" s="290" t="s">
        <v>333</v>
      </c>
      <c r="X17" s="288" t="str">
        <f t="shared" ref="X17" si="21">IFERROR((VLOOKUP(W17,$C$7:$G$41,2,FALSE)),"")</f>
        <v>MNS0600LB (REAFILADO)</v>
      </c>
      <c r="Y17" s="294">
        <v>3</v>
      </c>
      <c r="Z17" s="294" t="s">
        <v>588</v>
      </c>
      <c r="AA17" s="555">
        <v>45566</v>
      </c>
      <c r="AB17" s="292">
        <f t="shared" ref="AB17" si="22">IFERROR((VLOOKUP(W17,$C$7:$I$41,5,FALSE)),"")</f>
        <v>254.25118400000002</v>
      </c>
      <c r="AC17" s="292">
        <f t="shared" ref="AC17" si="23">Y17*AB17</f>
        <v>762.75355200000013</v>
      </c>
      <c r="AD17" s="323" t="s">
        <v>614</v>
      </c>
      <c r="AE17" s="1135">
        <v>45574</v>
      </c>
    </row>
    <row r="18" spans="2:31" ht="30" customHeight="1" thickBot="1">
      <c r="B18" s="167" t="s">
        <v>50</v>
      </c>
      <c r="C18" s="41" t="s">
        <v>323</v>
      </c>
      <c r="D18" s="66" t="s">
        <v>148</v>
      </c>
      <c r="E18" s="55">
        <v>6000</v>
      </c>
      <c r="F18" s="256">
        <v>14.96</v>
      </c>
      <c r="G18" s="28">
        <f>D_COV0219*F18</f>
        <v>254.25118400000002</v>
      </c>
      <c r="H18" s="1189"/>
      <c r="I18" s="141">
        <v>15</v>
      </c>
      <c r="J18" s="174">
        <f t="shared" si="7"/>
        <v>0</v>
      </c>
      <c r="K18" s="68">
        <f t="shared" si="8"/>
        <v>0</v>
      </c>
      <c r="L18" s="180">
        <f>G18*K18</f>
        <v>0</v>
      </c>
      <c r="M18" s="386">
        <f t="shared" si="9"/>
        <v>3.2</v>
      </c>
      <c r="N18" s="140">
        <f t="shared" si="13"/>
        <v>4</v>
      </c>
      <c r="O18" s="857">
        <f t="shared" si="12"/>
        <v>4.8</v>
      </c>
      <c r="P18" s="141">
        <f t="shared" si="10"/>
        <v>15</v>
      </c>
      <c r="Q18" s="669">
        <f t="shared" si="11"/>
        <v>4</v>
      </c>
      <c r="R18" s="96" t="str">
        <f t="shared" si="1"/>
        <v/>
      </c>
      <c r="S18" s="1082">
        <f t="shared" si="2"/>
        <v>0</v>
      </c>
      <c r="T18" s="1079"/>
      <c r="U18" s="848"/>
      <c r="V18" s="322" t="s">
        <v>568</v>
      </c>
      <c r="W18" s="290" t="s">
        <v>325</v>
      </c>
      <c r="X18" s="288" t="str">
        <f t="shared" ref="X18" si="24">IFERROR((VLOOKUP(W18,$C$7:$G$41,2,FALSE)),"")</f>
        <v>4035C7066 (REAFILADA)  (G08,G09)</v>
      </c>
      <c r="Y18" s="294">
        <v>1</v>
      </c>
      <c r="Z18" s="294" t="s">
        <v>588</v>
      </c>
      <c r="AA18" s="555">
        <v>45567</v>
      </c>
      <c r="AB18" s="292">
        <f t="shared" ref="AB18" si="25">IFERROR((VLOOKUP(W18,$C$7:$I$41,5,FALSE)),"")</f>
        <v>958.54056000000003</v>
      </c>
      <c r="AC18" s="292">
        <f t="shared" ref="AC18" si="26">Y18*AB18</f>
        <v>958.54056000000003</v>
      </c>
      <c r="AD18" s="674"/>
      <c r="AE18" s="1136"/>
    </row>
    <row r="19" spans="2:31" ht="30" customHeight="1">
      <c r="B19" s="167" t="s">
        <v>25</v>
      </c>
      <c r="C19" s="1176" t="s">
        <v>324</v>
      </c>
      <c r="D19" s="1178" t="s">
        <v>108</v>
      </c>
      <c r="E19" s="1178">
        <v>18000</v>
      </c>
      <c r="F19" s="1302">
        <v>342.3</v>
      </c>
      <c r="G19" s="1300">
        <f>D_COV0219*F19</f>
        <v>5817.5254199999999</v>
      </c>
      <c r="H19" s="1230">
        <f>ROUNDUP(($L$1/E19),0)</f>
        <v>1</v>
      </c>
      <c r="I19" s="1182">
        <v>0</v>
      </c>
      <c r="J19" s="1298">
        <f t="shared" si="7"/>
        <v>0</v>
      </c>
      <c r="K19" s="1182">
        <f t="shared" si="8"/>
        <v>0</v>
      </c>
      <c r="L19" s="1296">
        <f t="shared" si="0"/>
        <v>0</v>
      </c>
      <c r="M19" s="1314">
        <f t="shared" si="9"/>
        <v>1.6</v>
      </c>
      <c r="N19" s="1318">
        <f t="shared" si="13"/>
        <v>2</v>
      </c>
      <c r="O19" s="1316">
        <f>N19*1.2</f>
        <v>2.4</v>
      </c>
      <c r="P19" s="1182">
        <f t="shared" si="10"/>
        <v>0</v>
      </c>
      <c r="Q19" s="1312">
        <f>IF(P19&gt;N19,3,(IF(P19-M19&gt;0,2,1)))</f>
        <v>1</v>
      </c>
      <c r="R19" s="96" t="str">
        <f t="shared" si="1"/>
        <v>SOLICITAR</v>
      </c>
      <c r="S19" s="1082">
        <f t="shared" si="2"/>
        <v>0</v>
      </c>
      <c r="T19" s="1079"/>
      <c r="U19" s="848"/>
      <c r="V19" s="322" t="s">
        <v>568</v>
      </c>
      <c r="W19" s="290" t="s">
        <v>333</v>
      </c>
      <c r="X19" s="288" t="str">
        <f t="shared" si="3"/>
        <v>MNS0600LB (REAFILADO)</v>
      </c>
      <c r="Y19" s="294">
        <v>3</v>
      </c>
      <c r="Z19" s="294" t="s">
        <v>588</v>
      </c>
      <c r="AA19" s="555">
        <v>45567</v>
      </c>
      <c r="AB19" s="292">
        <f t="shared" si="4"/>
        <v>254.25118400000002</v>
      </c>
      <c r="AC19" s="292">
        <f t="shared" si="5"/>
        <v>762.75355200000013</v>
      </c>
      <c r="AD19" s="323"/>
      <c r="AE19" s="1135"/>
    </row>
    <row r="20" spans="2:31" ht="30" customHeight="1">
      <c r="B20" s="167" t="s">
        <v>25</v>
      </c>
      <c r="C20" s="1177"/>
      <c r="D20" s="1179"/>
      <c r="E20" s="1179"/>
      <c r="F20" s="1303"/>
      <c r="G20" s="1301"/>
      <c r="H20" s="1322"/>
      <c r="I20" s="1183"/>
      <c r="J20" s="1299"/>
      <c r="K20" s="1183"/>
      <c r="L20" s="1297"/>
      <c r="M20" s="1315"/>
      <c r="N20" s="1319"/>
      <c r="O20" s="1317"/>
      <c r="P20" s="1183"/>
      <c r="Q20" s="1313"/>
      <c r="R20" s="96" t="str">
        <f t="shared" si="1"/>
        <v>SOLICITAR</v>
      </c>
      <c r="S20" s="1082">
        <f t="shared" si="2"/>
        <v>0</v>
      </c>
      <c r="T20" s="1079"/>
      <c r="U20" s="848"/>
      <c r="V20" s="322" t="s">
        <v>568</v>
      </c>
      <c r="W20" s="290" t="s">
        <v>311</v>
      </c>
      <c r="X20" s="288" t="str">
        <f t="shared" si="3"/>
        <v>VBMT160404SE KPD001</v>
      </c>
      <c r="Y20" s="294">
        <v>1</v>
      </c>
      <c r="Z20" s="294" t="s">
        <v>573</v>
      </c>
      <c r="AA20" s="555">
        <v>45569</v>
      </c>
      <c r="AB20" s="292">
        <f t="shared" si="4"/>
        <v>410.77881800000006</v>
      </c>
      <c r="AC20" s="292">
        <f t="shared" si="5"/>
        <v>410.77881800000006</v>
      </c>
      <c r="AD20" s="323" t="s">
        <v>642</v>
      </c>
      <c r="AE20" s="1135">
        <v>45576</v>
      </c>
    </row>
    <row r="21" spans="2:31" ht="30" customHeight="1">
      <c r="B21" s="167" t="s">
        <v>50</v>
      </c>
      <c r="C21" s="41" t="s">
        <v>325</v>
      </c>
      <c r="D21" s="66" t="s">
        <v>109</v>
      </c>
      <c r="E21" s="55">
        <v>18000</v>
      </c>
      <c r="F21" s="256">
        <v>56.4</v>
      </c>
      <c r="G21" s="28">
        <f t="shared" ref="G21:G29" si="27">D_COV0219*F21</f>
        <v>958.54056000000003</v>
      </c>
      <c r="H21" s="1231"/>
      <c r="I21" s="141">
        <v>1</v>
      </c>
      <c r="J21" s="174">
        <f t="shared" ref="J21:J40" si="28">+SUMIFS($Y$8:$Y$167,$V$8:$V$167,"Entrada",$W$8:$W$167,C21)</f>
        <v>1</v>
      </c>
      <c r="K21" s="68">
        <f t="shared" ref="K21:K40" si="29">+SUMIFS($Y$7:$Y$120,$V$7:$V$120,"SALIDA",$W$7:$W$120,C21)</f>
        <v>0</v>
      </c>
      <c r="L21" s="180">
        <f>G21*K21</f>
        <v>0</v>
      </c>
      <c r="M21" s="386">
        <f t="shared" ref="M21:M40" si="30">N21*0.8</f>
        <v>1.6</v>
      </c>
      <c r="N21" s="140">
        <f t="shared" ref="N21:N40" si="31">ROUNDUP(($L$2/E21*25),0)</f>
        <v>2</v>
      </c>
      <c r="O21" s="856">
        <f>N21*1.2</f>
        <v>2.4</v>
      </c>
      <c r="P21" s="141">
        <f t="shared" si="10"/>
        <v>2</v>
      </c>
      <c r="Q21" s="669">
        <f>IF(P21&gt;=O21,4,(IF(P21&gt;N21,3,(IF(P21-M21&gt;0,2,1)))))</f>
        <v>2</v>
      </c>
      <c r="R21" s="96" t="str">
        <f t="shared" si="1"/>
        <v>SOLICITAR</v>
      </c>
      <c r="S21" s="1082">
        <f t="shared" si="2"/>
        <v>0</v>
      </c>
      <c r="T21" s="1079"/>
      <c r="U21" s="848"/>
      <c r="V21" s="322" t="s">
        <v>659</v>
      </c>
      <c r="W21" s="657" t="s">
        <v>316</v>
      </c>
      <c r="X21" s="288" t="str">
        <f t="shared" si="3"/>
        <v>CNMM120404M KPD010</v>
      </c>
      <c r="Y21" s="294">
        <v>1</v>
      </c>
      <c r="Z21" s="294" t="s">
        <v>660</v>
      </c>
      <c r="AA21" s="555">
        <v>45566</v>
      </c>
      <c r="AB21" s="292">
        <f t="shared" si="4"/>
        <v>428.28408000000002</v>
      </c>
      <c r="AC21" s="292">
        <f t="shared" si="5"/>
        <v>428.28408000000002</v>
      </c>
      <c r="AD21" s="323"/>
      <c r="AE21" s="1135"/>
    </row>
    <row r="22" spans="2:31" ht="30" customHeight="1" thickBot="1">
      <c r="B22" s="167" t="s">
        <v>50</v>
      </c>
      <c r="C22" s="41" t="s">
        <v>326</v>
      </c>
      <c r="D22" s="66" t="s">
        <v>110</v>
      </c>
      <c r="E22" s="55">
        <v>5000</v>
      </c>
      <c r="F22" s="256">
        <v>89.25</v>
      </c>
      <c r="G22" s="28">
        <f t="shared" si="27"/>
        <v>1516.8394499999999</v>
      </c>
      <c r="H22" s="1188">
        <f>ROUNDUP(($L$1/E22),0)</f>
        <v>4</v>
      </c>
      <c r="I22" s="141">
        <v>1</v>
      </c>
      <c r="J22" s="174">
        <f t="shared" si="28"/>
        <v>0</v>
      </c>
      <c r="K22" s="68">
        <f t="shared" si="29"/>
        <v>0</v>
      </c>
      <c r="L22" s="180">
        <f>G22*K22</f>
        <v>0</v>
      </c>
      <c r="M22" s="386">
        <f t="shared" si="30"/>
        <v>3.2</v>
      </c>
      <c r="N22" s="140">
        <f t="shared" si="31"/>
        <v>4</v>
      </c>
      <c r="O22" s="856">
        <f t="shared" ref="O22:O40" si="32">N22*1.2</f>
        <v>4.8</v>
      </c>
      <c r="P22" s="141">
        <f t="shared" si="10"/>
        <v>1</v>
      </c>
      <c r="Q22" s="669">
        <f t="shared" ref="Q22:Q40" si="33">IF(P22&gt;=O22,4,(IF(P22&gt;N22,3,(IF(P22-M22&gt;0,2,1)))))</f>
        <v>1</v>
      </c>
      <c r="R22" s="96" t="str">
        <f t="shared" si="1"/>
        <v>SOLICITAR</v>
      </c>
      <c r="S22" s="1082">
        <f t="shared" si="2"/>
        <v>0</v>
      </c>
      <c r="T22" s="1079"/>
      <c r="U22" s="848"/>
      <c r="V22" s="322" t="s">
        <v>659</v>
      </c>
      <c r="W22" s="657" t="s">
        <v>319</v>
      </c>
      <c r="X22" s="288" t="str">
        <f t="shared" si="3"/>
        <v>4035C7064 (REAFILADA)</v>
      </c>
      <c r="Y22" s="294">
        <v>2</v>
      </c>
      <c r="Z22" s="294" t="s">
        <v>660</v>
      </c>
      <c r="AA22" s="555">
        <v>45566</v>
      </c>
      <c r="AB22" s="292">
        <f t="shared" si="4"/>
        <v>473.32189000000005</v>
      </c>
      <c r="AC22" s="292">
        <f t="shared" si="5"/>
        <v>946.64378000000011</v>
      </c>
      <c r="AD22" s="674"/>
      <c r="AE22" s="1136"/>
    </row>
    <row r="23" spans="2:31" ht="30" customHeight="1">
      <c r="B23" s="167" t="s">
        <v>50</v>
      </c>
      <c r="C23" s="41" t="s">
        <v>327</v>
      </c>
      <c r="D23" s="66" t="s">
        <v>111</v>
      </c>
      <c r="E23" s="55">
        <v>5000</v>
      </c>
      <c r="F23" s="256">
        <v>26.04</v>
      </c>
      <c r="G23" s="28">
        <f t="shared" si="27"/>
        <v>442.56021599999997</v>
      </c>
      <c r="H23" s="1189"/>
      <c r="I23" s="141">
        <v>2</v>
      </c>
      <c r="J23" s="174">
        <f t="shared" si="28"/>
        <v>0</v>
      </c>
      <c r="K23" s="68">
        <f t="shared" si="29"/>
        <v>0</v>
      </c>
      <c r="L23" s="180">
        <f t="shared" si="0"/>
        <v>0</v>
      </c>
      <c r="M23" s="386">
        <f t="shared" si="30"/>
        <v>3.2</v>
      </c>
      <c r="N23" s="140">
        <f t="shared" si="31"/>
        <v>4</v>
      </c>
      <c r="O23" s="856">
        <f t="shared" si="32"/>
        <v>4.8</v>
      </c>
      <c r="P23" s="141">
        <f>I23+J23-K23</f>
        <v>2</v>
      </c>
      <c r="Q23" s="669">
        <f t="shared" si="33"/>
        <v>1</v>
      </c>
      <c r="R23" s="96" t="str">
        <f t="shared" si="1"/>
        <v>SOLICITAR</v>
      </c>
      <c r="S23" s="1082">
        <f t="shared" si="2"/>
        <v>0</v>
      </c>
      <c r="T23" s="1079"/>
      <c r="U23" s="848"/>
      <c r="V23" s="322" t="s">
        <v>659</v>
      </c>
      <c r="W23" s="657" t="s">
        <v>321</v>
      </c>
      <c r="X23" s="288" t="str">
        <f t="shared" si="3"/>
        <v>AQDEXZOH3D0600 (REAFILADA)</v>
      </c>
      <c r="Y23" s="294">
        <v>2</v>
      </c>
      <c r="Z23" s="294" t="s">
        <v>660</v>
      </c>
      <c r="AA23" s="555">
        <v>45566</v>
      </c>
      <c r="AB23" s="292">
        <f t="shared" si="4"/>
        <v>220.9402</v>
      </c>
      <c r="AC23" s="292">
        <f t="shared" si="5"/>
        <v>441.88040000000001</v>
      </c>
      <c r="AD23" s="323"/>
      <c r="AE23" s="1135"/>
    </row>
    <row r="24" spans="2:31" ht="30" customHeight="1">
      <c r="B24" s="167" t="s">
        <v>50</v>
      </c>
      <c r="C24" s="41" t="s">
        <v>328</v>
      </c>
      <c r="D24" s="66" t="s">
        <v>112</v>
      </c>
      <c r="E24" s="55">
        <v>8000</v>
      </c>
      <c r="F24" s="256">
        <v>94.25</v>
      </c>
      <c r="G24" s="28">
        <f t="shared" si="27"/>
        <v>1601.81645</v>
      </c>
      <c r="H24" s="1188">
        <f>ROUNDUP(($L$1/E24),0)</f>
        <v>3</v>
      </c>
      <c r="I24" s="141">
        <v>10</v>
      </c>
      <c r="J24" s="174">
        <f t="shared" si="28"/>
        <v>0</v>
      </c>
      <c r="K24" s="68">
        <f t="shared" si="29"/>
        <v>0</v>
      </c>
      <c r="L24" s="180">
        <f t="shared" si="0"/>
        <v>0</v>
      </c>
      <c r="M24" s="386">
        <f t="shared" si="30"/>
        <v>2.4000000000000004</v>
      </c>
      <c r="N24" s="140">
        <f t="shared" si="31"/>
        <v>3</v>
      </c>
      <c r="O24" s="856">
        <f t="shared" si="32"/>
        <v>3.5999999999999996</v>
      </c>
      <c r="P24" s="141">
        <f t="shared" si="10"/>
        <v>10</v>
      </c>
      <c r="Q24" s="669">
        <f t="shared" si="33"/>
        <v>4</v>
      </c>
      <c r="R24" s="96" t="str">
        <f t="shared" si="1"/>
        <v/>
      </c>
      <c r="S24" s="1082">
        <f t="shared" si="2"/>
        <v>0</v>
      </c>
      <c r="T24" s="1079"/>
      <c r="U24" s="848"/>
      <c r="V24" s="322" t="s">
        <v>659</v>
      </c>
      <c r="W24" s="657" t="s">
        <v>323</v>
      </c>
      <c r="X24" s="288" t="str">
        <f t="shared" si="3"/>
        <v>MNS0600X10DB (REAFILADO)</v>
      </c>
      <c r="Y24" s="294">
        <v>3</v>
      </c>
      <c r="Z24" s="294" t="s">
        <v>660</v>
      </c>
      <c r="AA24" s="555">
        <v>45566</v>
      </c>
      <c r="AB24" s="292">
        <f t="shared" si="4"/>
        <v>254.25118400000002</v>
      </c>
      <c r="AC24" s="292">
        <f t="shared" si="5"/>
        <v>762.75355200000013</v>
      </c>
      <c r="AD24" s="323"/>
      <c r="AE24" s="1135"/>
    </row>
    <row r="25" spans="2:31" ht="30" customHeight="1" thickBot="1">
      <c r="B25" s="167" t="s">
        <v>50</v>
      </c>
      <c r="C25" s="41" t="s">
        <v>329</v>
      </c>
      <c r="D25" s="66" t="s">
        <v>149</v>
      </c>
      <c r="E25" s="55">
        <f>+E24*0.8</f>
        <v>6400</v>
      </c>
      <c r="F25" s="256">
        <v>24</v>
      </c>
      <c r="G25" s="28">
        <f>D_COV0219*F25</f>
        <v>407.88959999999997</v>
      </c>
      <c r="H25" s="1189"/>
      <c r="I25" s="141">
        <v>34</v>
      </c>
      <c r="J25" s="174">
        <f t="shared" si="28"/>
        <v>0</v>
      </c>
      <c r="K25" s="68">
        <f t="shared" si="29"/>
        <v>0</v>
      </c>
      <c r="L25" s="180">
        <f>G25*K25</f>
        <v>0</v>
      </c>
      <c r="M25" s="386">
        <f t="shared" si="30"/>
        <v>2.4000000000000004</v>
      </c>
      <c r="N25" s="140">
        <f t="shared" si="31"/>
        <v>3</v>
      </c>
      <c r="O25" s="856">
        <f t="shared" si="32"/>
        <v>3.5999999999999996</v>
      </c>
      <c r="P25" s="141">
        <f t="shared" si="10"/>
        <v>34</v>
      </c>
      <c r="Q25" s="669">
        <f t="shared" si="33"/>
        <v>4</v>
      </c>
      <c r="R25" s="96" t="str">
        <f t="shared" si="1"/>
        <v/>
      </c>
      <c r="S25" s="1082">
        <f t="shared" si="2"/>
        <v>0</v>
      </c>
      <c r="T25" s="1079"/>
      <c r="U25" s="848"/>
      <c r="V25" s="322" t="s">
        <v>659</v>
      </c>
      <c r="W25" s="657" t="s">
        <v>325</v>
      </c>
      <c r="X25" s="288" t="str">
        <f t="shared" si="3"/>
        <v>4035C7066 (REAFILADA)  (G08,G09)</v>
      </c>
      <c r="Y25" s="294">
        <v>1</v>
      </c>
      <c r="Z25" s="294" t="s">
        <v>660</v>
      </c>
      <c r="AA25" s="555">
        <v>45566</v>
      </c>
      <c r="AB25" s="292">
        <f t="shared" si="4"/>
        <v>958.54056000000003</v>
      </c>
      <c r="AC25" s="292">
        <f t="shared" si="5"/>
        <v>958.54056000000003</v>
      </c>
      <c r="AD25" s="674"/>
      <c r="AE25" s="1136"/>
    </row>
    <row r="26" spans="2:31" ht="30" customHeight="1">
      <c r="B26" s="167"/>
      <c r="C26" s="41" t="s">
        <v>330</v>
      </c>
      <c r="D26" s="66" t="s">
        <v>172</v>
      </c>
      <c r="E26" s="55">
        <v>8000</v>
      </c>
      <c r="F26" s="256">
        <v>120.79</v>
      </c>
      <c r="G26" s="28">
        <f>D_COV0219*F26</f>
        <v>2052.874366</v>
      </c>
      <c r="H26" s="1188">
        <f>ROUNDUP(($L$1/E26),0)</f>
        <v>3</v>
      </c>
      <c r="I26" s="141">
        <v>36</v>
      </c>
      <c r="J26" s="174">
        <f t="shared" si="28"/>
        <v>0</v>
      </c>
      <c r="K26" s="68">
        <f t="shared" si="29"/>
        <v>0</v>
      </c>
      <c r="L26" s="180">
        <f t="shared" si="0"/>
        <v>0</v>
      </c>
      <c r="M26" s="386">
        <f t="shared" si="30"/>
        <v>2.4000000000000004</v>
      </c>
      <c r="N26" s="140">
        <f t="shared" si="31"/>
        <v>3</v>
      </c>
      <c r="O26" s="856">
        <f t="shared" si="32"/>
        <v>3.5999999999999996</v>
      </c>
      <c r="P26" s="141">
        <f t="shared" si="10"/>
        <v>36</v>
      </c>
      <c r="Q26" s="669">
        <f t="shared" si="33"/>
        <v>4</v>
      </c>
      <c r="R26" s="96" t="str">
        <f t="shared" si="1"/>
        <v/>
      </c>
      <c r="S26" s="1082">
        <f t="shared" si="2"/>
        <v>0</v>
      </c>
      <c r="T26" s="1079"/>
      <c r="U26" s="848"/>
      <c r="V26" s="322" t="s">
        <v>659</v>
      </c>
      <c r="W26" s="657" t="s">
        <v>327</v>
      </c>
      <c r="X26" s="288" t="str">
        <f t="shared" ref="X26:X27" si="34">IFERROR((VLOOKUP(W26,$C$7:$G$41,2,FALSE)),"")</f>
        <v>4035C7065 (REAFILADA)</v>
      </c>
      <c r="Y26" s="294">
        <v>1</v>
      </c>
      <c r="Z26" s="294" t="s">
        <v>660</v>
      </c>
      <c r="AA26" s="555">
        <v>45566</v>
      </c>
      <c r="AB26" s="292">
        <f t="shared" ref="AB26:AB27" si="35">IFERROR((VLOOKUP(W26,$C$7:$I$41,5,FALSE)),"")</f>
        <v>442.56021599999997</v>
      </c>
      <c r="AC26" s="292">
        <f t="shared" ref="AC26:AC27" si="36">Y26*AB26</f>
        <v>442.56021599999997</v>
      </c>
      <c r="AD26" s="323"/>
      <c r="AE26" s="1135"/>
    </row>
    <row r="27" spans="2:31" ht="30" customHeight="1">
      <c r="B27" s="167"/>
      <c r="C27" s="41" t="s">
        <v>331</v>
      </c>
      <c r="D27" s="66" t="s">
        <v>173</v>
      </c>
      <c r="E27" s="55">
        <v>8000</v>
      </c>
      <c r="F27" s="256">
        <v>27</v>
      </c>
      <c r="G27" s="28">
        <f>D_COV0219*F27</f>
        <v>458.87580000000003</v>
      </c>
      <c r="H27" s="1189"/>
      <c r="I27" s="141">
        <v>76</v>
      </c>
      <c r="J27" s="174">
        <f t="shared" si="28"/>
        <v>0</v>
      </c>
      <c r="K27" s="68">
        <f t="shared" si="29"/>
        <v>0</v>
      </c>
      <c r="L27" s="180">
        <f t="shared" si="0"/>
        <v>0</v>
      </c>
      <c r="M27" s="386">
        <f t="shared" si="30"/>
        <v>2.4000000000000004</v>
      </c>
      <c r="N27" s="140">
        <f t="shared" si="31"/>
        <v>3</v>
      </c>
      <c r="O27" s="856">
        <f t="shared" si="32"/>
        <v>3.5999999999999996</v>
      </c>
      <c r="P27" s="141">
        <f t="shared" si="10"/>
        <v>76</v>
      </c>
      <c r="Q27" s="669">
        <f t="shared" si="33"/>
        <v>4</v>
      </c>
      <c r="R27" s="96" t="str">
        <f t="shared" si="1"/>
        <v/>
      </c>
      <c r="S27" s="1082">
        <f t="shared" si="2"/>
        <v>0</v>
      </c>
      <c r="T27" s="1079"/>
      <c r="U27" s="848"/>
      <c r="V27" s="322" t="s">
        <v>659</v>
      </c>
      <c r="W27" s="657" t="s">
        <v>329</v>
      </c>
      <c r="X27" s="288" t="str">
        <f t="shared" si="34"/>
        <v>3AFK120-300 (REAFILADA)</v>
      </c>
      <c r="Y27" s="294">
        <v>1</v>
      </c>
      <c r="Z27" s="294" t="s">
        <v>660</v>
      </c>
      <c r="AA27" s="555">
        <v>45566</v>
      </c>
      <c r="AB27" s="292">
        <f t="shared" si="35"/>
        <v>407.88959999999997</v>
      </c>
      <c r="AC27" s="292">
        <f t="shared" si="36"/>
        <v>407.88959999999997</v>
      </c>
      <c r="AD27" s="323"/>
      <c r="AE27" s="1135"/>
    </row>
    <row r="28" spans="2:31" ht="30" customHeight="1" thickBot="1">
      <c r="B28" s="167" t="s">
        <v>50</v>
      </c>
      <c r="C28" s="41" t="s">
        <v>314</v>
      </c>
      <c r="D28" s="66" t="s">
        <v>92</v>
      </c>
      <c r="E28" s="55">
        <v>8000</v>
      </c>
      <c r="F28" s="256">
        <v>73.8</v>
      </c>
      <c r="G28" s="28">
        <f t="shared" si="27"/>
        <v>1254.26052</v>
      </c>
      <c r="H28" s="1188">
        <f>ROUNDUP(($L$1/E28),0)</f>
        <v>3</v>
      </c>
      <c r="I28" s="141">
        <v>12</v>
      </c>
      <c r="J28" s="174">
        <f t="shared" si="28"/>
        <v>0</v>
      </c>
      <c r="K28" s="68">
        <f t="shared" si="29"/>
        <v>0</v>
      </c>
      <c r="L28" s="180">
        <f t="shared" si="0"/>
        <v>0</v>
      </c>
      <c r="M28" s="386">
        <f t="shared" si="30"/>
        <v>2.4000000000000004</v>
      </c>
      <c r="N28" s="140">
        <f t="shared" si="31"/>
        <v>3</v>
      </c>
      <c r="O28" s="856">
        <f t="shared" si="32"/>
        <v>3.5999999999999996</v>
      </c>
      <c r="P28" s="141">
        <f t="shared" si="10"/>
        <v>12</v>
      </c>
      <c r="Q28" s="669">
        <f t="shared" si="33"/>
        <v>4</v>
      </c>
      <c r="R28" s="96" t="str">
        <f t="shared" si="1"/>
        <v/>
      </c>
      <c r="S28" s="1082">
        <f t="shared" si="2"/>
        <v>0</v>
      </c>
      <c r="T28" s="1079"/>
      <c r="U28" s="848"/>
      <c r="V28" s="322" t="s">
        <v>659</v>
      </c>
      <c r="W28" s="657" t="s">
        <v>315</v>
      </c>
      <c r="X28" s="288" t="str">
        <f t="shared" si="3"/>
        <v>AD-LDS φ12×90° (REAFILADA)</v>
      </c>
      <c r="Y28" s="294">
        <v>1</v>
      </c>
      <c r="Z28" s="294" t="s">
        <v>660</v>
      </c>
      <c r="AA28" s="555">
        <v>45566</v>
      </c>
      <c r="AB28" s="292">
        <f t="shared" si="4"/>
        <v>509.86200000000002</v>
      </c>
      <c r="AC28" s="292">
        <f t="shared" si="5"/>
        <v>509.86200000000002</v>
      </c>
      <c r="AD28" s="674"/>
      <c r="AE28" s="1136"/>
    </row>
    <row r="29" spans="2:31" ht="30" customHeight="1">
      <c r="B29" s="167" t="s">
        <v>50</v>
      </c>
      <c r="C29" s="41" t="s">
        <v>315</v>
      </c>
      <c r="D29" s="66" t="s">
        <v>142</v>
      </c>
      <c r="E29" s="55">
        <f>E28*0.8</f>
        <v>6400</v>
      </c>
      <c r="F29" s="256">
        <v>30</v>
      </c>
      <c r="G29" s="28">
        <f t="shared" si="27"/>
        <v>509.86200000000002</v>
      </c>
      <c r="H29" s="1189"/>
      <c r="I29" s="141">
        <v>3</v>
      </c>
      <c r="J29" s="174">
        <f t="shared" si="28"/>
        <v>0</v>
      </c>
      <c r="K29" s="68">
        <f t="shared" si="29"/>
        <v>0</v>
      </c>
      <c r="L29" s="180">
        <f t="shared" si="0"/>
        <v>0</v>
      </c>
      <c r="M29" s="386">
        <f t="shared" si="30"/>
        <v>2.4000000000000004</v>
      </c>
      <c r="N29" s="140">
        <f t="shared" si="31"/>
        <v>3</v>
      </c>
      <c r="O29" s="856">
        <f t="shared" si="32"/>
        <v>3.5999999999999996</v>
      </c>
      <c r="P29" s="141">
        <f t="shared" si="10"/>
        <v>3</v>
      </c>
      <c r="Q29" s="669">
        <f t="shared" si="33"/>
        <v>2</v>
      </c>
      <c r="R29" s="96" t="str">
        <f t="shared" si="1"/>
        <v>SOLICITAR</v>
      </c>
      <c r="S29" s="1082">
        <f t="shared" si="2"/>
        <v>0</v>
      </c>
      <c r="T29" s="1079"/>
      <c r="U29" s="848"/>
      <c r="V29" s="322" t="s">
        <v>659</v>
      </c>
      <c r="W29" s="290" t="s">
        <v>333</v>
      </c>
      <c r="X29" s="288" t="str">
        <f t="shared" si="3"/>
        <v>MNS0600LB (REAFILADO)</v>
      </c>
      <c r="Y29" s="294">
        <v>1</v>
      </c>
      <c r="Z29" s="294" t="s">
        <v>660</v>
      </c>
      <c r="AA29" s="555">
        <v>45566</v>
      </c>
      <c r="AB29" s="292">
        <f t="shared" si="4"/>
        <v>254.25118400000002</v>
      </c>
      <c r="AC29" s="292">
        <f t="shared" si="5"/>
        <v>254.25118400000002</v>
      </c>
      <c r="AD29" s="323"/>
      <c r="AE29" s="1135"/>
    </row>
    <row r="30" spans="2:31" ht="30" customHeight="1">
      <c r="B30" s="167" t="s">
        <v>25</v>
      </c>
      <c r="C30" s="41" t="s">
        <v>332</v>
      </c>
      <c r="D30" s="66" t="s">
        <v>113</v>
      </c>
      <c r="E30" s="55">
        <v>8000</v>
      </c>
      <c r="F30" s="256"/>
      <c r="G30" s="28">
        <v>1630</v>
      </c>
      <c r="H30" s="1184">
        <f>ROUNDUP(($L$1/E30),0)</f>
        <v>3</v>
      </c>
      <c r="I30" s="141">
        <v>4</v>
      </c>
      <c r="J30" s="174">
        <f t="shared" si="28"/>
        <v>0</v>
      </c>
      <c r="K30" s="68">
        <f t="shared" si="29"/>
        <v>0</v>
      </c>
      <c r="L30" s="180">
        <f t="shared" si="0"/>
        <v>0</v>
      </c>
      <c r="M30" s="386">
        <f t="shared" si="30"/>
        <v>2.4000000000000004</v>
      </c>
      <c r="N30" s="140">
        <f t="shared" si="31"/>
        <v>3</v>
      </c>
      <c r="O30" s="856">
        <f t="shared" si="32"/>
        <v>3.5999999999999996</v>
      </c>
      <c r="P30" s="141">
        <f t="shared" si="10"/>
        <v>4</v>
      </c>
      <c r="Q30" s="669">
        <f t="shared" si="33"/>
        <v>4</v>
      </c>
      <c r="R30" s="96" t="str">
        <f t="shared" si="1"/>
        <v/>
      </c>
      <c r="S30" s="1082">
        <f t="shared" si="2"/>
        <v>0</v>
      </c>
      <c r="T30" s="1079"/>
      <c r="U30" s="848"/>
      <c r="V30" s="322" t="s">
        <v>659</v>
      </c>
      <c r="W30" s="290" t="s">
        <v>335</v>
      </c>
      <c r="X30" s="288" t="str">
        <f t="shared" si="3"/>
        <v>4035C7062 (REAFILADA)</v>
      </c>
      <c r="Y30" s="294">
        <v>1</v>
      </c>
      <c r="Z30" s="294" t="s">
        <v>660</v>
      </c>
      <c r="AA30" s="555">
        <v>45566</v>
      </c>
      <c r="AB30" s="292">
        <f t="shared" si="4"/>
        <v>542.49316800000008</v>
      </c>
      <c r="AC30" s="292">
        <f t="shared" si="5"/>
        <v>542.49316800000008</v>
      </c>
      <c r="AD30" s="323"/>
      <c r="AE30" s="1135"/>
    </row>
    <row r="31" spans="2:31" ht="30" customHeight="1">
      <c r="B31" s="167" t="s">
        <v>25</v>
      </c>
      <c r="C31" s="41" t="s">
        <v>333</v>
      </c>
      <c r="D31" s="66" t="s">
        <v>145</v>
      </c>
      <c r="E31" s="55">
        <v>8000</v>
      </c>
      <c r="F31" s="256">
        <v>14.96</v>
      </c>
      <c r="G31" s="28">
        <f t="shared" ref="G31:G40" si="37">D_COV0219*F31</f>
        <v>254.25118400000002</v>
      </c>
      <c r="H31" s="1185"/>
      <c r="I31" s="141">
        <v>4</v>
      </c>
      <c r="J31" s="174">
        <f t="shared" si="28"/>
        <v>6</v>
      </c>
      <c r="K31" s="68">
        <f t="shared" si="29"/>
        <v>0</v>
      </c>
      <c r="L31" s="180">
        <f>G31*K31</f>
        <v>0</v>
      </c>
      <c r="M31" s="386">
        <f t="shared" si="30"/>
        <v>2.4000000000000004</v>
      </c>
      <c r="N31" s="140">
        <f t="shared" si="31"/>
        <v>3</v>
      </c>
      <c r="O31" s="856">
        <f t="shared" si="32"/>
        <v>3.5999999999999996</v>
      </c>
      <c r="P31" s="141">
        <f t="shared" si="10"/>
        <v>10</v>
      </c>
      <c r="Q31" s="669">
        <f t="shared" si="33"/>
        <v>4</v>
      </c>
      <c r="R31" s="96" t="str">
        <f t="shared" si="1"/>
        <v/>
      </c>
      <c r="S31" s="1082">
        <f t="shared" si="2"/>
        <v>0</v>
      </c>
      <c r="T31" s="1079"/>
      <c r="U31" s="848"/>
      <c r="V31" s="322" t="s">
        <v>659</v>
      </c>
      <c r="W31" s="657" t="s">
        <v>336</v>
      </c>
      <c r="X31" s="288" t="str">
        <f t="shared" si="3"/>
        <v>4035C7068</v>
      </c>
      <c r="Y31" s="294">
        <v>1</v>
      </c>
      <c r="Z31" s="294" t="s">
        <v>660</v>
      </c>
      <c r="AA31" s="555">
        <v>45566</v>
      </c>
      <c r="AB31" s="292">
        <f t="shared" si="4"/>
        <v>3854.55672</v>
      </c>
      <c r="AC31" s="292">
        <f t="shared" si="5"/>
        <v>3854.55672</v>
      </c>
      <c r="AD31" s="323"/>
      <c r="AE31" s="1135"/>
    </row>
    <row r="32" spans="2:31" ht="30" customHeight="1">
      <c r="B32" s="167" t="s">
        <v>25</v>
      </c>
      <c r="C32" s="41" t="s">
        <v>334</v>
      </c>
      <c r="D32" s="66" t="s">
        <v>114</v>
      </c>
      <c r="E32" s="55">
        <v>8000</v>
      </c>
      <c r="F32" s="256">
        <v>249.9</v>
      </c>
      <c r="G32" s="28">
        <f t="shared" si="37"/>
        <v>4247.1504599999998</v>
      </c>
      <c r="H32" s="1188">
        <f>ROUNDUP(($L$1/E32),0)</f>
        <v>3</v>
      </c>
      <c r="I32" s="141">
        <v>2</v>
      </c>
      <c r="J32" s="174">
        <f t="shared" si="28"/>
        <v>0</v>
      </c>
      <c r="K32" s="68">
        <f t="shared" si="29"/>
        <v>0</v>
      </c>
      <c r="L32" s="180">
        <f t="shared" si="0"/>
        <v>0</v>
      </c>
      <c r="M32" s="386">
        <f t="shared" si="30"/>
        <v>2.4000000000000004</v>
      </c>
      <c r="N32" s="140">
        <f t="shared" si="31"/>
        <v>3</v>
      </c>
      <c r="O32" s="856">
        <f t="shared" si="32"/>
        <v>3.5999999999999996</v>
      </c>
      <c r="P32" s="141">
        <f t="shared" si="10"/>
        <v>2</v>
      </c>
      <c r="Q32" s="669">
        <f t="shared" si="33"/>
        <v>1</v>
      </c>
      <c r="R32" s="96" t="str">
        <f t="shared" si="1"/>
        <v>SOLICITAR</v>
      </c>
      <c r="S32" s="1082">
        <f t="shared" si="2"/>
        <v>0</v>
      </c>
      <c r="T32" s="1079"/>
      <c r="U32" s="848"/>
      <c r="V32" s="322" t="s">
        <v>659</v>
      </c>
      <c r="W32" s="657" t="s">
        <v>340</v>
      </c>
      <c r="X32" s="288" t="str">
        <f t="shared" si="3"/>
        <v xml:space="preserve">ROL-017775B </v>
      </c>
      <c r="Y32" s="294">
        <v>1</v>
      </c>
      <c r="Z32" s="294" t="s">
        <v>660</v>
      </c>
      <c r="AA32" s="555">
        <v>45566</v>
      </c>
      <c r="AB32" s="292">
        <f t="shared" si="4"/>
        <v>408.90932399999997</v>
      </c>
      <c r="AC32" s="292">
        <f t="shared" si="5"/>
        <v>408.90932399999997</v>
      </c>
      <c r="AD32" s="323"/>
      <c r="AE32" s="1135"/>
    </row>
    <row r="33" spans="1:31" ht="30" customHeight="1">
      <c r="B33" s="167" t="s">
        <v>25</v>
      </c>
      <c r="C33" s="41" t="s">
        <v>335</v>
      </c>
      <c r="D33" s="66" t="s">
        <v>115</v>
      </c>
      <c r="E33" s="55">
        <v>8000</v>
      </c>
      <c r="F33" s="256">
        <v>31.92</v>
      </c>
      <c r="G33" s="28">
        <f t="shared" si="37"/>
        <v>542.49316800000008</v>
      </c>
      <c r="H33" s="1189"/>
      <c r="I33" s="141">
        <v>4</v>
      </c>
      <c r="J33" s="174">
        <f t="shared" si="28"/>
        <v>0</v>
      </c>
      <c r="K33" s="68">
        <f t="shared" si="29"/>
        <v>0</v>
      </c>
      <c r="L33" s="180">
        <f>G33*K33</f>
        <v>0</v>
      </c>
      <c r="M33" s="386">
        <f t="shared" si="30"/>
        <v>2.4000000000000004</v>
      </c>
      <c r="N33" s="140">
        <f t="shared" si="31"/>
        <v>3</v>
      </c>
      <c r="O33" s="856">
        <f t="shared" si="32"/>
        <v>3.5999999999999996</v>
      </c>
      <c r="P33" s="141">
        <f t="shared" si="10"/>
        <v>4</v>
      </c>
      <c r="Q33" s="669">
        <f t="shared" si="33"/>
        <v>4</v>
      </c>
      <c r="R33" s="96" t="str">
        <f t="shared" si="1"/>
        <v/>
      </c>
      <c r="S33" s="1082">
        <f t="shared" si="2"/>
        <v>0</v>
      </c>
      <c r="T33" s="1079"/>
      <c r="U33" s="848"/>
      <c r="V33" s="322" t="s">
        <v>603</v>
      </c>
      <c r="W33" s="657" t="s">
        <v>319</v>
      </c>
      <c r="X33" s="288" t="str">
        <f t="shared" si="3"/>
        <v>4035C7064 (REAFILADA)</v>
      </c>
      <c r="Y33" s="294">
        <v>3</v>
      </c>
      <c r="Z33" s="294" t="s">
        <v>588</v>
      </c>
      <c r="AA33" s="555">
        <v>45576</v>
      </c>
      <c r="AB33" s="292">
        <f t="shared" si="4"/>
        <v>473.32189000000005</v>
      </c>
      <c r="AC33" s="293">
        <f t="shared" si="5"/>
        <v>1419.96567</v>
      </c>
      <c r="AD33" s="323" t="s">
        <v>664</v>
      </c>
      <c r="AE33" s="1135"/>
    </row>
    <row r="34" spans="1:31" ht="30" customHeight="1" thickBot="1">
      <c r="B34" s="167" t="s">
        <v>25</v>
      </c>
      <c r="C34" s="41" t="s">
        <v>336</v>
      </c>
      <c r="D34" s="66" t="s">
        <v>116</v>
      </c>
      <c r="E34" s="55">
        <v>5000</v>
      </c>
      <c r="F34" s="256">
        <v>226.8</v>
      </c>
      <c r="G34" s="28">
        <f>D_COV0219*F34</f>
        <v>3854.55672</v>
      </c>
      <c r="H34" s="1188">
        <f>ROUNDUP(($L$1/E34),0)</f>
        <v>4</v>
      </c>
      <c r="I34" s="141">
        <v>2</v>
      </c>
      <c r="J34" s="174">
        <f t="shared" si="28"/>
        <v>0</v>
      </c>
      <c r="K34" s="68">
        <f t="shared" si="29"/>
        <v>0</v>
      </c>
      <c r="L34" s="180">
        <f>G34*K34</f>
        <v>0</v>
      </c>
      <c r="M34" s="386">
        <f t="shared" si="30"/>
        <v>3.2</v>
      </c>
      <c r="N34" s="140">
        <f t="shared" si="31"/>
        <v>4</v>
      </c>
      <c r="O34" s="856">
        <f t="shared" si="32"/>
        <v>4.8</v>
      </c>
      <c r="P34" s="141">
        <f t="shared" si="10"/>
        <v>2</v>
      </c>
      <c r="Q34" s="669">
        <f t="shared" si="33"/>
        <v>1</v>
      </c>
      <c r="R34" s="96" t="str">
        <f t="shared" si="1"/>
        <v>SOLICITAR</v>
      </c>
      <c r="S34" s="1082">
        <f t="shared" si="2"/>
        <v>0</v>
      </c>
      <c r="T34" s="1079"/>
      <c r="U34" s="848"/>
      <c r="V34" s="322" t="s">
        <v>603</v>
      </c>
      <c r="W34" s="657" t="s">
        <v>327</v>
      </c>
      <c r="X34" s="288" t="str">
        <f t="shared" si="3"/>
        <v>4035C7065 (REAFILADA)</v>
      </c>
      <c r="Y34" s="294">
        <v>1</v>
      </c>
      <c r="Z34" s="294" t="s">
        <v>588</v>
      </c>
      <c r="AA34" s="555">
        <v>45576</v>
      </c>
      <c r="AB34" s="292">
        <f t="shared" si="4"/>
        <v>442.56021599999997</v>
      </c>
      <c r="AC34" s="292">
        <f t="shared" si="5"/>
        <v>442.56021599999997</v>
      </c>
      <c r="AD34" s="674"/>
      <c r="AE34" s="1136"/>
    </row>
    <row r="35" spans="1:31" ht="30" customHeight="1">
      <c r="B35" s="167" t="s">
        <v>25</v>
      </c>
      <c r="C35" s="41" t="s">
        <v>337</v>
      </c>
      <c r="D35" s="66" t="s">
        <v>117</v>
      </c>
      <c r="E35" s="55">
        <f>E34*0.8</f>
        <v>4000</v>
      </c>
      <c r="F35" s="256">
        <v>26.31</v>
      </c>
      <c r="G35" s="28">
        <f t="shared" si="37"/>
        <v>447.14897399999995</v>
      </c>
      <c r="H35" s="1189"/>
      <c r="I35" s="141">
        <v>0</v>
      </c>
      <c r="J35" s="174">
        <f t="shared" si="28"/>
        <v>5</v>
      </c>
      <c r="K35" s="68">
        <f t="shared" si="29"/>
        <v>0</v>
      </c>
      <c r="L35" s="180">
        <f t="shared" si="0"/>
        <v>0</v>
      </c>
      <c r="M35" s="386">
        <f t="shared" si="30"/>
        <v>4</v>
      </c>
      <c r="N35" s="140">
        <f t="shared" si="31"/>
        <v>5</v>
      </c>
      <c r="O35" s="856">
        <f t="shared" si="32"/>
        <v>6</v>
      </c>
      <c r="P35" s="141">
        <f t="shared" si="10"/>
        <v>5</v>
      </c>
      <c r="Q35" s="669">
        <f t="shared" si="33"/>
        <v>2</v>
      </c>
      <c r="R35" s="96" t="str">
        <f t="shared" si="1"/>
        <v>SOLICITAR</v>
      </c>
      <c r="S35" s="1082">
        <f t="shared" si="2"/>
        <v>0</v>
      </c>
      <c r="T35" s="1079"/>
      <c r="U35" s="848"/>
      <c r="V35" s="322" t="s">
        <v>603</v>
      </c>
      <c r="W35" s="657" t="s">
        <v>333</v>
      </c>
      <c r="X35" s="288" t="str">
        <f t="shared" si="3"/>
        <v>MNS0600LB (REAFILADO)</v>
      </c>
      <c r="Y35" s="294">
        <v>2</v>
      </c>
      <c r="Z35" s="294" t="s">
        <v>588</v>
      </c>
      <c r="AA35" s="555">
        <v>45576</v>
      </c>
      <c r="AB35" s="292">
        <f t="shared" si="4"/>
        <v>254.25118400000002</v>
      </c>
      <c r="AC35" s="293">
        <f t="shared" si="5"/>
        <v>508.50236800000005</v>
      </c>
      <c r="AD35" s="323"/>
      <c r="AE35" s="1135"/>
    </row>
    <row r="36" spans="1:31" ht="30" customHeight="1">
      <c r="B36" s="167" t="s">
        <v>25</v>
      </c>
      <c r="C36" s="41" t="s">
        <v>338</v>
      </c>
      <c r="D36" s="66" t="s">
        <v>118</v>
      </c>
      <c r="E36" s="55">
        <v>8500</v>
      </c>
      <c r="F36" s="256">
        <v>45.13</v>
      </c>
      <c r="G36" s="28">
        <f t="shared" si="37"/>
        <v>767.00240200000007</v>
      </c>
      <c r="H36" s="12">
        <f t="shared" ref="H36:H40" si="38">ROUNDUP(($L$1/E36),0)</f>
        <v>2</v>
      </c>
      <c r="I36" s="141">
        <v>5</v>
      </c>
      <c r="J36" s="174">
        <f t="shared" si="28"/>
        <v>5</v>
      </c>
      <c r="K36" s="68">
        <f t="shared" si="29"/>
        <v>0</v>
      </c>
      <c r="L36" s="180">
        <f t="shared" si="0"/>
        <v>0</v>
      </c>
      <c r="M36" s="386">
        <f t="shared" si="30"/>
        <v>2.4000000000000004</v>
      </c>
      <c r="N36" s="140">
        <f t="shared" si="31"/>
        <v>3</v>
      </c>
      <c r="O36" s="856">
        <f t="shared" si="32"/>
        <v>3.5999999999999996</v>
      </c>
      <c r="P36" s="141">
        <f t="shared" si="10"/>
        <v>10</v>
      </c>
      <c r="Q36" s="669">
        <f t="shared" si="33"/>
        <v>4</v>
      </c>
      <c r="R36" s="96" t="str">
        <f t="shared" si="1"/>
        <v/>
      </c>
      <c r="S36" s="1082">
        <f t="shared" si="2"/>
        <v>0</v>
      </c>
      <c r="T36" s="1079"/>
      <c r="U36" s="848"/>
      <c r="V36" s="322"/>
      <c r="W36" s="657"/>
      <c r="X36" s="288" t="str">
        <f t="shared" si="3"/>
        <v/>
      </c>
      <c r="Y36" s="294"/>
      <c r="Z36" s="606"/>
      <c r="AA36" s="555"/>
      <c r="AB36" s="292" t="str">
        <f t="shared" si="4"/>
        <v/>
      </c>
      <c r="AC36" s="292" t="e">
        <f t="shared" si="5"/>
        <v>#VALUE!</v>
      </c>
      <c r="AD36" s="323"/>
      <c r="AE36" s="1135"/>
    </row>
    <row r="37" spans="1:31" ht="30" customHeight="1" thickBot="1">
      <c r="B37" s="167" t="s">
        <v>25</v>
      </c>
      <c r="C37" s="41" t="s">
        <v>339</v>
      </c>
      <c r="D37" s="66" t="s">
        <v>119</v>
      </c>
      <c r="E37" s="55">
        <v>6000</v>
      </c>
      <c r="F37" s="256">
        <v>33.090000000000003</v>
      </c>
      <c r="G37" s="28">
        <f t="shared" si="37"/>
        <v>562.37778600000001</v>
      </c>
      <c r="H37" s="12">
        <f t="shared" si="38"/>
        <v>3</v>
      </c>
      <c r="I37" s="141">
        <v>2</v>
      </c>
      <c r="J37" s="174">
        <f t="shared" si="28"/>
        <v>8</v>
      </c>
      <c r="K37" s="68">
        <f t="shared" si="29"/>
        <v>0</v>
      </c>
      <c r="L37" s="180">
        <f t="shared" si="0"/>
        <v>0</v>
      </c>
      <c r="M37" s="386">
        <f t="shared" si="30"/>
        <v>3.2</v>
      </c>
      <c r="N37" s="140">
        <f t="shared" si="31"/>
        <v>4</v>
      </c>
      <c r="O37" s="856">
        <f t="shared" si="32"/>
        <v>4.8</v>
      </c>
      <c r="P37" s="141">
        <f t="shared" si="10"/>
        <v>10</v>
      </c>
      <c r="Q37" s="669">
        <f t="shared" si="33"/>
        <v>4</v>
      </c>
      <c r="R37" s="96" t="str">
        <f t="shared" si="1"/>
        <v/>
      </c>
      <c r="S37" s="1082">
        <f t="shared" si="2"/>
        <v>0</v>
      </c>
      <c r="T37" s="1079"/>
      <c r="U37" s="848"/>
      <c r="V37" s="322"/>
      <c r="W37" s="657"/>
      <c r="X37" s="288" t="str">
        <f t="shared" si="3"/>
        <v/>
      </c>
      <c r="Y37" s="294"/>
      <c r="Z37" s="606"/>
      <c r="AA37" s="555"/>
      <c r="AB37" s="292" t="str">
        <f t="shared" si="4"/>
        <v/>
      </c>
      <c r="AC37" s="293" t="e">
        <f t="shared" si="5"/>
        <v>#VALUE!</v>
      </c>
      <c r="AD37" s="674"/>
      <c r="AE37" s="1136"/>
    </row>
    <row r="38" spans="1:31" ht="30" customHeight="1">
      <c r="B38" s="167" t="s">
        <v>53</v>
      </c>
      <c r="C38" s="41" t="s">
        <v>340</v>
      </c>
      <c r="D38" s="66" t="s">
        <v>120</v>
      </c>
      <c r="E38" s="55">
        <v>10000</v>
      </c>
      <c r="F38" s="256">
        <v>24.06</v>
      </c>
      <c r="G38" s="28">
        <f t="shared" si="37"/>
        <v>408.90932399999997</v>
      </c>
      <c r="H38" s="12">
        <f t="shared" si="38"/>
        <v>2</v>
      </c>
      <c r="I38" s="141">
        <v>8</v>
      </c>
      <c r="J38" s="174">
        <f t="shared" si="28"/>
        <v>0</v>
      </c>
      <c r="K38" s="68">
        <f t="shared" si="29"/>
        <v>0</v>
      </c>
      <c r="L38" s="180">
        <f t="shared" si="0"/>
        <v>0</v>
      </c>
      <c r="M38" s="386">
        <f t="shared" si="30"/>
        <v>1.6</v>
      </c>
      <c r="N38" s="140">
        <f t="shared" si="31"/>
        <v>2</v>
      </c>
      <c r="O38" s="856">
        <f t="shared" si="32"/>
        <v>2.4</v>
      </c>
      <c r="P38" s="141">
        <f t="shared" si="10"/>
        <v>8</v>
      </c>
      <c r="Q38" s="669">
        <f t="shared" si="33"/>
        <v>4</v>
      </c>
      <c r="R38" s="96" t="str">
        <f t="shared" si="1"/>
        <v/>
      </c>
      <c r="S38" s="1082">
        <f t="shared" si="2"/>
        <v>0</v>
      </c>
      <c r="T38" s="1079"/>
      <c r="U38" s="848"/>
      <c r="V38" s="322"/>
      <c r="W38" s="657"/>
      <c r="X38" s="288" t="str">
        <f t="shared" si="3"/>
        <v/>
      </c>
      <c r="Y38" s="294"/>
      <c r="Z38" s="606"/>
      <c r="AA38" s="555"/>
      <c r="AB38" s="292" t="str">
        <f t="shared" si="4"/>
        <v/>
      </c>
      <c r="AC38" s="292" t="e">
        <f t="shared" si="5"/>
        <v>#VALUE!</v>
      </c>
      <c r="AD38" s="323"/>
      <c r="AE38" s="1135"/>
    </row>
    <row r="39" spans="1:31" s="165" customFormat="1" ht="30" customHeight="1">
      <c r="B39" s="167" t="s">
        <v>25</v>
      </c>
      <c r="C39" s="41" t="s">
        <v>404</v>
      </c>
      <c r="D39" s="66" t="s">
        <v>119</v>
      </c>
      <c r="E39" s="55">
        <v>8500</v>
      </c>
      <c r="F39" s="256">
        <v>0</v>
      </c>
      <c r="G39" s="28">
        <f t="shared" si="37"/>
        <v>0</v>
      </c>
      <c r="H39" s="12">
        <f>ROUNDUP(($L$1/E39),0)</f>
        <v>2</v>
      </c>
      <c r="I39" s="141">
        <v>0</v>
      </c>
      <c r="J39" s="174">
        <f t="shared" si="28"/>
        <v>0</v>
      </c>
      <c r="K39" s="68">
        <f t="shared" si="29"/>
        <v>0</v>
      </c>
      <c r="L39" s="180">
        <f t="shared" si="0"/>
        <v>0</v>
      </c>
      <c r="M39" s="386">
        <f t="shared" si="30"/>
        <v>2.4000000000000004</v>
      </c>
      <c r="N39" s="140">
        <f t="shared" si="31"/>
        <v>3</v>
      </c>
      <c r="O39" s="856">
        <f t="shared" si="32"/>
        <v>3.5999999999999996</v>
      </c>
      <c r="P39" s="141">
        <v>0</v>
      </c>
      <c r="Q39" s="675">
        <f t="shared" si="33"/>
        <v>1</v>
      </c>
      <c r="R39" s="96" t="str">
        <f t="shared" si="1"/>
        <v>SOLICITAR</v>
      </c>
      <c r="S39" s="1082">
        <f t="shared" si="2"/>
        <v>0</v>
      </c>
      <c r="T39" s="1079"/>
      <c r="U39" s="848"/>
      <c r="V39" s="322"/>
      <c r="W39" s="657"/>
      <c r="X39" s="288" t="str">
        <f t="shared" si="3"/>
        <v/>
      </c>
      <c r="Y39" s="294"/>
      <c r="Z39" s="658"/>
      <c r="AA39" s="295"/>
      <c r="AB39" s="292" t="str">
        <f t="shared" si="4"/>
        <v/>
      </c>
      <c r="AC39" s="293" t="e">
        <f t="shared" si="5"/>
        <v>#VALUE!</v>
      </c>
      <c r="AD39" s="323"/>
      <c r="AE39" s="1135"/>
    </row>
    <row r="40" spans="1:31" s="165" customFormat="1" ht="30" customHeight="1">
      <c r="B40" s="167" t="s">
        <v>25</v>
      </c>
      <c r="C40" s="41" t="s">
        <v>405</v>
      </c>
      <c r="D40" s="66" t="s">
        <v>118</v>
      </c>
      <c r="E40" s="55">
        <v>6000</v>
      </c>
      <c r="F40" s="256">
        <v>0</v>
      </c>
      <c r="G40" s="28">
        <f t="shared" si="37"/>
        <v>0</v>
      </c>
      <c r="H40" s="12">
        <f t="shared" si="38"/>
        <v>3</v>
      </c>
      <c r="I40" s="141">
        <v>8</v>
      </c>
      <c r="J40" s="174">
        <f t="shared" si="28"/>
        <v>0</v>
      </c>
      <c r="K40" s="68">
        <f t="shared" si="29"/>
        <v>0</v>
      </c>
      <c r="L40" s="180">
        <f t="shared" si="0"/>
        <v>0</v>
      </c>
      <c r="M40" s="386">
        <f t="shared" si="30"/>
        <v>3.2</v>
      </c>
      <c r="N40" s="140">
        <f t="shared" si="31"/>
        <v>4</v>
      </c>
      <c r="O40" s="856">
        <f t="shared" si="32"/>
        <v>4.8</v>
      </c>
      <c r="P40" s="141">
        <v>8</v>
      </c>
      <c r="Q40" s="675">
        <f t="shared" si="33"/>
        <v>4</v>
      </c>
      <c r="R40" s="96" t="str">
        <f t="shared" si="1"/>
        <v/>
      </c>
      <c r="S40" s="1082">
        <f t="shared" si="2"/>
        <v>0</v>
      </c>
      <c r="T40" s="1079"/>
      <c r="U40" s="678"/>
      <c r="V40" s="322"/>
      <c r="W40" s="657"/>
      <c r="X40" s="288" t="str">
        <f t="shared" si="3"/>
        <v/>
      </c>
      <c r="Y40" s="294"/>
      <c r="Z40" s="658"/>
      <c r="AA40" s="295"/>
      <c r="AB40" s="292" t="str">
        <f t="shared" si="4"/>
        <v/>
      </c>
      <c r="AC40" s="293" t="e">
        <f t="shared" si="5"/>
        <v>#VALUE!</v>
      </c>
      <c r="AD40" s="323"/>
      <c r="AE40" s="1135"/>
    </row>
    <row r="41" spans="1:31" ht="30" customHeight="1">
      <c r="B41" s="70" t="s">
        <v>94</v>
      </c>
      <c r="C41" s="21">
        <v>16.9954</v>
      </c>
      <c r="D41" s="19"/>
      <c r="E41" s="92" t="s">
        <v>72</v>
      </c>
      <c r="F41" s="92"/>
      <c r="G41" s="92"/>
      <c r="H41" s="760">
        <f>(G8*H8)+(G9*H9)+(G12*H12)+(G13*H13)+(G14*H14)+(G15+H15)+(G16*H16)+(G17*H17)+(G18*H18)+(G19*H19)+(G21*H21)+(G22*H22)+(G23+H23)+(G24*H24)+(G25*H25)+(G26*H26)+(G27*H27)+(G28*H28)+(G29*H29)+(G30*H30)+(G31*H31)+(G32*H32)+(G33*H33)+(G34*H34)+(G35*H35)+(G36*H36)+(G37*H37)+(G38*H38)</f>
        <v>81463.094526000001</v>
      </c>
      <c r="I41" s="92"/>
      <c r="J41" s="92"/>
      <c r="K41" s="672"/>
      <c r="L41" s="162">
        <f>SUBTOTAL(9,L8:L38)</f>
        <v>0</v>
      </c>
      <c r="M41" s="92"/>
      <c r="N41" s="92"/>
      <c r="O41" s="859"/>
      <c r="P41" s="92"/>
      <c r="Q41" s="671"/>
      <c r="R41" s="92"/>
      <c r="S41" s="177"/>
      <c r="T41" s="177"/>
      <c r="U41" s="165"/>
      <c r="V41" s="322"/>
      <c r="W41" s="657"/>
      <c r="X41" s="288" t="str">
        <f t="shared" si="3"/>
        <v/>
      </c>
      <c r="Y41" s="294"/>
      <c r="Z41" s="658"/>
      <c r="AA41" s="295"/>
      <c r="AB41" s="292" t="str">
        <f t="shared" si="4"/>
        <v/>
      </c>
      <c r="AC41" s="293" t="e">
        <f t="shared" si="5"/>
        <v>#VALUE!</v>
      </c>
      <c r="AD41" s="323"/>
      <c r="AE41" s="1135"/>
    </row>
    <row r="42" spans="1:31" ht="30" customHeight="1">
      <c r="A42" s="570"/>
      <c r="B42" s="570"/>
      <c r="C42" s="570"/>
      <c r="D42" s="570"/>
      <c r="E42" s="570"/>
      <c r="F42" s="570"/>
      <c r="G42" s="570"/>
      <c r="H42" s="570"/>
      <c r="I42" s="570"/>
      <c r="J42" s="570"/>
      <c r="K42" s="557"/>
      <c r="L42" s="570"/>
      <c r="M42" s="570"/>
      <c r="N42" s="570"/>
      <c r="O42" s="860"/>
      <c r="P42" s="570"/>
      <c r="Q42" s="552"/>
      <c r="R42" s="425"/>
      <c r="S42" s="654"/>
      <c r="T42" s="654"/>
      <c r="U42" s="425"/>
      <c r="V42" s="322"/>
      <c r="W42" s="657"/>
      <c r="X42" s="288" t="str">
        <f>IFERROR((VLOOKUP(W42,$C$7:$G$41,2,FALSE)),"")</f>
        <v/>
      </c>
      <c r="Y42" s="294"/>
      <c r="Z42" s="658"/>
      <c r="AA42" s="295"/>
      <c r="AB42" s="292" t="str">
        <f>IFERROR((VLOOKUP(W42,$C$7:$I$41,5,FALSE)),"")</f>
        <v/>
      </c>
      <c r="AC42" s="293" t="e">
        <f>Y42*AB42</f>
        <v>#VALUE!</v>
      </c>
      <c r="AD42" s="323"/>
      <c r="AE42" s="1135"/>
    </row>
    <row r="43" spans="1:31" ht="30" customHeight="1" thickBot="1">
      <c r="A43" s="570"/>
      <c r="B43" s="570"/>
      <c r="C43" s="570"/>
      <c r="D43" s="570"/>
      <c r="E43" s="570"/>
      <c r="F43" s="570"/>
      <c r="G43" s="570"/>
      <c r="H43" s="570"/>
      <c r="I43" s="570"/>
      <c r="J43" s="570"/>
      <c r="K43" s="557"/>
      <c r="L43" s="570"/>
      <c r="M43" s="570"/>
      <c r="N43" s="570"/>
      <c r="O43" s="860"/>
      <c r="P43" s="570"/>
      <c r="Q43" s="552"/>
      <c r="R43" s="425"/>
      <c r="S43" s="654"/>
      <c r="T43" s="654"/>
      <c r="U43" s="425"/>
      <c r="V43" s="322"/>
      <c r="W43" s="657"/>
      <c r="X43" s="288" t="str">
        <f>IFERROR((VLOOKUP(W43,$C$7:$G$41,2,FALSE)),"")</f>
        <v/>
      </c>
      <c r="Y43" s="294"/>
      <c r="Z43" s="658"/>
      <c r="AA43" s="295"/>
      <c r="AB43" s="292" t="str">
        <f>IFERROR((VLOOKUP(W43,$C$7:$I$41,5,FALSE)),"")</f>
        <v/>
      </c>
      <c r="AC43" s="293" t="e">
        <f>Y43*AB43</f>
        <v>#VALUE!</v>
      </c>
      <c r="AD43" s="674"/>
      <c r="AE43" s="1136"/>
    </row>
    <row r="44" spans="1:31" ht="30" customHeight="1">
      <c r="A44" s="570"/>
      <c r="B44" s="570"/>
      <c r="C44" s="570"/>
      <c r="D44" s="570"/>
      <c r="E44" s="570"/>
      <c r="F44" s="570"/>
      <c r="G44" s="570"/>
      <c r="H44" s="570"/>
      <c r="I44" s="570"/>
      <c r="J44" s="570"/>
      <c r="K44" s="557"/>
      <c r="L44" s="570"/>
      <c r="M44" s="570"/>
      <c r="N44" s="570"/>
      <c r="O44" s="860"/>
      <c r="P44" s="570"/>
      <c r="Q44" s="552"/>
      <c r="R44" s="425"/>
      <c r="S44" s="654"/>
      <c r="T44" s="654"/>
      <c r="U44" s="425"/>
      <c r="V44" s="322"/>
      <c r="W44" s="657"/>
      <c r="X44" s="288" t="str">
        <f t="shared" ref="X44:X100" si="39">IFERROR((VLOOKUP(W44,$C$7:$G$41,2,FALSE)),"")</f>
        <v/>
      </c>
      <c r="Y44" s="294"/>
      <c r="Z44" s="658"/>
      <c r="AA44" s="295"/>
      <c r="AB44" s="292" t="str">
        <f t="shared" ref="AB44:AB100" si="40">IFERROR((VLOOKUP(W44,$C$7:$I$41,5,FALSE)),"")</f>
        <v/>
      </c>
      <c r="AC44" s="293" t="e">
        <f t="shared" ref="AC44:AC100" si="41">Y44*AB44</f>
        <v>#VALUE!</v>
      </c>
      <c r="AD44" s="323"/>
      <c r="AE44" s="1135"/>
    </row>
    <row r="45" spans="1:31" ht="30" customHeight="1">
      <c r="A45" s="570"/>
      <c r="B45" s="570"/>
      <c r="C45" s="570"/>
      <c r="D45" s="570"/>
      <c r="E45" s="570"/>
      <c r="F45" s="570"/>
      <c r="G45" s="570"/>
      <c r="H45" s="570"/>
      <c r="I45" s="570"/>
      <c r="J45" s="570"/>
      <c r="K45" s="557"/>
      <c r="L45" s="570"/>
      <c r="M45" s="570"/>
      <c r="N45" s="570"/>
      <c r="O45" s="860"/>
      <c r="P45" s="570"/>
      <c r="Q45" s="552"/>
      <c r="R45" s="654"/>
      <c r="S45" s="177"/>
      <c r="T45" s="654"/>
      <c r="U45" s="425"/>
      <c r="V45" s="322"/>
      <c r="W45" s="657"/>
      <c r="X45" s="288" t="str">
        <f t="shared" si="39"/>
        <v/>
      </c>
      <c r="Y45" s="294"/>
      <c r="Z45" s="658"/>
      <c r="AA45" s="295"/>
      <c r="AB45" s="292" t="str">
        <f t="shared" si="40"/>
        <v/>
      </c>
      <c r="AC45" s="293" t="e">
        <f t="shared" si="41"/>
        <v>#VALUE!</v>
      </c>
      <c r="AE45" s="402"/>
    </row>
    <row r="46" spans="1:31" ht="30" customHeight="1">
      <c r="A46" s="570"/>
      <c r="B46" s="570"/>
      <c r="C46" s="570"/>
      <c r="D46" s="570"/>
      <c r="E46" s="570"/>
      <c r="F46" s="570"/>
      <c r="G46" s="570"/>
      <c r="H46" s="570"/>
      <c r="I46" s="570"/>
      <c r="J46" s="570"/>
      <c r="K46" s="557"/>
      <c r="L46" s="570"/>
      <c r="M46" s="570"/>
      <c r="N46" s="570"/>
      <c r="O46" s="860"/>
      <c r="P46" s="570"/>
      <c r="Q46" s="552"/>
      <c r="R46" s="654"/>
      <c r="S46" s="177"/>
      <c r="T46" s="654"/>
      <c r="U46" s="425"/>
      <c r="V46" s="322"/>
      <c r="W46" s="657"/>
      <c r="X46" s="288" t="str">
        <f t="shared" si="39"/>
        <v/>
      </c>
      <c r="Y46" s="294"/>
      <c r="Z46" s="658"/>
      <c r="AA46" s="295"/>
      <c r="AB46" s="292" t="str">
        <f t="shared" si="40"/>
        <v/>
      </c>
      <c r="AC46" s="293" t="e">
        <f t="shared" si="41"/>
        <v>#VALUE!</v>
      </c>
      <c r="AE46" s="402"/>
    </row>
    <row r="47" spans="1:31" ht="30" customHeight="1">
      <c r="A47" s="570"/>
      <c r="B47" s="570"/>
      <c r="C47" s="570"/>
      <c r="D47" s="570"/>
      <c r="E47" s="570"/>
      <c r="F47" s="570"/>
      <c r="G47" s="570"/>
      <c r="H47" s="570"/>
      <c r="I47" s="570"/>
      <c r="J47" s="570"/>
      <c r="K47" s="557"/>
      <c r="L47" s="570"/>
      <c r="M47" s="570"/>
      <c r="N47" s="570"/>
      <c r="O47" s="860"/>
      <c r="P47" s="570"/>
      <c r="Q47" s="552"/>
      <c r="R47" s="654"/>
      <c r="S47" s="177"/>
      <c r="T47" s="654"/>
      <c r="U47" s="425"/>
      <c r="V47" s="322"/>
      <c r="W47" s="657"/>
      <c r="X47" s="288" t="str">
        <f t="shared" si="39"/>
        <v/>
      </c>
      <c r="Y47" s="294"/>
      <c r="Z47" s="658"/>
      <c r="AA47" s="295"/>
      <c r="AB47" s="292" t="str">
        <f t="shared" si="40"/>
        <v/>
      </c>
      <c r="AC47" s="293" t="e">
        <f t="shared" si="41"/>
        <v>#VALUE!</v>
      </c>
      <c r="AE47" s="402"/>
    </row>
    <row r="48" spans="1:31" ht="30" customHeight="1">
      <c r="A48" s="570"/>
      <c r="B48" s="570"/>
      <c r="C48" s="570"/>
      <c r="D48" s="570"/>
      <c r="E48" s="570"/>
      <c r="F48" s="570"/>
      <c r="G48" s="570"/>
      <c r="H48" s="570"/>
      <c r="I48" s="570"/>
      <c r="J48" s="570"/>
      <c r="K48" s="557"/>
      <c r="L48" s="570"/>
      <c r="M48" s="570"/>
      <c r="N48" s="570"/>
      <c r="O48" s="860"/>
      <c r="P48" s="570"/>
      <c r="Q48" s="552"/>
      <c r="R48" s="654"/>
      <c r="S48" s="177"/>
      <c r="T48" s="654"/>
      <c r="U48" s="165"/>
      <c r="V48" s="322"/>
      <c r="W48" s="657"/>
      <c r="X48" s="288" t="str">
        <f t="shared" si="39"/>
        <v/>
      </c>
      <c r="Y48" s="294"/>
      <c r="Z48" s="658"/>
      <c r="AA48" s="295"/>
      <c r="AB48" s="292" t="str">
        <f t="shared" si="40"/>
        <v/>
      </c>
      <c r="AC48" s="293" t="e">
        <f t="shared" si="41"/>
        <v>#VALUE!</v>
      </c>
      <c r="AE48" s="402"/>
    </row>
    <row r="49" spans="1:31" ht="30" customHeight="1">
      <c r="A49" s="570"/>
      <c r="B49" s="570"/>
      <c r="C49" s="570"/>
      <c r="D49" s="570"/>
      <c r="E49" s="570"/>
      <c r="F49" s="570"/>
      <c r="G49" s="570"/>
      <c r="H49" s="570"/>
      <c r="I49" s="570"/>
      <c r="J49" s="570"/>
      <c r="K49" s="557"/>
      <c r="L49" s="570"/>
      <c r="M49" s="570"/>
      <c r="N49" s="570"/>
      <c r="O49" s="860"/>
      <c r="P49" s="570"/>
      <c r="Q49" s="552"/>
      <c r="R49" s="654"/>
      <c r="S49" s="654"/>
      <c r="T49" s="654"/>
      <c r="U49" s="165"/>
      <c r="V49" s="322"/>
      <c r="W49" s="657"/>
      <c r="X49" s="288" t="str">
        <f t="shared" si="39"/>
        <v/>
      </c>
      <c r="Y49" s="294"/>
      <c r="Z49" s="658"/>
      <c r="AA49" s="295"/>
      <c r="AB49" s="292" t="str">
        <f t="shared" si="40"/>
        <v/>
      </c>
      <c r="AC49" s="293" t="e">
        <f t="shared" si="41"/>
        <v>#VALUE!</v>
      </c>
      <c r="AE49" s="402"/>
    </row>
    <row r="50" spans="1:31" ht="30" customHeight="1">
      <c r="A50" s="570"/>
      <c r="B50" s="570"/>
      <c r="C50" s="570"/>
      <c r="D50" s="570"/>
      <c r="E50" s="570"/>
      <c r="F50" s="570"/>
      <c r="G50" s="570"/>
      <c r="H50" s="570"/>
      <c r="I50" s="570"/>
      <c r="J50" s="570"/>
      <c r="K50" s="557"/>
      <c r="L50" s="570"/>
      <c r="M50" s="570"/>
      <c r="N50" s="570"/>
      <c r="O50" s="860"/>
      <c r="P50" s="570"/>
      <c r="Q50" s="552"/>
      <c r="R50" s="165"/>
      <c r="S50" s="165"/>
      <c r="T50" s="165"/>
      <c r="U50" s="165"/>
      <c r="V50" s="322"/>
      <c r="W50" s="657"/>
      <c r="X50" s="288" t="str">
        <f t="shared" si="39"/>
        <v/>
      </c>
      <c r="Y50" s="294"/>
      <c r="Z50" s="658"/>
      <c r="AA50" s="295"/>
      <c r="AB50" s="292" t="str">
        <f t="shared" si="40"/>
        <v/>
      </c>
      <c r="AC50" s="293" t="e">
        <f t="shared" si="41"/>
        <v>#VALUE!</v>
      </c>
      <c r="AE50" s="402"/>
    </row>
    <row r="51" spans="1:31" s="165" customFormat="1" ht="30" customHeight="1">
      <c r="A51" s="570"/>
      <c r="B51" s="570"/>
      <c r="C51" s="570"/>
      <c r="D51" s="570"/>
      <c r="E51" s="570"/>
      <c r="F51" s="570"/>
      <c r="G51" s="570"/>
      <c r="H51" s="570"/>
      <c r="I51" s="570"/>
      <c r="J51" s="570"/>
      <c r="K51" s="557"/>
      <c r="L51" s="570"/>
      <c r="M51" s="570"/>
      <c r="N51" s="570"/>
      <c r="O51" s="860"/>
      <c r="P51" s="570"/>
      <c r="Q51" s="552"/>
      <c r="V51" s="322"/>
      <c r="W51" s="657"/>
      <c r="X51" s="288" t="str">
        <f t="shared" si="39"/>
        <v/>
      </c>
      <c r="Y51" s="294"/>
      <c r="Z51" s="658"/>
      <c r="AA51" s="295"/>
      <c r="AB51" s="292" t="str">
        <f t="shared" si="40"/>
        <v/>
      </c>
      <c r="AC51" s="293" t="e">
        <f t="shared" si="41"/>
        <v>#VALUE!</v>
      </c>
      <c r="AE51" s="402"/>
    </row>
    <row r="52" spans="1:31" ht="30" customHeight="1">
      <c r="A52" s="49"/>
      <c r="V52" s="322"/>
      <c r="W52" s="657"/>
      <c r="X52" s="288" t="str">
        <f t="shared" si="39"/>
        <v/>
      </c>
      <c r="Y52" s="294"/>
      <c r="Z52" s="658"/>
      <c r="AA52" s="295"/>
      <c r="AB52" s="292" t="str">
        <f t="shared" si="40"/>
        <v/>
      </c>
      <c r="AC52" s="293" t="e">
        <f t="shared" si="41"/>
        <v>#VALUE!</v>
      </c>
      <c r="AE52" s="402"/>
    </row>
    <row r="53" spans="1:31" s="165" customFormat="1" ht="30" customHeight="1">
      <c r="K53" s="177"/>
      <c r="L53" s="177"/>
      <c r="M53" s="177"/>
      <c r="N53" s="83"/>
      <c r="O53" s="85"/>
      <c r="P53" s="177"/>
      <c r="Q53" s="551"/>
      <c r="R53" s="177"/>
      <c r="S53" s="177"/>
      <c r="T53" s="177"/>
      <c r="V53" s="322"/>
      <c r="W53" s="657"/>
      <c r="X53" s="288" t="str">
        <f t="shared" si="39"/>
        <v/>
      </c>
      <c r="Y53" s="294"/>
      <c r="Z53" s="658"/>
      <c r="AA53" s="295"/>
      <c r="AB53" s="292" t="str">
        <f t="shared" si="40"/>
        <v/>
      </c>
      <c r="AC53" s="293" t="e">
        <f t="shared" si="41"/>
        <v>#VALUE!</v>
      </c>
      <c r="AE53" s="402"/>
    </row>
    <row r="54" spans="1:31" s="165" customFormat="1" ht="30" customHeight="1">
      <c r="K54" s="177"/>
      <c r="L54" s="177"/>
      <c r="M54" s="177"/>
      <c r="N54" s="83"/>
      <c r="O54" s="85"/>
      <c r="P54" s="177"/>
      <c r="Q54" s="551"/>
      <c r="R54" s="177"/>
      <c r="S54" s="177"/>
      <c r="T54" s="177"/>
      <c r="V54" s="322"/>
      <c r="W54" s="657"/>
      <c r="X54" s="288" t="str">
        <f t="shared" si="39"/>
        <v/>
      </c>
      <c r="Y54" s="294"/>
      <c r="Z54" s="658"/>
      <c r="AA54" s="295"/>
      <c r="AB54" s="292" t="str">
        <f t="shared" si="40"/>
        <v/>
      </c>
      <c r="AC54" s="293" t="e">
        <f t="shared" si="41"/>
        <v>#VALUE!</v>
      </c>
      <c r="AE54" s="402"/>
    </row>
    <row r="55" spans="1:31" s="165" customFormat="1" ht="30" customHeight="1">
      <c r="K55" s="177"/>
      <c r="L55" s="177"/>
      <c r="M55" s="177"/>
      <c r="N55" s="83"/>
      <c r="O55" s="85"/>
      <c r="P55" s="177"/>
      <c r="Q55" s="551"/>
      <c r="R55" s="177"/>
      <c r="S55" s="177"/>
      <c r="T55" s="177"/>
      <c r="V55" s="322"/>
      <c r="W55" s="657"/>
      <c r="X55" s="288" t="str">
        <f t="shared" si="39"/>
        <v/>
      </c>
      <c r="Y55" s="294"/>
      <c r="Z55" s="658"/>
      <c r="AA55" s="295"/>
      <c r="AB55" s="292" t="str">
        <f t="shared" si="40"/>
        <v/>
      </c>
      <c r="AC55" s="293" t="e">
        <f t="shared" si="41"/>
        <v>#VALUE!</v>
      </c>
      <c r="AE55" s="402"/>
    </row>
    <row r="56" spans="1:31" ht="30" customHeight="1">
      <c r="V56" s="322"/>
      <c r="W56" s="657"/>
      <c r="X56" s="288" t="str">
        <f t="shared" si="39"/>
        <v/>
      </c>
      <c r="Y56" s="294"/>
      <c r="Z56" s="658"/>
      <c r="AA56" s="295"/>
      <c r="AB56" s="292" t="str">
        <f t="shared" si="40"/>
        <v/>
      </c>
      <c r="AC56" s="293" t="e">
        <f t="shared" si="41"/>
        <v>#VALUE!</v>
      </c>
      <c r="AE56" s="402"/>
    </row>
    <row r="57" spans="1:31" ht="30" customHeight="1">
      <c r="V57" s="322"/>
      <c r="W57" s="657"/>
      <c r="X57" s="288" t="str">
        <f t="shared" si="39"/>
        <v/>
      </c>
      <c r="Y57" s="294"/>
      <c r="Z57" s="658"/>
      <c r="AA57" s="295"/>
      <c r="AB57" s="292" t="str">
        <f t="shared" si="40"/>
        <v/>
      </c>
      <c r="AC57" s="293" t="e">
        <f t="shared" si="41"/>
        <v>#VALUE!</v>
      </c>
      <c r="AE57" s="402"/>
    </row>
    <row r="58" spans="1:31" ht="30" customHeight="1">
      <c r="V58" s="322"/>
      <c r="W58" s="657"/>
      <c r="X58" s="288" t="str">
        <f t="shared" si="39"/>
        <v/>
      </c>
      <c r="Y58" s="294"/>
      <c r="Z58" s="658"/>
      <c r="AA58" s="295"/>
      <c r="AB58" s="292" t="str">
        <f t="shared" si="40"/>
        <v/>
      </c>
      <c r="AC58" s="293" t="e">
        <f t="shared" si="41"/>
        <v>#VALUE!</v>
      </c>
      <c r="AE58" s="402"/>
    </row>
    <row r="59" spans="1:31" ht="30" customHeight="1">
      <c r="V59" s="322"/>
      <c r="W59" s="657"/>
      <c r="X59" s="288" t="str">
        <f t="shared" si="39"/>
        <v/>
      </c>
      <c r="Y59" s="294"/>
      <c r="Z59" s="658"/>
      <c r="AA59" s="295"/>
      <c r="AB59" s="292" t="str">
        <f t="shared" si="40"/>
        <v/>
      </c>
      <c r="AC59" s="293" t="e">
        <f t="shared" si="41"/>
        <v>#VALUE!</v>
      </c>
    </row>
    <row r="60" spans="1:31" ht="30" customHeight="1">
      <c r="V60" s="322"/>
      <c r="W60" s="657"/>
      <c r="X60" s="288" t="str">
        <f t="shared" si="39"/>
        <v/>
      </c>
      <c r="Y60" s="294"/>
      <c r="Z60" s="658"/>
      <c r="AA60" s="295"/>
      <c r="AB60" s="292" t="str">
        <f t="shared" si="40"/>
        <v/>
      </c>
      <c r="AC60" s="293" t="e">
        <f t="shared" si="41"/>
        <v>#VALUE!</v>
      </c>
    </row>
    <row r="61" spans="1:31" ht="30" customHeight="1">
      <c r="V61" s="322"/>
      <c r="W61" s="657"/>
      <c r="X61" s="288" t="str">
        <f t="shared" si="39"/>
        <v/>
      </c>
      <c r="Y61" s="294"/>
      <c r="Z61" s="658"/>
      <c r="AA61" s="295"/>
      <c r="AB61" s="292" t="str">
        <f t="shared" si="40"/>
        <v/>
      </c>
      <c r="AC61" s="293" t="e">
        <f t="shared" si="41"/>
        <v>#VALUE!</v>
      </c>
    </row>
    <row r="62" spans="1:31" ht="30" customHeight="1">
      <c r="V62" s="322"/>
      <c r="W62" s="657"/>
      <c r="X62" s="288" t="str">
        <f t="shared" si="39"/>
        <v/>
      </c>
      <c r="Y62" s="294"/>
      <c r="Z62" s="658"/>
      <c r="AA62" s="295"/>
      <c r="AB62" s="292" t="str">
        <f t="shared" si="40"/>
        <v/>
      </c>
      <c r="AC62" s="293" t="e">
        <f t="shared" si="41"/>
        <v>#VALUE!</v>
      </c>
    </row>
    <row r="63" spans="1:31" ht="30" customHeight="1">
      <c r="V63" s="322"/>
      <c r="W63" s="657"/>
      <c r="X63" s="288" t="str">
        <f t="shared" si="39"/>
        <v/>
      </c>
      <c r="Y63" s="294"/>
      <c r="Z63" s="658"/>
      <c r="AA63" s="295"/>
      <c r="AB63" s="292" t="str">
        <f t="shared" si="40"/>
        <v/>
      </c>
      <c r="AC63" s="293" t="e">
        <f t="shared" si="41"/>
        <v>#VALUE!</v>
      </c>
    </row>
    <row r="64" spans="1:31" s="165" customFormat="1" ht="30" customHeight="1">
      <c r="K64" s="177"/>
      <c r="L64" s="177"/>
      <c r="M64" s="177"/>
      <c r="N64" s="83"/>
      <c r="O64" s="85"/>
      <c r="P64" s="177"/>
      <c r="Q64" s="551"/>
      <c r="R64" s="177"/>
      <c r="S64" s="177"/>
      <c r="T64" s="177"/>
      <c r="V64" s="322"/>
      <c r="W64" s="657"/>
      <c r="X64" s="288" t="str">
        <f t="shared" si="39"/>
        <v/>
      </c>
      <c r="Y64" s="294"/>
      <c r="Z64" s="658"/>
      <c r="AA64" s="295"/>
      <c r="AB64" s="292" t="str">
        <f t="shared" si="40"/>
        <v/>
      </c>
      <c r="AC64" s="293" t="e">
        <f t="shared" si="41"/>
        <v>#VALUE!</v>
      </c>
    </row>
    <row r="65" spans="11:29" ht="30" customHeight="1">
      <c r="V65" s="322"/>
      <c r="W65" s="657"/>
      <c r="X65" s="288" t="str">
        <f t="shared" si="39"/>
        <v/>
      </c>
      <c r="Y65" s="294"/>
      <c r="Z65" s="658"/>
      <c r="AA65" s="295"/>
      <c r="AB65" s="292" t="str">
        <f t="shared" si="40"/>
        <v/>
      </c>
      <c r="AC65" s="293" t="e">
        <f t="shared" si="41"/>
        <v>#VALUE!</v>
      </c>
    </row>
    <row r="66" spans="11:29" ht="30" customHeight="1">
      <c r="V66" s="322"/>
      <c r="W66" s="657"/>
      <c r="X66" s="288" t="str">
        <f t="shared" si="39"/>
        <v/>
      </c>
      <c r="Y66" s="294"/>
      <c r="Z66" s="658"/>
      <c r="AA66" s="295"/>
      <c r="AB66" s="292" t="str">
        <f t="shared" si="40"/>
        <v/>
      </c>
      <c r="AC66" s="293" t="e">
        <f t="shared" si="41"/>
        <v>#VALUE!</v>
      </c>
    </row>
    <row r="67" spans="11:29" ht="30" customHeight="1">
      <c r="V67" s="657"/>
      <c r="W67" s="657"/>
      <c r="X67" s="288" t="str">
        <f t="shared" si="39"/>
        <v/>
      </c>
      <c r="Y67" s="294"/>
      <c r="Z67" s="658"/>
      <c r="AA67" s="295"/>
      <c r="AB67" s="292" t="str">
        <f t="shared" si="40"/>
        <v/>
      </c>
      <c r="AC67" s="293" t="e">
        <f t="shared" si="41"/>
        <v>#VALUE!</v>
      </c>
    </row>
    <row r="68" spans="11:29" ht="30" customHeight="1">
      <c r="K68" s="557"/>
      <c r="L68"/>
      <c r="V68" s="657"/>
      <c r="W68" s="657"/>
      <c r="X68" s="288" t="str">
        <f t="shared" si="39"/>
        <v/>
      </c>
      <c r="Y68" s="294"/>
      <c r="Z68" s="658"/>
      <c r="AA68" s="295"/>
      <c r="AB68" s="292" t="str">
        <f t="shared" si="40"/>
        <v/>
      </c>
      <c r="AC68" s="293" t="e">
        <f t="shared" si="41"/>
        <v>#VALUE!</v>
      </c>
    </row>
    <row r="69" spans="11:29" ht="30" customHeight="1">
      <c r="V69" s="657"/>
      <c r="W69" s="657"/>
      <c r="X69" s="288" t="str">
        <f t="shared" si="39"/>
        <v/>
      </c>
      <c r="Y69" s="294"/>
      <c r="Z69" s="658"/>
      <c r="AA69" s="295"/>
      <c r="AB69" s="292" t="str">
        <f t="shared" si="40"/>
        <v/>
      </c>
      <c r="AC69" s="293" t="e">
        <f t="shared" si="41"/>
        <v>#VALUE!</v>
      </c>
    </row>
    <row r="70" spans="11:29" ht="30" customHeight="1">
      <c r="V70" s="657"/>
      <c r="W70" s="657"/>
      <c r="X70" s="288" t="str">
        <f t="shared" si="39"/>
        <v/>
      </c>
      <c r="Y70" s="294"/>
      <c r="Z70" s="658"/>
      <c r="AA70" s="295"/>
      <c r="AB70" s="292" t="str">
        <f t="shared" si="40"/>
        <v/>
      </c>
      <c r="AC70" s="293" t="e">
        <f t="shared" si="41"/>
        <v>#VALUE!</v>
      </c>
    </row>
    <row r="71" spans="11:29" ht="30" customHeight="1">
      <c r="V71" s="657"/>
      <c r="W71" s="657"/>
      <c r="X71" s="288" t="str">
        <f t="shared" si="39"/>
        <v/>
      </c>
      <c r="Y71" s="294"/>
      <c r="Z71" s="658"/>
      <c r="AA71" s="295"/>
      <c r="AB71" s="292" t="str">
        <f t="shared" si="40"/>
        <v/>
      </c>
      <c r="AC71" s="293" t="e">
        <f t="shared" si="41"/>
        <v>#VALUE!</v>
      </c>
    </row>
    <row r="72" spans="11:29" ht="30" customHeight="1">
      <c r="V72" s="657"/>
      <c r="W72" s="657"/>
      <c r="X72" s="288" t="str">
        <f t="shared" si="39"/>
        <v/>
      </c>
      <c r="Y72" s="294"/>
      <c r="Z72" s="658"/>
      <c r="AA72" s="295"/>
      <c r="AB72" s="292" t="str">
        <f t="shared" si="40"/>
        <v/>
      </c>
      <c r="AC72" s="293" t="e">
        <f t="shared" si="41"/>
        <v>#VALUE!</v>
      </c>
    </row>
    <row r="73" spans="11:29" ht="30" customHeight="1">
      <c r="V73" s="657"/>
      <c r="W73" s="657"/>
      <c r="X73" s="288" t="str">
        <f t="shared" si="39"/>
        <v/>
      </c>
      <c r="Y73" s="294"/>
      <c r="Z73" s="658"/>
      <c r="AA73" s="295"/>
      <c r="AB73" s="292" t="str">
        <f t="shared" si="40"/>
        <v/>
      </c>
      <c r="AC73" s="293" t="e">
        <f t="shared" si="41"/>
        <v>#VALUE!</v>
      </c>
    </row>
    <row r="74" spans="11:29" ht="30" customHeight="1">
      <c r="V74" s="657"/>
      <c r="W74" s="657"/>
      <c r="X74" s="288" t="str">
        <f t="shared" si="39"/>
        <v/>
      </c>
      <c r="Y74" s="294"/>
      <c r="Z74" s="658"/>
      <c r="AA74" s="295"/>
      <c r="AB74" s="292" t="str">
        <f t="shared" si="40"/>
        <v/>
      </c>
      <c r="AC74" s="293" t="e">
        <f t="shared" si="41"/>
        <v>#VALUE!</v>
      </c>
    </row>
    <row r="75" spans="11:29" ht="30" customHeight="1">
      <c r="V75" s="657"/>
      <c r="W75" s="657"/>
      <c r="X75" s="288" t="str">
        <f t="shared" si="39"/>
        <v/>
      </c>
      <c r="Y75" s="294"/>
      <c r="Z75" s="658"/>
      <c r="AA75" s="295"/>
      <c r="AB75" s="292" t="str">
        <f t="shared" si="40"/>
        <v/>
      </c>
      <c r="AC75" s="293" t="e">
        <f t="shared" si="41"/>
        <v>#VALUE!</v>
      </c>
    </row>
    <row r="76" spans="11:29" ht="30" customHeight="1">
      <c r="V76" s="657"/>
      <c r="W76" s="657"/>
      <c r="X76" s="288" t="str">
        <f t="shared" si="39"/>
        <v/>
      </c>
      <c r="Y76" s="294"/>
      <c r="Z76" s="658"/>
      <c r="AA76" s="295"/>
      <c r="AB76" s="292" t="str">
        <f t="shared" si="40"/>
        <v/>
      </c>
      <c r="AC76" s="293" t="e">
        <f t="shared" si="41"/>
        <v>#VALUE!</v>
      </c>
    </row>
    <row r="77" spans="11:29" ht="30" customHeight="1">
      <c r="V77" s="657"/>
      <c r="W77" s="657"/>
      <c r="X77" s="288" t="str">
        <f t="shared" si="39"/>
        <v/>
      </c>
      <c r="Y77" s="294"/>
      <c r="Z77" s="658"/>
      <c r="AA77" s="295"/>
      <c r="AB77" s="292" t="str">
        <f t="shared" si="40"/>
        <v/>
      </c>
      <c r="AC77" s="293" t="e">
        <f t="shared" si="41"/>
        <v>#VALUE!</v>
      </c>
    </row>
    <row r="78" spans="11:29" ht="30" customHeight="1">
      <c r="V78" s="657"/>
      <c r="W78" s="657"/>
      <c r="X78" s="288" t="str">
        <f t="shared" si="39"/>
        <v/>
      </c>
      <c r="Y78" s="294"/>
      <c r="Z78" s="658"/>
      <c r="AA78" s="295"/>
      <c r="AB78" s="292" t="str">
        <f t="shared" si="40"/>
        <v/>
      </c>
      <c r="AC78" s="293" t="e">
        <f t="shared" si="41"/>
        <v>#VALUE!</v>
      </c>
    </row>
    <row r="79" spans="11:29" ht="30" customHeight="1">
      <c r="V79" s="657"/>
      <c r="W79" s="657"/>
      <c r="X79" s="288" t="str">
        <f t="shared" si="39"/>
        <v/>
      </c>
      <c r="Y79" s="294"/>
      <c r="Z79" s="658"/>
      <c r="AA79" s="295"/>
      <c r="AB79" s="292" t="str">
        <f t="shared" si="40"/>
        <v/>
      </c>
      <c r="AC79" s="293" t="e">
        <f t="shared" si="41"/>
        <v>#VALUE!</v>
      </c>
    </row>
    <row r="80" spans="11:29" ht="30" customHeight="1">
      <c r="V80" s="657"/>
      <c r="W80" s="657"/>
      <c r="X80" s="288" t="str">
        <f t="shared" si="39"/>
        <v/>
      </c>
      <c r="Y80" s="294"/>
      <c r="Z80" s="658"/>
      <c r="AA80" s="295"/>
      <c r="AB80" s="292" t="str">
        <f t="shared" si="40"/>
        <v/>
      </c>
      <c r="AC80" s="293" t="e">
        <f t="shared" si="41"/>
        <v>#VALUE!</v>
      </c>
    </row>
    <row r="81" spans="22:29" ht="30" customHeight="1">
      <c r="V81" s="657"/>
      <c r="W81" s="657"/>
      <c r="X81" s="288" t="str">
        <f t="shared" si="39"/>
        <v/>
      </c>
      <c r="Y81" s="294"/>
      <c r="Z81" s="658"/>
      <c r="AA81" s="295"/>
      <c r="AB81" s="292" t="str">
        <f t="shared" si="40"/>
        <v/>
      </c>
      <c r="AC81" s="293" t="e">
        <f t="shared" si="41"/>
        <v>#VALUE!</v>
      </c>
    </row>
    <row r="82" spans="22:29" ht="30" customHeight="1">
      <c r="V82" s="657"/>
      <c r="W82" s="657"/>
      <c r="X82" s="288" t="str">
        <f t="shared" si="39"/>
        <v/>
      </c>
      <c r="Y82" s="294"/>
      <c r="Z82" s="658"/>
      <c r="AA82" s="295"/>
      <c r="AB82" s="292" t="str">
        <f t="shared" si="40"/>
        <v/>
      </c>
      <c r="AC82" s="293" t="e">
        <f t="shared" si="41"/>
        <v>#VALUE!</v>
      </c>
    </row>
    <row r="83" spans="22:29" ht="30" customHeight="1">
      <c r="V83" s="657"/>
      <c r="W83" s="657"/>
      <c r="X83" s="288" t="str">
        <f t="shared" si="39"/>
        <v/>
      </c>
      <c r="Y83" s="294"/>
      <c r="Z83" s="658"/>
      <c r="AA83" s="295"/>
      <c r="AB83" s="292" t="str">
        <f t="shared" si="40"/>
        <v/>
      </c>
      <c r="AC83" s="293" t="e">
        <f t="shared" si="41"/>
        <v>#VALUE!</v>
      </c>
    </row>
    <row r="84" spans="22:29" ht="30" customHeight="1">
      <c r="V84" s="657"/>
      <c r="W84" s="657"/>
      <c r="X84" s="288" t="str">
        <f t="shared" si="39"/>
        <v/>
      </c>
      <c r="Y84" s="294"/>
      <c r="Z84" s="658"/>
      <c r="AA84" s="295"/>
      <c r="AB84" s="292" t="str">
        <f t="shared" si="40"/>
        <v/>
      </c>
      <c r="AC84" s="293" t="e">
        <f t="shared" si="41"/>
        <v>#VALUE!</v>
      </c>
    </row>
    <row r="85" spans="22:29" ht="30" customHeight="1">
      <c r="V85" s="657"/>
      <c r="W85" s="657"/>
      <c r="X85" s="288" t="str">
        <f t="shared" si="39"/>
        <v/>
      </c>
      <c r="Y85" s="294"/>
      <c r="Z85" s="658"/>
      <c r="AA85" s="295"/>
      <c r="AB85" s="292" t="str">
        <f t="shared" si="40"/>
        <v/>
      </c>
      <c r="AC85" s="293" t="e">
        <f t="shared" si="41"/>
        <v>#VALUE!</v>
      </c>
    </row>
    <row r="86" spans="22:29" ht="30" customHeight="1">
      <c r="V86" s="657"/>
      <c r="W86" s="657"/>
      <c r="X86" s="288" t="str">
        <f t="shared" si="39"/>
        <v/>
      </c>
      <c r="Y86" s="294"/>
      <c r="Z86" s="658"/>
      <c r="AA86" s="295"/>
      <c r="AB86" s="292" t="str">
        <f t="shared" si="40"/>
        <v/>
      </c>
      <c r="AC86" s="293" t="e">
        <f t="shared" si="41"/>
        <v>#VALUE!</v>
      </c>
    </row>
    <row r="87" spans="22:29" ht="30" customHeight="1">
      <c r="V87" s="657"/>
      <c r="W87" s="657"/>
      <c r="X87" s="288" t="str">
        <f t="shared" si="39"/>
        <v/>
      </c>
      <c r="Y87" s="294"/>
      <c r="Z87" s="658"/>
      <c r="AA87" s="295"/>
      <c r="AB87" s="292" t="str">
        <f t="shared" si="40"/>
        <v/>
      </c>
      <c r="AC87" s="293" t="e">
        <f t="shared" si="41"/>
        <v>#VALUE!</v>
      </c>
    </row>
    <row r="88" spans="22:29" ht="30" customHeight="1">
      <c r="V88" s="657"/>
      <c r="W88" s="657"/>
      <c r="X88" s="288" t="str">
        <f t="shared" si="39"/>
        <v/>
      </c>
      <c r="Y88" s="294"/>
      <c r="Z88" s="658"/>
      <c r="AA88" s="295"/>
      <c r="AB88" s="292" t="str">
        <f t="shared" si="40"/>
        <v/>
      </c>
      <c r="AC88" s="293" t="e">
        <f t="shared" si="41"/>
        <v>#VALUE!</v>
      </c>
    </row>
    <row r="89" spans="22:29" ht="30" customHeight="1">
      <c r="V89" s="657"/>
      <c r="W89" s="657"/>
      <c r="X89" s="288" t="str">
        <f t="shared" si="39"/>
        <v/>
      </c>
      <c r="Y89" s="294"/>
      <c r="Z89" s="658"/>
      <c r="AA89" s="295"/>
      <c r="AB89" s="292" t="str">
        <f t="shared" si="40"/>
        <v/>
      </c>
      <c r="AC89" s="293" t="e">
        <f t="shared" si="41"/>
        <v>#VALUE!</v>
      </c>
    </row>
    <row r="90" spans="22:29" ht="30" customHeight="1">
      <c r="V90" s="657"/>
      <c r="W90" s="657"/>
      <c r="X90" s="288" t="str">
        <f t="shared" si="39"/>
        <v/>
      </c>
      <c r="Y90" s="294"/>
      <c r="Z90" s="658"/>
      <c r="AA90" s="295"/>
      <c r="AB90" s="292" t="str">
        <f t="shared" si="40"/>
        <v/>
      </c>
      <c r="AC90" s="293" t="e">
        <f t="shared" si="41"/>
        <v>#VALUE!</v>
      </c>
    </row>
    <row r="91" spans="22:29" ht="30" customHeight="1">
      <c r="V91" s="657"/>
      <c r="W91" s="657"/>
      <c r="X91" s="288" t="str">
        <f t="shared" si="39"/>
        <v/>
      </c>
      <c r="Y91" s="294"/>
      <c r="Z91" s="658"/>
      <c r="AA91" s="295"/>
      <c r="AB91" s="292" t="str">
        <f t="shared" si="40"/>
        <v/>
      </c>
      <c r="AC91" s="293" t="e">
        <f t="shared" si="41"/>
        <v>#VALUE!</v>
      </c>
    </row>
    <row r="92" spans="22:29" ht="30" customHeight="1">
      <c r="V92" s="657"/>
      <c r="W92" s="657"/>
      <c r="X92" s="288" t="str">
        <f t="shared" si="39"/>
        <v/>
      </c>
      <c r="Y92" s="294"/>
      <c r="Z92" s="658"/>
      <c r="AA92" s="295"/>
      <c r="AB92" s="292" t="str">
        <f t="shared" si="40"/>
        <v/>
      </c>
      <c r="AC92" s="293" t="e">
        <f t="shared" si="41"/>
        <v>#VALUE!</v>
      </c>
    </row>
    <row r="93" spans="22:29" ht="30" customHeight="1">
      <c r="V93" s="657"/>
      <c r="W93" s="657"/>
      <c r="X93" s="288" t="str">
        <f t="shared" si="39"/>
        <v/>
      </c>
      <c r="Y93" s="294"/>
      <c r="Z93" s="658"/>
      <c r="AA93" s="295"/>
      <c r="AB93" s="292" t="str">
        <f t="shared" si="40"/>
        <v/>
      </c>
      <c r="AC93" s="293" t="e">
        <f t="shared" si="41"/>
        <v>#VALUE!</v>
      </c>
    </row>
    <row r="94" spans="22:29" ht="30" customHeight="1">
      <c r="V94" s="657"/>
      <c r="W94" s="657"/>
      <c r="X94" s="288" t="str">
        <f t="shared" si="39"/>
        <v/>
      </c>
      <c r="Y94" s="294"/>
      <c r="Z94" s="658"/>
      <c r="AA94" s="295"/>
      <c r="AB94" s="292" t="str">
        <f t="shared" si="40"/>
        <v/>
      </c>
      <c r="AC94" s="293" t="e">
        <f t="shared" si="41"/>
        <v>#VALUE!</v>
      </c>
    </row>
    <row r="95" spans="22:29" ht="30" customHeight="1">
      <c r="V95" s="657"/>
      <c r="W95" s="657"/>
      <c r="X95" s="288" t="str">
        <f t="shared" si="39"/>
        <v/>
      </c>
      <c r="Y95" s="294"/>
      <c r="Z95" s="658"/>
      <c r="AA95" s="295"/>
      <c r="AB95" s="292" t="str">
        <f t="shared" si="40"/>
        <v/>
      </c>
      <c r="AC95" s="293" t="e">
        <f t="shared" si="41"/>
        <v>#VALUE!</v>
      </c>
    </row>
    <row r="96" spans="22:29" ht="30" customHeight="1">
      <c r="V96" s="657"/>
      <c r="W96" s="657"/>
      <c r="X96" s="288" t="str">
        <f t="shared" si="39"/>
        <v/>
      </c>
      <c r="Y96" s="294"/>
      <c r="Z96" s="658"/>
      <c r="AA96" s="295"/>
      <c r="AB96" s="292" t="str">
        <f t="shared" si="40"/>
        <v/>
      </c>
      <c r="AC96" s="293" t="e">
        <f t="shared" si="41"/>
        <v>#VALUE!</v>
      </c>
    </row>
    <row r="97" spans="22:29" ht="30" customHeight="1">
      <c r="V97" s="657"/>
      <c r="W97" s="657"/>
      <c r="X97" s="288" t="str">
        <f t="shared" si="39"/>
        <v/>
      </c>
      <c r="Y97" s="294"/>
      <c r="Z97" s="658"/>
      <c r="AA97" s="295"/>
      <c r="AB97" s="292" t="str">
        <f t="shared" si="40"/>
        <v/>
      </c>
      <c r="AC97" s="293" t="e">
        <f t="shared" si="41"/>
        <v>#VALUE!</v>
      </c>
    </row>
    <row r="98" spans="22:29" ht="30" customHeight="1">
      <c r="V98" s="657"/>
      <c r="W98" s="657"/>
      <c r="X98" s="288" t="str">
        <f t="shared" si="39"/>
        <v/>
      </c>
      <c r="Y98" s="294"/>
      <c r="Z98" s="658"/>
      <c r="AA98" s="295"/>
      <c r="AB98" s="292" t="str">
        <f t="shared" si="40"/>
        <v/>
      </c>
      <c r="AC98" s="293" t="e">
        <f t="shared" si="41"/>
        <v>#VALUE!</v>
      </c>
    </row>
    <row r="99" spans="22:29" ht="30" customHeight="1">
      <c r="V99" s="657"/>
      <c r="W99" s="657"/>
      <c r="X99" s="288" t="str">
        <f t="shared" si="39"/>
        <v/>
      </c>
      <c r="Y99" s="294"/>
      <c r="Z99" s="658"/>
      <c r="AA99" s="295"/>
      <c r="AB99" s="292" t="str">
        <f t="shared" si="40"/>
        <v/>
      </c>
      <c r="AC99" s="293" t="e">
        <f t="shared" si="41"/>
        <v>#VALUE!</v>
      </c>
    </row>
    <row r="100" spans="22:29" ht="30" customHeight="1">
      <c r="V100" s="657"/>
      <c r="W100" s="657"/>
      <c r="X100" s="288" t="str">
        <f t="shared" si="39"/>
        <v/>
      </c>
      <c r="Y100" s="294"/>
      <c r="Z100" s="658"/>
      <c r="AA100" s="295"/>
      <c r="AB100" s="292" t="str">
        <f t="shared" si="40"/>
        <v/>
      </c>
      <c r="AC100" s="293" t="e">
        <f t="shared" si="41"/>
        <v>#VALUE!</v>
      </c>
    </row>
    <row r="101" spans="22:29" ht="30" customHeight="1"/>
    <row r="102" spans="22:29" ht="30" customHeight="1"/>
  </sheetData>
  <sheetProtection selectLockedCells="1"/>
  <autoFilter ref="V7:AC100">
    <sortState ref="V6:AC39">
      <sortCondition ref="AA5:AA39"/>
    </sortState>
  </autoFilter>
  <mergeCells count="49">
    <mergeCell ref="E19:E20"/>
    <mergeCell ref="J9:J11"/>
    <mergeCell ref="K9:K11"/>
    <mergeCell ref="Q19:Q20"/>
    <mergeCell ref="M19:M20"/>
    <mergeCell ref="O19:O20"/>
    <mergeCell ref="N19:N20"/>
    <mergeCell ref="L9:L11"/>
    <mergeCell ref="P9:P11"/>
    <mergeCell ref="N9:N11"/>
    <mergeCell ref="H13:H14"/>
    <mergeCell ref="H15:H16"/>
    <mergeCell ref="H17:H18"/>
    <mergeCell ref="H19:H21"/>
    <mergeCell ref="C19:C20"/>
    <mergeCell ref="P19:P20"/>
    <mergeCell ref="I19:I20"/>
    <mergeCell ref="C9:C11"/>
    <mergeCell ref="L19:L20"/>
    <mergeCell ref="J19:J20"/>
    <mergeCell ref="K19:K20"/>
    <mergeCell ref="D19:D20"/>
    <mergeCell ref="G19:G20"/>
    <mergeCell ref="F19:F20"/>
    <mergeCell ref="D9:D11"/>
    <mergeCell ref="G9:G11"/>
    <mergeCell ref="F9:F11"/>
    <mergeCell ref="H9:H11"/>
    <mergeCell ref="I9:I11"/>
    <mergeCell ref="E9:E11"/>
    <mergeCell ref="M7:O7"/>
    <mergeCell ref="P2:Q2"/>
    <mergeCell ref="P7:Q7"/>
    <mergeCell ref="U9:U11"/>
    <mergeCell ref="M9:M11"/>
    <mergeCell ref="O9:O11"/>
    <mergeCell ref="Q9:Q11"/>
    <mergeCell ref="T9:T11"/>
    <mergeCell ref="R9:R11"/>
    <mergeCell ref="S9:S11"/>
    <mergeCell ref="M1:M2"/>
    <mergeCell ref="N1:N2"/>
    <mergeCell ref="H32:H33"/>
    <mergeCell ref="H34:H35"/>
    <mergeCell ref="H22:H23"/>
    <mergeCell ref="H24:H25"/>
    <mergeCell ref="H26:H27"/>
    <mergeCell ref="H28:H29"/>
    <mergeCell ref="H30:H31"/>
  </mergeCells>
  <conditionalFormatting sqref="D8:E8">
    <cfRule type="duplicateValues" dxfId="495" priority="353"/>
  </conditionalFormatting>
  <conditionalFormatting sqref="K8:K9 K12:K19 K21:K40">
    <cfRule type="cellIs" dxfId="494" priority="354" operator="greaterThanOrEqual">
      <formula>#REF!</formula>
    </cfRule>
  </conditionalFormatting>
  <conditionalFormatting sqref="U40">
    <cfRule type="containsText" dxfId="493" priority="93" operator="containsText" text="EXCEDIDO">
      <formula>NOT(ISERROR(SEARCH("EXCEDIDO",U40)))</formula>
    </cfRule>
  </conditionalFormatting>
  <conditionalFormatting sqref="Q21:Q40 Q8:Q9 Q12:Q19">
    <cfRule type="iconSet" priority="798">
      <iconSet iconSet="3TrafficLights2">
        <cfvo type="percent" val="0"/>
        <cfvo type="num" val="2"/>
        <cfvo type="num" val="3"/>
      </iconSet>
    </cfRule>
  </conditionalFormatting>
  <conditionalFormatting sqref="V50:V1048576 V44:V48 V1:V4 V7 V36:V42 V11:V32">
    <cfRule type="containsText" dxfId="492" priority="90" operator="containsText" text="SALIDA">
      <formula>NOT(ISERROR(SEARCH("SALIDA",V1)))</formula>
    </cfRule>
    <cfRule type="containsText" dxfId="491" priority="91" operator="containsText" text="REQUISICION">
      <formula>NOT(ISERROR(SEARCH("REQUISICION",V1)))</formula>
    </cfRule>
    <cfRule type="containsText" dxfId="490" priority="92" operator="containsText" text="ENTRADA">
      <formula>NOT(ISERROR(SEARCH("ENTRADA",V1)))</formula>
    </cfRule>
  </conditionalFormatting>
  <conditionalFormatting sqref="R1 R41:R1048576">
    <cfRule type="containsText" dxfId="489" priority="87" operator="containsText" text="EN REQUISICION">
      <formula>NOT(ISERROR(SEARCH("EN REQUISICION",R1)))</formula>
    </cfRule>
  </conditionalFormatting>
  <conditionalFormatting sqref="S9 S12:S40">
    <cfRule type="cellIs" dxfId="488" priority="77" operator="greaterThan">
      <formula>0</formula>
    </cfRule>
  </conditionalFormatting>
  <conditionalFormatting sqref="R9">
    <cfRule type="containsText" dxfId="487" priority="74" operator="containsText" text="REQUISICION">
      <formula>NOT(ISERROR(SEARCH("REQUISICION",R9)))</formula>
    </cfRule>
    <cfRule type="containsText" dxfId="486" priority="75" operator="containsText" text="SOLICITAR">
      <formula>NOT(ISERROR(SEARCH("SOLICITAR",R9)))</formula>
    </cfRule>
    <cfRule type="containsText" dxfId="485" priority="76" operator="containsText" text="SOLICITAR URGENTE">
      <formula>NOT(ISERROR(SEARCH("SOLICITAR URGENTE",R9)))</formula>
    </cfRule>
  </conditionalFormatting>
  <conditionalFormatting sqref="S9 S12:S40">
    <cfRule type="cellIs" dxfId="484" priority="73" operator="equal">
      <formula>0</formula>
    </cfRule>
  </conditionalFormatting>
  <conditionalFormatting sqref="T8:T9 T12:T40">
    <cfRule type="containsText" dxfId="483" priority="72" operator="containsText" text="SI">
      <formula>NOT(ISERROR(SEARCH("SI",T8)))</formula>
    </cfRule>
  </conditionalFormatting>
  <conditionalFormatting sqref="T8:T40">
    <cfRule type="containsText" dxfId="482" priority="71" operator="containsText" text="NO">
      <formula>NOT(ISERROR(SEARCH("NO",T8)))</formula>
    </cfRule>
  </conditionalFormatting>
  <conditionalFormatting sqref="V49">
    <cfRule type="containsText" dxfId="481" priority="50" operator="containsText" text="SALIDA">
      <formula>NOT(ISERROR(SEARCH("SALIDA",V49)))</formula>
    </cfRule>
    <cfRule type="containsText" dxfId="480" priority="51" operator="containsText" text="REQUISICION">
      <formula>NOT(ISERROR(SEARCH("REQUISICION",V49)))</formula>
    </cfRule>
    <cfRule type="containsText" dxfId="479" priority="52" operator="containsText" text="ENTRADA">
      <formula>NOT(ISERROR(SEARCH("ENTRADA",V49)))</formula>
    </cfRule>
  </conditionalFormatting>
  <conditionalFormatting sqref="V43">
    <cfRule type="containsText" dxfId="478" priority="47" operator="containsText" text="SALIDA">
      <formula>NOT(ISERROR(SEARCH("SALIDA",V43)))</formula>
    </cfRule>
    <cfRule type="containsText" dxfId="477" priority="48" operator="containsText" text="REQUISICION">
      <formula>NOT(ISERROR(SEARCH("REQUISICION",V43)))</formula>
    </cfRule>
    <cfRule type="containsText" dxfId="476" priority="49" operator="containsText" text="ENTRADA">
      <formula>NOT(ISERROR(SEARCH("ENTRADA",V43)))</formula>
    </cfRule>
  </conditionalFormatting>
  <conditionalFormatting sqref="V33:V35">
    <cfRule type="containsText" dxfId="475" priority="32" operator="containsText" text="SALIDA">
      <formula>NOT(ISERROR(SEARCH("SALIDA",V33)))</formula>
    </cfRule>
    <cfRule type="containsText" dxfId="474" priority="33" operator="containsText" text="REQUISICION">
      <formula>NOT(ISERROR(SEARCH("REQUISICION",V33)))</formula>
    </cfRule>
    <cfRule type="containsText" dxfId="473" priority="34" operator="containsText" text="ENTRADA">
      <formula>NOT(ISERROR(SEARCH("ENTRADA",V33)))</formula>
    </cfRule>
  </conditionalFormatting>
  <conditionalFormatting sqref="R8">
    <cfRule type="containsText" dxfId="472" priority="18" operator="containsText" text="REQUISICION">
      <formula>NOT(ISERROR(SEARCH("REQUISICION",R8)))</formula>
    </cfRule>
    <cfRule type="containsText" dxfId="471" priority="19" operator="containsText" text="SOLICITAR">
      <formula>NOT(ISERROR(SEARCH("SOLICITAR",R8)))</formula>
    </cfRule>
    <cfRule type="containsText" dxfId="470" priority="20" operator="containsText" text="SOLICITAR URGENTE">
      <formula>NOT(ISERROR(SEARCH("SOLICITAR URGENTE",R8)))</formula>
    </cfRule>
  </conditionalFormatting>
  <conditionalFormatting sqref="R12:R40">
    <cfRule type="containsText" dxfId="469" priority="15" operator="containsText" text="REQUISICION">
      <formula>NOT(ISERROR(SEARCH("REQUISICION",R12)))</formula>
    </cfRule>
    <cfRule type="containsText" dxfId="468" priority="16" operator="containsText" text="SOLICITAR">
      <formula>NOT(ISERROR(SEARCH("SOLICITAR",R12)))</formula>
    </cfRule>
    <cfRule type="containsText" dxfId="467" priority="17" operator="containsText" text="SOLICITAR URGENTE">
      <formula>NOT(ISERROR(SEARCH("SOLICITAR URGENTE",R12)))</formula>
    </cfRule>
  </conditionalFormatting>
  <conditionalFormatting sqref="V5:V6">
    <cfRule type="containsText" dxfId="466" priority="12" operator="containsText" text="SALIDA">
      <formula>NOT(ISERROR(SEARCH("SALIDA",V5)))</formula>
    </cfRule>
    <cfRule type="containsText" dxfId="465" priority="13" operator="containsText" text="REQUISICION">
      <formula>NOT(ISERROR(SEARCH("REQUISICION",V5)))</formula>
    </cfRule>
    <cfRule type="containsText" dxfId="464" priority="14" operator="containsText" text="ENTRADA">
      <formula>NOT(ISERROR(SEARCH("ENTRADA",V5)))</formula>
    </cfRule>
  </conditionalFormatting>
  <conditionalFormatting sqref="S8:S40">
    <cfRule type="cellIs" dxfId="463" priority="10" operator="lessThan">
      <formula>1</formula>
    </cfRule>
    <cfRule type="cellIs" dxfId="462" priority="11" operator="greaterThan">
      <formula>1</formula>
    </cfRule>
  </conditionalFormatting>
  <conditionalFormatting sqref="V8:V10">
    <cfRule type="containsText" dxfId="461" priority="1" operator="containsText" text="SALIDA">
      <formula>NOT(ISERROR(SEARCH("SALIDA",V8)))</formula>
    </cfRule>
    <cfRule type="containsText" dxfId="460" priority="2" operator="containsText" text="REQUISICION">
      <formula>NOT(ISERROR(SEARCH("REQUISICION",V8)))</formula>
    </cfRule>
    <cfRule type="containsText" dxfId="459" priority="3" operator="containsText" text="ENTRADA">
      <formula>NOT(ISERROR(SEARCH("ENTRADA",V8)))</formula>
    </cfRule>
  </conditionalFormatting>
  <printOptions horizontalCentered="1" verticalCentered="1"/>
  <pageMargins left="0.70866141732283472" right="0.70866141732283472" top="0.74803149606299213" bottom="0.74803149606299213" header="0.31496062992125984" footer="0.31496062992125984"/>
  <pageSetup scale="43" fitToWidth="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03" id="{2E9ADB98-A4FE-4511-8AFC-F3395B8FAEE0}">
            <x14:iconSet iconSet="4TrafficLights" custom="1">
              <x14:cfvo type="percent">
                <xm:f>0</xm:f>
              </x14:cfvo>
              <x14:cfvo type="percent">
                <xm:f>25</xm:f>
              </x14:cfvo>
              <x14:cfvo type="percent">
                <xm:f>50</xm:f>
              </x14:cfvo>
              <x14:cfvo type="percent">
                <xm:f>75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Q8:Q9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Dum!P19:P19</xm:f>
              <xm:sqref>Q19</xm:sqref>
            </x14:sparkline>
            <x14:sparkline>
              <xm:f>Dum!P21:P21</xm:f>
              <xm:sqref>Q21</xm:sqref>
            </x14:sparkline>
            <x14:sparkline>
              <xm:f>Dum!P13:P13</xm:f>
              <xm:sqref>Q13</xm:sqref>
            </x14:sparkline>
            <x14:sparkline>
              <xm:f>Dum!P14:P14</xm:f>
              <xm:sqref>Q14</xm:sqref>
            </x14:sparkline>
            <x14:sparkline>
              <xm:f>Dum!P15:P15</xm:f>
              <xm:sqref>Q15</xm:sqref>
            </x14:sparkline>
            <x14:sparkline>
              <xm:f>Dum!P16:P16</xm:f>
              <xm:sqref>Q16</xm:sqref>
            </x14:sparkline>
            <x14:sparkline>
              <xm:f>Dum!P17:P17</xm:f>
              <xm:sqref>Q17</xm:sqref>
            </x14:sparkline>
            <x14:sparkline>
              <xm:f>Dum!P18:P18</xm:f>
              <xm:sqref>Q18</xm:sqref>
            </x14:sparkline>
            <x14:sparkline>
              <xm:f>Dum!P12:P12</xm:f>
              <xm:sqref>Q12</xm:sqref>
            </x14:sparkline>
            <x14:sparkline>
              <xm:f>Dum!P22:P22</xm:f>
              <xm:sqref>Q22</xm:sqref>
            </x14:sparkline>
            <x14:sparkline>
              <xm:f>Dum!P23:P23</xm:f>
              <xm:sqref>Q23</xm:sqref>
            </x14:sparkline>
            <x14:sparkline>
              <xm:f>Dum!P24:P24</xm:f>
              <xm:sqref>Q24</xm:sqref>
            </x14:sparkline>
            <x14:sparkline>
              <xm:f>Dum!P25:P25</xm:f>
              <xm:sqref>Q25</xm:sqref>
            </x14:sparkline>
            <x14:sparkline>
              <xm:f>Dum!P26:P26</xm:f>
              <xm:sqref>Q26</xm:sqref>
            </x14:sparkline>
            <x14:sparkline>
              <xm:f>Dum!P27:P27</xm:f>
              <xm:sqref>Q27</xm:sqref>
            </x14:sparkline>
            <x14:sparkline>
              <xm:f>Dum!P28:P28</xm:f>
              <xm:sqref>Q28</xm:sqref>
            </x14:sparkline>
            <x14:sparkline>
              <xm:f>Dum!P29:P29</xm:f>
              <xm:sqref>Q29</xm:sqref>
            </x14:sparkline>
            <x14:sparkline>
              <xm:f>Dum!P30:P30</xm:f>
              <xm:sqref>Q30</xm:sqref>
            </x14:sparkline>
            <x14:sparkline>
              <xm:f>Dum!P31:P31</xm:f>
              <xm:sqref>Q31</xm:sqref>
            </x14:sparkline>
            <x14:sparkline>
              <xm:f>Dum!P32:P32</xm:f>
              <xm:sqref>Q32</xm:sqref>
            </x14:sparkline>
            <x14:sparkline>
              <xm:f>Dum!P33:P33</xm:f>
              <xm:sqref>Q33</xm:sqref>
            </x14:sparkline>
            <x14:sparkline>
              <xm:f>Dum!P34:P34</xm:f>
              <xm:sqref>Q34</xm:sqref>
            </x14:sparkline>
            <x14:sparkline>
              <xm:f>Dum!P35:P35</xm:f>
              <xm:sqref>Q35</xm:sqref>
            </x14:sparkline>
            <x14:sparkline>
              <xm:f>Dum!P36:P36</xm:f>
              <xm:sqref>Q36</xm:sqref>
            </x14:sparkline>
            <x14:sparkline>
              <xm:f>Dum!P37:P37</xm:f>
              <xm:sqref>Q37</xm:sqref>
            </x14:sparkline>
            <x14:sparkline>
              <xm:f>Dum!P38:P38</xm:f>
              <xm:sqref>Q38</xm:sqref>
            </x14:sparkline>
            <x14:sparkline>
              <xm:f>Dum!P8:P8</xm:f>
              <xm:sqref>Q8</xm:sqref>
            </x14:sparkline>
            <x14:sparkline>
              <xm:f>Dum!P39:P39</xm:f>
              <xm:sqref>Q39</xm:sqref>
            </x14:sparkline>
            <x14:sparkline>
              <xm:f>Dum!P40:P40</xm:f>
              <xm:sqref>Q40</xm:sqref>
            </x14:sparkline>
            <x14:sparkline>
              <xm:f>Dum!P9:P9</xm:f>
              <xm:sqref>Q9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70C0"/>
    <pageSetUpPr fitToPage="1"/>
  </sheetPr>
  <dimension ref="A1:XDM98"/>
  <sheetViews>
    <sheetView view="pageBreakPreview" topLeftCell="A4" zoomScale="55" zoomScaleNormal="40" zoomScaleSheetLayoutView="55" workbookViewId="0">
      <selection activeCell="H9" sqref="H9"/>
    </sheetView>
  </sheetViews>
  <sheetFormatPr baseColWidth="10" defaultColWidth="11" defaultRowHeight="23.25"/>
  <cols>
    <col min="1" max="1" width="6" style="165" customWidth="1"/>
    <col min="2" max="2" width="16.42578125" style="557" customWidth="1"/>
    <col min="3" max="3" width="30.28515625" customWidth="1"/>
    <col min="4" max="4" width="37.28515625" customWidth="1"/>
    <col min="5" max="5" width="11.85546875" customWidth="1"/>
    <col min="6" max="6" width="18" customWidth="1"/>
    <col min="7" max="7" width="18.140625" customWidth="1"/>
    <col min="8" max="8" width="24" customWidth="1"/>
    <col min="9" max="9" width="13.140625" customWidth="1"/>
    <col min="10" max="11" width="11" style="5" customWidth="1"/>
    <col min="12" max="12" width="14.7109375" style="5" customWidth="1"/>
    <col min="13" max="15" width="7.140625" style="5" customWidth="1"/>
    <col min="16" max="16" width="14" style="5" customWidth="1"/>
    <col min="17" max="17" width="5" style="5" customWidth="1"/>
    <col min="18" max="18" width="22.140625" style="5" bestFit="1" customWidth="1"/>
    <col min="19" max="19" width="12.85546875" style="5" bestFit="1" customWidth="1"/>
    <col min="20" max="21" width="15.140625" customWidth="1"/>
    <col min="22" max="22" width="25.7109375" style="165" customWidth="1"/>
    <col min="23" max="23" width="26.85546875" style="165" customWidth="1"/>
    <col min="24" max="24" width="63.85546875" style="165" customWidth="1"/>
    <col min="25" max="25" width="34.5703125" style="83" customWidth="1"/>
    <col min="26" max="26" width="29.7109375" style="177" customWidth="1"/>
    <col min="27" max="27" width="23.42578125" style="557" customWidth="1"/>
    <col min="28" max="28" width="19.140625" style="165" bestFit="1" customWidth="1"/>
    <col min="29" max="29" width="20.85546875" style="165" bestFit="1" customWidth="1"/>
    <col min="30" max="30" width="24.28515625" style="165" customWidth="1"/>
  </cols>
  <sheetData>
    <row r="1" spans="2:30" s="165" customFormat="1" ht="35.25" customHeight="1" thickBot="1">
      <c r="B1" s="278"/>
      <c r="D1" s="284"/>
      <c r="E1" s="297"/>
      <c r="F1" s="300"/>
      <c r="G1" s="301"/>
      <c r="H1" s="298"/>
      <c r="I1" s="300"/>
      <c r="J1" s="299"/>
      <c r="K1" s="299"/>
      <c r="L1" s="281"/>
      <c r="M1" s="281"/>
      <c r="N1" s="282"/>
      <c r="O1" s="177"/>
      <c r="P1" s="177" t="s">
        <v>361</v>
      </c>
      <c r="Q1" s="283"/>
      <c r="R1" s="1086"/>
      <c r="S1" s="1086"/>
      <c r="T1" s="1086"/>
      <c r="U1" s="1086"/>
      <c r="Y1" s="83"/>
      <c r="Z1" s="177"/>
      <c r="AA1" s="557"/>
      <c r="AC1" s="365"/>
    </row>
    <row r="2" spans="2:30" s="165" customFormat="1" ht="31.5" customHeight="1" thickBot="1">
      <c r="B2" s="278"/>
      <c r="C2" s="280"/>
      <c r="D2" s="1334" t="s">
        <v>399</v>
      </c>
      <c r="E2" s="1334"/>
      <c r="F2" s="1334"/>
      <c r="G2" s="1334"/>
      <c r="H2" s="1334"/>
      <c r="I2" s="1334"/>
      <c r="J2" s="1334"/>
      <c r="K2" s="1335"/>
      <c r="L2" s="1198" t="s">
        <v>2</v>
      </c>
      <c r="M2" s="1199"/>
      <c r="N2" s="1200">
        <v>9100</v>
      </c>
      <c r="O2" s="1201">
        <v>7056</v>
      </c>
      <c r="P2" s="1202">
        <v>7056</v>
      </c>
      <c r="Q2" s="1210">
        <v>22</v>
      </c>
      <c r="R2" s="1086"/>
      <c r="S2" s="1086"/>
      <c r="T2" s="1086"/>
      <c r="U2" s="1086"/>
      <c r="Y2" s="83"/>
      <c r="Z2" s="177"/>
      <c r="AA2" s="557"/>
      <c r="AC2" s="365"/>
    </row>
    <row r="3" spans="2:30" s="165" customFormat="1" ht="31.5" customHeight="1" thickBot="1">
      <c r="B3" s="278"/>
      <c r="D3" s="1334"/>
      <c r="E3" s="1334"/>
      <c r="F3" s="1334"/>
      <c r="G3" s="1334"/>
      <c r="H3" s="1334"/>
      <c r="I3" s="1334"/>
      <c r="J3" s="1334"/>
      <c r="K3" s="1335"/>
      <c r="L3" s="1198" t="s">
        <v>0</v>
      </c>
      <c r="M3" s="1199"/>
      <c r="N3" s="1338">
        <f>N2/Q2</f>
        <v>413.63636363636363</v>
      </c>
      <c r="O3" s="1339"/>
      <c r="P3" s="1340"/>
      <c r="Q3" s="1211"/>
      <c r="R3" s="1086"/>
      <c r="S3" s="1086"/>
      <c r="T3" s="1086"/>
      <c r="U3" s="1086"/>
      <c r="Y3" s="83"/>
      <c r="Z3" s="177"/>
      <c r="AA3" s="557"/>
      <c r="AC3" s="365"/>
    </row>
    <row r="4" spans="2:30" s="165" customFormat="1" ht="59.25" customHeight="1" thickBot="1">
      <c r="B4" s="278"/>
      <c r="C4" s="310"/>
      <c r="D4" s="425"/>
      <c r="E4" s="311"/>
      <c r="F4" s="312"/>
      <c r="G4" s="305"/>
      <c r="H4" s="306"/>
      <c r="I4" s="7"/>
      <c r="J4" s="307"/>
      <c r="K4" s="308"/>
      <c r="L4" s="281"/>
      <c r="M4" s="334"/>
      <c r="N4" s="335"/>
      <c r="O4" s="334"/>
      <c r="P4" s="160"/>
      <c r="Q4" s="289"/>
      <c r="R4" s="1086"/>
      <c r="S4" s="1086"/>
      <c r="T4" s="1086"/>
      <c r="U4" s="1086"/>
      <c r="Y4" s="83"/>
      <c r="Z4" s="177"/>
      <c r="AA4" s="557"/>
      <c r="AC4" s="365"/>
    </row>
    <row r="5" spans="2:30" s="165" customFormat="1" ht="57" customHeight="1" thickBot="1">
      <c r="B5" s="459" t="s">
        <v>4</v>
      </c>
      <c r="C5" s="458" t="s">
        <v>5</v>
      </c>
      <c r="D5" s="233" t="s">
        <v>6</v>
      </c>
      <c r="E5" s="232" t="s">
        <v>7</v>
      </c>
      <c r="F5" s="233" t="s">
        <v>8</v>
      </c>
      <c r="G5" s="232" t="s">
        <v>44</v>
      </c>
      <c r="H5" s="350" t="s">
        <v>2</v>
      </c>
      <c r="I5" s="232" t="s">
        <v>10</v>
      </c>
      <c r="J5" s="773" t="s">
        <v>11</v>
      </c>
      <c r="K5" s="234" t="s">
        <v>12</v>
      </c>
      <c r="L5" s="234" t="s">
        <v>13</v>
      </c>
      <c r="M5" s="1336" t="s">
        <v>396</v>
      </c>
      <c r="N5" s="1336"/>
      <c r="O5" s="1337"/>
      <c r="P5" s="979" t="s">
        <v>14</v>
      </c>
      <c r="Q5" s="177"/>
      <c r="R5" s="1104" t="s">
        <v>589</v>
      </c>
      <c r="S5" s="1106" t="s">
        <v>590</v>
      </c>
      <c r="T5" s="1086"/>
      <c r="U5" s="1086"/>
      <c r="V5" s="317" t="s">
        <v>36</v>
      </c>
      <c r="W5" s="318" t="s">
        <v>37</v>
      </c>
      <c r="X5" s="318" t="s">
        <v>38</v>
      </c>
      <c r="Y5" s="319" t="s">
        <v>126</v>
      </c>
      <c r="Z5" s="318" t="s">
        <v>40</v>
      </c>
      <c r="AA5" s="318" t="s">
        <v>41</v>
      </c>
      <c r="AB5" s="318" t="s">
        <v>42</v>
      </c>
      <c r="AC5" s="320" t="s">
        <v>43</v>
      </c>
      <c r="AD5" s="321" t="s">
        <v>352</v>
      </c>
    </row>
    <row r="6" spans="2:30" s="25" customFormat="1" ht="45.75" customHeight="1">
      <c r="B6" s="163" t="s">
        <v>16</v>
      </c>
      <c r="C6" s="1323" t="s">
        <v>257</v>
      </c>
      <c r="D6" s="1324" t="s">
        <v>136</v>
      </c>
      <c r="E6" s="563">
        <v>4500</v>
      </c>
      <c r="F6" s="1326">
        <v>7.65</v>
      </c>
      <c r="G6" s="1329">
        <f>$C$26*F6</f>
        <v>130.01481000000001</v>
      </c>
      <c r="H6" s="1323">
        <f>ROUNDUP(($N$2/E6:E8),0)*2</f>
        <v>6</v>
      </c>
      <c r="I6" s="1344">
        <v>36</v>
      </c>
      <c r="J6" s="1176">
        <f>+SUMIFS($Y$6:$Y$308,$V$6:$V$308,"ENTRADA",$W$6:$W$308,C6)</f>
        <v>0</v>
      </c>
      <c r="K6" s="1323">
        <f>+SUMIFS($Y$6:$Y$152,$V$6:$V$152,"SALIDA",$W$6:$W$152,C6:C8)</f>
        <v>0</v>
      </c>
      <c r="L6" s="1323">
        <f>+K6*G6</f>
        <v>0</v>
      </c>
      <c r="M6" s="1323">
        <f>ROUNDUP((N6*0.8),0)</f>
        <v>3</v>
      </c>
      <c r="N6" s="1341">
        <f>($N$3/E6)*10*3</f>
        <v>2.7575757575757573</v>
      </c>
      <c r="O6" s="1343">
        <f>ROUNDUP((N6*1.2),0)</f>
        <v>4</v>
      </c>
      <c r="P6" s="1332">
        <f>I6+J6-K6</f>
        <v>36</v>
      </c>
      <c r="Q6" s="1331">
        <f>IF(P6&gt;O6,4,(IF(P6&gt;N6,3,(IF(P6-M6&gt;0,2,1)))))</f>
        <v>4</v>
      </c>
      <c r="R6" s="1290" t="str">
        <f t="shared" ref="R6:R8" si="0">IF(S6&gt;0,"SOLICITADO",(IF(Q6&lt;3,"SOLICITAR","")))</f>
        <v/>
      </c>
      <c r="S6" s="1218">
        <f>SUMIFS($Y$6:$Y$61,$V$6:$V$61,"Requisicion",$W$6:$W$61,C6)</f>
        <v>0</v>
      </c>
      <c r="T6" s="499"/>
      <c r="U6" s="500"/>
      <c r="V6" s="322" t="s">
        <v>568</v>
      </c>
      <c r="W6" s="290" t="s">
        <v>349</v>
      </c>
      <c r="X6" s="465" t="str">
        <f t="shared" ref="X6:X20" si="1">IFERROR((VLOOKUP(W6,$C$5:$G$26,2,FALSE)),"")</f>
        <v>AQDEXR1480 (REAFILADO)</v>
      </c>
      <c r="Y6" s="624">
        <v>2</v>
      </c>
      <c r="Z6" s="294" t="s">
        <v>573</v>
      </c>
      <c r="AA6" s="555">
        <v>45574</v>
      </c>
      <c r="AB6" s="292">
        <f t="shared" ref="AB6:AB16" si="2">IFERROR((VLOOKUP(W6,$C$5:$I$26,5,FALSE)),"")</f>
        <v>595.34886200000005</v>
      </c>
      <c r="AC6" s="293">
        <f t="shared" ref="AC6:AC16" si="3">IF(Y6&gt;0,(AB6*Y6),"")</f>
        <v>1190.6977240000001</v>
      </c>
      <c r="AD6" s="812"/>
    </row>
    <row r="7" spans="2:30" s="25" customFormat="1" ht="35.25" customHeight="1">
      <c r="B7" s="163" t="s">
        <v>16</v>
      </c>
      <c r="C7" s="1295"/>
      <c r="D7" s="1325"/>
      <c r="E7" s="564">
        <v>4500</v>
      </c>
      <c r="F7" s="1327"/>
      <c r="G7" s="1330"/>
      <c r="H7" s="1295"/>
      <c r="I7" s="1345"/>
      <c r="J7" s="1295"/>
      <c r="K7" s="1295"/>
      <c r="L7" s="1295"/>
      <c r="M7" s="1295"/>
      <c r="N7" s="1342"/>
      <c r="O7" s="1309"/>
      <c r="P7" s="1333"/>
      <c r="Q7" s="1331"/>
      <c r="R7" s="1290" t="str">
        <f t="shared" si="0"/>
        <v>SOLICITAR</v>
      </c>
      <c r="S7" s="1218">
        <f>SUMIFS($Y$6:$Y$61,$V$6:$V$61,"Requisicion",$W$6:$W$61,C7)</f>
        <v>0</v>
      </c>
      <c r="T7" s="499"/>
      <c r="U7" s="500"/>
      <c r="V7" s="322" t="s">
        <v>568</v>
      </c>
      <c r="W7" s="290" t="s">
        <v>266</v>
      </c>
      <c r="X7" s="465" t="str">
        <f t="shared" si="1"/>
        <v>DSW105-040-12DE3</v>
      </c>
      <c r="Y7" s="624">
        <v>4</v>
      </c>
      <c r="Z7" s="294" t="s">
        <v>573</v>
      </c>
      <c r="AA7" s="555">
        <v>45574</v>
      </c>
      <c r="AB7" s="292">
        <f t="shared" si="2"/>
        <v>441.88040000000001</v>
      </c>
      <c r="AC7" s="293">
        <f t="shared" si="3"/>
        <v>1767.5216</v>
      </c>
      <c r="AD7" s="812"/>
    </row>
    <row r="8" spans="2:30" s="25" customFormat="1" ht="30" customHeight="1" thickBot="1">
      <c r="B8" s="163" t="s">
        <v>16</v>
      </c>
      <c r="C8" s="1295"/>
      <c r="D8" s="1325" t="s">
        <v>136</v>
      </c>
      <c r="E8" s="564">
        <v>4500</v>
      </c>
      <c r="F8" s="1328"/>
      <c r="G8" s="1330">
        <f>$C$30*F8</f>
        <v>0</v>
      </c>
      <c r="H8" s="1295">
        <f>ROUNDUP(($J$2/E8:E8),0)</f>
        <v>0</v>
      </c>
      <c r="I8" s="1346"/>
      <c r="J8" s="1177"/>
      <c r="K8" s="1295">
        <f>+SUMIFS($E$30:$E$208,$B$30:$B$208,"SALIDA",$C$30:$C$208,C8:C8)</f>
        <v>0</v>
      </c>
      <c r="L8" s="1295"/>
      <c r="M8" s="1295">
        <f>+H8</f>
        <v>0</v>
      </c>
      <c r="N8" s="1342">
        <f>+M8*2</f>
        <v>0</v>
      </c>
      <c r="O8" s="1309"/>
      <c r="P8" s="1333"/>
      <c r="Q8" s="1331"/>
      <c r="R8" s="1290" t="str">
        <f t="shared" si="0"/>
        <v>SOLICITAR</v>
      </c>
      <c r="S8" s="1218">
        <f>SUMIFS($Y$6:$Y$61,$V$6:$V$61,"Requisicion",$W$6:$W$61,C8)</f>
        <v>0</v>
      </c>
      <c r="T8" s="499"/>
      <c r="U8" s="500"/>
      <c r="V8" s="322" t="s">
        <v>568</v>
      </c>
      <c r="W8" s="290" t="s">
        <v>262</v>
      </c>
      <c r="X8" s="465" t="str">
        <f t="shared" si="1"/>
        <v>FDC1150S G1F  (REAFILADO)</v>
      </c>
      <c r="Y8" s="624">
        <v>1</v>
      </c>
      <c r="Z8" s="294" t="s">
        <v>573</v>
      </c>
      <c r="AA8" s="555">
        <v>45574</v>
      </c>
      <c r="AB8" s="292">
        <f t="shared" si="2"/>
        <v>471.282442</v>
      </c>
      <c r="AC8" s="293">
        <f t="shared" si="3"/>
        <v>471.282442</v>
      </c>
      <c r="AD8" s="812"/>
    </row>
    <row r="9" spans="2:30" s="165" customFormat="1" ht="36" customHeight="1" thickBot="1">
      <c r="B9" s="163" t="s">
        <v>16</v>
      </c>
      <c r="C9" s="27" t="s">
        <v>259</v>
      </c>
      <c r="D9" s="642" t="s">
        <v>135</v>
      </c>
      <c r="E9" s="168">
        <v>4500</v>
      </c>
      <c r="F9" s="9">
        <v>10.48</v>
      </c>
      <c r="G9" s="28">
        <f t="shared" ref="G9:G24" si="4">$C$26*F9</f>
        <v>178.11179200000001</v>
      </c>
      <c r="H9" s="143">
        <f>ROUNDUP(($N$2/E9:E9),0)</f>
        <v>3</v>
      </c>
      <c r="I9" s="1000">
        <v>50</v>
      </c>
      <c r="J9" s="912">
        <f t="shared" ref="J9:J25" si="5">+SUMIFS($Y$6:$Y$308,$V$6:$V$308,"ENTRADA",$W$6:$W$308,C9)</f>
        <v>0</v>
      </c>
      <c r="K9" s="68">
        <f t="shared" ref="K9:K25" si="6">+SUMIFS($Y$6:$Y$152,$V$6:$V$152,"SALIDA",$W$6:$W$152,C9)</f>
        <v>0</v>
      </c>
      <c r="L9" s="10">
        <f>+K9*G9</f>
        <v>0</v>
      </c>
      <c r="M9" s="12">
        <f t="shared" ref="M9:M25" si="7">ROUNDUP((N9*0.8),0)</f>
        <v>1</v>
      </c>
      <c r="N9" s="739">
        <f>($N$3/E9)*10</f>
        <v>0.91919191919191912</v>
      </c>
      <c r="O9" s="558">
        <f>ROUNDUP((N9*1.2),0)</f>
        <v>2</v>
      </c>
      <c r="P9" s="1026">
        <f t="shared" ref="P9:P17" si="8">I9+J9-K9</f>
        <v>50</v>
      </c>
      <c r="Q9" s="629">
        <f t="shared" ref="Q9:Q25" si="9">IF(P9&gt;O9,4,(IF(P9&gt;N9,3,(IF(P9-M9&gt;0,2,1)))))</f>
        <v>4</v>
      </c>
      <c r="R9" s="96" t="str">
        <f t="shared" ref="R9:R25" si="10">IF(S9&gt;0,"SOLICITADO",(IF(Q9&lt;3,"SOLICITAR","")))</f>
        <v/>
      </c>
      <c r="S9" s="1082">
        <f>SUMIFS($Y$6:$Y$61,$V$6:$V$61,"Requisicion",$W$6:$W$61,C9)</f>
        <v>0</v>
      </c>
      <c r="T9" s="499"/>
      <c r="U9" s="500"/>
      <c r="V9" s="322" t="s">
        <v>568</v>
      </c>
      <c r="W9" s="290" t="s">
        <v>268</v>
      </c>
      <c r="X9" s="465" t="str">
        <f t="shared" si="1"/>
        <v>MVE1020X03S110 (REAFILADO)</v>
      </c>
      <c r="Y9" s="624">
        <v>3</v>
      </c>
      <c r="Z9" s="294" t="s">
        <v>573</v>
      </c>
      <c r="AA9" s="555">
        <v>45574</v>
      </c>
      <c r="AB9" s="292">
        <f t="shared" si="2"/>
        <v>471.282442</v>
      </c>
      <c r="AC9" s="293">
        <f t="shared" si="3"/>
        <v>1413.8473260000001</v>
      </c>
      <c r="AD9" s="812"/>
    </row>
    <row r="10" spans="2:30" ht="30" customHeight="1" thickBot="1">
      <c r="B10" s="163" t="s">
        <v>16</v>
      </c>
      <c r="C10" s="27" t="s">
        <v>260</v>
      </c>
      <c r="D10" s="642" t="s">
        <v>150</v>
      </c>
      <c r="E10" s="168">
        <v>13000</v>
      </c>
      <c r="F10" s="9">
        <v>12.68</v>
      </c>
      <c r="G10" s="28">
        <f t="shared" si="4"/>
        <v>215.50167199999999</v>
      </c>
      <c r="H10" s="143">
        <f>ROUNDUP(($N$2/E10:E10),0)</f>
        <v>1</v>
      </c>
      <c r="I10" s="1000">
        <v>60</v>
      </c>
      <c r="J10" s="912">
        <f t="shared" si="5"/>
        <v>0</v>
      </c>
      <c r="K10" s="68">
        <f t="shared" si="6"/>
        <v>0</v>
      </c>
      <c r="L10" s="10">
        <f t="shared" ref="L10:L25" si="11">+K10*G10</f>
        <v>0</v>
      </c>
      <c r="M10" s="12">
        <f t="shared" si="7"/>
        <v>1</v>
      </c>
      <c r="N10" s="739">
        <f t="shared" ref="N10:N25" si="12">($N$3/E10)*10</f>
        <v>0.31818181818181812</v>
      </c>
      <c r="O10" s="558">
        <f t="shared" ref="O10:O25" si="13">ROUNDUP((N10*1.2),0)</f>
        <v>1</v>
      </c>
      <c r="P10" s="978">
        <f t="shared" si="8"/>
        <v>60</v>
      </c>
      <c r="Q10" s="630">
        <f t="shared" si="9"/>
        <v>4</v>
      </c>
      <c r="R10" s="96" t="str">
        <f t="shared" si="10"/>
        <v/>
      </c>
      <c r="S10" s="1082">
        <f t="shared" ref="S10:S25" si="14">SUMIFS($Y$6:$Y$61,$V$6:$V$61,"Requisicion",$W$6:$W$61,C10)</f>
        <v>0</v>
      </c>
      <c r="T10" s="499"/>
      <c r="U10" s="500"/>
      <c r="V10" s="322"/>
      <c r="W10" s="290"/>
      <c r="X10" s="465" t="str">
        <f t="shared" si="1"/>
        <v/>
      </c>
      <c r="Y10" s="624"/>
      <c r="Z10" s="294"/>
      <c r="AA10" s="555"/>
      <c r="AB10" s="292" t="str">
        <f t="shared" si="2"/>
        <v/>
      </c>
      <c r="AC10" s="293" t="str">
        <f t="shared" si="3"/>
        <v/>
      </c>
      <c r="AD10" s="812"/>
    </row>
    <row r="11" spans="2:30" s="165" customFormat="1" ht="30" customHeight="1" thickBot="1">
      <c r="B11" s="163" t="s">
        <v>16</v>
      </c>
      <c r="C11" s="27" t="s">
        <v>258</v>
      </c>
      <c r="D11" s="642" t="s">
        <v>137</v>
      </c>
      <c r="E11" s="168">
        <v>15000</v>
      </c>
      <c r="F11" s="9">
        <v>4.9400000000000004</v>
      </c>
      <c r="G11" s="28">
        <f t="shared" si="4"/>
        <v>83.957276000000007</v>
      </c>
      <c r="H11" s="143">
        <f>ROUNDUP(($N$2/E11:E11),0)</f>
        <v>1</v>
      </c>
      <c r="I11" s="1000">
        <v>27</v>
      </c>
      <c r="J11" s="912">
        <f t="shared" si="5"/>
        <v>0</v>
      </c>
      <c r="K11" s="68">
        <f t="shared" si="6"/>
        <v>0</v>
      </c>
      <c r="L11" s="10">
        <f>+K11*G11</f>
        <v>0</v>
      </c>
      <c r="M11" s="12">
        <f t="shared" si="7"/>
        <v>1</v>
      </c>
      <c r="N11" s="739">
        <f>($N$3/E11)*10</f>
        <v>0.27575757575757576</v>
      </c>
      <c r="O11" s="558">
        <f t="shared" si="13"/>
        <v>1</v>
      </c>
      <c r="P11" s="978">
        <f t="shared" si="8"/>
        <v>27</v>
      </c>
      <c r="Q11" s="630">
        <f t="shared" si="9"/>
        <v>4</v>
      </c>
      <c r="R11" s="96" t="str">
        <f t="shared" si="10"/>
        <v/>
      </c>
      <c r="S11" s="1082">
        <f t="shared" si="14"/>
        <v>0</v>
      </c>
      <c r="T11" s="499"/>
      <c r="U11" s="500"/>
      <c r="V11" s="322"/>
      <c r="W11" s="290"/>
      <c r="X11" s="465" t="str">
        <f t="shared" si="1"/>
        <v/>
      </c>
      <c r="Y11" s="624"/>
      <c r="Z11" s="294"/>
      <c r="AA11" s="555"/>
      <c r="AB11" s="292" t="str">
        <f t="shared" si="2"/>
        <v/>
      </c>
      <c r="AC11" s="293" t="str">
        <f t="shared" si="3"/>
        <v/>
      </c>
      <c r="AD11" s="812"/>
    </row>
    <row r="12" spans="2:30" ht="30" customHeight="1" thickBot="1">
      <c r="B12" s="163" t="s">
        <v>18</v>
      </c>
      <c r="C12" s="27" t="s">
        <v>265</v>
      </c>
      <c r="D12" s="642" t="s">
        <v>134</v>
      </c>
      <c r="E12" s="168">
        <v>10000</v>
      </c>
      <c r="F12" s="9">
        <v>138.35</v>
      </c>
      <c r="G12" s="28">
        <f t="shared" si="4"/>
        <v>2351.3135899999997</v>
      </c>
      <c r="H12" s="1188">
        <f t="shared" ref="H12:H20" si="15">ROUNDUP(($N$2/E12:E12),0)</f>
        <v>1</v>
      </c>
      <c r="I12" s="1000">
        <v>10</v>
      </c>
      <c r="J12" s="912">
        <f t="shared" si="5"/>
        <v>0</v>
      </c>
      <c r="K12" s="68">
        <f t="shared" si="6"/>
        <v>0</v>
      </c>
      <c r="L12" s="10">
        <f t="shared" ref="L12:L17" si="16">+K12*G12</f>
        <v>0</v>
      </c>
      <c r="M12" s="12">
        <f t="shared" si="7"/>
        <v>1</v>
      </c>
      <c r="N12" s="739">
        <f t="shared" si="12"/>
        <v>0.41363636363636358</v>
      </c>
      <c r="O12" s="558">
        <f t="shared" si="13"/>
        <v>1</v>
      </c>
      <c r="P12" s="978">
        <f t="shared" si="8"/>
        <v>10</v>
      </c>
      <c r="Q12" s="630">
        <f t="shared" si="9"/>
        <v>4</v>
      </c>
      <c r="R12" s="96" t="str">
        <f t="shared" si="10"/>
        <v/>
      </c>
      <c r="S12" s="1082">
        <f t="shared" si="14"/>
        <v>0</v>
      </c>
      <c r="T12" s="499"/>
      <c r="U12" s="500"/>
      <c r="V12" s="322"/>
      <c r="W12" s="290"/>
      <c r="X12" s="465" t="str">
        <f t="shared" si="1"/>
        <v/>
      </c>
      <c r="Y12" s="624"/>
      <c r="Z12" s="294"/>
      <c r="AA12" s="555"/>
      <c r="AB12" s="292" t="str">
        <f t="shared" si="2"/>
        <v/>
      </c>
      <c r="AC12" s="293" t="str">
        <f t="shared" si="3"/>
        <v/>
      </c>
      <c r="AD12" s="812"/>
    </row>
    <row r="13" spans="2:30" ht="30" customHeight="1" thickBot="1">
      <c r="B13" s="163" t="s">
        <v>18</v>
      </c>
      <c r="C13" s="27" t="s">
        <v>266</v>
      </c>
      <c r="D13" s="642" t="s">
        <v>134</v>
      </c>
      <c r="E13" s="168">
        <v>8000</v>
      </c>
      <c r="F13" s="9">
        <v>26</v>
      </c>
      <c r="G13" s="28">
        <f t="shared" si="4"/>
        <v>441.88040000000001</v>
      </c>
      <c r="H13" s="1189"/>
      <c r="I13" s="1000">
        <v>0</v>
      </c>
      <c r="J13" s="912">
        <f t="shared" si="5"/>
        <v>4</v>
      </c>
      <c r="K13" s="68">
        <f t="shared" si="6"/>
        <v>0</v>
      </c>
      <c r="L13" s="10">
        <f t="shared" si="16"/>
        <v>0</v>
      </c>
      <c r="M13" s="12">
        <f t="shared" si="7"/>
        <v>1</v>
      </c>
      <c r="N13" s="739">
        <f t="shared" si="12"/>
        <v>0.51704545454545459</v>
      </c>
      <c r="O13" s="558">
        <f t="shared" si="13"/>
        <v>1</v>
      </c>
      <c r="P13" s="978">
        <f t="shared" si="8"/>
        <v>4</v>
      </c>
      <c r="Q13" s="630">
        <f t="shared" si="9"/>
        <v>4</v>
      </c>
      <c r="R13" s="96" t="str">
        <f t="shared" si="10"/>
        <v/>
      </c>
      <c r="S13" s="1082">
        <f t="shared" si="14"/>
        <v>0</v>
      </c>
      <c r="T13" s="499"/>
      <c r="U13" s="500"/>
      <c r="V13" s="322"/>
      <c r="W13" s="290"/>
      <c r="X13" s="465" t="str">
        <f t="shared" si="1"/>
        <v/>
      </c>
      <c r="Y13" s="624"/>
      <c r="Z13" s="294"/>
      <c r="AA13" s="555"/>
      <c r="AB13" s="292" t="str">
        <f t="shared" si="2"/>
        <v/>
      </c>
      <c r="AC13" s="293" t="str">
        <f t="shared" si="3"/>
        <v/>
      </c>
      <c r="AD13" s="812"/>
    </row>
    <row r="14" spans="2:30" ht="30" customHeight="1" thickBot="1">
      <c r="B14" s="163" t="s">
        <v>18</v>
      </c>
      <c r="C14" s="27" t="s">
        <v>267</v>
      </c>
      <c r="D14" s="642" t="s">
        <v>176</v>
      </c>
      <c r="E14" s="168">
        <v>10000</v>
      </c>
      <c r="F14" s="9">
        <v>138.35</v>
      </c>
      <c r="G14" s="28">
        <f t="shared" si="4"/>
        <v>2351.3135899999997</v>
      </c>
      <c r="H14" s="1188">
        <f t="shared" si="15"/>
        <v>1</v>
      </c>
      <c r="I14" s="1000">
        <v>2</v>
      </c>
      <c r="J14" s="912">
        <f t="shared" si="5"/>
        <v>0</v>
      </c>
      <c r="K14" s="68">
        <f t="shared" si="6"/>
        <v>0</v>
      </c>
      <c r="L14" s="10">
        <f t="shared" si="16"/>
        <v>0</v>
      </c>
      <c r="M14" s="12">
        <f t="shared" si="7"/>
        <v>1</v>
      </c>
      <c r="N14" s="739">
        <f t="shared" si="12"/>
        <v>0.41363636363636358</v>
      </c>
      <c r="O14" s="558">
        <f t="shared" si="13"/>
        <v>1</v>
      </c>
      <c r="P14" s="978">
        <f t="shared" si="8"/>
        <v>2</v>
      </c>
      <c r="Q14" s="630">
        <f t="shared" si="9"/>
        <v>4</v>
      </c>
      <c r="R14" s="96" t="str">
        <f t="shared" si="10"/>
        <v/>
      </c>
      <c r="S14" s="1082">
        <f t="shared" si="14"/>
        <v>0</v>
      </c>
      <c r="T14" s="499"/>
      <c r="U14" s="500"/>
      <c r="V14" s="322"/>
      <c r="W14" s="290"/>
      <c r="X14" s="465" t="str">
        <f t="shared" si="1"/>
        <v/>
      </c>
      <c r="Y14" s="624"/>
      <c r="Z14" s="294"/>
      <c r="AA14" s="555"/>
      <c r="AB14" s="292" t="str">
        <f t="shared" si="2"/>
        <v/>
      </c>
      <c r="AC14" s="293" t="str">
        <f t="shared" si="3"/>
        <v/>
      </c>
      <c r="AD14" s="812"/>
    </row>
    <row r="15" spans="2:30" s="165" customFormat="1" ht="30" customHeight="1" thickBot="1">
      <c r="B15" s="163" t="s">
        <v>18</v>
      </c>
      <c r="C15" s="27" t="s">
        <v>268</v>
      </c>
      <c r="D15" s="642" t="s">
        <v>198</v>
      </c>
      <c r="E15" s="168">
        <v>10000</v>
      </c>
      <c r="F15" s="9">
        <v>27.73</v>
      </c>
      <c r="G15" s="28">
        <f t="shared" si="4"/>
        <v>471.282442</v>
      </c>
      <c r="H15" s="1189"/>
      <c r="I15" s="1000">
        <v>2</v>
      </c>
      <c r="J15" s="912">
        <f t="shared" si="5"/>
        <v>3</v>
      </c>
      <c r="K15" s="68">
        <f t="shared" si="6"/>
        <v>0</v>
      </c>
      <c r="L15" s="10">
        <f t="shared" si="16"/>
        <v>0</v>
      </c>
      <c r="M15" s="12">
        <f t="shared" si="7"/>
        <v>1</v>
      </c>
      <c r="N15" s="739">
        <f t="shared" si="12"/>
        <v>0.41363636363636358</v>
      </c>
      <c r="O15" s="558">
        <f t="shared" si="13"/>
        <v>1</v>
      </c>
      <c r="P15" s="978">
        <f t="shared" si="8"/>
        <v>5</v>
      </c>
      <c r="Q15" s="630">
        <f t="shared" si="9"/>
        <v>4</v>
      </c>
      <c r="R15" s="96" t="str">
        <f t="shared" si="10"/>
        <v/>
      </c>
      <c r="S15" s="1082">
        <f t="shared" si="14"/>
        <v>0</v>
      </c>
      <c r="T15" s="499"/>
      <c r="U15" s="500"/>
      <c r="V15" s="322"/>
      <c r="W15" s="290"/>
      <c r="X15" s="465" t="str">
        <f t="shared" si="1"/>
        <v/>
      </c>
      <c r="Y15" s="624"/>
      <c r="Z15" s="294"/>
      <c r="AA15" s="606"/>
      <c r="AB15" s="292" t="str">
        <f t="shared" si="2"/>
        <v/>
      </c>
      <c r="AC15" s="293" t="str">
        <f t="shared" si="3"/>
        <v/>
      </c>
      <c r="AD15" s="812"/>
    </row>
    <row r="16" spans="2:30" ht="30" customHeight="1" thickBot="1">
      <c r="B16" s="163" t="s">
        <v>18</v>
      </c>
      <c r="C16" s="27" t="s">
        <v>269</v>
      </c>
      <c r="D16" s="642" t="s">
        <v>133</v>
      </c>
      <c r="E16" s="168">
        <v>10000</v>
      </c>
      <c r="F16" s="9">
        <v>138.35</v>
      </c>
      <c r="G16" s="28">
        <f t="shared" si="4"/>
        <v>2351.3135899999997</v>
      </c>
      <c r="H16" s="1188">
        <f t="shared" si="15"/>
        <v>1</v>
      </c>
      <c r="I16" s="1000">
        <v>2</v>
      </c>
      <c r="J16" s="912">
        <f t="shared" si="5"/>
        <v>0</v>
      </c>
      <c r="K16" s="68">
        <f t="shared" si="6"/>
        <v>0</v>
      </c>
      <c r="L16" s="10">
        <f t="shared" si="16"/>
        <v>0</v>
      </c>
      <c r="M16" s="12">
        <f t="shared" si="7"/>
        <v>1</v>
      </c>
      <c r="N16" s="739">
        <f t="shared" si="12"/>
        <v>0.41363636363636358</v>
      </c>
      <c r="O16" s="558">
        <f t="shared" si="13"/>
        <v>1</v>
      </c>
      <c r="P16" s="978">
        <f t="shared" si="8"/>
        <v>2</v>
      </c>
      <c r="Q16" s="630">
        <f t="shared" si="9"/>
        <v>4</v>
      </c>
      <c r="R16" s="96" t="str">
        <f t="shared" si="10"/>
        <v/>
      </c>
      <c r="S16" s="1082">
        <f t="shared" si="14"/>
        <v>0</v>
      </c>
      <c r="T16" s="499"/>
      <c r="U16" s="500"/>
      <c r="V16" s="322"/>
      <c r="W16" s="290"/>
      <c r="X16" s="465" t="str">
        <f t="shared" si="1"/>
        <v/>
      </c>
      <c r="Y16" s="624"/>
      <c r="Z16" s="294"/>
      <c r="AA16" s="606"/>
      <c r="AB16" s="292" t="str">
        <f t="shared" si="2"/>
        <v/>
      </c>
      <c r="AC16" s="293" t="str">
        <f t="shared" si="3"/>
        <v/>
      </c>
      <c r="AD16" s="812"/>
    </row>
    <row r="17" spans="2:30" s="165" customFormat="1" ht="30" customHeight="1" thickBot="1">
      <c r="B17" s="163" t="s">
        <v>18</v>
      </c>
      <c r="C17" s="27" t="s">
        <v>349</v>
      </c>
      <c r="D17" s="642" t="s">
        <v>199</v>
      </c>
      <c r="E17" s="168">
        <v>10000</v>
      </c>
      <c r="F17" s="9">
        <v>35.03</v>
      </c>
      <c r="G17" s="28">
        <f t="shared" si="4"/>
        <v>595.34886200000005</v>
      </c>
      <c r="H17" s="1189"/>
      <c r="I17" s="1000">
        <v>5</v>
      </c>
      <c r="J17" s="912">
        <f t="shared" si="5"/>
        <v>2</v>
      </c>
      <c r="K17" s="68">
        <f t="shared" si="6"/>
        <v>0</v>
      </c>
      <c r="L17" s="10">
        <f t="shared" si="16"/>
        <v>0</v>
      </c>
      <c r="M17" s="12">
        <f t="shared" si="7"/>
        <v>1</v>
      </c>
      <c r="N17" s="739">
        <f t="shared" si="12"/>
        <v>0.41363636363636358</v>
      </c>
      <c r="O17" s="558">
        <f t="shared" si="13"/>
        <v>1</v>
      </c>
      <c r="P17" s="978">
        <f t="shared" si="8"/>
        <v>7</v>
      </c>
      <c r="Q17" s="630">
        <f t="shared" si="9"/>
        <v>4</v>
      </c>
      <c r="R17" s="96" t="str">
        <f t="shared" si="10"/>
        <v/>
      </c>
      <c r="S17" s="1082">
        <f t="shared" si="14"/>
        <v>0</v>
      </c>
      <c r="T17" s="499"/>
      <c r="U17" s="500"/>
      <c r="V17" s="322"/>
      <c r="W17" s="290"/>
      <c r="X17" s="465" t="str">
        <f t="shared" si="1"/>
        <v/>
      </c>
      <c r="Y17" s="624"/>
      <c r="Z17" s="294"/>
      <c r="AA17" s="606"/>
      <c r="AB17" s="292"/>
      <c r="AC17" s="293"/>
      <c r="AD17" s="812"/>
    </row>
    <row r="18" spans="2:30" ht="30" customHeight="1" thickBot="1">
      <c r="B18" s="163" t="s">
        <v>16</v>
      </c>
      <c r="C18" s="27" t="s">
        <v>261</v>
      </c>
      <c r="D18" s="642" t="s">
        <v>139</v>
      </c>
      <c r="E18" s="168">
        <v>15000</v>
      </c>
      <c r="F18" s="9">
        <v>266.08</v>
      </c>
      <c r="G18" s="28">
        <f t="shared" si="4"/>
        <v>4522.1360319999994</v>
      </c>
      <c r="H18" s="1188">
        <f>ROUNDUP(($N$2/E18:E18),0)</f>
        <v>1</v>
      </c>
      <c r="I18" s="1000">
        <v>4</v>
      </c>
      <c r="J18" s="912">
        <f t="shared" si="5"/>
        <v>0</v>
      </c>
      <c r="K18" s="68">
        <f t="shared" si="6"/>
        <v>0</v>
      </c>
      <c r="L18" s="10">
        <f t="shared" si="11"/>
        <v>0</v>
      </c>
      <c r="M18" s="12">
        <f t="shared" si="7"/>
        <v>1</v>
      </c>
      <c r="N18" s="739">
        <f t="shared" si="12"/>
        <v>0.27575757575757576</v>
      </c>
      <c r="O18" s="558">
        <f t="shared" si="13"/>
        <v>1</v>
      </c>
      <c r="P18" s="978">
        <f t="shared" ref="P18:P25" si="17">I18+J18-K18</f>
        <v>4</v>
      </c>
      <c r="Q18" s="630">
        <f t="shared" si="9"/>
        <v>4</v>
      </c>
      <c r="R18" s="96" t="str">
        <f t="shared" si="10"/>
        <v/>
      </c>
      <c r="S18" s="1082">
        <f t="shared" si="14"/>
        <v>0</v>
      </c>
      <c r="T18" s="499"/>
      <c r="U18" s="500"/>
      <c r="V18" s="322"/>
      <c r="W18" s="290"/>
      <c r="X18" s="465" t="str">
        <f t="shared" si="1"/>
        <v/>
      </c>
      <c r="Y18" s="624"/>
      <c r="Z18" s="294"/>
      <c r="AA18" s="606"/>
      <c r="AB18" s="292"/>
      <c r="AC18" s="293"/>
      <c r="AD18" s="812"/>
    </row>
    <row r="19" spans="2:30" ht="30" customHeight="1" thickBot="1">
      <c r="B19" s="163" t="s">
        <v>16</v>
      </c>
      <c r="C19" s="27" t="s">
        <v>262</v>
      </c>
      <c r="D19" s="642" t="s">
        <v>200</v>
      </c>
      <c r="E19" s="168">
        <v>15000</v>
      </c>
      <c r="F19" s="9">
        <v>27.73</v>
      </c>
      <c r="G19" s="28">
        <f t="shared" si="4"/>
        <v>471.282442</v>
      </c>
      <c r="H19" s="1189"/>
      <c r="I19" s="1000">
        <v>4</v>
      </c>
      <c r="J19" s="912">
        <f t="shared" si="5"/>
        <v>1</v>
      </c>
      <c r="K19" s="68">
        <f t="shared" si="6"/>
        <v>0</v>
      </c>
      <c r="L19" s="10">
        <f t="shared" si="11"/>
        <v>0</v>
      </c>
      <c r="M19" s="12">
        <f t="shared" si="7"/>
        <v>1</v>
      </c>
      <c r="N19" s="739">
        <f t="shared" si="12"/>
        <v>0.27575757575757576</v>
      </c>
      <c r="O19" s="558">
        <f t="shared" si="13"/>
        <v>1</v>
      </c>
      <c r="P19" s="978">
        <f t="shared" si="17"/>
        <v>5</v>
      </c>
      <c r="Q19" s="630">
        <f t="shared" si="9"/>
        <v>4</v>
      </c>
      <c r="R19" s="96" t="str">
        <f t="shared" si="10"/>
        <v/>
      </c>
      <c r="S19" s="1082">
        <f t="shared" si="14"/>
        <v>0</v>
      </c>
      <c r="T19" s="499"/>
      <c r="U19" s="500"/>
      <c r="V19" s="322"/>
      <c r="W19" s="290"/>
      <c r="X19" s="465" t="str">
        <f t="shared" si="1"/>
        <v/>
      </c>
      <c r="Y19" s="624"/>
      <c r="Z19" s="294"/>
      <c r="AA19" s="606"/>
      <c r="AB19" s="292" t="str">
        <f>IFERROR((VLOOKUP(W19,$C$5:$I$26,5,FALSE)),"")</f>
        <v/>
      </c>
      <c r="AC19" s="293" t="str">
        <f>IF(Y19&gt;0,(AB19*Y19),"")</f>
        <v/>
      </c>
      <c r="AD19" s="812"/>
    </row>
    <row r="20" spans="2:30" s="164" customFormat="1" ht="30" customHeight="1" thickBot="1">
      <c r="B20" s="163" t="s">
        <v>16</v>
      </c>
      <c r="C20" s="27" t="s">
        <v>263</v>
      </c>
      <c r="D20" s="642" t="s">
        <v>138</v>
      </c>
      <c r="E20" s="168">
        <v>15000</v>
      </c>
      <c r="F20" s="9">
        <v>294.11</v>
      </c>
      <c r="G20" s="28">
        <f t="shared" si="4"/>
        <v>4998.5170939999998</v>
      </c>
      <c r="H20" s="1188">
        <f t="shared" si="15"/>
        <v>1</v>
      </c>
      <c r="I20" s="1000">
        <v>5</v>
      </c>
      <c r="J20" s="912">
        <f t="shared" si="5"/>
        <v>0</v>
      </c>
      <c r="K20" s="68">
        <f t="shared" si="6"/>
        <v>0</v>
      </c>
      <c r="L20" s="10">
        <f t="shared" si="11"/>
        <v>0</v>
      </c>
      <c r="M20" s="12">
        <f t="shared" si="7"/>
        <v>1</v>
      </c>
      <c r="N20" s="739">
        <f t="shared" si="12"/>
        <v>0.27575757575757576</v>
      </c>
      <c r="O20" s="558">
        <f t="shared" si="13"/>
        <v>1</v>
      </c>
      <c r="P20" s="978">
        <f t="shared" si="17"/>
        <v>5</v>
      </c>
      <c r="Q20" s="630">
        <f t="shared" si="9"/>
        <v>4</v>
      </c>
      <c r="R20" s="96" t="str">
        <f t="shared" si="10"/>
        <v/>
      </c>
      <c r="S20" s="1082">
        <f t="shared" si="14"/>
        <v>0</v>
      </c>
      <c r="T20" s="499"/>
      <c r="U20" s="500"/>
      <c r="V20" s="322"/>
      <c r="W20" s="290"/>
      <c r="X20" s="465" t="str">
        <f t="shared" si="1"/>
        <v/>
      </c>
      <c r="Y20" s="624"/>
      <c r="Z20" s="294"/>
      <c r="AA20" s="606"/>
      <c r="AB20" s="292"/>
      <c r="AC20" s="293"/>
      <c r="AD20" s="323"/>
    </row>
    <row r="21" spans="2:30" s="165" customFormat="1" ht="30" customHeight="1" thickBot="1">
      <c r="B21" s="163" t="s">
        <v>16</v>
      </c>
      <c r="C21" s="27" t="s">
        <v>264</v>
      </c>
      <c r="D21" s="642" t="s">
        <v>204</v>
      </c>
      <c r="E21" s="168">
        <v>15000</v>
      </c>
      <c r="F21" s="9">
        <v>27.73</v>
      </c>
      <c r="G21" s="28">
        <f t="shared" si="4"/>
        <v>471.282442</v>
      </c>
      <c r="H21" s="1189"/>
      <c r="I21" s="1000">
        <v>3</v>
      </c>
      <c r="J21" s="912">
        <f t="shared" si="5"/>
        <v>0</v>
      </c>
      <c r="K21" s="68">
        <f t="shared" si="6"/>
        <v>0</v>
      </c>
      <c r="L21" s="10">
        <f t="shared" si="11"/>
        <v>0</v>
      </c>
      <c r="M21" s="12">
        <f t="shared" si="7"/>
        <v>1</v>
      </c>
      <c r="N21" s="739">
        <f t="shared" si="12"/>
        <v>0.27575757575757576</v>
      </c>
      <c r="O21" s="558">
        <f t="shared" si="13"/>
        <v>1</v>
      </c>
      <c r="P21" s="978">
        <f t="shared" si="17"/>
        <v>3</v>
      </c>
      <c r="Q21" s="630">
        <f t="shared" si="9"/>
        <v>4</v>
      </c>
      <c r="R21" s="96" t="str">
        <f t="shared" si="10"/>
        <v/>
      </c>
      <c r="S21" s="1082">
        <f t="shared" si="14"/>
        <v>0</v>
      </c>
      <c r="T21" s="499"/>
      <c r="U21" s="500"/>
      <c r="V21" s="322"/>
      <c r="W21" s="290"/>
      <c r="X21" s="288"/>
      <c r="Y21" s="624"/>
      <c r="Z21" s="294"/>
      <c r="AA21" s="606"/>
      <c r="AB21" s="292"/>
      <c r="AC21" s="293"/>
      <c r="AD21" s="323" t="str">
        <f t="shared" ref="AD21:AD39" si="18">IF(V23="REQUISICION"," ",".")</f>
        <v>.</v>
      </c>
    </row>
    <row r="22" spans="2:30" ht="30" customHeight="1" thickBot="1">
      <c r="B22" s="163" t="s">
        <v>19</v>
      </c>
      <c r="C22" s="27" t="s">
        <v>270</v>
      </c>
      <c r="D22" s="642" t="s">
        <v>132</v>
      </c>
      <c r="E22" s="168">
        <v>8000</v>
      </c>
      <c r="F22" s="9">
        <v>205.9</v>
      </c>
      <c r="G22" s="28">
        <f t="shared" si="4"/>
        <v>3499.35286</v>
      </c>
      <c r="H22" s="143">
        <f>ROUNDUP(($N$2/E22:E22),0)</f>
        <v>2</v>
      </c>
      <c r="I22" s="1000">
        <v>4</v>
      </c>
      <c r="J22" s="912">
        <f t="shared" si="5"/>
        <v>0</v>
      </c>
      <c r="K22" s="68">
        <f t="shared" si="6"/>
        <v>0</v>
      </c>
      <c r="L22" s="10">
        <f t="shared" si="11"/>
        <v>0</v>
      </c>
      <c r="M22" s="12">
        <f t="shared" si="7"/>
        <v>1</v>
      </c>
      <c r="N22" s="739">
        <f t="shared" si="12"/>
        <v>0.51704545454545459</v>
      </c>
      <c r="O22" s="558">
        <f t="shared" si="13"/>
        <v>1</v>
      </c>
      <c r="P22" s="978">
        <f t="shared" si="17"/>
        <v>4</v>
      </c>
      <c r="Q22" s="630">
        <f t="shared" si="9"/>
        <v>4</v>
      </c>
      <c r="R22" s="96" t="str">
        <f t="shared" si="10"/>
        <v/>
      </c>
      <c r="S22" s="1082">
        <f t="shared" si="14"/>
        <v>0</v>
      </c>
      <c r="T22" s="499"/>
      <c r="U22" s="500"/>
      <c r="V22" s="322"/>
      <c r="W22" s="290"/>
      <c r="X22" s="288"/>
      <c r="Y22" s="624"/>
      <c r="Z22" s="294"/>
      <c r="AA22" s="606"/>
      <c r="AB22" s="292"/>
      <c r="AC22" s="293"/>
      <c r="AD22" s="323" t="str">
        <f t="shared" si="18"/>
        <v>.</v>
      </c>
    </row>
    <row r="23" spans="2:30" ht="30" customHeight="1" thickBot="1">
      <c r="B23" s="163" t="s">
        <v>19</v>
      </c>
      <c r="C23" s="27" t="s">
        <v>559</v>
      </c>
      <c r="D23" s="642" t="s">
        <v>131</v>
      </c>
      <c r="E23" s="168">
        <v>13000</v>
      </c>
      <c r="F23" s="9">
        <v>218.31</v>
      </c>
      <c r="G23" s="28">
        <f t="shared" si="4"/>
        <v>3710.265774</v>
      </c>
      <c r="H23" s="1188">
        <f>ROUNDUP(($N$2/E23:E23),0)</f>
        <v>1</v>
      </c>
      <c r="I23" s="1000">
        <v>22</v>
      </c>
      <c r="J23" s="912">
        <f t="shared" si="5"/>
        <v>0</v>
      </c>
      <c r="K23" s="68">
        <f t="shared" si="6"/>
        <v>0</v>
      </c>
      <c r="L23" s="10">
        <f t="shared" si="11"/>
        <v>0</v>
      </c>
      <c r="M23" s="12">
        <f t="shared" si="7"/>
        <v>1</v>
      </c>
      <c r="N23" s="739">
        <f t="shared" si="12"/>
        <v>0.31818181818181812</v>
      </c>
      <c r="O23" s="558">
        <f t="shared" si="13"/>
        <v>1</v>
      </c>
      <c r="P23" s="978">
        <f t="shared" si="17"/>
        <v>22</v>
      </c>
      <c r="Q23" s="630">
        <f t="shared" si="9"/>
        <v>4</v>
      </c>
      <c r="R23" s="96" t="str">
        <f t="shared" si="10"/>
        <v/>
      </c>
      <c r="S23" s="1082">
        <f t="shared" si="14"/>
        <v>0</v>
      </c>
      <c r="T23" s="499"/>
      <c r="U23" s="500"/>
      <c r="V23" s="322"/>
      <c r="W23" s="290"/>
      <c r="X23" s="288"/>
      <c r="Y23" s="624"/>
      <c r="Z23" s="294"/>
      <c r="AA23" s="606"/>
      <c r="AB23" s="292"/>
      <c r="AC23" s="293"/>
      <c r="AD23" s="323" t="str">
        <f t="shared" si="18"/>
        <v>.</v>
      </c>
    </row>
    <row r="24" spans="2:30" ht="30" customHeight="1" thickBot="1">
      <c r="B24" s="163" t="s">
        <v>19</v>
      </c>
      <c r="C24" s="27" t="s">
        <v>271</v>
      </c>
      <c r="D24" s="642" t="s">
        <v>144</v>
      </c>
      <c r="E24" s="168">
        <v>13000</v>
      </c>
      <c r="F24" s="9">
        <v>26</v>
      </c>
      <c r="G24" s="28">
        <f t="shared" si="4"/>
        <v>441.88040000000001</v>
      </c>
      <c r="H24" s="1189"/>
      <c r="I24" s="1000">
        <v>3</v>
      </c>
      <c r="J24" s="912">
        <f t="shared" si="5"/>
        <v>0</v>
      </c>
      <c r="K24" s="68">
        <f t="shared" si="6"/>
        <v>0</v>
      </c>
      <c r="L24" s="10">
        <f t="shared" si="11"/>
        <v>0</v>
      </c>
      <c r="M24" s="12">
        <f t="shared" si="7"/>
        <v>1</v>
      </c>
      <c r="N24" s="739">
        <f t="shared" si="12"/>
        <v>0.31818181818181812</v>
      </c>
      <c r="O24" s="558">
        <f t="shared" si="13"/>
        <v>1</v>
      </c>
      <c r="P24" s="978">
        <f t="shared" si="17"/>
        <v>3</v>
      </c>
      <c r="Q24" s="630">
        <f t="shared" si="9"/>
        <v>4</v>
      </c>
      <c r="R24" s="96" t="str">
        <f t="shared" si="10"/>
        <v/>
      </c>
      <c r="S24" s="1082">
        <f t="shared" si="14"/>
        <v>0</v>
      </c>
      <c r="T24" s="499"/>
      <c r="U24" s="500"/>
      <c r="V24" s="322"/>
      <c r="W24" s="290"/>
      <c r="X24" s="288"/>
      <c r="Y24" s="624"/>
      <c r="Z24" s="294"/>
      <c r="AA24" s="606"/>
      <c r="AB24" s="292"/>
      <c r="AC24" s="293"/>
      <c r="AD24" s="323" t="str">
        <f t="shared" si="18"/>
        <v>.</v>
      </c>
    </row>
    <row r="25" spans="2:30" ht="37.5" customHeight="1" thickBot="1">
      <c r="B25" s="559" t="s">
        <v>19</v>
      </c>
      <c r="C25" s="560" t="s">
        <v>272</v>
      </c>
      <c r="D25" s="643" t="s">
        <v>69</v>
      </c>
      <c r="E25" s="561">
        <v>7000</v>
      </c>
      <c r="F25" s="16">
        <v>20.65</v>
      </c>
      <c r="G25" s="45">
        <v>352.24</v>
      </c>
      <c r="H25" s="143">
        <f>ROUNDUP(($N$2/E25:E25),0)</f>
        <v>2</v>
      </c>
      <c r="I25" s="1001">
        <v>7</v>
      </c>
      <c r="J25" s="912">
        <f t="shared" si="5"/>
        <v>0</v>
      </c>
      <c r="K25" s="68">
        <f t="shared" si="6"/>
        <v>0</v>
      </c>
      <c r="L25" s="562">
        <f t="shared" si="11"/>
        <v>0</v>
      </c>
      <c r="M25" s="12">
        <f t="shared" si="7"/>
        <v>1</v>
      </c>
      <c r="N25" s="739">
        <f t="shared" si="12"/>
        <v>0.59090909090909094</v>
      </c>
      <c r="O25" s="558">
        <f t="shared" si="13"/>
        <v>1</v>
      </c>
      <c r="P25" s="980">
        <f t="shared" si="17"/>
        <v>7</v>
      </c>
      <c r="Q25" s="630">
        <f t="shared" si="9"/>
        <v>4</v>
      </c>
      <c r="R25" s="96" t="str">
        <f t="shared" si="10"/>
        <v/>
      </c>
      <c r="S25" s="1082">
        <f t="shared" si="14"/>
        <v>0</v>
      </c>
      <c r="T25" s="499"/>
      <c r="U25" s="500"/>
      <c r="V25" s="322"/>
      <c r="W25" s="290"/>
      <c r="X25" s="288"/>
      <c r="Y25" s="624"/>
      <c r="Z25" s="294"/>
      <c r="AA25" s="606"/>
      <c r="AB25" s="292"/>
      <c r="AC25" s="293"/>
      <c r="AD25" s="323" t="str">
        <f t="shared" si="18"/>
        <v>.</v>
      </c>
    </row>
    <row r="26" spans="2:30" ht="24" customHeight="1">
      <c r="B26" s="18" t="s">
        <v>83</v>
      </c>
      <c r="C26" s="21">
        <v>16.9954</v>
      </c>
      <c r="E26" s="18"/>
      <c r="F26" s="18"/>
      <c r="G26" s="18"/>
      <c r="H26" s="761">
        <f>(G6*I6)+(G9*I9)+(G10*I10)+(I12*G12)+(G13*I13)+(G14*I14)+(I15*G15)+(G16*I16)+(G17*I17)+(G18*I18)+(G19*I19)+(G20*I20)+(G22*I22)+(G23*I23)+(G24*I24)+(G25*I25)</f>
        <v>207734.76156800002</v>
      </c>
      <c r="I26" s="18"/>
      <c r="J26" s="18">
        <f>+SUMIFS($Y$6:$Y$308,$V$6:$V$308,"ENTRADA",$W$6:$W$308,B26)</f>
        <v>0</v>
      </c>
      <c r="K26" s="18">
        <f>+SUMIFS($Y$6:$Y$152,$V$6:$V$152,"SALIDA",$W$6:$W$152,B26)</f>
        <v>0</v>
      </c>
      <c r="L26" s="18"/>
      <c r="M26" s="18"/>
      <c r="N26" s="18"/>
      <c r="O26" s="18"/>
      <c r="P26" s="18"/>
      <c r="Q26" s="18"/>
      <c r="R26" s="18"/>
      <c r="S26" s="266"/>
      <c r="T26" s="499"/>
      <c r="U26" s="500"/>
      <c r="V26" s="322"/>
      <c r="W26" s="290"/>
      <c r="X26" s="288"/>
      <c r="Y26" s="624"/>
      <c r="Z26" s="294"/>
      <c r="AA26" s="606"/>
      <c r="AB26" s="292"/>
      <c r="AC26" s="293"/>
      <c r="AD26" s="323" t="str">
        <f t="shared" si="18"/>
        <v>.</v>
      </c>
    </row>
    <row r="27" spans="2:30" ht="23.25" customHeight="1"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94"/>
      <c r="T27" s="499"/>
      <c r="U27" s="500"/>
      <c r="V27" s="322"/>
      <c r="W27" s="290"/>
      <c r="X27" s="288"/>
      <c r="Y27" s="624"/>
      <c r="Z27" s="294"/>
      <c r="AA27" s="606"/>
      <c r="AB27" s="292"/>
      <c r="AC27" s="293"/>
      <c r="AD27" s="323" t="str">
        <f t="shared" si="18"/>
        <v>.</v>
      </c>
    </row>
    <row r="28" spans="2:30" ht="42" customHeight="1">
      <c r="B28" s="19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94"/>
      <c r="T28" s="499"/>
      <c r="U28" s="500"/>
      <c r="V28" s="322"/>
      <c r="W28" s="290"/>
      <c r="X28" s="288"/>
      <c r="Y28" s="624"/>
      <c r="Z28" s="294"/>
      <c r="AA28" s="606"/>
      <c r="AB28" s="292"/>
      <c r="AC28" s="293"/>
      <c r="AD28" s="323" t="str">
        <f t="shared" si="18"/>
        <v>.</v>
      </c>
    </row>
    <row r="29" spans="2:30" ht="39" customHeight="1">
      <c r="B29" s="19"/>
      <c r="C29" s="345"/>
      <c r="D29" s="345"/>
      <c r="E29" s="345"/>
      <c r="F29" s="345"/>
      <c r="G29" s="345"/>
      <c r="H29" s="345"/>
      <c r="I29" s="345"/>
      <c r="J29" s="345"/>
      <c r="K29" s="345"/>
      <c r="L29" s="345"/>
      <c r="M29" s="345"/>
      <c r="N29" s="345"/>
      <c r="O29" s="345"/>
      <c r="P29" s="345"/>
      <c r="Q29" s="345"/>
      <c r="R29" s="345"/>
      <c r="T29" s="499"/>
      <c r="U29" s="500"/>
      <c r="V29" s="322"/>
      <c r="W29" s="290"/>
      <c r="X29" s="288"/>
      <c r="Y29" s="624"/>
      <c r="Z29" s="294"/>
      <c r="AA29" s="606"/>
      <c r="AB29" s="292"/>
      <c r="AC29" s="293"/>
      <c r="AD29" s="323" t="str">
        <f t="shared" si="18"/>
        <v>.</v>
      </c>
    </row>
    <row r="30" spans="2:30" ht="30.75" customHeight="1">
      <c r="B30" s="19"/>
      <c r="C30" s="345"/>
      <c r="D30" s="345"/>
      <c r="E30" s="345"/>
      <c r="F30" s="345"/>
      <c r="G30" s="345"/>
      <c r="H30" s="345"/>
      <c r="I30" s="345"/>
      <c r="J30" s="345"/>
      <c r="K30" s="345"/>
      <c r="L30" s="345"/>
      <c r="M30" s="345"/>
      <c r="N30" s="345"/>
      <c r="O30" s="345"/>
      <c r="P30" s="345"/>
      <c r="Q30" s="345"/>
      <c r="R30" s="345"/>
      <c r="V30" s="322"/>
      <c r="W30" s="290"/>
      <c r="X30" s="288"/>
      <c r="Y30" s="624"/>
      <c r="Z30" s="294"/>
      <c r="AA30" s="606"/>
      <c r="AB30" s="292"/>
      <c r="AC30" s="293"/>
      <c r="AD30" s="323" t="str">
        <f t="shared" si="18"/>
        <v>.</v>
      </c>
    </row>
    <row r="31" spans="2:30" ht="36" customHeight="1">
      <c r="B31" s="19"/>
      <c r="C31" s="345"/>
      <c r="D31" s="345"/>
      <c r="E31" s="345"/>
      <c r="F31" s="345"/>
      <c r="G31" s="345"/>
      <c r="H31" s="345"/>
      <c r="I31" s="345"/>
      <c r="J31" s="345"/>
      <c r="K31" s="345"/>
      <c r="L31" s="345"/>
      <c r="M31" s="345"/>
      <c r="N31" s="345"/>
      <c r="O31" s="345"/>
      <c r="P31" s="345"/>
      <c r="Q31" s="345"/>
      <c r="R31" s="345"/>
      <c r="V31" s="322"/>
      <c r="W31" s="290"/>
      <c r="X31" s="288"/>
      <c r="Y31" s="624"/>
      <c r="Z31" s="294"/>
      <c r="AA31" s="606"/>
      <c r="AB31" s="292"/>
      <c r="AC31" s="293"/>
      <c r="AD31" s="323" t="str">
        <f t="shared" si="18"/>
        <v>.</v>
      </c>
    </row>
    <row r="32" spans="2:30" ht="24.75" customHeight="1">
      <c r="B32" s="19"/>
      <c r="C32" s="345"/>
      <c r="D32" s="345"/>
      <c r="E32" s="345"/>
      <c r="F32" s="345"/>
      <c r="G32" s="345"/>
      <c r="H32" s="345"/>
      <c r="I32" s="345"/>
      <c r="J32" s="345"/>
      <c r="K32" s="345"/>
      <c r="L32" s="345"/>
      <c r="M32" s="345"/>
      <c r="N32" s="345"/>
      <c r="O32" s="345"/>
      <c r="P32" s="345"/>
      <c r="Q32" s="345"/>
      <c r="R32" s="345"/>
      <c r="S32"/>
      <c r="V32" s="322"/>
      <c r="W32" s="290"/>
      <c r="X32" s="288"/>
      <c r="Y32" s="624"/>
      <c r="Z32" s="294"/>
      <c r="AA32" s="606"/>
      <c r="AB32" s="292"/>
      <c r="AC32" s="293"/>
      <c r="AD32" s="323" t="str">
        <f t="shared" si="18"/>
        <v>.</v>
      </c>
    </row>
    <row r="33" spans="2:16341" ht="27" customHeight="1">
      <c r="B33" s="19"/>
      <c r="C33" s="345"/>
      <c r="D33" s="345"/>
      <c r="E33" s="345"/>
      <c r="F33" s="345"/>
      <c r="G33" s="345"/>
      <c r="H33" s="345"/>
      <c r="I33" s="345"/>
      <c r="J33" s="345"/>
      <c r="K33" s="345"/>
      <c r="L33" s="345"/>
      <c r="M33" s="345"/>
      <c r="N33" s="345"/>
      <c r="O33" s="345"/>
      <c r="P33" s="345"/>
      <c r="Q33" s="345"/>
      <c r="R33" s="345"/>
      <c r="S33"/>
      <c r="V33" s="322"/>
      <c r="W33" s="290"/>
      <c r="X33" s="288"/>
      <c r="Y33" s="624"/>
      <c r="Z33" s="294"/>
      <c r="AA33" s="606"/>
      <c r="AB33" s="292"/>
      <c r="AC33" s="293"/>
      <c r="AD33" s="323" t="str">
        <f t="shared" si="18"/>
        <v>.</v>
      </c>
    </row>
    <row r="34" spans="2:16341" ht="29.25" customHeight="1">
      <c r="B34" s="19"/>
      <c r="C34" s="345"/>
      <c r="D34" s="345"/>
      <c r="E34" s="345"/>
      <c r="F34" s="345"/>
      <c r="G34" s="345"/>
      <c r="H34" s="345"/>
      <c r="I34" s="345"/>
      <c r="J34" s="345"/>
      <c r="K34" s="345"/>
      <c r="L34" s="345"/>
      <c r="M34" s="345"/>
      <c r="N34" s="345"/>
      <c r="O34" s="345"/>
      <c r="P34" s="345"/>
      <c r="Q34" s="345"/>
      <c r="R34" s="345"/>
      <c r="S34" s="25"/>
      <c r="T34" s="25"/>
      <c r="U34" s="25"/>
      <c r="V34" s="322"/>
      <c r="W34" s="290"/>
      <c r="X34" s="288"/>
      <c r="Y34" s="624"/>
      <c r="Z34" s="294"/>
      <c r="AA34" s="606"/>
      <c r="AB34" s="292"/>
      <c r="AC34" s="293"/>
      <c r="AD34" s="323" t="str">
        <f t="shared" si="18"/>
        <v>.</v>
      </c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/>
      <c r="HF34" s="25"/>
      <c r="HG34" s="25"/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  <c r="HX34" s="25"/>
      <c r="HY34" s="25"/>
      <c r="HZ34" s="25"/>
      <c r="IA34" s="25"/>
      <c r="IB34" s="25"/>
      <c r="IC34" s="25"/>
      <c r="ID34" s="25"/>
      <c r="IE34" s="25"/>
      <c r="IF34" s="25"/>
      <c r="IG34" s="25"/>
      <c r="IH34" s="25"/>
      <c r="II34" s="25"/>
      <c r="IJ34" s="25"/>
      <c r="IK34" s="25"/>
      <c r="IL34" s="25"/>
      <c r="IM34" s="25"/>
      <c r="IN34" s="25"/>
      <c r="IO34" s="25"/>
      <c r="IP34" s="25"/>
      <c r="IQ34" s="25"/>
      <c r="IR34" s="25"/>
      <c r="IS34" s="25"/>
      <c r="IT34" s="25"/>
      <c r="IU34" s="25"/>
      <c r="IV34" s="25"/>
      <c r="IW34" s="25"/>
      <c r="IX34" s="25"/>
      <c r="IY34" s="25"/>
      <c r="IZ34" s="25"/>
      <c r="JA34" s="25"/>
      <c r="JB34" s="25"/>
      <c r="JC34" s="25"/>
      <c r="JD34" s="25"/>
      <c r="JE34" s="25"/>
      <c r="JF34" s="25"/>
      <c r="JG34" s="25"/>
      <c r="JH34" s="25"/>
      <c r="JI34" s="25"/>
      <c r="JJ34" s="25"/>
      <c r="JK34" s="25"/>
      <c r="JL34" s="25"/>
      <c r="JM34" s="25"/>
      <c r="JN34" s="25"/>
      <c r="JO34" s="25"/>
      <c r="JP34" s="25"/>
      <c r="JQ34" s="25"/>
      <c r="JR34" s="25"/>
      <c r="JS34" s="25"/>
      <c r="JT34" s="25"/>
      <c r="JU34" s="25"/>
      <c r="JV34" s="25"/>
      <c r="JW34" s="25"/>
      <c r="JX34" s="25"/>
      <c r="JY34" s="25"/>
      <c r="JZ34" s="25"/>
      <c r="KA34" s="25"/>
      <c r="KB34" s="25"/>
      <c r="KC34" s="25"/>
      <c r="KD34" s="25"/>
      <c r="KE34" s="25"/>
      <c r="KF34" s="25"/>
      <c r="KG34" s="25"/>
      <c r="KH34" s="25"/>
      <c r="KI34" s="25"/>
      <c r="KJ34" s="25"/>
      <c r="KK34" s="25"/>
      <c r="KL34" s="25"/>
      <c r="KM34" s="25"/>
      <c r="KN34" s="25"/>
      <c r="KO34" s="25"/>
      <c r="KP34" s="25"/>
      <c r="KQ34" s="25"/>
      <c r="KR34" s="25"/>
      <c r="KS34" s="25"/>
      <c r="KT34" s="25"/>
      <c r="KU34" s="25"/>
      <c r="KV34" s="25"/>
      <c r="KW34" s="25"/>
      <c r="KX34" s="25"/>
      <c r="KY34" s="25"/>
      <c r="KZ34" s="25"/>
      <c r="LA34" s="25"/>
      <c r="LB34" s="25"/>
      <c r="LC34" s="25"/>
      <c r="LD34" s="25"/>
      <c r="LE34" s="25"/>
      <c r="LF34" s="25"/>
      <c r="LG34" s="25"/>
      <c r="LH34" s="25"/>
      <c r="LI34" s="25"/>
      <c r="LJ34" s="25"/>
      <c r="LK34" s="25"/>
      <c r="LL34" s="25"/>
      <c r="LM34" s="25"/>
      <c r="LN34" s="25"/>
      <c r="LO34" s="25"/>
      <c r="LP34" s="25"/>
      <c r="LQ34" s="25"/>
      <c r="LR34" s="25"/>
      <c r="LS34" s="25"/>
      <c r="LT34" s="25"/>
      <c r="LU34" s="25"/>
      <c r="LV34" s="25"/>
      <c r="LW34" s="25"/>
      <c r="LX34" s="25"/>
      <c r="LY34" s="25"/>
      <c r="LZ34" s="25"/>
      <c r="MA34" s="25"/>
      <c r="MB34" s="25"/>
      <c r="MC34" s="25"/>
      <c r="MD34" s="25"/>
      <c r="ME34" s="25"/>
      <c r="MF34" s="25"/>
      <c r="MG34" s="25"/>
      <c r="MH34" s="25"/>
      <c r="MI34" s="25"/>
      <c r="MJ34" s="25"/>
      <c r="MK34" s="25"/>
      <c r="ML34" s="25"/>
      <c r="MM34" s="25"/>
      <c r="MN34" s="25"/>
      <c r="MO34" s="25"/>
      <c r="MP34" s="25"/>
      <c r="MQ34" s="25"/>
      <c r="MR34" s="25"/>
      <c r="MS34" s="25"/>
      <c r="MT34" s="25"/>
      <c r="MU34" s="25"/>
      <c r="MV34" s="25"/>
      <c r="MW34" s="25"/>
      <c r="MX34" s="25"/>
      <c r="MY34" s="25"/>
      <c r="MZ34" s="25"/>
      <c r="NA34" s="25"/>
      <c r="NB34" s="25"/>
      <c r="NC34" s="25"/>
      <c r="ND34" s="25"/>
      <c r="NE34" s="25"/>
      <c r="NF34" s="25"/>
      <c r="NG34" s="25"/>
      <c r="NH34" s="25"/>
      <c r="NI34" s="25"/>
      <c r="NJ34" s="25"/>
      <c r="NK34" s="25"/>
      <c r="NL34" s="25"/>
      <c r="NM34" s="25"/>
      <c r="NN34" s="25"/>
      <c r="NO34" s="25"/>
      <c r="NP34" s="25"/>
      <c r="NQ34" s="25"/>
      <c r="NR34" s="25"/>
      <c r="NS34" s="25"/>
      <c r="NT34" s="25"/>
      <c r="NU34" s="25"/>
      <c r="NV34" s="25"/>
      <c r="NW34" s="25"/>
      <c r="NX34" s="25"/>
      <c r="NY34" s="25"/>
      <c r="NZ34" s="25"/>
      <c r="OA34" s="25"/>
      <c r="OB34" s="25"/>
      <c r="OC34" s="25"/>
      <c r="OD34" s="25"/>
      <c r="OE34" s="25"/>
      <c r="OF34" s="25"/>
      <c r="OG34" s="25"/>
      <c r="OH34" s="25"/>
      <c r="OI34" s="25"/>
      <c r="OJ34" s="25"/>
      <c r="OK34" s="25"/>
      <c r="OL34" s="25"/>
      <c r="OM34" s="25"/>
      <c r="ON34" s="25"/>
      <c r="OO34" s="25"/>
      <c r="OP34" s="25"/>
      <c r="OQ34" s="25"/>
      <c r="OR34" s="25"/>
      <c r="OS34" s="25"/>
      <c r="OT34" s="25"/>
      <c r="OU34" s="25"/>
      <c r="OV34" s="25"/>
      <c r="OW34" s="25"/>
      <c r="OX34" s="25"/>
      <c r="OY34" s="25"/>
      <c r="OZ34" s="25"/>
      <c r="PA34" s="25"/>
      <c r="PB34" s="25"/>
      <c r="PC34" s="25"/>
      <c r="PD34" s="25"/>
      <c r="PE34" s="25"/>
      <c r="PF34" s="25"/>
      <c r="PG34" s="25"/>
      <c r="PH34" s="25"/>
      <c r="PI34" s="25"/>
      <c r="PJ34" s="25"/>
      <c r="PK34" s="25"/>
      <c r="PL34" s="25"/>
      <c r="PM34" s="25"/>
      <c r="PN34" s="25"/>
      <c r="PO34" s="25"/>
      <c r="PP34" s="25"/>
      <c r="PQ34" s="25"/>
      <c r="PR34" s="25"/>
      <c r="PS34" s="25"/>
      <c r="PT34" s="25"/>
      <c r="PU34" s="25"/>
      <c r="PV34" s="25"/>
      <c r="PW34" s="25"/>
      <c r="PX34" s="25"/>
      <c r="PY34" s="25"/>
      <c r="PZ34" s="25"/>
      <c r="QA34" s="25"/>
      <c r="QB34" s="25"/>
      <c r="QC34" s="25"/>
      <c r="QD34" s="25"/>
      <c r="QE34" s="25"/>
      <c r="QF34" s="25"/>
      <c r="QG34" s="25"/>
      <c r="QH34" s="25"/>
      <c r="QI34" s="25"/>
      <c r="QJ34" s="25"/>
      <c r="QK34" s="25"/>
      <c r="QL34" s="25"/>
      <c r="QM34" s="25"/>
      <c r="QN34" s="25"/>
      <c r="QO34" s="25"/>
      <c r="QP34" s="25"/>
      <c r="QQ34" s="25"/>
      <c r="QR34" s="25"/>
      <c r="QS34" s="25"/>
      <c r="QT34" s="25"/>
      <c r="QU34" s="25"/>
      <c r="QV34" s="25"/>
      <c r="QW34" s="25"/>
      <c r="QX34" s="25"/>
      <c r="QY34" s="25"/>
      <c r="QZ34" s="25"/>
      <c r="RA34" s="25"/>
      <c r="RB34" s="25"/>
      <c r="RC34" s="25"/>
      <c r="RD34" s="25"/>
      <c r="RE34" s="25"/>
      <c r="RF34" s="25"/>
      <c r="RG34" s="25"/>
      <c r="RH34" s="25"/>
      <c r="RI34" s="25"/>
      <c r="RJ34" s="25"/>
      <c r="RK34" s="25"/>
      <c r="RL34" s="25"/>
      <c r="RM34" s="25"/>
      <c r="RN34" s="25"/>
      <c r="RO34" s="25"/>
      <c r="RP34" s="25"/>
      <c r="RQ34" s="25"/>
      <c r="RR34" s="25"/>
      <c r="RS34" s="25"/>
      <c r="RT34" s="25"/>
      <c r="RU34" s="25"/>
      <c r="RV34" s="25"/>
      <c r="RW34" s="25"/>
      <c r="RX34" s="25"/>
      <c r="RY34" s="25"/>
      <c r="RZ34" s="25"/>
      <c r="SA34" s="25"/>
      <c r="SB34" s="25"/>
      <c r="SC34" s="25"/>
      <c r="SD34" s="25"/>
      <c r="SE34" s="25"/>
      <c r="SF34" s="25"/>
      <c r="SG34" s="25"/>
      <c r="SH34" s="25"/>
      <c r="SI34" s="25"/>
      <c r="SJ34" s="25"/>
      <c r="SK34" s="25"/>
      <c r="SL34" s="25"/>
      <c r="SM34" s="25"/>
      <c r="SN34" s="25"/>
      <c r="SO34" s="25"/>
      <c r="SP34" s="25"/>
      <c r="SQ34" s="25"/>
      <c r="SR34" s="25"/>
      <c r="SS34" s="25"/>
      <c r="ST34" s="25"/>
      <c r="SU34" s="25"/>
      <c r="SV34" s="25"/>
      <c r="SW34" s="25"/>
      <c r="SX34" s="25"/>
      <c r="SY34" s="25"/>
      <c r="SZ34" s="25"/>
      <c r="TA34" s="25"/>
      <c r="TB34" s="25"/>
      <c r="TC34" s="25"/>
      <c r="TD34" s="25"/>
      <c r="TE34" s="25"/>
      <c r="TF34" s="25"/>
      <c r="TG34" s="25"/>
      <c r="TH34" s="25"/>
      <c r="TI34" s="25"/>
      <c r="TJ34" s="25"/>
      <c r="TK34" s="25"/>
      <c r="TL34" s="25"/>
      <c r="TM34" s="25"/>
      <c r="TN34" s="25"/>
      <c r="TO34" s="25"/>
      <c r="TP34" s="25"/>
      <c r="TQ34" s="25"/>
      <c r="TR34" s="25"/>
      <c r="TS34" s="25"/>
      <c r="TT34" s="25"/>
      <c r="TU34" s="25"/>
      <c r="TV34" s="25"/>
      <c r="TW34" s="25"/>
      <c r="TX34" s="25"/>
      <c r="TY34" s="25"/>
      <c r="TZ34" s="25"/>
      <c r="UA34" s="25"/>
      <c r="UB34" s="25"/>
      <c r="UC34" s="25"/>
      <c r="UD34" s="25"/>
      <c r="UE34" s="25"/>
      <c r="UF34" s="25"/>
      <c r="UG34" s="25"/>
      <c r="UH34" s="25"/>
      <c r="UI34" s="25"/>
      <c r="UJ34" s="25"/>
      <c r="UK34" s="25"/>
      <c r="UL34" s="25"/>
      <c r="UM34" s="25"/>
      <c r="UN34" s="25"/>
      <c r="UO34" s="25"/>
      <c r="UP34" s="25"/>
      <c r="UQ34" s="25"/>
      <c r="UR34" s="25"/>
      <c r="US34" s="25"/>
      <c r="UT34" s="25"/>
      <c r="UU34" s="25"/>
      <c r="UV34" s="25"/>
      <c r="UW34" s="25"/>
      <c r="UX34" s="25"/>
      <c r="UY34" s="25"/>
      <c r="UZ34" s="25"/>
      <c r="VA34" s="25"/>
      <c r="VB34" s="25"/>
      <c r="VC34" s="25"/>
      <c r="VD34" s="25"/>
      <c r="VE34" s="25"/>
      <c r="VF34" s="25"/>
      <c r="VG34" s="25"/>
      <c r="VH34" s="25"/>
      <c r="VI34" s="25"/>
      <c r="VJ34" s="25"/>
      <c r="VK34" s="25"/>
      <c r="VL34" s="25"/>
      <c r="VM34" s="25"/>
      <c r="VN34" s="25"/>
      <c r="VO34" s="25"/>
      <c r="VP34" s="25"/>
      <c r="VQ34" s="25"/>
      <c r="VR34" s="25"/>
      <c r="VS34" s="25"/>
      <c r="VT34" s="25"/>
      <c r="VU34" s="25"/>
      <c r="VV34" s="25"/>
      <c r="VW34" s="25"/>
      <c r="VX34" s="25"/>
      <c r="VY34" s="25"/>
      <c r="VZ34" s="25"/>
      <c r="WA34" s="25"/>
      <c r="WB34" s="25"/>
      <c r="WC34" s="25"/>
      <c r="WD34" s="25"/>
      <c r="WE34" s="25"/>
      <c r="WF34" s="25"/>
      <c r="WG34" s="25"/>
      <c r="WH34" s="25"/>
      <c r="WI34" s="25"/>
      <c r="WJ34" s="25"/>
      <c r="WK34" s="25"/>
      <c r="WL34" s="25"/>
      <c r="WM34" s="25"/>
      <c r="WN34" s="25"/>
      <c r="WO34" s="25"/>
      <c r="WP34" s="25"/>
      <c r="WQ34" s="25"/>
      <c r="WR34" s="25"/>
      <c r="WS34" s="25"/>
      <c r="WT34" s="25"/>
      <c r="WU34" s="25"/>
      <c r="WV34" s="25"/>
      <c r="WW34" s="25"/>
      <c r="WX34" s="25"/>
      <c r="WY34" s="25"/>
      <c r="WZ34" s="25"/>
      <c r="XA34" s="25"/>
      <c r="XB34" s="25"/>
      <c r="XC34" s="25"/>
      <c r="XD34" s="25"/>
      <c r="XE34" s="25"/>
      <c r="XF34" s="25"/>
      <c r="XG34" s="25"/>
      <c r="XH34" s="25"/>
      <c r="XI34" s="25"/>
      <c r="XJ34" s="25"/>
      <c r="XK34" s="25"/>
      <c r="XL34" s="25"/>
      <c r="XM34" s="25"/>
      <c r="XN34" s="25"/>
      <c r="XO34" s="25"/>
      <c r="XP34" s="25"/>
      <c r="XQ34" s="25"/>
      <c r="XR34" s="25"/>
      <c r="XS34" s="25"/>
      <c r="XT34" s="25"/>
      <c r="XU34" s="25"/>
      <c r="XV34" s="25"/>
      <c r="XW34" s="25"/>
      <c r="XX34" s="25"/>
      <c r="XY34" s="25"/>
      <c r="XZ34" s="25"/>
      <c r="YA34" s="25"/>
      <c r="YB34" s="25"/>
      <c r="YC34" s="25"/>
      <c r="YD34" s="25"/>
      <c r="YE34" s="25"/>
      <c r="YF34" s="25"/>
      <c r="YG34" s="25"/>
      <c r="YH34" s="25"/>
      <c r="YI34" s="25"/>
      <c r="YJ34" s="25"/>
      <c r="YK34" s="25"/>
      <c r="YL34" s="25"/>
      <c r="YM34" s="25"/>
      <c r="YN34" s="25"/>
      <c r="YO34" s="25"/>
      <c r="YP34" s="25"/>
      <c r="YQ34" s="25"/>
      <c r="YR34" s="25"/>
      <c r="YS34" s="25"/>
      <c r="YT34" s="25"/>
      <c r="YU34" s="25"/>
      <c r="YV34" s="25"/>
      <c r="YW34" s="25"/>
      <c r="YX34" s="25"/>
      <c r="YY34" s="25"/>
      <c r="YZ34" s="25"/>
      <c r="ZA34" s="25"/>
      <c r="ZB34" s="25"/>
      <c r="ZC34" s="25"/>
      <c r="ZD34" s="25"/>
      <c r="ZE34" s="25"/>
      <c r="ZF34" s="25"/>
      <c r="ZG34" s="25"/>
      <c r="ZH34" s="25"/>
      <c r="ZI34" s="25"/>
      <c r="ZJ34" s="25"/>
      <c r="ZK34" s="25"/>
      <c r="ZL34" s="25"/>
      <c r="ZM34" s="25"/>
      <c r="ZN34" s="25"/>
      <c r="ZO34" s="25"/>
      <c r="ZP34" s="25"/>
      <c r="ZQ34" s="25"/>
      <c r="ZR34" s="25"/>
      <c r="ZS34" s="25"/>
      <c r="ZT34" s="25"/>
      <c r="ZU34" s="25"/>
      <c r="ZV34" s="25"/>
      <c r="ZW34" s="25"/>
      <c r="ZX34" s="25"/>
      <c r="ZY34" s="25"/>
      <c r="ZZ34" s="25"/>
      <c r="AAA34" s="25"/>
      <c r="AAB34" s="25"/>
      <c r="AAC34" s="25"/>
      <c r="AAD34" s="25"/>
      <c r="AAE34" s="25"/>
      <c r="AAF34" s="25"/>
      <c r="AAG34" s="25"/>
      <c r="AAH34" s="25"/>
      <c r="AAI34" s="25"/>
      <c r="AAJ34" s="25"/>
      <c r="AAK34" s="25"/>
      <c r="AAL34" s="25"/>
      <c r="AAM34" s="25"/>
      <c r="AAN34" s="25"/>
      <c r="AAO34" s="25"/>
      <c r="AAP34" s="25"/>
      <c r="AAQ34" s="25"/>
      <c r="AAR34" s="25"/>
      <c r="AAS34" s="25"/>
      <c r="AAT34" s="25"/>
      <c r="AAU34" s="25"/>
      <c r="AAV34" s="25"/>
      <c r="AAW34" s="25"/>
      <c r="AAX34" s="25"/>
      <c r="AAY34" s="25"/>
      <c r="AAZ34" s="25"/>
      <c r="ABA34" s="25"/>
      <c r="ABB34" s="25"/>
      <c r="ABC34" s="25"/>
      <c r="ABD34" s="25"/>
      <c r="ABE34" s="25"/>
      <c r="ABF34" s="25"/>
      <c r="ABG34" s="25"/>
      <c r="ABH34" s="25"/>
      <c r="ABI34" s="25"/>
      <c r="ABJ34" s="25"/>
      <c r="ABK34" s="25"/>
      <c r="ABL34" s="25"/>
      <c r="ABM34" s="25"/>
      <c r="ABN34" s="25"/>
      <c r="ABO34" s="25"/>
      <c r="ABP34" s="25"/>
      <c r="ABQ34" s="25"/>
      <c r="ABR34" s="25"/>
      <c r="ABS34" s="25"/>
      <c r="ABT34" s="25"/>
      <c r="ABU34" s="25"/>
      <c r="ABV34" s="25"/>
      <c r="ABW34" s="25"/>
      <c r="ABX34" s="25"/>
      <c r="ABY34" s="25"/>
      <c r="ABZ34" s="25"/>
      <c r="ACA34" s="25"/>
      <c r="ACB34" s="25"/>
      <c r="ACC34" s="25"/>
      <c r="ACD34" s="25"/>
      <c r="ACE34" s="25"/>
      <c r="ACF34" s="25"/>
      <c r="ACG34" s="25"/>
      <c r="ACH34" s="25"/>
      <c r="ACI34" s="25"/>
      <c r="ACJ34" s="25"/>
      <c r="ACK34" s="25"/>
      <c r="ACL34" s="25"/>
      <c r="ACM34" s="25"/>
      <c r="ACN34" s="25"/>
      <c r="ACO34" s="25"/>
      <c r="ACP34" s="25"/>
      <c r="ACQ34" s="25"/>
      <c r="ACR34" s="25"/>
      <c r="ACS34" s="25"/>
      <c r="ACT34" s="25"/>
      <c r="ACU34" s="25"/>
      <c r="ACV34" s="25"/>
      <c r="ACW34" s="25"/>
      <c r="ACX34" s="25"/>
      <c r="ACY34" s="25"/>
      <c r="ACZ34" s="25"/>
      <c r="ADA34" s="25"/>
      <c r="ADB34" s="25"/>
      <c r="ADC34" s="25"/>
      <c r="ADD34" s="25"/>
      <c r="ADE34" s="25"/>
      <c r="ADF34" s="25"/>
      <c r="ADG34" s="25"/>
      <c r="ADH34" s="25"/>
      <c r="ADI34" s="25"/>
      <c r="ADJ34" s="25"/>
      <c r="ADK34" s="25"/>
      <c r="ADL34" s="25"/>
      <c r="ADM34" s="25"/>
      <c r="ADN34" s="25"/>
      <c r="ADO34" s="25"/>
      <c r="ADP34" s="25"/>
      <c r="ADQ34" s="25"/>
      <c r="ADR34" s="25"/>
      <c r="ADS34" s="25"/>
      <c r="ADT34" s="25"/>
      <c r="ADU34" s="25"/>
      <c r="ADV34" s="25"/>
      <c r="ADW34" s="25"/>
      <c r="ADX34" s="25"/>
      <c r="ADY34" s="25"/>
      <c r="ADZ34" s="25"/>
      <c r="AEA34" s="25"/>
      <c r="AEB34" s="25"/>
      <c r="AEC34" s="25"/>
      <c r="AED34" s="25"/>
      <c r="AEE34" s="25"/>
      <c r="AEF34" s="25"/>
      <c r="AEG34" s="25"/>
      <c r="AEH34" s="25"/>
      <c r="AEI34" s="25"/>
      <c r="AEJ34" s="25"/>
      <c r="AEK34" s="25"/>
      <c r="AEL34" s="25"/>
      <c r="AEM34" s="25"/>
      <c r="AEN34" s="25"/>
      <c r="AEO34" s="25"/>
      <c r="AEP34" s="25"/>
      <c r="AEQ34" s="25"/>
      <c r="AER34" s="25"/>
      <c r="AES34" s="25"/>
      <c r="AET34" s="25"/>
      <c r="AEU34" s="25"/>
      <c r="AEV34" s="25"/>
      <c r="AEW34" s="25"/>
      <c r="AEX34" s="25"/>
      <c r="AEY34" s="25"/>
      <c r="AEZ34" s="25"/>
      <c r="AFA34" s="25"/>
      <c r="AFB34" s="25"/>
      <c r="AFC34" s="25"/>
      <c r="AFD34" s="25"/>
      <c r="AFE34" s="25"/>
      <c r="AFF34" s="25"/>
      <c r="AFG34" s="25"/>
      <c r="AFH34" s="25"/>
      <c r="AFI34" s="25"/>
      <c r="AFJ34" s="25"/>
      <c r="AFK34" s="25"/>
      <c r="AFL34" s="25"/>
      <c r="AFM34" s="25"/>
      <c r="AFN34" s="25"/>
      <c r="AFO34" s="25"/>
      <c r="AFP34" s="25"/>
      <c r="AFQ34" s="25"/>
      <c r="AFR34" s="25"/>
      <c r="AFS34" s="25"/>
      <c r="AFT34" s="25"/>
      <c r="AFU34" s="25"/>
      <c r="AFV34" s="25"/>
      <c r="AFW34" s="25"/>
      <c r="AFX34" s="25"/>
      <c r="AFY34" s="25"/>
      <c r="AFZ34" s="25"/>
      <c r="AGA34" s="25"/>
      <c r="AGB34" s="25"/>
      <c r="AGC34" s="25"/>
      <c r="AGD34" s="25"/>
      <c r="AGE34" s="25"/>
      <c r="AGF34" s="25"/>
      <c r="AGG34" s="25"/>
      <c r="AGH34" s="25"/>
      <c r="AGI34" s="25"/>
      <c r="AGJ34" s="25"/>
      <c r="AGK34" s="25"/>
      <c r="AGL34" s="25"/>
      <c r="AGM34" s="25"/>
      <c r="AGN34" s="25"/>
      <c r="AGO34" s="25"/>
      <c r="AGP34" s="25"/>
      <c r="AGQ34" s="25"/>
      <c r="AGR34" s="25"/>
      <c r="AGS34" s="25"/>
      <c r="AGT34" s="25"/>
      <c r="AGU34" s="25"/>
      <c r="AGV34" s="25"/>
      <c r="AGW34" s="25"/>
      <c r="AGX34" s="25"/>
      <c r="AGY34" s="25"/>
      <c r="AGZ34" s="25"/>
      <c r="AHA34" s="25"/>
      <c r="AHB34" s="25"/>
      <c r="AHC34" s="25"/>
      <c r="AHD34" s="25"/>
      <c r="AHE34" s="25"/>
      <c r="AHF34" s="25"/>
      <c r="AHG34" s="25"/>
      <c r="AHH34" s="25"/>
      <c r="AHI34" s="25"/>
      <c r="AHJ34" s="25"/>
      <c r="AHK34" s="25"/>
      <c r="AHL34" s="25"/>
      <c r="AHM34" s="25"/>
      <c r="AHN34" s="25"/>
      <c r="AHO34" s="25"/>
      <c r="AHP34" s="25"/>
      <c r="AHQ34" s="25"/>
      <c r="AHR34" s="25"/>
      <c r="AHS34" s="25"/>
      <c r="AHT34" s="25"/>
      <c r="AHU34" s="25"/>
      <c r="AHV34" s="25"/>
      <c r="AHW34" s="25"/>
      <c r="AHX34" s="25"/>
      <c r="AHY34" s="25"/>
      <c r="AHZ34" s="25"/>
      <c r="AIA34" s="25"/>
      <c r="AIB34" s="25"/>
      <c r="AIC34" s="25"/>
      <c r="AID34" s="25"/>
      <c r="AIE34" s="25"/>
      <c r="AIF34" s="25"/>
      <c r="AIG34" s="25"/>
      <c r="AIH34" s="25"/>
      <c r="AII34" s="25"/>
      <c r="AIJ34" s="25"/>
      <c r="AIK34" s="25"/>
      <c r="AIL34" s="25"/>
      <c r="AIM34" s="25"/>
      <c r="AIN34" s="25"/>
      <c r="AIO34" s="25"/>
      <c r="AIP34" s="25"/>
      <c r="AIQ34" s="25"/>
      <c r="AIR34" s="25"/>
      <c r="AIS34" s="25"/>
      <c r="AIT34" s="25"/>
      <c r="AIU34" s="25"/>
      <c r="AIV34" s="25"/>
      <c r="AIW34" s="25"/>
      <c r="AIX34" s="25"/>
      <c r="AIY34" s="25"/>
      <c r="AIZ34" s="25"/>
      <c r="AJA34" s="25"/>
      <c r="AJB34" s="25"/>
      <c r="AJC34" s="25"/>
      <c r="AJD34" s="25"/>
      <c r="AJE34" s="25"/>
      <c r="AJF34" s="25"/>
      <c r="AJG34" s="25"/>
      <c r="AJH34" s="25"/>
      <c r="AJI34" s="25"/>
      <c r="AJJ34" s="25"/>
      <c r="AJK34" s="25"/>
      <c r="AJL34" s="25"/>
      <c r="AJM34" s="25"/>
      <c r="AJN34" s="25"/>
      <c r="AJO34" s="25"/>
      <c r="AJP34" s="25"/>
      <c r="AJQ34" s="25"/>
      <c r="AJR34" s="25"/>
      <c r="AJS34" s="25"/>
      <c r="AJT34" s="25"/>
      <c r="AJU34" s="25"/>
      <c r="AJV34" s="25"/>
      <c r="AJW34" s="25"/>
      <c r="AJX34" s="25"/>
      <c r="AJY34" s="25"/>
      <c r="AJZ34" s="25"/>
      <c r="AKA34" s="25"/>
      <c r="AKB34" s="25"/>
      <c r="AKC34" s="25"/>
      <c r="AKD34" s="25"/>
      <c r="AKE34" s="25"/>
      <c r="AKF34" s="25"/>
      <c r="AKG34" s="25"/>
      <c r="AKH34" s="25"/>
      <c r="AKI34" s="25"/>
      <c r="AKJ34" s="25"/>
      <c r="AKK34" s="25"/>
      <c r="AKL34" s="25"/>
      <c r="AKM34" s="25"/>
      <c r="AKN34" s="25"/>
      <c r="AKO34" s="25"/>
      <c r="AKP34" s="25"/>
      <c r="AKQ34" s="25"/>
      <c r="AKR34" s="25"/>
      <c r="AKS34" s="25"/>
      <c r="AKT34" s="25"/>
      <c r="AKU34" s="25"/>
      <c r="AKV34" s="25"/>
      <c r="AKW34" s="25"/>
      <c r="AKX34" s="25"/>
      <c r="AKY34" s="25"/>
      <c r="AKZ34" s="25"/>
      <c r="ALA34" s="25"/>
      <c r="ALB34" s="25"/>
      <c r="ALC34" s="25"/>
      <c r="ALD34" s="25"/>
      <c r="ALE34" s="25"/>
      <c r="ALF34" s="25"/>
      <c r="ALG34" s="25"/>
      <c r="ALH34" s="25"/>
      <c r="ALI34" s="25"/>
      <c r="ALJ34" s="25"/>
      <c r="ALK34" s="25"/>
      <c r="ALL34" s="25"/>
      <c r="ALM34" s="25"/>
      <c r="ALN34" s="25"/>
      <c r="ALO34" s="25"/>
      <c r="ALP34" s="25"/>
      <c r="ALQ34" s="25"/>
      <c r="ALR34" s="25"/>
      <c r="ALS34" s="25"/>
      <c r="ALT34" s="25"/>
      <c r="ALU34" s="25"/>
      <c r="ALV34" s="25"/>
      <c r="ALW34" s="25"/>
      <c r="ALX34" s="25"/>
      <c r="ALY34" s="25"/>
      <c r="ALZ34" s="25"/>
      <c r="AMA34" s="25"/>
      <c r="AMB34" s="25"/>
      <c r="AMC34" s="25"/>
      <c r="AMD34" s="25"/>
      <c r="AME34" s="25"/>
      <c r="AMF34" s="25"/>
      <c r="AMG34" s="25"/>
      <c r="AMH34" s="25"/>
      <c r="AMI34" s="25"/>
      <c r="AMJ34" s="25"/>
      <c r="AMK34" s="25"/>
      <c r="AML34" s="25"/>
      <c r="AMM34" s="25"/>
      <c r="AMN34" s="25"/>
      <c r="AMO34" s="25"/>
      <c r="AMP34" s="25"/>
      <c r="AMQ34" s="25"/>
      <c r="AMR34" s="25"/>
      <c r="AMS34" s="25"/>
      <c r="AMT34" s="25"/>
      <c r="AMU34" s="25"/>
      <c r="AMV34" s="25"/>
      <c r="AMW34" s="25"/>
      <c r="AMX34" s="25"/>
      <c r="AMY34" s="25"/>
      <c r="AMZ34" s="25"/>
      <c r="ANA34" s="25"/>
      <c r="ANB34" s="25"/>
      <c r="ANC34" s="25"/>
      <c r="AND34" s="25"/>
      <c r="ANE34" s="25"/>
      <c r="ANF34" s="25"/>
      <c r="ANG34" s="25"/>
      <c r="ANH34" s="25"/>
      <c r="ANI34" s="25"/>
      <c r="ANJ34" s="25"/>
      <c r="ANK34" s="25"/>
      <c r="ANL34" s="25"/>
      <c r="ANM34" s="25"/>
      <c r="ANN34" s="25"/>
      <c r="ANO34" s="25"/>
      <c r="ANP34" s="25"/>
      <c r="ANQ34" s="25"/>
      <c r="ANR34" s="25"/>
      <c r="ANS34" s="25"/>
      <c r="ANT34" s="25"/>
      <c r="ANU34" s="25"/>
      <c r="ANV34" s="25"/>
      <c r="ANW34" s="25"/>
      <c r="ANX34" s="25"/>
      <c r="ANY34" s="25"/>
      <c r="ANZ34" s="25"/>
      <c r="AOA34" s="25"/>
      <c r="AOB34" s="25"/>
      <c r="AOC34" s="25"/>
      <c r="AOD34" s="25"/>
      <c r="AOE34" s="25"/>
      <c r="AOF34" s="25"/>
      <c r="AOG34" s="25"/>
      <c r="AOH34" s="25"/>
      <c r="AOI34" s="25"/>
      <c r="AOJ34" s="25"/>
      <c r="AOK34" s="25"/>
      <c r="AOL34" s="25"/>
      <c r="AOM34" s="25"/>
      <c r="AON34" s="25"/>
      <c r="AOO34" s="25"/>
      <c r="AOP34" s="25"/>
      <c r="AOQ34" s="25"/>
      <c r="AOR34" s="25"/>
      <c r="AOS34" s="25"/>
      <c r="AOT34" s="25"/>
      <c r="AOU34" s="25"/>
      <c r="AOV34" s="25"/>
      <c r="AOW34" s="25"/>
      <c r="AOX34" s="25"/>
      <c r="AOY34" s="25"/>
      <c r="AOZ34" s="25"/>
      <c r="APA34" s="25"/>
      <c r="APB34" s="25"/>
      <c r="APC34" s="25"/>
      <c r="APD34" s="25"/>
      <c r="APE34" s="25"/>
      <c r="APF34" s="25"/>
      <c r="APG34" s="25"/>
      <c r="APH34" s="25"/>
      <c r="API34" s="25"/>
      <c r="APJ34" s="25"/>
      <c r="APK34" s="25"/>
      <c r="APL34" s="25"/>
      <c r="APM34" s="25"/>
      <c r="APN34" s="25"/>
      <c r="APO34" s="25"/>
      <c r="APP34" s="25"/>
      <c r="APQ34" s="25"/>
      <c r="APR34" s="25"/>
      <c r="APS34" s="25"/>
      <c r="APT34" s="25"/>
      <c r="APU34" s="25"/>
      <c r="APV34" s="25"/>
      <c r="APW34" s="25"/>
      <c r="APX34" s="25"/>
      <c r="APY34" s="25"/>
      <c r="APZ34" s="25"/>
      <c r="AQA34" s="25"/>
      <c r="AQB34" s="25"/>
      <c r="AQC34" s="25"/>
      <c r="AQD34" s="25"/>
      <c r="AQE34" s="25"/>
      <c r="AQF34" s="25"/>
      <c r="AQG34" s="25"/>
      <c r="AQH34" s="25"/>
      <c r="AQI34" s="25"/>
      <c r="AQJ34" s="25"/>
      <c r="AQK34" s="25"/>
      <c r="AQL34" s="25"/>
      <c r="AQM34" s="25"/>
      <c r="AQN34" s="25"/>
      <c r="AQO34" s="25"/>
      <c r="AQP34" s="25"/>
      <c r="AQQ34" s="25"/>
      <c r="AQR34" s="25"/>
      <c r="AQS34" s="25"/>
      <c r="AQT34" s="25"/>
      <c r="AQU34" s="25"/>
      <c r="AQV34" s="25"/>
      <c r="AQW34" s="25"/>
      <c r="AQX34" s="25"/>
      <c r="AQY34" s="25"/>
      <c r="AQZ34" s="25"/>
      <c r="ARA34" s="25"/>
      <c r="ARB34" s="25"/>
      <c r="ARC34" s="25"/>
      <c r="ARD34" s="25"/>
      <c r="ARE34" s="25"/>
      <c r="ARF34" s="25"/>
      <c r="ARG34" s="25"/>
      <c r="ARH34" s="25"/>
      <c r="ARI34" s="25"/>
      <c r="ARJ34" s="25"/>
      <c r="ARK34" s="25"/>
      <c r="ARL34" s="25"/>
      <c r="ARM34" s="25"/>
      <c r="ARN34" s="25"/>
      <c r="ARO34" s="25"/>
      <c r="ARP34" s="25"/>
      <c r="ARQ34" s="25"/>
      <c r="ARR34" s="25"/>
      <c r="ARS34" s="25"/>
      <c r="ART34" s="25"/>
      <c r="ARU34" s="25"/>
      <c r="ARV34" s="25"/>
      <c r="ARW34" s="25"/>
      <c r="ARX34" s="25"/>
      <c r="ARY34" s="25"/>
      <c r="ARZ34" s="25"/>
      <c r="ASA34" s="25"/>
      <c r="ASB34" s="25"/>
      <c r="ASC34" s="25"/>
      <c r="ASD34" s="25"/>
      <c r="ASE34" s="25"/>
      <c r="ASF34" s="25"/>
      <c r="ASG34" s="25"/>
      <c r="ASH34" s="25"/>
      <c r="ASI34" s="25"/>
      <c r="ASJ34" s="25"/>
      <c r="ASK34" s="25"/>
      <c r="ASL34" s="25"/>
      <c r="ASM34" s="25"/>
      <c r="ASN34" s="25"/>
      <c r="ASO34" s="25"/>
      <c r="ASP34" s="25"/>
      <c r="ASQ34" s="25"/>
      <c r="ASR34" s="25"/>
      <c r="ASS34" s="25"/>
      <c r="AST34" s="25"/>
      <c r="ASU34" s="25"/>
      <c r="ASV34" s="25"/>
      <c r="ASW34" s="25"/>
      <c r="ASX34" s="25"/>
      <c r="ASY34" s="25"/>
      <c r="ASZ34" s="25"/>
      <c r="ATA34" s="25"/>
      <c r="ATB34" s="25"/>
      <c r="ATC34" s="25"/>
      <c r="ATD34" s="25"/>
      <c r="ATE34" s="25"/>
      <c r="ATF34" s="25"/>
      <c r="ATG34" s="25"/>
      <c r="ATH34" s="25"/>
      <c r="ATI34" s="25"/>
      <c r="ATJ34" s="25"/>
      <c r="ATK34" s="25"/>
      <c r="ATL34" s="25"/>
      <c r="ATM34" s="25"/>
      <c r="ATN34" s="25"/>
      <c r="ATO34" s="25"/>
      <c r="ATP34" s="25"/>
      <c r="ATQ34" s="25"/>
      <c r="ATR34" s="25"/>
      <c r="ATS34" s="25"/>
      <c r="ATT34" s="25"/>
      <c r="ATU34" s="25"/>
      <c r="ATV34" s="25"/>
      <c r="ATW34" s="25"/>
      <c r="ATX34" s="25"/>
      <c r="ATY34" s="25"/>
      <c r="ATZ34" s="25"/>
      <c r="AUA34" s="25"/>
      <c r="AUB34" s="25"/>
      <c r="AUC34" s="25"/>
      <c r="AUD34" s="25"/>
      <c r="AUE34" s="25"/>
      <c r="AUF34" s="25"/>
      <c r="AUG34" s="25"/>
      <c r="AUH34" s="25"/>
      <c r="AUI34" s="25"/>
      <c r="AUJ34" s="25"/>
      <c r="AUK34" s="25"/>
      <c r="AUL34" s="25"/>
      <c r="AUM34" s="25"/>
      <c r="AUN34" s="25"/>
      <c r="AUO34" s="25"/>
      <c r="AUP34" s="25"/>
      <c r="AUQ34" s="25"/>
      <c r="AUR34" s="25"/>
      <c r="AUS34" s="25"/>
      <c r="AUT34" s="25"/>
      <c r="AUU34" s="25"/>
      <c r="AUV34" s="25"/>
      <c r="AUW34" s="25"/>
      <c r="AUX34" s="25"/>
      <c r="AUY34" s="25"/>
      <c r="AUZ34" s="25"/>
      <c r="AVA34" s="25"/>
      <c r="AVB34" s="25"/>
      <c r="AVC34" s="25"/>
      <c r="AVD34" s="25"/>
      <c r="AVE34" s="25"/>
      <c r="AVF34" s="25"/>
      <c r="AVG34" s="25"/>
      <c r="AVH34" s="25"/>
      <c r="AVI34" s="25"/>
      <c r="AVJ34" s="25"/>
      <c r="AVK34" s="25"/>
      <c r="AVL34" s="25"/>
      <c r="AVM34" s="25"/>
      <c r="AVN34" s="25"/>
      <c r="AVO34" s="25"/>
      <c r="AVP34" s="25"/>
      <c r="AVQ34" s="25"/>
      <c r="AVR34" s="25"/>
      <c r="AVS34" s="25"/>
      <c r="AVT34" s="25"/>
      <c r="AVU34" s="25"/>
      <c r="AVV34" s="25"/>
      <c r="AVW34" s="25"/>
      <c r="AVX34" s="25"/>
      <c r="AVY34" s="25"/>
      <c r="AVZ34" s="25"/>
      <c r="AWA34" s="25"/>
      <c r="AWB34" s="25"/>
      <c r="AWC34" s="25"/>
      <c r="AWD34" s="25"/>
      <c r="AWE34" s="25"/>
      <c r="AWF34" s="25"/>
      <c r="AWG34" s="25"/>
      <c r="AWH34" s="25"/>
      <c r="AWI34" s="25"/>
      <c r="AWJ34" s="25"/>
      <c r="AWK34" s="25"/>
      <c r="AWL34" s="25"/>
      <c r="AWM34" s="25"/>
      <c r="AWN34" s="25"/>
      <c r="AWO34" s="25"/>
      <c r="AWP34" s="25"/>
      <c r="AWQ34" s="25"/>
      <c r="AWR34" s="25"/>
      <c r="AWS34" s="25"/>
      <c r="AWT34" s="25"/>
      <c r="AWU34" s="25"/>
      <c r="AWV34" s="25"/>
      <c r="AWW34" s="25"/>
      <c r="AWX34" s="25"/>
      <c r="AWY34" s="25"/>
      <c r="AWZ34" s="25"/>
      <c r="AXA34" s="25"/>
      <c r="AXB34" s="25"/>
      <c r="AXC34" s="25"/>
      <c r="AXD34" s="25"/>
      <c r="AXE34" s="25"/>
      <c r="AXF34" s="25"/>
      <c r="AXG34" s="25"/>
      <c r="AXH34" s="25"/>
      <c r="AXI34" s="25"/>
      <c r="AXJ34" s="25"/>
      <c r="AXK34" s="25"/>
      <c r="AXL34" s="25"/>
      <c r="AXM34" s="25"/>
      <c r="AXN34" s="25"/>
      <c r="AXO34" s="25"/>
      <c r="AXP34" s="25"/>
      <c r="AXQ34" s="25"/>
      <c r="AXR34" s="25"/>
      <c r="AXS34" s="25"/>
      <c r="AXT34" s="25"/>
      <c r="AXU34" s="25"/>
      <c r="AXV34" s="25"/>
      <c r="AXW34" s="25"/>
      <c r="AXX34" s="25"/>
      <c r="AXY34" s="25"/>
      <c r="AXZ34" s="25"/>
      <c r="AYA34" s="25"/>
      <c r="AYB34" s="25"/>
      <c r="AYC34" s="25"/>
      <c r="AYD34" s="25"/>
      <c r="AYE34" s="25"/>
      <c r="AYF34" s="25"/>
      <c r="AYG34" s="25"/>
      <c r="AYH34" s="25"/>
      <c r="AYI34" s="25"/>
      <c r="AYJ34" s="25"/>
      <c r="AYK34" s="25"/>
      <c r="AYL34" s="25"/>
      <c r="AYM34" s="25"/>
      <c r="AYN34" s="25"/>
      <c r="AYO34" s="25"/>
      <c r="AYP34" s="25"/>
      <c r="AYQ34" s="25"/>
      <c r="AYR34" s="25"/>
      <c r="AYS34" s="25"/>
      <c r="AYT34" s="25"/>
      <c r="AYU34" s="25"/>
      <c r="AYV34" s="25"/>
      <c r="AYW34" s="25"/>
      <c r="AYX34" s="25"/>
      <c r="AYY34" s="25"/>
      <c r="AYZ34" s="25"/>
      <c r="AZA34" s="25"/>
      <c r="AZB34" s="25"/>
      <c r="AZC34" s="25"/>
      <c r="AZD34" s="25"/>
      <c r="AZE34" s="25"/>
      <c r="AZF34" s="25"/>
      <c r="AZG34" s="25"/>
      <c r="AZH34" s="25"/>
      <c r="AZI34" s="25"/>
      <c r="AZJ34" s="25"/>
      <c r="AZK34" s="25"/>
      <c r="AZL34" s="25"/>
      <c r="AZM34" s="25"/>
      <c r="AZN34" s="25"/>
      <c r="AZO34" s="25"/>
      <c r="AZP34" s="25"/>
      <c r="AZQ34" s="25"/>
      <c r="AZR34" s="25"/>
      <c r="AZS34" s="25"/>
      <c r="AZT34" s="25"/>
      <c r="AZU34" s="25"/>
      <c r="AZV34" s="25"/>
      <c r="AZW34" s="25"/>
      <c r="AZX34" s="25"/>
      <c r="AZY34" s="25"/>
      <c r="AZZ34" s="25"/>
      <c r="BAA34" s="25"/>
      <c r="BAB34" s="25"/>
      <c r="BAC34" s="25"/>
      <c r="BAD34" s="25"/>
      <c r="BAE34" s="25"/>
      <c r="BAF34" s="25"/>
      <c r="BAG34" s="25"/>
      <c r="BAH34" s="25"/>
      <c r="BAI34" s="25"/>
      <c r="BAJ34" s="25"/>
      <c r="BAK34" s="25"/>
      <c r="BAL34" s="25"/>
      <c r="BAM34" s="25"/>
      <c r="BAN34" s="25"/>
      <c r="BAO34" s="25"/>
      <c r="BAP34" s="25"/>
      <c r="BAQ34" s="25"/>
      <c r="BAR34" s="25"/>
      <c r="BAS34" s="25"/>
      <c r="BAT34" s="25"/>
      <c r="BAU34" s="25"/>
      <c r="BAV34" s="25"/>
      <c r="BAW34" s="25"/>
      <c r="BAX34" s="25"/>
      <c r="BAY34" s="25"/>
      <c r="BAZ34" s="25"/>
      <c r="BBA34" s="25"/>
      <c r="BBB34" s="25"/>
      <c r="BBC34" s="25"/>
      <c r="BBD34" s="25"/>
      <c r="BBE34" s="25"/>
      <c r="BBF34" s="25"/>
      <c r="BBG34" s="25"/>
      <c r="BBH34" s="25"/>
      <c r="BBI34" s="25"/>
      <c r="BBJ34" s="25"/>
      <c r="BBK34" s="25"/>
      <c r="BBL34" s="25"/>
      <c r="BBM34" s="25"/>
      <c r="BBN34" s="25"/>
      <c r="BBO34" s="25"/>
      <c r="BBP34" s="25"/>
      <c r="BBQ34" s="25"/>
      <c r="BBR34" s="25"/>
      <c r="BBS34" s="25"/>
      <c r="BBT34" s="25"/>
      <c r="BBU34" s="25"/>
      <c r="BBV34" s="25"/>
      <c r="BBW34" s="25"/>
      <c r="BBX34" s="25"/>
      <c r="BBY34" s="25"/>
      <c r="BBZ34" s="25"/>
      <c r="BCA34" s="25"/>
      <c r="BCB34" s="25"/>
      <c r="BCC34" s="25"/>
      <c r="BCD34" s="25"/>
      <c r="BCE34" s="25"/>
      <c r="BCF34" s="25"/>
      <c r="BCG34" s="25"/>
      <c r="BCH34" s="25"/>
      <c r="BCI34" s="25"/>
      <c r="BCJ34" s="25"/>
      <c r="BCK34" s="25"/>
      <c r="BCL34" s="25"/>
      <c r="BCM34" s="25"/>
      <c r="BCN34" s="25"/>
      <c r="BCO34" s="25"/>
      <c r="BCP34" s="25"/>
      <c r="BCQ34" s="25"/>
      <c r="BCR34" s="25"/>
      <c r="BCS34" s="25"/>
      <c r="BCT34" s="25"/>
      <c r="BCU34" s="25"/>
      <c r="BCV34" s="25"/>
      <c r="BCW34" s="25"/>
      <c r="BCX34" s="25"/>
      <c r="BCY34" s="25"/>
      <c r="BCZ34" s="25"/>
      <c r="BDA34" s="25"/>
      <c r="BDB34" s="25"/>
      <c r="BDC34" s="25"/>
      <c r="BDD34" s="25"/>
      <c r="BDE34" s="25"/>
      <c r="BDF34" s="25"/>
      <c r="BDG34" s="25"/>
      <c r="BDH34" s="25"/>
      <c r="BDI34" s="25"/>
      <c r="BDJ34" s="25"/>
      <c r="BDK34" s="25"/>
      <c r="BDL34" s="25"/>
      <c r="BDM34" s="25"/>
      <c r="BDN34" s="25"/>
      <c r="BDO34" s="25"/>
      <c r="BDP34" s="25"/>
      <c r="BDQ34" s="25"/>
      <c r="BDR34" s="25"/>
      <c r="BDS34" s="25"/>
      <c r="BDT34" s="25"/>
      <c r="BDU34" s="25"/>
      <c r="BDV34" s="25"/>
      <c r="BDW34" s="25"/>
      <c r="BDX34" s="25"/>
      <c r="BDY34" s="25"/>
      <c r="BDZ34" s="25"/>
      <c r="BEA34" s="25"/>
      <c r="BEB34" s="25"/>
      <c r="BEC34" s="25"/>
      <c r="BED34" s="25"/>
      <c r="BEE34" s="25"/>
      <c r="BEF34" s="25"/>
      <c r="BEG34" s="25"/>
      <c r="BEH34" s="25"/>
      <c r="BEI34" s="25"/>
      <c r="BEJ34" s="25"/>
      <c r="BEK34" s="25"/>
      <c r="BEL34" s="25"/>
      <c r="BEM34" s="25"/>
      <c r="BEN34" s="25"/>
      <c r="BEO34" s="25"/>
      <c r="BEP34" s="25"/>
      <c r="BEQ34" s="25"/>
      <c r="BER34" s="25"/>
      <c r="BES34" s="25"/>
      <c r="BET34" s="25"/>
      <c r="BEU34" s="25"/>
      <c r="BEV34" s="25"/>
      <c r="BEW34" s="25"/>
      <c r="BEX34" s="25"/>
      <c r="BEY34" s="25"/>
      <c r="BEZ34" s="25"/>
      <c r="BFA34" s="25"/>
      <c r="BFB34" s="25"/>
      <c r="BFC34" s="25"/>
      <c r="BFD34" s="25"/>
      <c r="BFE34" s="25"/>
      <c r="BFF34" s="25"/>
      <c r="BFG34" s="25"/>
      <c r="BFH34" s="25"/>
      <c r="BFI34" s="25"/>
      <c r="BFJ34" s="25"/>
      <c r="BFK34" s="25"/>
      <c r="BFL34" s="25"/>
      <c r="BFM34" s="25"/>
      <c r="BFN34" s="25"/>
      <c r="BFO34" s="25"/>
      <c r="BFP34" s="25"/>
      <c r="BFQ34" s="25"/>
      <c r="BFR34" s="25"/>
      <c r="BFS34" s="25"/>
      <c r="BFT34" s="25"/>
      <c r="BFU34" s="25"/>
      <c r="BFV34" s="25"/>
      <c r="BFW34" s="25"/>
      <c r="BFX34" s="25"/>
      <c r="BFY34" s="25"/>
      <c r="BFZ34" s="25"/>
      <c r="BGA34" s="25"/>
      <c r="BGB34" s="25"/>
      <c r="BGC34" s="25"/>
      <c r="BGD34" s="25"/>
      <c r="BGE34" s="25"/>
      <c r="BGF34" s="25"/>
      <c r="BGG34" s="25"/>
      <c r="BGH34" s="25"/>
      <c r="BGI34" s="25"/>
      <c r="BGJ34" s="25"/>
      <c r="BGK34" s="25"/>
      <c r="BGL34" s="25"/>
      <c r="BGM34" s="25"/>
      <c r="BGN34" s="25"/>
      <c r="BGO34" s="25"/>
      <c r="BGP34" s="25"/>
      <c r="BGQ34" s="25"/>
      <c r="BGR34" s="25"/>
      <c r="BGS34" s="25"/>
      <c r="BGT34" s="25"/>
      <c r="BGU34" s="25"/>
      <c r="BGV34" s="25"/>
      <c r="BGW34" s="25"/>
      <c r="BGX34" s="25"/>
      <c r="BGY34" s="25"/>
      <c r="BGZ34" s="25"/>
      <c r="BHA34" s="25"/>
      <c r="BHB34" s="25"/>
      <c r="BHC34" s="25"/>
      <c r="BHD34" s="25"/>
      <c r="BHE34" s="25"/>
      <c r="BHF34" s="25"/>
      <c r="BHG34" s="25"/>
      <c r="BHH34" s="25"/>
      <c r="BHI34" s="25"/>
      <c r="BHJ34" s="25"/>
      <c r="BHK34" s="25"/>
      <c r="BHL34" s="25"/>
      <c r="BHM34" s="25"/>
      <c r="BHN34" s="25"/>
      <c r="BHO34" s="25"/>
      <c r="BHP34" s="25"/>
      <c r="BHQ34" s="25"/>
      <c r="BHR34" s="25"/>
      <c r="BHS34" s="25"/>
      <c r="BHT34" s="25"/>
      <c r="BHU34" s="25"/>
      <c r="BHV34" s="25"/>
      <c r="BHW34" s="25"/>
      <c r="BHX34" s="25"/>
      <c r="BHY34" s="25"/>
      <c r="BHZ34" s="25"/>
      <c r="BIA34" s="25"/>
      <c r="BIB34" s="25"/>
      <c r="BIC34" s="25"/>
      <c r="BID34" s="25"/>
      <c r="BIE34" s="25"/>
      <c r="BIF34" s="25"/>
      <c r="BIG34" s="25"/>
      <c r="BIH34" s="25"/>
      <c r="BII34" s="25"/>
      <c r="BIJ34" s="25"/>
      <c r="BIK34" s="25"/>
      <c r="BIL34" s="25"/>
      <c r="BIM34" s="25"/>
      <c r="BIN34" s="25"/>
      <c r="BIO34" s="25"/>
      <c r="BIP34" s="25"/>
      <c r="BIQ34" s="25"/>
      <c r="BIR34" s="25"/>
      <c r="BIS34" s="25"/>
      <c r="BIT34" s="25"/>
      <c r="BIU34" s="25"/>
      <c r="BIV34" s="25"/>
      <c r="BIW34" s="25"/>
      <c r="BIX34" s="25"/>
      <c r="BIY34" s="25"/>
      <c r="BIZ34" s="25"/>
      <c r="BJA34" s="25"/>
      <c r="BJB34" s="25"/>
      <c r="BJC34" s="25"/>
      <c r="BJD34" s="25"/>
      <c r="BJE34" s="25"/>
      <c r="BJF34" s="25"/>
      <c r="BJG34" s="25"/>
      <c r="BJH34" s="25"/>
      <c r="BJI34" s="25"/>
      <c r="BJJ34" s="25"/>
      <c r="BJK34" s="25"/>
      <c r="BJL34" s="25"/>
      <c r="BJM34" s="25"/>
      <c r="BJN34" s="25"/>
      <c r="BJO34" s="25"/>
      <c r="BJP34" s="25"/>
      <c r="BJQ34" s="25"/>
      <c r="BJR34" s="25"/>
      <c r="BJS34" s="25"/>
      <c r="BJT34" s="25"/>
      <c r="BJU34" s="25"/>
      <c r="BJV34" s="25"/>
      <c r="BJW34" s="25"/>
      <c r="BJX34" s="25"/>
      <c r="BJY34" s="25"/>
      <c r="BJZ34" s="25"/>
      <c r="BKA34" s="25"/>
      <c r="BKB34" s="25"/>
      <c r="BKC34" s="25"/>
      <c r="BKD34" s="25"/>
      <c r="BKE34" s="25"/>
      <c r="BKF34" s="25"/>
      <c r="BKG34" s="25"/>
      <c r="BKH34" s="25"/>
      <c r="BKI34" s="25"/>
      <c r="BKJ34" s="25"/>
      <c r="BKK34" s="25"/>
      <c r="BKL34" s="25"/>
      <c r="BKM34" s="25"/>
      <c r="BKN34" s="25"/>
      <c r="BKO34" s="25"/>
      <c r="BKP34" s="25"/>
      <c r="BKQ34" s="25"/>
      <c r="BKR34" s="25"/>
      <c r="BKS34" s="25"/>
      <c r="BKT34" s="25"/>
      <c r="BKU34" s="25"/>
      <c r="BKV34" s="25"/>
      <c r="BKW34" s="25"/>
      <c r="BKX34" s="25"/>
      <c r="BKY34" s="25"/>
      <c r="BKZ34" s="25"/>
      <c r="BLA34" s="25"/>
      <c r="BLB34" s="25"/>
      <c r="BLC34" s="25"/>
      <c r="BLD34" s="25"/>
      <c r="BLE34" s="25"/>
      <c r="BLF34" s="25"/>
      <c r="BLG34" s="25"/>
      <c r="BLH34" s="25"/>
      <c r="BLI34" s="25"/>
      <c r="BLJ34" s="25"/>
      <c r="BLK34" s="25"/>
      <c r="BLL34" s="25"/>
      <c r="BLM34" s="25"/>
      <c r="BLN34" s="25"/>
      <c r="BLO34" s="25"/>
      <c r="BLP34" s="25"/>
      <c r="BLQ34" s="25"/>
      <c r="BLR34" s="25"/>
      <c r="BLS34" s="25"/>
      <c r="BLT34" s="25"/>
      <c r="BLU34" s="25"/>
      <c r="BLV34" s="25"/>
      <c r="BLW34" s="25"/>
      <c r="BLX34" s="25"/>
      <c r="BLY34" s="25"/>
      <c r="BLZ34" s="25"/>
      <c r="BMA34" s="25"/>
      <c r="BMB34" s="25"/>
      <c r="BMC34" s="25"/>
      <c r="BMD34" s="25"/>
      <c r="BME34" s="25"/>
      <c r="BMF34" s="25"/>
      <c r="BMG34" s="25"/>
      <c r="BMH34" s="25"/>
      <c r="BMI34" s="25"/>
      <c r="BMJ34" s="25"/>
      <c r="BMK34" s="25"/>
      <c r="BML34" s="25"/>
      <c r="BMM34" s="25"/>
      <c r="BMN34" s="25"/>
      <c r="BMO34" s="25"/>
      <c r="BMP34" s="25"/>
      <c r="BMQ34" s="25"/>
      <c r="BMR34" s="25"/>
      <c r="BMS34" s="25"/>
      <c r="BMT34" s="25"/>
      <c r="BMU34" s="25"/>
      <c r="BMV34" s="25"/>
      <c r="BMW34" s="25"/>
      <c r="BMX34" s="25"/>
      <c r="BMY34" s="25"/>
      <c r="BMZ34" s="25"/>
      <c r="BNA34" s="25"/>
      <c r="BNB34" s="25"/>
      <c r="BNC34" s="25"/>
      <c r="BND34" s="25"/>
      <c r="BNE34" s="25"/>
      <c r="BNF34" s="25"/>
      <c r="BNG34" s="25"/>
      <c r="BNH34" s="25"/>
      <c r="BNI34" s="25"/>
      <c r="BNJ34" s="25"/>
      <c r="BNK34" s="25"/>
      <c r="BNL34" s="25"/>
      <c r="BNM34" s="25"/>
      <c r="BNN34" s="25"/>
      <c r="BNO34" s="25"/>
      <c r="BNP34" s="25"/>
      <c r="BNQ34" s="25"/>
      <c r="BNR34" s="25"/>
      <c r="BNS34" s="25"/>
      <c r="BNT34" s="25"/>
      <c r="BNU34" s="25"/>
      <c r="BNV34" s="25"/>
      <c r="BNW34" s="25"/>
      <c r="BNX34" s="25"/>
      <c r="BNY34" s="25"/>
      <c r="BNZ34" s="25"/>
      <c r="BOA34" s="25"/>
      <c r="BOB34" s="25"/>
      <c r="BOC34" s="25"/>
      <c r="BOD34" s="25"/>
      <c r="BOE34" s="25"/>
      <c r="BOF34" s="25"/>
      <c r="BOG34" s="25"/>
      <c r="BOH34" s="25"/>
      <c r="BOI34" s="25"/>
      <c r="BOJ34" s="25"/>
      <c r="BOK34" s="25"/>
      <c r="BOL34" s="25"/>
      <c r="BOM34" s="25"/>
      <c r="BON34" s="25"/>
      <c r="BOO34" s="25"/>
      <c r="BOP34" s="25"/>
      <c r="BOQ34" s="25"/>
      <c r="BOR34" s="25"/>
      <c r="BOS34" s="25"/>
      <c r="BOT34" s="25"/>
      <c r="BOU34" s="25"/>
      <c r="BOV34" s="25"/>
      <c r="BOW34" s="25"/>
      <c r="BOX34" s="25"/>
      <c r="BOY34" s="25"/>
      <c r="BOZ34" s="25"/>
      <c r="BPA34" s="25"/>
      <c r="BPB34" s="25"/>
      <c r="BPC34" s="25"/>
      <c r="BPD34" s="25"/>
      <c r="BPE34" s="25"/>
      <c r="BPF34" s="25"/>
      <c r="BPG34" s="25"/>
      <c r="BPH34" s="25"/>
      <c r="BPI34" s="25"/>
      <c r="BPJ34" s="25"/>
      <c r="BPK34" s="25"/>
      <c r="BPL34" s="25"/>
      <c r="BPM34" s="25"/>
      <c r="BPN34" s="25"/>
      <c r="BPO34" s="25"/>
      <c r="BPP34" s="25"/>
      <c r="BPQ34" s="25"/>
      <c r="BPR34" s="25"/>
      <c r="BPS34" s="25"/>
      <c r="BPT34" s="25"/>
      <c r="BPU34" s="25"/>
      <c r="BPV34" s="25"/>
      <c r="BPW34" s="25"/>
      <c r="BPX34" s="25"/>
      <c r="BPY34" s="25"/>
      <c r="BPZ34" s="25"/>
      <c r="BQA34" s="25"/>
      <c r="BQB34" s="25"/>
      <c r="BQC34" s="25"/>
      <c r="BQD34" s="25"/>
      <c r="BQE34" s="25"/>
      <c r="BQF34" s="25"/>
      <c r="BQG34" s="25"/>
      <c r="BQH34" s="25"/>
      <c r="BQI34" s="25"/>
      <c r="BQJ34" s="25"/>
      <c r="BQK34" s="25"/>
      <c r="BQL34" s="25"/>
      <c r="BQM34" s="25"/>
      <c r="BQN34" s="25"/>
      <c r="BQO34" s="25"/>
      <c r="BQP34" s="25"/>
      <c r="BQQ34" s="25"/>
      <c r="BQR34" s="25"/>
      <c r="BQS34" s="25"/>
      <c r="BQT34" s="25"/>
      <c r="BQU34" s="25"/>
      <c r="BQV34" s="25"/>
      <c r="BQW34" s="25"/>
      <c r="BQX34" s="25"/>
      <c r="BQY34" s="25"/>
      <c r="BQZ34" s="25"/>
      <c r="BRA34" s="25"/>
      <c r="BRB34" s="25"/>
      <c r="BRC34" s="25"/>
      <c r="BRD34" s="25"/>
      <c r="BRE34" s="25"/>
      <c r="BRF34" s="25"/>
      <c r="BRG34" s="25"/>
      <c r="BRH34" s="25"/>
      <c r="BRI34" s="25"/>
      <c r="BRJ34" s="25"/>
      <c r="BRK34" s="25"/>
      <c r="BRL34" s="25"/>
      <c r="BRM34" s="25"/>
      <c r="BRN34" s="25"/>
      <c r="BRO34" s="25"/>
      <c r="BRP34" s="25"/>
      <c r="BRQ34" s="25"/>
      <c r="BRR34" s="25"/>
      <c r="BRS34" s="25"/>
      <c r="BRT34" s="25"/>
      <c r="BRU34" s="25"/>
      <c r="BRV34" s="25"/>
      <c r="BRW34" s="25"/>
      <c r="BRX34" s="25"/>
      <c r="BRY34" s="25"/>
      <c r="BRZ34" s="25"/>
      <c r="BSA34" s="25"/>
      <c r="BSB34" s="25"/>
      <c r="BSC34" s="25"/>
      <c r="BSD34" s="25"/>
      <c r="BSE34" s="25"/>
      <c r="BSF34" s="25"/>
      <c r="BSG34" s="25"/>
      <c r="BSH34" s="25"/>
      <c r="BSI34" s="25"/>
      <c r="BSJ34" s="25"/>
      <c r="BSK34" s="25"/>
      <c r="BSL34" s="25"/>
      <c r="BSM34" s="25"/>
      <c r="BSN34" s="25"/>
      <c r="BSO34" s="25"/>
      <c r="BSP34" s="25"/>
      <c r="BSQ34" s="25"/>
      <c r="BSR34" s="25"/>
      <c r="BSS34" s="25"/>
      <c r="BST34" s="25"/>
      <c r="BSU34" s="25"/>
      <c r="BSV34" s="25"/>
      <c r="BSW34" s="25"/>
      <c r="BSX34" s="25"/>
      <c r="BSY34" s="25"/>
      <c r="BSZ34" s="25"/>
      <c r="BTA34" s="25"/>
      <c r="BTB34" s="25"/>
      <c r="BTC34" s="25"/>
      <c r="BTD34" s="25"/>
      <c r="BTE34" s="25"/>
      <c r="BTF34" s="25"/>
      <c r="BTG34" s="25"/>
      <c r="BTH34" s="25"/>
      <c r="BTI34" s="25"/>
      <c r="BTJ34" s="25"/>
      <c r="BTK34" s="25"/>
      <c r="BTL34" s="25"/>
      <c r="BTM34" s="25"/>
      <c r="BTN34" s="25"/>
      <c r="BTO34" s="25"/>
      <c r="BTP34" s="25"/>
      <c r="BTQ34" s="25"/>
      <c r="BTR34" s="25"/>
      <c r="BTS34" s="25"/>
      <c r="BTT34" s="25"/>
      <c r="BTU34" s="25"/>
      <c r="BTV34" s="25"/>
      <c r="BTW34" s="25"/>
      <c r="BTX34" s="25"/>
      <c r="BTY34" s="25"/>
      <c r="BTZ34" s="25"/>
      <c r="BUA34" s="25"/>
      <c r="BUB34" s="25"/>
      <c r="BUC34" s="25"/>
      <c r="BUD34" s="25"/>
      <c r="BUE34" s="25"/>
      <c r="BUF34" s="25"/>
      <c r="BUG34" s="25"/>
      <c r="BUH34" s="25"/>
      <c r="BUI34" s="25"/>
      <c r="BUJ34" s="25"/>
      <c r="BUK34" s="25"/>
      <c r="BUL34" s="25"/>
      <c r="BUM34" s="25"/>
      <c r="BUN34" s="25"/>
      <c r="BUO34" s="25"/>
      <c r="BUP34" s="25"/>
      <c r="BUQ34" s="25"/>
      <c r="BUR34" s="25"/>
      <c r="BUS34" s="25"/>
      <c r="BUT34" s="25"/>
      <c r="BUU34" s="25"/>
      <c r="BUV34" s="25"/>
      <c r="BUW34" s="25"/>
      <c r="BUX34" s="25"/>
      <c r="BUY34" s="25"/>
      <c r="BUZ34" s="25"/>
      <c r="BVA34" s="25"/>
      <c r="BVB34" s="25"/>
      <c r="BVC34" s="25"/>
      <c r="BVD34" s="25"/>
      <c r="BVE34" s="25"/>
      <c r="BVF34" s="25"/>
      <c r="BVG34" s="25"/>
      <c r="BVH34" s="25"/>
      <c r="BVI34" s="25"/>
      <c r="BVJ34" s="25"/>
      <c r="BVK34" s="25"/>
      <c r="BVL34" s="25"/>
      <c r="BVM34" s="25"/>
      <c r="BVN34" s="25"/>
      <c r="BVO34" s="25"/>
      <c r="BVP34" s="25"/>
      <c r="BVQ34" s="25"/>
      <c r="BVR34" s="25"/>
      <c r="BVS34" s="25"/>
      <c r="BVT34" s="25"/>
      <c r="BVU34" s="25"/>
      <c r="BVV34" s="25"/>
      <c r="BVW34" s="25"/>
      <c r="BVX34" s="25"/>
      <c r="BVY34" s="25"/>
      <c r="BVZ34" s="25"/>
      <c r="BWA34" s="25"/>
      <c r="BWB34" s="25"/>
      <c r="BWC34" s="25"/>
      <c r="BWD34" s="25"/>
      <c r="BWE34" s="25"/>
      <c r="BWF34" s="25"/>
      <c r="BWG34" s="25"/>
      <c r="BWH34" s="25"/>
      <c r="BWI34" s="25"/>
      <c r="BWJ34" s="25"/>
      <c r="BWK34" s="25"/>
      <c r="BWL34" s="25"/>
      <c r="BWM34" s="25"/>
      <c r="BWN34" s="25"/>
      <c r="BWO34" s="25"/>
      <c r="BWP34" s="25"/>
      <c r="BWQ34" s="25"/>
      <c r="BWR34" s="25"/>
      <c r="BWS34" s="25"/>
      <c r="BWT34" s="25"/>
      <c r="BWU34" s="25"/>
      <c r="BWV34" s="25"/>
      <c r="BWW34" s="25"/>
      <c r="BWX34" s="25"/>
      <c r="BWY34" s="25"/>
      <c r="BWZ34" s="25"/>
      <c r="BXA34" s="25"/>
      <c r="BXB34" s="25"/>
      <c r="BXC34" s="25"/>
      <c r="BXD34" s="25"/>
      <c r="BXE34" s="25"/>
      <c r="BXF34" s="25"/>
      <c r="BXG34" s="25"/>
      <c r="BXH34" s="25"/>
      <c r="BXI34" s="25"/>
      <c r="BXJ34" s="25"/>
      <c r="BXK34" s="25"/>
      <c r="BXL34" s="25"/>
      <c r="BXM34" s="25"/>
      <c r="BXN34" s="25"/>
      <c r="BXO34" s="25"/>
      <c r="BXP34" s="25"/>
      <c r="BXQ34" s="25"/>
      <c r="BXR34" s="25"/>
      <c r="BXS34" s="25"/>
      <c r="BXT34" s="25"/>
      <c r="BXU34" s="25"/>
      <c r="BXV34" s="25"/>
      <c r="BXW34" s="25"/>
      <c r="BXX34" s="25"/>
      <c r="BXY34" s="25"/>
      <c r="BXZ34" s="25"/>
      <c r="BYA34" s="25"/>
      <c r="BYB34" s="25"/>
      <c r="BYC34" s="25"/>
      <c r="BYD34" s="25"/>
      <c r="BYE34" s="25"/>
      <c r="BYF34" s="25"/>
      <c r="BYG34" s="25"/>
      <c r="BYH34" s="25"/>
      <c r="BYI34" s="25"/>
      <c r="BYJ34" s="25"/>
      <c r="BYK34" s="25"/>
      <c r="BYL34" s="25"/>
      <c r="BYM34" s="25"/>
      <c r="BYN34" s="25"/>
      <c r="BYO34" s="25"/>
      <c r="BYP34" s="25"/>
      <c r="BYQ34" s="25"/>
      <c r="BYR34" s="25"/>
      <c r="BYS34" s="25"/>
      <c r="BYT34" s="25"/>
      <c r="BYU34" s="25"/>
      <c r="BYV34" s="25"/>
      <c r="BYW34" s="25"/>
      <c r="BYX34" s="25"/>
      <c r="BYY34" s="25"/>
      <c r="BYZ34" s="25"/>
      <c r="BZA34" s="25"/>
      <c r="BZB34" s="25"/>
      <c r="BZC34" s="25"/>
      <c r="BZD34" s="25"/>
      <c r="BZE34" s="25"/>
      <c r="BZF34" s="25"/>
      <c r="BZG34" s="25"/>
      <c r="BZH34" s="25"/>
      <c r="BZI34" s="25"/>
      <c r="BZJ34" s="25"/>
      <c r="BZK34" s="25"/>
      <c r="BZL34" s="25"/>
      <c r="BZM34" s="25"/>
      <c r="BZN34" s="25"/>
      <c r="BZO34" s="25"/>
      <c r="BZP34" s="25"/>
      <c r="BZQ34" s="25"/>
      <c r="BZR34" s="25"/>
      <c r="BZS34" s="25"/>
      <c r="BZT34" s="25"/>
      <c r="BZU34" s="25"/>
      <c r="BZV34" s="25"/>
      <c r="BZW34" s="25"/>
      <c r="BZX34" s="25"/>
      <c r="BZY34" s="25"/>
      <c r="BZZ34" s="25"/>
      <c r="CAA34" s="25"/>
      <c r="CAB34" s="25"/>
      <c r="CAC34" s="25"/>
      <c r="CAD34" s="25"/>
      <c r="CAE34" s="25"/>
      <c r="CAF34" s="25"/>
      <c r="CAG34" s="25"/>
      <c r="CAH34" s="25"/>
      <c r="CAI34" s="25"/>
      <c r="CAJ34" s="25"/>
      <c r="CAK34" s="25"/>
      <c r="CAL34" s="25"/>
      <c r="CAM34" s="25"/>
      <c r="CAN34" s="25"/>
      <c r="CAO34" s="25"/>
      <c r="CAP34" s="25"/>
      <c r="CAQ34" s="25"/>
      <c r="CAR34" s="25"/>
      <c r="CAS34" s="25"/>
      <c r="CAT34" s="25"/>
      <c r="CAU34" s="25"/>
      <c r="CAV34" s="25"/>
      <c r="CAW34" s="25"/>
      <c r="CAX34" s="25"/>
      <c r="CAY34" s="25"/>
      <c r="CAZ34" s="25"/>
      <c r="CBA34" s="25"/>
      <c r="CBB34" s="25"/>
      <c r="CBC34" s="25"/>
      <c r="CBD34" s="25"/>
      <c r="CBE34" s="25"/>
      <c r="CBF34" s="25"/>
      <c r="CBG34" s="25"/>
      <c r="CBH34" s="25"/>
      <c r="CBI34" s="25"/>
      <c r="CBJ34" s="25"/>
      <c r="CBK34" s="25"/>
      <c r="CBL34" s="25"/>
      <c r="CBM34" s="25"/>
      <c r="CBN34" s="25"/>
      <c r="CBO34" s="25"/>
      <c r="CBP34" s="25"/>
      <c r="CBQ34" s="25"/>
      <c r="CBR34" s="25"/>
      <c r="CBS34" s="25"/>
      <c r="CBT34" s="25"/>
      <c r="CBU34" s="25"/>
      <c r="CBV34" s="25"/>
      <c r="CBW34" s="25"/>
      <c r="CBX34" s="25"/>
      <c r="CBY34" s="25"/>
      <c r="CBZ34" s="25"/>
      <c r="CCA34" s="25"/>
      <c r="CCB34" s="25"/>
      <c r="CCC34" s="25"/>
      <c r="CCD34" s="25"/>
      <c r="CCE34" s="25"/>
      <c r="CCF34" s="25"/>
      <c r="CCG34" s="25"/>
      <c r="CCH34" s="25"/>
      <c r="CCI34" s="25"/>
      <c r="CCJ34" s="25"/>
      <c r="CCK34" s="25"/>
      <c r="CCL34" s="25"/>
      <c r="CCM34" s="25"/>
      <c r="CCN34" s="25"/>
      <c r="CCO34" s="25"/>
      <c r="CCP34" s="25"/>
      <c r="CCQ34" s="25"/>
      <c r="CCR34" s="25"/>
      <c r="CCS34" s="25"/>
      <c r="CCT34" s="25"/>
      <c r="CCU34" s="25"/>
      <c r="CCV34" s="25"/>
      <c r="CCW34" s="25"/>
      <c r="CCX34" s="25"/>
      <c r="CCY34" s="25"/>
      <c r="CCZ34" s="25"/>
      <c r="CDA34" s="25"/>
      <c r="CDB34" s="25"/>
      <c r="CDC34" s="25"/>
      <c r="CDD34" s="25"/>
      <c r="CDE34" s="25"/>
      <c r="CDF34" s="25"/>
      <c r="CDG34" s="25"/>
      <c r="CDH34" s="25"/>
      <c r="CDI34" s="25"/>
      <c r="CDJ34" s="25"/>
      <c r="CDK34" s="25"/>
      <c r="CDL34" s="25"/>
      <c r="CDM34" s="25"/>
      <c r="CDN34" s="25"/>
      <c r="CDO34" s="25"/>
      <c r="CDP34" s="25"/>
      <c r="CDQ34" s="25"/>
      <c r="CDR34" s="25"/>
      <c r="CDS34" s="25"/>
      <c r="CDT34" s="25"/>
      <c r="CDU34" s="25"/>
      <c r="CDV34" s="25"/>
      <c r="CDW34" s="25"/>
      <c r="CDX34" s="25"/>
      <c r="CDY34" s="25"/>
      <c r="CDZ34" s="25"/>
      <c r="CEA34" s="25"/>
      <c r="CEB34" s="25"/>
      <c r="CEC34" s="25"/>
      <c r="CED34" s="25"/>
      <c r="CEE34" s="25"/>
      <c r="CEF34" s="25"/>
      <c r="CEG34" s="25"/>
      <c r="CEH34" s="25"/>
      <c r="CEI34" s="25"/>
      <c r="CEJ34" s="25"/>
      <c r="CEK34" s="25"/>
      <c r="CEL34" s="25"/>
      <c r="CEM34" s="25"/>
      <c r="CEN34" s="25"/>
      <c r="CEO34" s="25"/>
      <c r="CEP34" s="25"/>
      <c r="CEQ34" s="25"/>
      <c r="CER34" s="25"/>
      <c r="CES34" s="25"/>
      <c r="CET34" s="25"/>
      <c r="CEU34" s="25"/>
      <c r="CEV34" s="25"/>
      <c r="CEW34" s="25"/>
      <c r="CEX34" s="25"/>
      <c r="CEY34" s="25"/>
      <c r="CEZ34" s="25"/>
      <c r="CFA34" s="25"/>
      <c r="CFB34" s="25"/>
      <c r="CFC34" s="25"/>
      <c r="CFD34" s="25"/>
      <c r="CFE34" s="25"/>
      <c r="CFF34" s="25"/>
      <c r="CFG34" s="25"/>
      <c r="CFH34" s="25"/>
      <c r="CFI34" s="25"/>
      <c r="CFJ34" s="25"/>
      <c r="CFK34" s="25"/>
      <c r="CFL34" s="25"/>
      <c r="CFM34" s="25"/>
      <c r="CFN34" s="25"/>
      <c r="CFO34" s="25"/>
      <c r="CFP34" s="25"/>
      <c r="CFQ34" s="25"/>
      <c r="CFR34" s="25"/>
      <c r="CFS34" s="25"/>
      <c r="CFT34" s="25"/>
      <c r="CFU34" s="25"/>
      <c r="CFV34" s="25"/>
      <c r="CFW34" s="25"/>
      <c r="CFX34" s="25"/>
      <c r="CFY34" s="25"/>
      <c r="CFZ34" s="25"/>
      <c r="CGA34" s="25"/>
      <c r="CGB34" s="25"/>
      <c r="CGC34" s="25"/>
      <c r="CGD34" s="25"/>
      <c r="CGE34" s="25"/>
      <c r="CGF34" s="25"/>
      <c r="CGG34" s="25"/>
      <c r="CGH34" s="25"/>
      <c r="CGI34" s="25"/>
      <c r="CGJ34" s="25"/>
      <c r="CGK34" s="25"/>
      <c r="CGL34" s="25"/>
      <c r="CGM34" s="25"/>
      <c r="CGN34" s="25"/>
      <c r="CGO34" s="25"/>
      <c r="CGP34" s="25"/>
      <c r="CGQ34" s="25"/>
      <c r="CGR34" s="25"/>
      <c r="CGS34" s="25"/>
      <c r="CGT34" s="25"/>
      <c r="CGU34" s="25"/>
      <c r="CGV34" s="25"/>
      <c r="CGW34" s="25"/>
      <c r="CGX34" s="25"/>
      <c r="CGY34" s="25"/>
      <c r="CGZ34" s="25"/>
      <c r="CHA34" s="25"/>
      <c r="CHB34" s="25"/>
      <c r="CHC34" s="25"/>
      <c r="CHD34" s="25"/>
      <c r="CHE34" s="25"/>
      <c r="CHF34" s="25"/>
      <c r="CHG34" s="25"/>
      <c r="CHH34" s="25"/>
      <c r="CHI34" s="25"/>
      <c r="CHJ34" s="25"/>
      <c r="CHK34" s="25"/>
      <c r="CHL34" s="25"/>
      <c r="CHM34" s="25"/>
      <c r="CHN34" s="25"/>
      <c r="CHO34" s="25"/>
      <c r="CHP34" s="25"/>
      <c r="CHQ34" s="25"/>
      <c r="CHR34" s="25"/>
      <c r="CHS34" s="25"/>
      <c r="CHT34" s="25"/>
      <c r="CHU34" s="25"/>
      <c r="CHV34" s="25"/>
      <c r="CHW34" s="25"/>
      <c r="CHX34" s="25"/>
      <c r="CHY34" s="25"/>
      <c r="CHZ34" s="25"/>
      <c r="CIA34" s="25"/>
      <c r="CIB34" s="25"/>
      <c r="CIC34" s="25"/>
      <c r="CID34" s="25"/>
      <c r="CIE34" s="25"/>
      <c r="CIF34" s="25"/>
      <c r="CIG34" s="25"/>
      <c r="CIH34" s="25"/>
      <c r="CII34" s="25"/>
      <c r="CIJ34" s="25"/>
      <c r="CIK34" s="25"/>
      <c r="CIL34" s="25"/>
      <c r="CIM34" s="25"/>
      <c r="CIN34" s="25"/>
      <c r="CIO34" s="25"/>
      <c r="CIP34" s="25"/>
      <c r="CIQ34" s="25"/>
      <c r="CIR34" s="25"/>
      <c r="CIS34" s="25"/>
      <c r="CIT34" s="25"/>
      <c r="CIU34" s="25"/>
      <c r="CIV34" s="25"/>
      <c r="CIW34" s="25"/>
      <c r="CIX34" s="25"/>
      <c r="CIY34" s="25"/>
      <c r="CIZ34" s="25"/>
      <c r="CJA34" s="25"/>
      <c r="CJB34" s="25"/>
      <c r="CJC34" s="25"/>
      <c r="CJD34" s="25"/>
      <c r="CJE34" s="25"/>
      <c r="CJF34" s="25"/>
      <c r="CJG34" s="25"/>
      <c r="CJH34" s="25"/>
      <c r="CJI34" s="25"/>
      <c r="CJJ34" s="25"/>
      <c r="CJK34" s="25"/>
      <c r="CJL34" s="25"/>
      <c r="CJM34" s="25"/>
      <c r="CJN34" s="25"/>
      <c r="CJO34" s="25"/>
      <c r="CJP34" s="25"/>
      <c r="CJQ34" s="25"/>
      <c r="CJR34" s="25"/>
      <c r="CJS34" s="25"/>
      <c r="CJT34" s="25"/>
      <c r="CJU34" s="25"/>
      <c r="CJV34" s="25"/>
      <c r="CJW34" s="25"/>
      <c r="CJX34" s="25"/>
      <c r="CJY34" s="25"/>
      <c r="CJZ34" s="25"/>
      <c r="CKA34" s="25"/>
      <c r="CKB34" s="25"/>
      <c r="CKC34" s="25"/>
      <c r="CKD34" s="25"/>
      <c r="CKE34" s="25"/>
      <c r="CKF34" s="25"/>
      <c r="CKG34" s="25"/>
      <c r="CKH34" s="25"/>
      <c r="CKI34" s="25"/>
      <c r="CKJ34" s="25"/>
      <c r="CKK34" s="25"/>
      <c r="CKL34" s="25"/>
      <c r="CKM34" s="25"/>
      <c r="CKN34" s="25"/>
      <c r="CKO34" s="25"/>
      <c r="CKP34" s="25"/>
      <c r="CKQ34" s="25"/>
      <c r="CKR34" s="25"/>
      <c r="CKS34" s="25"/>
      <c r="CKT34" s="25"/>
      <c r="CKU34" s="25"/>
      <c r="CKV34" s="25"/>
      <c r="CKW34" s="25"/>
      <c r="CKX34" s="25"/>
      <c r="CKY34" s="25"/>
      <c r="CKZ34" s="25"/>
      <c r="CLA34" s="25"/>
      <c r="CLB34" s="25"/>
      <c r="CLC34" s="25"/>
      <c r="CLD34" s="25"/>
      <c r="CLE34" s="25"/>
      <c r="CLF34" s="25"/>
      <c r="CLG34" s="25"/>
      <c r="CLH34" s="25"/>
      <c r="CLI34" s="25"/>
      <c r="CLJ34" s="25"/>
      <c r="CLK34" s="25"/>
      <c r="CLL34" s="25"/>
      <c r="CLM34" s="25"/>
      <c r="CLN34" s="25"/>
      <c r="CLO34" s="25"/>
      <c r="CLP34" s="25"/>
      <c r="CLQ34" s="25"/>
      <c r="CLR34" s="25"/>
      <c r="CLS34" s="25"/>
      <c r="CLT34" s="25"/>
      <c r="CLU34" s="25"/>
      <c r="CLV34" s="25"/>
      <c r="CLW34" s="25"/>
      <c r="CLX34" s="25"/>
      <c r="CLY34" s="25"/>
      <c r="CLZ34" s="25"/>
      <c r="CMA34" s="25"/>
      <c r="CMB34" s="25"/>
      <c r="CMC34" s="25"/>
      <c r="CMD34" s="25"/>
      <c r="CME34" s="25"/>
      <c r="CMF34" s="25"/>
      <c r="CMG34" s="25"/>
      <c r="CMH34" s="25"/>
      <c r="CMI34" s="25"/>
      <c r="CMJ34" s="25"/>
      <c r="CMK34" s="25"/>
      <c r="CML34" s="25"/>
      <c r="CMM34" s="25"/>
      <c r="CMN34" s="25"/>
      <c r="CMO34" s="25"/>
      <c r="CMP34" s="25"/>
      <c r="CMQ34" s="25"/>
      <c r="CMR34" s="25"/>
      <c r="CMS34" s="25"/>
      <c r="CMT34" s="25"/>
      <c r="CMU34" s="25"/>
      <c r="CMV34" s="25"/>
      <c r="CMW34" s="25"/>
      <c r="CMX34" s="25"/>
      <c r="CMY34" s="25"/>
      <c r="CMZ34" s="25"/>
      <c r="CNA34" s="25"/>
      <c r="CNB34" s="25"/>
      <c r="CNC34" s="25"/>
      <c r="CND34" s="25"/>
      <c r="CNE34" s="25"/>
      <c r="CNF34" s="25"/>
      <c r="CNG34" s="25"/>
      <c r="CNH34" s="25"/>
      <c r="CNI34" s="25"/>
      <c r="CNJ34" s="25"/>
      <c r="CNK34" s="25"/>
      <c r="CNL34" s="25"/>
      <c r="CNM34" s="25"/>
      <c r="CNN34" s="25"/>
      <c r="CNO34" s="25"/>
      <c r="CNP34" s="25"/>
      <c r="CNQ34" s="25"/>
      <c r="CNR34" s="25"/>
      <c r="CNS34" s="25"/>
      <c r="CNT34" s="25"/>
      <c r="CNU34" s="25"/>
      <c r="CNV34" s="25"/>
      <c r="CNW34" s="25"/>
      <c r="CNX34" s="25"/>
      <c r="CNY34" s="25"/>
      <c r="CNZ34" s="25"/>
      <c r="COA34" s="25"/>
      <c r="COB34" s="25"/>
      <c r="COC34" s="25"/>
      <c r="COD34" s="25"/>
      <c r="COE34" s="25"/>
      <c r="COF34" s="25"/>
      <c r="COG34" s="25"/>
      <c r="COH34" s="25"/>
      <c r="COI34" s="25"/>
      <c r="COJ34" s="25"/>
      <c r="COK34" s="25"/>
      <c r="COL34" s="25"/>
      <c r="COM34" s="25"/>
      <c r="CON34" s="25"/>
      <c r="COO34" s="25"/>
      <c r="COP34" s="25"/>
      <c r="COQ34" s="25"/>
      <c r="COR34" s="25"/>
      <c r="COS34" s="25"/>
      <c r="COT34" s="25"/>
      <c r="COU34" s="25"/>
      <c r="COV34" s="25"/>
      <c r="COW34" s="25"/>
      <c r="COX34" s="25"/>
      <c r="COY34" s="25"/>
      <c r="COZ34" s="25"/>
      <c r="CPA34" s="25"/>
      <c r="CPB34" s="25"/>
      <c r="CPC34" s="25"/>
      <c r="CPD34" s="25"/>
      <c r="CPE34" s="25"/>
      <c r="CPF34" s="25"/>
      <c r="CPG34" s="25"/>
      <c r="CPH34" s="25"/>
      <c r="CPI34" s="25"/>
      <c r="CPJ34" s="25"/>
      <c r="CPK34" s="25"/>
      <c r="CPL34" s="25"/>
      <c r="CPM34" s="25"/>
      <c r="CPN34" s="25"/>
      <c r="CPO34" s="25"/>
      <c r="CPP34" s="25"/>
      <c r="CPQ34" s="25"/>
      <c r="CPR34" s="25"/>
      <c r="CPS34" s="25"/>
      <c r="CPT34" s="25"/>
      <c r="CPU34" s="25"/>
      <c r="CPV34" s="25"/>
      <c r="CPW34" s="25"/>
      <c r="CPX34" s="25"/>
      <c r="CPY34" s="25"/>
      <c r="CPZ34" s="25"/>
      <c r="CQA34" s="25"/>
      <c r="CQB34" s="25"/>
      <c r="CQC34" s="25"/>
      <c r="CQD34" s="25"/>
      <c r="CQE34" s="25"/>
      <c r="CQF34" s="25"/>
      <c r="CQG34" s="25"/>
      <c r="CQH34" s="25"/>
      <c r="CQI34" s="25"/>
      <c r="CQJ34" s="25"/>
      <c r="CQK34" s="25"/>
      <c r="CQL34" s="25"/>
      <c r="CQM34" s="25"/>
      <c r="CQN34" s="25"/>
      <c r="CQO34" s="25"/>
      <c r="CQP34" s="25"/>
      <c r="CQQ34" s="25"/>
      <c r="CQR34" s="25"/>
      <c r="CQS34" s="25"/>
      <c r="CQT34" s="25"/>
      <c r="CQU34" s="25"/>
      <c r="CQV34" s="25"/>
      <c r="CQW34" s="25"/>
      <c r="CQX34" s="25"/>
      <c r="CQY34" s="25"/>
      <c r="CQZ34" s="25"/>
      <c r="CRA34" s="25"/>
      <c r="CRB34" s="25"/>
      <c r="CRC34" s="25"/>
      <c r="CRD34" s="25"/>
      <c r="CRE34" s="25"/>
      <c r="CRF34" s="25"/>
      <c r="CRG34" s="25"/>
      <c r="CRH34" s="25"/>
      <c r="CRI34" s="25"/>
      <c r="CRJ34" s="25"/>
      <c r="CRK34" s="25"/>
      <c r="CRL34" s="25"/>
      <c r="CRM34" s="25"/>
      <c r="CRN34" s="25"/>
      <c r="CRO34" s="25"/>
      <c r="CRP34" s="25"/>
      <c r="CRQ34" s="25"/>
      <c r="CRR34" s="25"/>
      <c r="CRS34" s="25"/>
      <c r="CRT34" s="25"/>
      <c r="CRU34" s="25"/>
      <c r="CRV34" s="25"/>
      <c r="CRW34" s="25"/>
      <c r="CRX34" s="25"/>
      <c r="CRY34" s="25"/>
      <c r="CRZ34" s="25"/>
      <c r="CSA34" s="25"/>
      <c r="CSB34" s="25"/>
      <c r="CSC34" s="25"/>
      <c r="CSD34" s="25"/>
      <c r="CSE34" s="25"/>
      <c r="CSF34" s="25"/>
      <c r="CSG34" s="25"/>
      <c r="CSH34" s="25"/>
      <c r="CSI34" s="25"/>
      <c r="CSJ34" s="25"/>
      <c r="CSK34" s="25"/>
      <c r="CSL34" s="25"/>
      <c r="CSM34" s="25"/>
      <c r="CSN34" s="25"/>
      <c r="CSO34" s="25"/>
      <c r="CSP34" s="25"/>
      <c r="CSQ34" s="25"/>
      <c r="CSR34" s="25"/>
      <c r="CSS34" s="25"/>
      <c r="CST34" s="25"/>
      <c r="CSU34" s="25"/>
      <c r="CSV34" s="25"/>
      <c r="CSW34" s="25"/>
      <c r="CSX34" s="25"/>
      <c r="CSY34" s="25"/>
      <c r="CSZ34" s="25"/>
      <c r="CTA34" s="25"/>
      <c r="CTB34" s="25"/>
      <c r="CTC34" s="25"/>
      <c r="CTD34" s="25"/>
      <c r="CTE34" s="25"/>
      <c r="CTF34" s="25"/>
      <c r="CTG34" s="25"/>
      <c r="CTH34" s="25"/>
      <c r="CTI34" s="25"/>
      <c r="CTJ34" s="25"/>
      <c r="CTK34" s="25"/>
      <c r="CTL34" s="25"/>
      <c r="CTM34" s="25"/>
      <c r="CTN34" s="25"/>
      <c r="CTO34" s="25"/>
      <c r="CTP34" s="25"/>
      <c r="CTQ34" s="25"/>
      <c r="CTR34" s="25"/>
      <c r="CTS34" s="25"/>
      <c r="CTT34" s="25"/>
      <c r="CTU34" s="25"/>
      <c r="CTV34" s="25"/>
      <c r="CTW34" s="25"/>
      <c r="CTX34" s="25"/>
      <c r="CTY34" s="25"/>
      <c r="CTZ34" s="25"/>
      <c r="CUA34" s="25"/>
      <c r="CUB34" s="25"/>
      <c r="CUC34" s="25"/>
      <c r="CUD34" s="25"/>
      <c r="CUE34" s="25"/>
      <c r="CUF34" s="25"/>
      <c r="CUG34" s="25"/>
      <c r="CUH34" s="25"/>
      <c r="CUI34" s="25"/>
      <c r="CUJ34" s="25"/>
      <c r="CUK34" s="25"/>
      <c r="CUL34" s="25"/>
      <c r="CUM34" s="25"/>
      <c r="CUN34" s="25"/>
      <c r="CUO34" s="25"/>
      <c r="CUP34" s="25"/>
      <c r="CUQ34" s="25"/>
      <c r="CUR34" s="25"/>
      <c r="CUS34" s="25"/>
      <c r="CUT34" s="25"/>
      <c r="CUU34" s="25"/>
      <c r="CUV34" s="25"/>
      <c r="CUW34" s="25"/>
      <c r="CUX34" s="25"/>
      <c r="CUY34" s="25"/>
      <c r="CUZ34" s="25"/>
      <c r="CVA34" s="25"/>
      <c r="CVB34" s="25"/>
      <c r="CVC34" s="25"/>
      <c r="CVD34" s="25"/>
      <c r="CVE34" s="25"/>
      <c r="CVF34" s="25"/>
      <c r="CVG34" s="25"/>
      <c r="CVH34" s="25"/>
      <c r="CVI34" s="25"/>
      <c r="CVJ34" s="25"/>
      <c r="CVK34" s="25"/>
      <c r="CVL34" s="25"/>
      <c r="CVM34" s="25"/>
      <c r="CVN34" s="25"/>
      <c r="CVO34" s="25"/>
      <c r="CVP34" s="25"/>
      <c r="CVQ34" s="25"/>
      <c r="CVR34" s="25"/>
      <c r="CVS34" s="25"/>
      <c r="CVT34" s="25"/>
      <c r="CVU34" s="25"/>
      <c r="CVV34" s="25"/>
      <c r="CVW34" s="25"/>
      <c r="CVX34" s="25"/>
      <c r="CVY34" s="25"/>
      <c r="CVZ34" s="25"/>
      <c r="CWA34" s="25"/>
      <c r="CWB34" s="25"/>
      <c r="CWC34" s="25"/>
      <c r="CWD34" s="25"/>
      <c r="CWE34" s="25"/>
      <c r="CWF34" s="25"/>
      <c r="CWG34" s="25"/>
      <c r="CWH34" s="25"/>
      <c r="CWI34" s="25"/>
      <c r="CWJ34" s="25"/>
      <c r="CWK34" s="25"/>
      <c r="CWL34" s="25"/>
      <c r="CWM34" s="25"/>
      <c r="CWN34" s="25"/>
      <c r="CWO34" s="25"/>
      <c r="CWP34" s="25"/>
      <c r="CWQ34" s="25"/>
      <c r="CWR34" s="25"/>
      <c r="CWS34" s="25"/>
      <c r="CWT34" s="25"/>
      <c r="CWU34" s="25"/>
      <c r="CWV34" s="25"/>
      <c r="CWW34" s="25"/>
      <c r="CWX34" s="25"/>
      <c r="CWY34" s="25"/>
      <c r="CWZ34" s="25"/>
      <c r="CXA34" s="25"/>
      <c r="CXB34" s="25"/>
      <c r="CXC34" s="25"/>
      <c r="CXD34" s="25"/>
      <c r="CXE34" s="25"/>
      <c r="CXF34" s="25"/>
      <c r="CXG34" s="25"/>
      <c r="CXH34" s="25"/>
      <c r="CXI34" s="25"/>
      <c r="CXJ34" s="25"/>
      <c r="CXK34" s="25"/>
      <c r="CXL34" s="25"/>
      <c r="CXM34" s="25"/>
      <c r="CXN34" s="25"/>
      <c r="CXO34" s="25"/>
      <c r="CXP34" s="25"/>
      <c r="CXQ34" s="25"/>
      <c r="CXR34" s="25"/>
      <c r="CXS34" s="25"/>
      <c r="CXT34" s="25"/>
      <c r="CXU34" s="25"/>
      <c r="CXV34" s="25"/>
      <c r="CXW34" s="25"/>
      <c r="CXX34" s="25"/>
      <c r="CXY34" s="25"/>
      <c r="CXZ34" s="25"/>
      <c r="CYA34" s="25"/>
      <c r="CYB34" s="25"/>
      <c r="CYC34" s="25"/>
      <c r="CYD34" s="25"/>
      <c r="CYE34" s="25"/>
      <c r="CYF34" s="25"/>
      <c r="CYG34" s="25"/>
      <c r="CYH34" s="25"/>
      <c r="CYI34" s="25"/>
      <c r="CYJ34" s="25"/>
      <c r="CYK34" s="25"/>
      <c r="CYL34" s="25"/>
      <c r="CYM34" s="25"/>
      <c r="CYN34" s="25"/>
      <c r="CYO34" s="25"/>
      <c r="CYP34" s="25"/>
      <c r="CYQ34" s="25"/>
      <c r="CYR34" s="25"/>
      <c r="CYS34" s="25"/>
      <c r="CYT34" s="25"/>
      <c r="CYU34" s="25"/>
      <c r="CYV34" s="25"/>
      <c r="CYW34" s="25"/>
      <c r="CYX34" s="25"/>
      <c r="CYY34" s="25"/>
      <c r="CYZ34" s="25"/>
      <c r="CZA34" s="25"/>
      <c r="CZB34" s="25"/>
      <c r="CZC34" s="25"/>
      <c r="CZD34" s="25"/>
      <c r="CZE34" s="25"/>
      <c r="CZF34" s="25"/>
      <c r="CZG34" s="25"/>
      <c r="CZH34" s="25"/>
      <c r="CZI34" s="25"/>
      <c r="CZJ34" s="25"/>
      <c r="CZK34" s="25"/>
      <c r="CZL34" s="25"/>
      <c r="CZM34" s="25"/>
      <c r="CZN34" s="25"/>
      <c r="CZO34" s="25"/>
      <c r="CZP34" s="25"/>
      <c r="CZQ34" s="25"/>
      <c r="CZR34" s="25"/>
      <c r="CZS34" s="25"/>
      <c r="CZT34" s="25"/>
      <c r="CZU34" s="25"/>
      <c r="CZV34" s="25"/>
      <c r="CZW34" s="25"/>
      <c r="CZX34" s="25"/>
      <c r="CZY34" s="25"/>
      <c r="CZZ34" s="25"/>
      <c r="DAA34" s="25"/>
      <c r="DAB34" s="25"/>
      <c r="DAC34" s="25"/>
      <c r="DAD34" s="25"/>
      <c r="DAE34" s="25"/>
      <c r="DAF34" s="25"/>
      <c r="DAG34" s="25"/>
      <c r="DAH34" s="25"/>
      <c r="DAI34" s="25"/>
      <c r="DAJ34" s="25"/>
      <c r="DAK34" s="25"/>
      <c r="DAL34" s="25"/>
      <c r="DAM34" s="25"/>
      <c r="DAN34" s="25"/>
      <c r="DAO34" s="25"/>
      <c r="DAP34" s="25"/>
      <c r="DAQ34" s="25"/>
      <c r="DAR34" s="25"/>
      <c r="DAS34" s="25"/>
      <c r="DAT34" s="25"/>
      <c r="DAU34" s="25"/>
      <c r="DAV34" s="25"/>
      <c r="DAW34" s="25"/>
      <c r="DAX34" s="25"/>
      <c r="DAY34" s="25"/>
      <c r="DAZ34" s="25"/>
      <c r="DBA34" s="25"/>
      <c r="DBB34" s="25"/>
      <c r="DBC34" s="25"/>
      <c r="DBD34" s="25"/>
      <c r="DBE34" s="25"/>
      <c r="DBF34" s="25"/>
      <c r="DBG34" s="25"/>
      <c r="DBH34" s="25"/>
      <c r="DBI34" s="25"/>
      <c r="DBJ34" s="25"/>
      <c r="DBK34" s="25"/>
      <c r="DBL34" s="25"/>
      <c r="DBM34" s="25"/>
      <c r="DBN34" s="25"/>
      <c r="DBO34" s="25"/>
      <c r="DBP34" s="25"/>
      <c r="DBQ34" s="25"/>
      <c r="DBR34" s="25"/>
      <c r="DBS34" s="25"/>
      <c r="DBT34" s="25"/>
      <c r="DBU34" s="25"/>
      <c r="DBV34" s="25"/>
      <c r="DBW34" s="25"/>
      <c r="DBX34" s="25"/>
      <c r="DBY34" s="25"/>
      <c r="DBZ34" s="25"/>
      <c r="DCA34" s="25"/>
      <c r="DCB34" s="25"/>
      <c r="DCC34" s="25"/>
      <c r="DCD34" s="25"/>
      <c r="DCE34" s="25"/>
      <c r="DCF34" s="25"/>
      <c r="DCG34" s="25"/>
      <c r="DCH34" s="25"/>
      <c r="DCI34" s="25"/>
      <c r="DCJ34" s="25"/>
      <c r="DCK34" s="25"/>
      <c r="DCL34" s="25"/>
      <c r="DCM34" s="25"/>
      <c r="DCN34" s="25"/>
      <c r="DCO34" s="25"/>
      <c r="DCP34" s="25"/>
      <c r="DCQ34" s="25"/>
      <c r="DCR34" s="25"/>
      <c r="DCS34" s="25"/>
      <c r="DCT34" s="25"/>
      <c r="DCU34" s="25"/>
      <c r="DCV34" s="25"/>
      <c r="DCW34" s="25"/>
      <c r="DCX34" s="25"/>
      <c r="DCY34" s="25"/>
      <c r="DCZ34" s="25"/>
      <c r="DDA34" s="25"/>
      <c r="DDB34" s="25"/>
      <c r="DDC34" s="25"/>
      <c r="DDD34" s="25"/>
      <c r="DDE34" s="25"/>
      <c r="DDF34" s="25"/>
      <c r="DDG34" s="25"/>
      <c r="DDH34" s="25"/>
      <c r="DDI34" s="25"/>
      <c r="DDJ34" s="25"/>
      <c r="DDK34" s="25"/>
      <c r="DDL34" s="25"/>
      <c r="DDM34" s="25"/>
      <c r="DDN34" s="25"/>
      <c r="DDO34" s="25"/>
      <c r="DDP34" s="25"/>
      <c r="DDQ34" s="25"/>
      <c r="DDR34" s="25"/>
      <c r="DDS34" s="25"/>
      <c r="DDT34" s="25"/>
      <c r="DDU34" s="25"/>
      <c r="DDV34" s="25"/>
      <c r="DDW34" s="25"/>
      <c r="DDX34" s="25"/>
      <c r="DDY34" s="25"/>
      <c r="DDZ34" s="25"/>
      <c r="DEA34" s="25"/>
      <c r="DEB34" s="25"/>
      <c r="DEC34" s="25"/>
      <c r="DED34" s="25"/>
      <c r="DEE34" s="25"/>
      <c r="DEF34" s="25"/>
      <c r="DEG34" s="25"/>
      <c r="DEH34" s="25"/>
      <c r="DEI34" s="25"/>
      <c r="DEJ34" s="25"/>
      <c r="DEK34" s="25"/>
      <c r="DEL34" s="25"/>
      <c r="DEM34" s="25"/>
      <c r="DEN34" s="25"/>
      <c r="DEO34" s="25"/>
      <c r="DEP34" s="25"/>
      <c r="DEQ34" s="25"/>
      <c r="DER34" s="25"/>
      <c r="DES34" s="25"/>
      <c r="DET34" s="25"/>
      <c r="DEU34" s="25"/>
      <c r="DEV34" s="25"/>
      <c r="DEW34" s="25"/>
      <c r="DEX34" s="25"/>
      <c r="DEY34" s="25"/>
      <c r="DEZ34" s="25"/>
      <c r="DFA34" s="25"/>
      <c r="DFB34" s="25"/>
      <c r="DFC34" s="25"/>
      <c r="DFD34" s="25"/>
      <c r="DFE34" s="25"/>
      <c r="DFF34" s="25"/>
      <c r="DFG34" s="25"/>
      <c r="DFH34" s="25"/>
      <c r="DFI34" s="25"/>
      <c r="DFJ34" s="25"/>
      <c r="DFK34" s="25"/>
      <c r="DFL34" s="25"/>
      <c r="DFM34" s="25"/>
      <c r="DFN34" s="25"/>
      <c r="DFO34" s="25"/>
      <c r="DFP34" s="25"/>
      <c r="DFQ34" s="25"/>
      <c r="DFR34" s="25"/>
      <c r="DFS34" s="25"/>
      <c r="DFT34" s="25"/>
      <c r="DFU34" s="25"/>
      <c r="DFV34" s="25"/>
      <c r="DFW34" s="25"/>
      <c r="DFX34" s="25"/>
      <c r="DFY34" s="25"/>
      <c r="DFZ34" s="25"/>
      <c r="DGA34" s="25"/>
      <c r="DGB34" s="25"/>
      <c r="DGC34" s="25"/>
      <c r="DGD34" s="25"/>
      <c r="DGE34" s="25"/>
      <c r="DGF34" s="25"/>
      <c r="DGG34" s="25"/>
      <c r="DGH34" s="25"/>
      <c r="DGI34" s="25"/>
      <c r="DGJ34" s="25"/>
      <c r="DGK34" s="25"/>
      <c r="DGL34" s="25"/>
      <c r="DGM34" s="25"/>
      <c r="DGN34" s="25"/>
      <c r="DGO34" s="25"/>
      <c r="DGP34" s="25"/>
      <c r="DGQ34" s="25"/>
      <c r="DGR34" s="25"/>
      <c r="DGS34" s="25"/>
      <c r="DGT34" s="25"/>
      <c r="DGU34" s="25"/>
      <c r="DGV34" s="25"/>
      <c r="DGW34" s="25"/>
      <c r="DGX34" s="25"/>
      <c r="DGY34" s="25"/>
      <c r="DGZ34" s="25"/>
      <c r="DHA34" s="25"/>
      <c r="DHB34" s="25"/>
      <c r="DHC34" s="25"/>
      <c r="DHD34" s="25"/>
      <c r="DHE34" s="25"/>
      <c r="DHF34" s="25"/>
      <c r="DHG34" s="25"/>
      <c r="DHH34" s="25"/>
      <c r="DHI34" s="25"/>
      <c r="DHJ34" s="25"/>
      <c r="DHK34" s="25"/>
      <c r="DHL34" s="25"/>
      <c r="DHM34" s="25"/>
      <c r="DHN34" s="25"/>
      <c r="DHO34" s="25"/>
      <c r="DHP34" s="25"/>
      <c r="DHQ34" s="25"/>
      <c r="DHR34" s="25"/>
      <c r="DHS34" s="25"/>
      <c r="DHT34" s="25"/>
      <c r="DHU34" s="25"/>
      <c r="DHV34" s="25"/>
      <c r="DHW34" s="25"/>
      <c r="DHX34" s="25"/>
      <c r="DHY34" s="25"/>
      <c r="DHZ34" s="25"/>
      <c r="DIA34" s="25"/>
      <c r="DIB34" s="25"/>
      <c r="DIC34" s="25"/>
      <c r="DID34" s="25"/>
      <c r="DIE34" s="25"/>
      <c r="DIF34" s="25"/>
      <c r="DIG34" s="25"/>
      <c r="DIH34" s="25"/>
      <c r="DII34" s="25"/>
      <c r="DIJ34" s="25"/>
      <c r="DIK34" s="25"/>
      <c r="DIL34" s="25"/>
      <c r="DIM34" s="25"/>
      <c r="DIN34" s="25"/>
      <c r="DIO34" s="25"/>
      <c r="DIP34" s="25"/>
      <c r="DIQ34" s="25"/>
      <c r="DIR34" s="25"/>
      <c r="DIS34" s="25"/>
      <c r="DIT34" s="25"/>
      <c r="DIU34" s="25"/>
      <c r="DIV34" s="25"/>
      <c r="DIW34" s="25"/>
      <c r="DIX34" s="25"/>
      <c r="DIY34" s="25"/>
      <c r="DIZ34" s="25"/>
      <c r="DJA34" s="25"/>
      <c r="DJB34" s="25"/>
      <c r="DJC34" s="25"/>
      <c r="DJD34" s="25"/>
      <c r="DJE34" s="25"/>
      <c r="DJF34" s="25"/>
      <c r="DJG34" s="25"/>
      <c r="DJH34" s="25"/>
      <c r="DJI34" s="25"/>
      <c r="DJJ34" s="25"/>
      <c r="DJK34" s="25"/>
      <c r="DJL34" s="25"/>
      <c r="DJM34" s="25"/>
      <c r="DJN34" s="25"/>
      <c r="DJO34" s="25"/>
      <c r="DJP34" s="25"/>
      <c r="DJQ34" s="25"/>
      <c r="DJR34" s="25"/>
      <c r="DJS34" s="25"/>
      <c r="DJT34" s="25"/>
      <c r="DJU34" s="25"/>
      <c r="DJV34" s="25"/>
      <c r="DJW34" s="25"/>
      <c r="DJX34" s="25"/>
      <c r="DJY34" s="25"/>
      <c r="DJZ34" s="25"/>
      <c r="DKA34" s="25"/>
      <c r="DKB34" s="25"/>
      <c r="DKC34" s="25"/>
      <c r="DKD34" s="25"/>
      <c r="DKE34" s="25"/>
      <c r="DKF34" s="25"/>
      <c r="DKG34" s="25"/>
      <c r="DKH34" s="25"/>
      <c r="DKI34" s="25"/>
      <c r="DKJ34" s="25"/>
      <c r="DKK34" s="25"/>
      <c r="DKL34" s="25"/>
      <c r="DKM34" s="25"/>
      <c r="DKN34" s="25"/>
      <c r="DKO34" s="25"/>
      <c r="DKP34" s="25"/>
      <c r="DKQ34" s="25"/>
      <c r="DKR34" s="25"/>
      <c r="DKS34" s="25"/>
      <c r="DKT34" s="25"/>
      <c r="DKU34" s="25"/>
      <c r="DKV34" s="25"/>
      <c r="DKW34" s="25"/>
      <c r="DKX34" s="25"/>
      <c r="DKY34" s="25"/>
      <c r="DKZ34" s="25"/>
      <c r="DLA34" s="25"/>
      <c r="DLB34" s="25"/>
      <c r="DLC34" s="25"/>
      <c r="DLD34" s="25"/>
      <c r="DLE34" s="25"/>
      <c r="DLF34" s="25"/>
      <c r="DLG34" s="25"/>
      <c r="DLH34" s="25"/>
      <c r="DLI34" s="25"/>
      <c r="DLJ34" s="25"/>
      <c r="DLK34" s="25"/>
      <c r="DLL34" s="25"/>
      <c r="DLM34" s="25"/>
      <c r="DLN34" s="25"/>
      <c r="DLO34" s="25"/>
      <c r="DLP34" s="25"/>
      <c r="DLQ34" s="25"/>
      <c r="DLR34" s="25"/>
      <c r="DLS34" s="25"/>
      <c r="DLT34" s="25"/>
      <c r="DLU34" s="25"/>
      <c r="DLV34" s="25"/>
      <c r="DLW34" s="25"/>
      <c r="DLX34" s="25"/>
      <c r="DLY34" s="25"/>
      <c r="DLZ34" s="25"/>
      <c r="DMA34" s="25"/>
      <c r="DMB34" s="25"/>
      <c r="DMC34" s="25"/>
      <c r="DMD34" s="25"/>
      <c r="DME34" s="25"/>
      <c r="DMF34" s="25"/>
      <c r="DMG34" s="25"/>
      <c r="DMH34" s="25"/>
      <c r="DMI34" s="25"/>
      <c r="DMJ34" s="25"/>
      <c r="DMK34" s="25"/>
      <c r="DML34" s="25"/>
      <c r="DMM34" s="25"/>
      <c r="DMN34" s="25"/>
      <c r="DMO34" s="25"/>
      <c r="DMP34" s="25"/>
      <c r="DMQ34" s="25"/>
      <c r="DMR34" s="25"/>
      <c r="DMS34" s="25"/>
      <c r="DMT34" s="25"/>
      <c r="DMU34" s="25"/>
      <c r="DMV34" s="25"/>
      <c r="DMW34" s="25"/>
      <c r="DMX34" s="25"/>
      <c r="DMY34" s="25"/>
      <c r="DMZ34" s="25"/>
      <c r="DNA34" s="25"/>
      <c r="DNB34" s="25"/>
      <c r="DNC34" s="25"/>
      <c r="DND34" s="25"/>
      <c r="DNE34" s="25"/>
      <c r="DNF34" s="25"/>
      <c r="DNG34" s="25"/>
      <c r="DNH34" s="25"/>
      <c r="DNI34" s="25"/>
      <c r="DNJ34" s="25"/>
      <c r="DNK34" s="25"/>
      <c r="DNL34" s="25"/>
      <c r="DNM34" s="25"/>
      <c r="DNN34" s="25"/>
      <c r="DNO34" s="25"/>
      <c r="DNP34" s="25"/>
      <c r="DNQ34" s="25"/>
      <c r="DNR34" s="25"/>
      <c r="DNS34" s="25"/>
      <c r="DNT34" s="25"/>
      <c r="DNU34" s="25"/>
      <c r="DNV34" s="25"/>
      <c r="DNW34" s="25"/>
      <c r="DNX34" s="25"/>
      <c r="DNY34" s="25"/>
      <c r="DNZ34" s="25"/>
      <c r="DOA34" s="25"/>
      <c r="DOB34" s="25"/>
      <c r="DOC34" s="25"/>
      <c r="DOD34" s="25"/>
      <c r="DOE34" s="25"/>
      <c r="DOF34" s="25"/>
      <c r="DOG34" s="25"/>
      <c r="DOH34" s="25"/>
      <c r="DOI34" s="25"/>
      <c r="DOJ34" s="25"/>
      <c r="DOK34" s="25"/>
      <c r="DOL34" s="25"/>
      <c r="DOM34" s="25"/>
      <c r="DON34" s="25"/>
      <c r="DOO34" s="25"/>
      <c r="DOP34" s="25"/>
      <c r="DOQ34" s="25"/>
      <c r="DOR34" s="25"/>
      <c r="DOS34" s="25"/>
      <c r="DOT34" s="25"/>
      <c r="DOU34" s="25"/>
      <c r="DOV34" s="25"/>
      <c r="DOW34" s="25"/>
      <c r="DOX34" s="25"/>
      <c r="DOY34" s="25"/>
      <c r="DOZ34" s="25"/>
      <c r="DPA34" s="25"/>
      <c r="DPB34" s="25"/>
      <c r="DPC34" s="25"/>
      <c r="DPD34" s="25"/>
      <c r="DPE34" s="25"/>
      <c r="DPF34" s="25"/>
      <c r="DPG34" s="25"/>
      <c r="DPH34" s="25"/>
      <c r="DPI34" s="25"/>
      <c r="DPJ34" s="25"/>
      <c r="DPK34" s="25"/>
      <c r="DPL34" s="25"/>
      <c r="DPM34" s="25"/>
      <c r="DPN34" s="25"/>
      <c r="DPO34" s="25"/>
      <c r="DPP34" s="25"/>
      <c r="DPQ34" s="25"/>
      <c r="DPR34" s="25"/>
      <c r="DPS34" s="25"/>
      <c r="DPT34" s="25"/>
      <c r="DPU34" s="25"/>
      <c r="DPV34" s="25"/>
      <c r="DPW34" s="25"/>
      <c r="DPX34" s="25"/>
      <c r="DPY34" s="25"/>
      <c r="DPZ34" s="25"/>
      <c r="DQA34" s="25"/>
      <c r="DQB34" s="25"/>
      <c r="DQC34" s="25"/>
      <c r="DQD34" s="25"/>
      <c r="DQE34" s="25"/>
      <c r="DQF34" s="25"/>
      <c r="DQG34" s="25"/>
      <c r="DQH34" s="25"/>
      <c r="DQI34" s="25"/>
      <c r="DQJ34" s="25"/>
      <c r="DQK34" s="25"/>
      <c r="DQL34" s="25"/>
      <c r="DQM34" s="25"/>
      <c r="DQN34" s="25"/>
      <c r="DQO34" s="25"/>
      <c r="DQP34" s="25"/>
      <c r="DQQ34" s="25"/>
      <c r="DQR34" s="25"/>
      <c r="DQS34" s="25"/>
      <c r="DQT34" s="25"/>
      <c r="DQU34" s="25"/>
      <c r="DQV34" s="25"/>
      <c r="DQW34" s="25"/>
      <c r="DQX34" s="25"/>
      <c r="DQY34" s="25"/>
      <c r="DQZ34" s="25"/>
      <c r="DRA34" s="25"/>
      <c r="DRB34" s="25"/>
      <c r="DRC34" s="25"/>
      <c r="DRD34" s="25"/>
      <c r="DRE34" s="25"/>
      <c r="DRF34" s="25"/>
      <c r="DRG34" s="25"/>
      <c r="DRH34" s="25"/>
      <c r="DRI34" s="25"/>
      <c r="DRJ34" s="25"/>
      <c r="DRK34" s="25"/>
      <c r="DRL34" s="25"/>
      <c r="DRM34" s="25"/>
      <c r="DRN34" s="25"/>
      <c r="DRO34" s="25"/>
      <c r="DRP34" s="25"/>
      <c r="DRQ34" s="25"/>
      <c r="DRR34" s="25"/>
      <c r="DRS34" s="25"/>
      <c r="DRT34" s="25"/>
      <c r="DRU34" s="25"/>
      <c r="DRV34" s="25"/>
      <c r="DRW34" s="25"/>
      <c r="DRX34" s="25"/>
      <c r="DRY34" s="25"/>
      <c r="DRZ34" s="25"/>
      <c r="DSA34" s="25"/>
      <c r="DSB34" s="25"/>
      <c r="DSC34" s="25"/>
      <c r="DSD34" s="25"/>
      <c r="DSE34" s="25"/>
      <c r="DSF34" s="25"/>
      <c r="DSG34" s="25"/>
      <c r="DSH34" s="25"/>
      <c r="DSI34" s="25"/>
      <c r="DSJ34" s="25"/>
      <c r="DSK34" s="25"/>
      <c r="DSL34" s="25"/>
      <c r="DSM34" s="25"/>
      <c r="DSN34" s="25"/>
      <c r="DSO34" s="25"/>
      <c r="DSP34" s="25"/>
      <c r="DSQ34" s="25"/>
      <c r="DSR34" s="25"/>
      <c r="DSS34" s="25"/>
      <c r="DST34" s="25"/>
      <c r="DSU34" s="25"/>
      <c r="DSV34" s="25"/>
      <c r="DSW34" s="25"/>
      <c r="DSX34" s="25"/>
      <c r="DSY34" s="25"/>
      <c r="DSZ34" s="25"/>
      <c r="DTA34" s="25"/>
      <c r="DTB34" s="25"/>
      <c r="DTC34" s="25"/>
      <c r="DTD34" s="25"/>
      <c r="DTE34" s="25"/>
      <c r="DTF34" s="25"/>
      <c r="DTG34" s="25"/>
      <c r="DTH34" s="25"/>
      <c r="DTI34" s="25"/>
      <c r="DTJ34" s="25"/>
      <c r="DTK34" s="25"/>
      <c r="DTL34" s="25"/>
      <c r="DTM34" s="25"/>
      <c r="DTN34" s="25"/>
      <c r="DTO34" s="25"/>
      <c r="DTP34" s="25"/>
      <c r="DTQ34" s="25"/>
      <c r="DTR34" s="25"/>
      <c r="DTS34" s="25"/>
      <c r="DTT34" s="25"/>
      <c r="DTU34" s="25"/>
      <c r="DTV34" s="25"/>
      <c r="DTW34" s="25"/>
      <c r="DTX34" s="25"/>
      <c r="DTY34" s="25"/>
      <c r="DTZ34" s="25"/>
      <c r="DUA34" s="25"/>
      <c r="DUB34" s="25"/>
      <c r="DUC34" s="25"/>
      <c r="DUD34" s="25"/>
      <c r="DUE34" s="25"/>
      <c r="DUF34" s="25"/>
      <c r="DUG34" s="25"/>
      <c r="DUH34" s="25"/>
      <c r="DUI34" s="25"/>
      <c r="DUJ34" s="25"/>
      <c r="DUK34" s="25"/>
      <c r="DUL34" s="25"/>
      <c r="DUM34" s="25"/>
      <c r="DUN34" s="25"/>
      <c r="DUO34" s="25"/>
      <c r="DUP34" s="25"/>
      <c r="DUQ34" s="25"/>
      <c r="DUR34" s="25"/>
      <c r="DUS34" s="25"/>
      <c r="DUT34" s="25"/>
      <c r="DUU34" s="25"/>
      <c r="DUV34" s="25"/>
      <c r="DUW34" s="25"/>
      <c r="DUX34" s="25"/>
      <c r="DUY34" s="25"/>
      <c r="DUZ34" s="25"/>
      <c r="DVA34" s="25"/>
      <c r="DVB34" s="25"/>
      <c r="DVC34" s="25"/>
      <c r="DVD34" s="25"/>
      <c r="DVE34" s="25"/>
      <c r="DVF34" s="25"/>
      <c r="DVG34" s="25"/>
      <c r="DVH34" s="25"/>
      <c r="DVI34" s="25"/>
      <c r="DVJ34" s="25"/>
      <c r="DVK34" s="25"/>
      <c r="DVL34" s="25"/>
      <c r="DVM34" s="25"/>
      <c r="DVN34" s="25"/>
      <c r="DVO34" s="25"/>
      <c r="DVP34" s="25"/>
      <c r="DVQ34" s="25"/>
      <c r="DVR34" s="25"/>
      <c r="DVS34" s="25"/>
      <c r="DVT34" s="25"/>
      <c r="DVU34" s="25"/>
      <c r="DVV34" s="25"/>
      <c r="DVW34" s="25"/>
      <c r="DVX34" s="25"/>
      <c r="DVY34" s="25"/>
      <c r="DVZ34" s="25"/>
      <c r="DWA34" s="25"/>
      <c r="DWB34" s="25"/>
      <c r="DWC34" s="25"/>
      <c r="DWD34" s="25"/>
      <c r="DWE34" s="25"/>
      <c r="DWF34" s="25"/>
      <c r="DWG34" s="25"/>
      <c r="DWH34" s="25"/>
      <c r="DWI34" s="25"/>
      <c r="DWJ34" s="25"/>
      <c r="DWK34" s="25"/>
      <c r="DWL34" s="25"/>
      <c r="DWM34" s="25"/>
      <c r="DWN34" s="25"/>
      <c r="DWO34" s="25"/>
      <c r="DWP34" s="25"/>
      <c r="DWQ34" s="25"/>
      <c r="DWR34" s="25"/>
      <c r="DWS34" s="25"/>
      <c r="DWT34" s="25"/>
      <c r="DWU34" s="25"/>
      <c r="DWV34" s="25"/>
      <c r="DWW34" s="25"/>
      <c r="DWX34" s="25"/>
      <c r="DWY34" s="25"/>
      <c r="DWZ34" s="25"/>
      <c r="DXA34" s="25"/>
      <c r="DXB34" s="25"/>
      <c r="DXC34" s="25"/>
      <c r="DXD34" s="25"/>
      <c r="DXE34" s="25"/>
      <c r="DXF34" s="25"/>
      <c r="DXG34" s="25"/>
      <c r="DXH34" s="25"/>
      <c r="DXI34" s="25"/>
      <c r="DXJ34" s="25"/>
      <c r="DXK34" s="25"/>
      <c r="DXL34" s="25"/>
      <c r="DXM34" s="25"/>
      <c r="DXN34" s="25"/>
      <c r="DXO34" s="25"/>
      <c r="DXP34" s="25"/>
      <c r="DXQ34" s="25"/>
      <c r="DXR34" s="25"/>
      <c r="DXS34" s="25"/>
      <c r="DXT34" s="25"/>
      <c r="DXU34" s="25"/>
      <c r="DXV34" s="25"/>
      <c r="DXW34" s="25"/>
      <c r="DXX34" s="25"/>
      <c r="DXY34" s="25"/>
      <c r="DXZ34" s="25"/>
      <c r="DYA34" s="25"/>
      <c r="DYB34" s="25"/>
      <c r="DYC34" s="25"/>
      <c r="DYD34" s="25"/>
      <c r="DYE34" s="25"/>
      <c r="DYF34" s="25"/>
      <c r="DYG34" s="25"/>
      <c r="DYH34" s="25"/>
      <c r="DYI34" s="25"/>
      <c r="DYJ34" s="25"/>
      <c r="DYK34" s="25"/>
      <c r="DYL34" s="25"/>
      <c r="DYM34" s="25"/>
      <c r="DYN34" s="25"/>
      <c r="DYO34" s="25"/>
      <c r="DYP34" s="25"/>
      <c r="DYQ34" s="25"/>
      <c r="DYR34" s="25"/>
      <c r="DYS34" s="25"/>
      <c r="DYT34" s="25"/>
      <c r="DYU34" s="25"/>
      <c r="DYV34" s="25"/>
      <c r="DYW34" s="25"/>
      <c r="DYX34" s="25"/>
      <c r="DYY34" s="25"/>
      <c r="DYZ34" s="25"/>
      <c r="DZA34" s="25"/>
      <c r="DZB34" s="25"/>
      <c r="DZC34" s="25"/>
      <c r="DZD34" s="25"/>
      <c r="DZE34" s="25"/>
      <c r="DZF34" s="25"/>
      <c r="DZG34" s="25"/>
      <c r="DZH34" s="25"/>
      <c r="DZI34" s="25"/>
      <c r="DZJ34" s="25"/>
      <c r="DZK34" s="25"/>
      <c r="DZL34" s="25"/>
      <c r="DZM34" s="25"/>
      <c r="DZN34" s="25"/>
      <c r="DZO34" s="25"/>
      <c r="DZP34" s="25"/>
      <c r="DZQ34" s="25"/>
      <c r="DZR34" s="25"/>
      <c r="DZS34" s="25"/>
      <c r="DZT34" s="25"/>
      <c r="DZU34" s="25"/>
      <c r="DZV34" s="25"/>
      <c r="DZW34" s="25"/>
      <c r="DZX34" s="25"/>
      <c r="DZY34" s="25"/>
      <c r="DZZ34" s="25"/>
      <c r="EAA34" s="25"/>
      <c r="EAB34" s="25"/>
      <c r="EAC34" s="25"/>
      <c r="EAD34" s="25"/>
      <c r="EAE34" s="25"/>
      <c r="EAF34" s="25"/>
      <c r="EAG34" s="25"/>
      <c r="EAH34" s="25"/>
      <c r="EAI34" s="25"/>
      <c r="EAJ34" s="25"/>
      <c r="EAK34" s="25"/>
      <c r="EAL34" s="25"/>
      <c r="EAM34" s="25"/>
      <c r="EAN34" s="25"/>
      <c r="EAO34" s="25"/>
      <c r="EAP34" s="25"/>
      <c r="EAQ34" s="25"/>
      <c r="EAR34" s="25"/>
      <c r="EAS34" s="25"/>
      <c r="EAT34" s="25"/>
      <c r="EAU34" s="25"/>
      <c r="EAV34" s="25"/>
      <c r="EAW34" s="25"/>
      <c r="EAX34" s="25"/>
      <c r="EAY34" s="25"/>
      <c r="EAZ34" s="25"/>
      <c r="EBA34" s="25"/>
      <c r="EBB34" s="25"/>
      <c r="EBC34" s="25"/>
      <c r="EBD34" s="25"/>
      <c r="EBE34" s="25"/>
      <c r="EBF34" s="25"/>
      <c r="EBG34" s="25"/>
      <c r="EBH34" s="25"/>
      <c r="EBI34" s="25"/>
      <c r="EBJ34" s="25"/>
      <c r="EBK34" s="25"/>
      <c r="EBL34" s="25"/>
      <c r="EBM34" s="25"/>
      <c r="EBN34" s="25"/>
      <c r="EBO34" s="25"/>
      <c r="EBP34" s="25"/>
      <c r="EBQ34" s="25"/>
      <c r="EBR34" s="25"/>
      <c r="EBS34" s="25"/>
      <c r="EBT34" s="25"/>
      <c r="EBU34" s="25"/>
      <c r="EBV34" s="25"/>
      <c r="EBW34" s="25"/>
      <c r="EBX34" s="25"/>
      <c r="EBY34" s="25"/>
      <c r="EBZ34" s="25"/>
      <c r="ECA34" s="25"/>
      <c r="ECB34" s="25"/>
      <c r="ECC34" s="25"/>
      <c r="ECD34" s="25"/>
      <c r="ECE34" s="25"/>
      <c r="ECF34" s="25"/>
      <c r="ECG34" s="25"/>
      <c r="ECH34" s="25"/>
      <c r="ECI34" s="25"/>
      <c r="ECJ34" s="25"/>
      <c r="ECK34" s="25"/>
      <c r="ECL34" s="25"/>
      <c r="ECM34" s="25"/>
      <c r="ECN34" s="25"/>
      <c r="ECO34" s="25"/>
      <c r="ECP34" s="25"/>
      <c r="ECQ34" s="25"/>
      <c r="ECR34" s="25"/>
      <c r="ECS34" s="25"/>
      <c r="ECT34" s="25"/>
      <c r="ECU34" s="25"/>
      <c r="ECV34" s="25"/>
      <c r="ECW34" s="25"/>
      <c r="ECX34" s="25"/>
      <c r="ECY34" s="25"/>
      <c r="ECZ34" s="25"/>
      <c r="EDA34" s="25"/>
      <c r="EDB34" s="25"/>
      <c r="EDC34" s="25"/>
      <c r="EDD34" s="25"/>
      <c r="EDE34" s="25"/>
      <c r="EDF34" s="25"/>
      <c r="EDG34" s="25"/>
      <c r="EDH34" s="25"/>
      <c r="EDI34" s="25"/>
      <c r="EDJ34" s="25"/>
      <c r="EDK34" s="25"/>
      <c r="EDL34" s="25"/>
      <c r="EDM34" s="25"/>
      <c r="EDN34" s="25"/>
      <c r="EDO34" s="25"/>
      <c r="EDP34" s="25"/>
      <c r="EDQ34" s="25"/>
      <c r="EDR34" s="25"/>
      <c r="EDS34" s="25"/>
      <c r="EDT34" s="25"/>
      <c r="EDU34" s="25"/>
      <c r="EDV34" s="25"/>
      <c r="EDW34" s="25"/>
      <c r="EDX34" s="25"/>
      <c r="EDY34" s="25"/>
      <c r="EDZ34" s="25"/>
      <c r="EEA34" s="25"/>
      <c r="EEB34" s="25"/>
      <c r="EEC34" s="25"/>
      <c r="EED34" s="25"/>
      <c r="EEE34" s="25"/>
      <c r="EEF34" s="25"/>
      <c r="EEG34" s="25"/>
      <c r="EEH34" s="25"/>
      <c r="EEI34" s="25"/>
      <c r="EEJ34" s="25"/>
      <c r="EEK34" s="25"/>
      <c r="EEL34" s="25"/>
      <c r="EEM34" s="25"/>
      <c r="EEN34" s="25"/>
      <c r="EEO34" s="25"/>
      <c r="EEP34" s="25"/>
      <c r="EEQ34" s="25"/>
      <c r="EER34" s="25"/>
      <c r="EES34" s="25"/>
      <c r="EET34" s="25"/>
      <c r="EEU34" s="25"/>
      <c r="EEV34" s="25"/>
      <c r="EEW34" s="25"/>
      <c r="EEX34" s="25"/>
      <c r="EEY34" s="25"/>
      <c r="EEZ34" s="25"/>
      <c r="EFA34" s="25"/>
      <c r="EFB34" s="25"/>
      <c r="EFC34" s="25"/>
      <c r="EFD34" s="25"/>
      <c r="EFE34" s="25"/>
      <c r="EFF34" s="25"/>
      <c r="EFG34" s="25"/>
      <c r="EFH34" s="25"/>
      <c r="EFI34" s="25"/>
      <c r="EFJ34" s="25"/>
      <c r="EFK34" s="25"/>
      <c r="EFL34" s="25"/>
      <c r="EFM34" s="25"/>
      <c r="EFN34" s="25"/>
      <c r="EFO34" s="25"/>
      <c r="EFP34" s="25"/>
      <c r="EFQ34" s="25"/>
      <c r="EFR34" s="25"/>
      <c r="EFS34" s="25"/>
      <c r="EFT34" s="25"/>
      <c r="EFU34" s="25"/>
      <c r="EFV34" s="25"/>
      <c r="EFW34" s="25"/>
      <c r="EFX34" s="25"/>
      <c r="EFY34" s="25"/>
      <c r="EFZ34" s="25"/>
      <c r="EGA34" s="25"/>
      <c r="EGB34" s="25"/>
      <c r="EGC34" s="25"/>
      <c r="EGD34" s="25"/>
      <c r="EGE34" s="25"/>
      <c r="EGF34" s="25"/>
      <c r="EGG34" s="25"/>
      <c r="EGH34" s="25"/>
      <c r="EGI34" s="25"/>
      <c r="EGJ34" s="25"/>
      <c r="EGK34" s="25"/>
      <c r="EGL34" s="25"/>
      <c r="EGM34" s="25"/>
      <c r="EGN34" s="25"/>
      <c r="EGO34" s="25"/>
      <c r="EGP34" s="25"/>
      <c r="EGQ34" s="25"/>
      <c r="EGR34" s="25"/>
      <c r="EGS34" s="25"/>
      <c r="EGT34" s="25"/>
      <c r="EGU34" s="25"/>
      <c r="EGV34" s="25"/>
      <c r="EGW34" s="25"/>
      <c r="EGX34" s="25"/>
      <c r="EGY34" s="25"/>
      <c r="EGZ34" s="25"/>
      <c r="EHA34" s="25"/>
      <c r="EHB34" s="25"/>
      <c r="EHC34" s="25"/>
      <c r="EHD34" s="25"/>
      <c r="EHE34" s="25"/>
      <c r="EHF34" s="25"/>
      <c r="EHG34" s="25"/>
      <c r="EHH34" s="25"/>
      <c r="EHI34" s="25"/>
      <c r="EHJ34" s="25"/>
      <c r="EHK34" s="25"/>
      <c r="EHL34" s="25"/>
      <c r="EHM34" s="25"/>
      <c r="EHN34" s="25"/>
      <c r="EHO34" s="25"/>
      <c r="EHP34" s="25"/>
      <c r="EHQ34" s="25"/>
      <c r="EHR34" s="25"/>
      <c r="EHS34" s="25"/>
      <c r="EHT34" s="25"/>
      <c r="EHU34" s="25"/>
      <c r="EHV34" s="25"/>
      <c r="EHW34" s="25"/>
      <c r="EHX34" s="25"/>
      <c r="EHY34" s="25"/>
      <c r="EHZ34" s="25"/>
      <c r="EIA34" s="25"/>
      <c r="EIB34" s="25"/>
      <c r="EIC34" s="25"/>
      <c r="EID34" s="25"/>
      <c r="EIE34" s="25"/>
      <c r="EIF34" s="25"/>
      <c r="EIG34" s="25"/>
      <c r="EIH34" s="25"/>
      <c r="EII34" s="25"/>
      <c r="EIJ34" s="25"/>
      <c r="EIK34" s="25"/>
      <c r="EIL34" s="25"/>
      <c r="EIM34" s="25"/>
      <c r="EIN34" s="25"/>
      <c r="EIO34" s="25"/>
      <c r="EIP34" s="25"/>
      <c r="EIQ34" s="25"/>
      <c r="EIR34" s="25"/>
      <c r="EIS34" s="25"/>
      <c r="EIT34" s="25"/>
      <c r="EIU34" s="25"/>
      <c r="EIV34" s="25"/>
      <c r="EIW34" s="25"/>
      <c r="EIX34" s="25"/>
      <c r="EIY34" s="25"/>
      <c r="EIZ34" s="25"/>
      <c r="EJA34" s="25"/>
      <c r="EJB34" s="25"/>
      <c r="EJC34" s="25"/>
      <c r="EJD34" s="25"/>
      <c r="EJE34" s="25"/>
      <c r="EJF34" s="25"/>
      <c r="EJG34" s="25"/>
      <c r="EJH34" s="25"/>
      <c r="EJI34" s="25"/>
      <c r="EJJ34" s="25"/>
      <c r="EJK34" s="25"/>
      <c r="EJL34" s="25"/>
      <c r="EJM34" s="25"/>
      <c r="EJN34" s="25"/>
      <c r="EJO34" s="25"/>
      <c r="EJP34" s="25"/>
      <c r="EJQ34" s="25"/>
      <c r="EJR34" s="25"/>
      <c r="EJS34" s="25"/>
      <c r="EJT34" s="25"/>
      <c r="EJU34" s="25"/>
      <c r="EJV34" s="25"/>
      <c r="EJW34" s="25"/>
      <c r="EJX34" s="25"/>
      <c r="EJY34" s="25"/>
      <c r="EJZ34" s="25"/>
      <c r="EKA34" s="25"/>
      <c r="EKB34" s="25"/>
      <c r="EKC34" s="25"/>
      <c r="EKD34" s="25"/>
      <c r="EKE34" s="25"/>
      <c r="EKF34" s="25"/>
      <c r="EKG34" s="25"/>
      <c r="EKH34" s="25"/>
      <c r="EKI34" s="25"/>
      <c r="EKJ34" s="25"/>
      <c r="EKK34" s="25"/>
      <c r="EKL34" s="25"/>
      <c r="EKM34" s="25"/>
      <c r="EKN34" s="25"/>
      <c r="EKO34" s="25"/>
      <c r="EKP34" s="25"/>
      <c r="EKQ34" s="25"/>
      <c r="EKR34" s="25"/>
      <c r="EKS34" s="25"/>
      <c r="EKT34" s="25"/>
      <c r="EKU34" s="25"/>
      <c r="EKV34" s="25"/>
      <c r="EKW34" s="25"/>
      <c r="EKX34" s="25"/>
      <c r="EKY34" s="25"/>
      <c r="EKZ34" s="25"/>
      <c r="ELA34" s="25"/>
      <c r="ELB34" s="25"/>
      <c r="ELC34" s="25"/>
      <c r="ELD34" s="25"/>
      <c r="ELE34" s="25"/>
      <c r="ELF34" s="25"/>
      <c r="ELG34" s="25"/>
      <c r="ELH34" s="25"/>
      <c r="ELI34" s="25"/>
      <c r="ELJ34" s="25"/>
      <c r="ELK34" s="25"/>
      <c r="ELL34" s="25"/>
      <c r="ELM34" s="25"/>
      <c r="ELN34" s="25"/>
      <c r="ELO34" s="25"/>
      <c r="ELP34" s="25"/>
      <c r="ELQ34" s="25"/>
      <c r="ELR34" s="25"/>
      <c r="ELS34" s="25"/>
      <c r="ELT34" s="25"/>
      <c r="ELU34" s="25"/>
      <c r="ELV34" s="25"/>
      <c r="ELW34" s="25"/>
      <c r="ELX34" s="25"/>
      <c r="ELY34" s="25"/>
      <c r="ELZ34" s="25"/>
      <c r="EMA34" s="25"/>
      <c r="EMB34" s="25"/>
      <c r="EMC34" s="25"/>
      <c r="EMD34" s="25"/>
      <c r="EME34" s="25"/>
      <c r="EMF34" s="25"/>
      <c r="EMG34" s="25"/>
      <c r="EMH34" s="25"/>
      <c r="EMI34" s="25"/>
      <c r="EMJ34" s="25"/>
      <c r="EMK34" s="25"/>
      <c r="EML34" s="25"/>
      <c r="EMM34" s="25"/>
      <c r="EMN34" s="25"/>
      <c r="EMO34" s="25"/>
      <c r="EMP34" s="25"/>
      <c r="EMQ34" s="25"/>
      <c r="EMR34" s="25"/>
      <c r="EMS34" s="25"/>
      <c r="EMT34" s="25"/>
      <c r="EMU34" s="25"/>
      <c r="EMV34" s="25"/>
      <c r="EMW34" s="25"/>
      <c r="EMX34" s="25"/>
      <c r="EMY34" s="25"/>
      <c r="EMZ34" s="25"/>
      <c r="ENA34" s="25"/>
      <c r="ENB34" s="25"/>
      <c r="ENC34" s="25"/>
      <c r="END34" s="25"/>
      <c r="ENE34" s="25"/>
      <c r="ENF34" s="25"/>
      <c r="ENG34" s="25"/>
      <c r="ENH34" s="25"/>
      <c r="ENI34" s="25"/>
      <c r="ENJ34" s="25"/>
      <c r="ENK34" s="25"/>
      <c r="ENL34" s="25"/>
      <c r="ENM34" s="25"/>
      <c r="ENN34" s="25"/>
      <c r="ENO34" s="25"/>
      <c r="ENP34" s="25"/>
      <c r="ENQ34" s="25"/>
      <c r="ENR34" s="25"/>
      <c r="ENS34" s="25"/>
      <c r="ENT34" s="25"/>
      <c r="ENU34" s="25"/>
      <c r="ENV34" s="25"/>
      <c r="ENW34" s="25"/>
      <c r="ENX34" s="25"/>
      <c r="ENY34" s="25"/>
      <c r="ENZ34" s="25"/>
      <c r="EOA34" s="25"/>
      <c r="EOB34" s="25"/>
      <c r="EOC34" s="25"/>
      <c r="EOD34" s="25"/>
      <c r="EOE34" s="25"/>
      <c r="EOF34" s="25"/>
      <c r="EOG34" s="25"/>
      <c r="EOH34" s="25"/>
      <c r="EOI34" s="25"/>
      <c r="EOJ34" s="25"/>
      <c r="EOK34" s="25"/>
      <c r="EOL34" s="25"/>
      <c r="EOM34" s="25"/>
      <c r="EON34" s="25"/>
      <c r="EOO34" s="25"/>
      <c r="EOP34" s="25"/>
      <c r="EOQ34" s="25"/>
      <c r="EOR34" s="25"/>
      <c r="EOS34" s="25"/>
      <c r="EOT34" s="25"/>
      <c r="EOU34" s="25"/>
      <c r="EOV34" s="25"/>
      <c r="EOW34" s="25"/>
      <c r="EOX34" s="25"/>
      <c r="EOY34" s="25"/>
      <c r="EOZ34" s="25"/>
      <c r="EPA34" s="25"/>
      <c r="EPB34" s="25"/>
      <c r="EPC34" s="25"/>
      <c r="EPD34" s="25"/>
      <c r="EPE34" s="25"/>
      <c r="EPF34" s="25"/>
      <c r="EPG34" s="25"/>
      <c r="EPH34" s="25"/>
      <c r="EPI34" s="25"/>
      <c r="EPJ34" s="25"/>
      <c r="EPK34" s="25"/>
      <c r="EPL34" s="25"/>
      <c r="EPM34" s="25"/>
      <c r="EPN34" s="25"/>
      <c r="EPO34" s="25"/>
      <c r="EPP34" s="25"/>
      <c r="EPQ34" s="25"/>
      <c r="EPR34" s="25"/>
      <c r="EPS34" s="25"/>
      <c r="EPT34" s="25"/>
      <c r="EPU34" s="25"/>
      <c r="EPV34" s="25"/>
      <c r="EPW34" s="25"/>
      <c r="EPX34" s="25"/>
      <c r="EPY34" s="25"/>
      <c r="EPZ34" s="25"/>
      <c r="EQA34" s="25"/>
      <c r="EQB34" s="25"/>
      <c r="EQC34" s="25"/>
      <c r="EQD34" s="25"/>
      <c r="EQE34" s="25"/>
      <c r="EQF34" s="25"/>
      <c r="EQG34" s="25"/>
      <c r="EQH34" s="25"/>
      <c r="EQI34" s="25"/>
      <c r="EQJ34" s="25"/>
      <c r="EQK34" s="25"/>
      <c r="EQL34" s="25"/>
      <c r="EQM34" s="25"/>
      <c r="EQN34" s="25"/>
      <c r="EQO34" s="25"/>
      <c r="EQP34" s="25"/>
      <c r="EQQ34" s="25"/>
      <c r="EQR34" s="25"/>
      <c r="EQS34" s="25"/>
      <c r="EQT34" s="25"/>
      <c r="EQU34" s="25"/>
      <c r="EQV34" s="25"/>
      <c r="EQW34" s="25"/>
      <c r="EQX34" s="25"/>
      <c r="EQY34" s="25"/>
      <c r="EQZ34" s="25"/>
      <c r="ERA34" s="25"/>
      <c r="ERB34" s="25"/>
      <c r="ERC34" s="25"/>
      <c r="ERD34" s="25"/>
      <c r="ERE34" s="25"/>
      <c r="ERF34" s="25"/>
      <c r="ERG34" s="25"/>
      <c r="ERH34" s="25"/>
      <c r="ERI34" s="25"/>
      <c r="ERJ34" s="25"/>
      <c r="ERK34" s="25"/>
      <c r="ERL34" s="25"/>
      <c r="ERM34" s="25"/>
      <c r="ERN34" s="25"/>
      <c r="ERO34" s="25"/>
      <c r="ERP34" s="25"/>
      <c r="ERQ34" s="25"/>
      <c r="ERR34" s="25"/>
      <c r="ERS34" s="25"/>
      <c r="ERT34" s="25"/>
      <c r="ERU34" s="25"/>
      <c r="ERV34" s="25"/>
      <c r="ERW34" s="25"/>
      <c r="ERX34" s="25"/>
      <c r="ERY34" s="25"/>
      <c r="ERZ34" s="25"/>
      <c r="ESA34" s="25"/>
      <c r="ESB34" s="25"/>
      <c r="ESC34" s="25"/>
      <c r="ESD34" s="25"/>
      <c r="ESE34" s="25"/>
      <c r="ESF34" s="25"/>
      <c r="ESG34" s="25"/>
      <c r="ESH34" s="25"/>
      <c r="ESI34" s="25"/>
      <c r="ESJ34" s="25"/>
      <c r="ESK34" s="25"/>
      <c r="ESL34" s="25"/>
      <c r="ESM34" s="25"/>
      <c r="ESN34" s="25"/>
      <c r="ESO34" s="25"/>
      <c r="ESP34" s="25"/>
      <c r="ESQ34" s="25"/>
      <c r="ESR34" s="25"/>
      <c r="ESS34" s="25"/>
      <c r="EST34" s="25"/>
      <c r="ESU34" s="25"/>
      <c r="ESV34" s="25"/>
      <c r="ESW34" s="25"/>
      <c r="ESX34" s="25"/>
      <c r="ESY34" s="25"/>
      <c r="ESZ34" s="25"/>
      <c r="ETA34" s="25"/>
      <c r="ETB34" s="25"/>
      <c r="ETC34" s="25"/>
      <c r="ETD34" s="25"/>
      <c r="ETE34" s="25"/>
      <c r="ETF34" s="25"/>
      <c r="ETG34" s="25"/>
      <c r="ETH34" s="25"/>
      <c r="ETI34" s="25"/>
      <c r="ETJ34" s="25"/>
      <c r="ETK34" s="25"/>
      <c r="ETL34" s="25"/>
      <c r="ETM34" s="25"/>
      <c r="ETN34" s="25"/>
      <c r="ETO34" s="25"/>
      <c r="ETP34" s="25"/>
      <c r="ETQ34" s="25"/>
      <c r="ETR34" s="25"/>
      <c r="ETS34" s="25"/>
      <c r="ETT34" s="25"/>
      <c r="ETU34" s="25"/>
      <c r="ETV34" s="25"/>
      <c r="ETW34" s="25"/>
      <c r="ETX34" s="25"/>
      <c r="ETY34" s="25"/>
      <c r="ETZ34" s="25"/>
      <c r="EUA34" s="25"/>
      <c r="EUB34" s="25"/>
      <c r="EUC34" s="25"/>
      <c r="EUD34" s="25"/>
      <c r="EUE34" s="25"/>
      <c r="EUF34" s="25"/>
      <c r="EUG34" s="25"/>
      <c r="EUH34" s="25"/>
      <c r="EUI34" s="25"/>
      <c r="EUJ34" s="25"/>
      <c r="EUK34" s="25"/>
      <c r="EUL34" s="25"/>
      <c r="EUM34" s="25"/>
      <c r="EUN34" s="25"/>
      <c r="EUO34" s="25"/>
      <c r="EUP34" s="25"/>
      <c r="EUQ34" s="25"/>
      <c r="EUR34" s="25"/>
      <c r="EUS34" s="25"/>
      <c r="EUT34" s="25"/>
      <c r="EUU34" s="25"/>
      <c r="EUV34" s="25"/>
      <c r="EUW34" s="25"/>
      <c r="EUX34" s="25"/>
      <c r="EUY34" s="25"/>
      <c r="EUZ34" s="25"/>
      <c r="EVA34" s="25"/>
      <c r="EVB34" s="25"/>
      <c r="EVC34" s="25"/>
      <c r="EVD34" s="25"/>
      <c r="EVE34" s="25"/>
      <c r="EVF34" s="25"/>
      <c r="EVG34" s="25"/>
      <c r="EVH34" s="25"/>
      <c r="EVI34" s="25"/>
      <c r="EVJ34" s="25"/>
      <c r="EVK34" s="25"/>
      <c r="EVL34" s="25"/>
      <c r="EVM34" s="25"/>
      <c r="EVN34" s="25"/>
      <c r="EVO34" s="25"/>
      <c r="EVP34" s="25"/>
      <c r="EVQ34" s="25"/>
      <c r="EVR34" s="25"/>
      <c r="EVS34" s="25"/>
      <c r="EVT34" s="25"/>
      <c r="EVU34" s="25"/>
      <c r="EVV34" s="25"/>
      <c r="EVW34" s="25"/>
      <c r="EVX34" s="25"/>
      <c r="EVY34" s="25"/>
      <c r="EVZ34" s="25"/>
      <c r="EWA34" s="25"/>
      <c r="EWB34" s="25"/>
      <c r="EWC34" s="25"/>
      <c r="EWD34" s="25"/>
      <c r="EWE34" s="25"/>
      <c r="EWF34" s="25"/>
      <c r="EWG34" s="25"/>
      <c r="EWH34" s="25"/>
      <c r="EWI34" s="25"/>
      <c r="EWJ34" s="25"/>
      <c r="EWK34" s="25"/>
      <c r="EWL34" s="25"/>
      <c r="EWM34" s="25"/>
      <c r="EWN34" s="25"/>
      <c r="EWO34" s="25"/>
      <c r="EWP34" s="25"/>
      <c r="EWQ34" s="25"/>
      <c r="EWR34" s="25"/>
      <c r="EWS34" s="25"/>
      <c r="EWT34" s="25"/>
      <c r="EWU34" s="25"/>
      <c r="EWV34" s="25"/>
      <c r="EWW34" s="25"/>
      <c r="EWX34" s="25"/>
      <c r="EWY34" s="25"/>
      <c r="EWZ34" s="25"/>
      <c r="EXA34" s="25"/>
      <c r="EXB34" s="25"/>
      <c r="EXC34" s="25"/>
      <c r="EXD34" s="25"/>
      <c r="EXE34" s="25"/>
      <c r="EXF34" s="25"/>
      <c r="EXG34" s="25"/>
      <c r="EXH34" s="25"/>
      <c r="EXI34" s="25"/>
      <c r="EXJ34" s="25"/>
      <c r="EXK34" s="25"/>
      <c r="EXL34" s="25"/>
      <c r="EXM34" s="25"/>
      <c r="EXN34" s="25"/>
      <c r="EXO34" s="25"/>
      <c r="EXP34" s="25"/>
      <c r="EXQ34" s="25"/>
      <c r="EXR34" s="25"/>
      <c r="EXS34" s="25"/>
      <c r="EXT34" s="25"/>
      <c r="EXU34" s="25"/>
      <c r="EXV34" s="25"/>
      <c r="EXW34" s="25"/>
      <c r="EXX34" s="25"/>
      <c r="EXY34" s="25"/>
      <c r="EXZ34" s="25"/>
      <c r="EYA34" s="25"/>
      <c r="EYB34" s="25"/>
      <c r="EYC34" s="25"/>
      <c r="EYD34" s="25"/>
      <c r="EYE34" s="25"/>
      <c r="EYF34" s="25"/>
      <c r="EYG34" s="25"/>
      <c r="EYH34" s="25"/>
      <c r="EYI34" s="25"/>
      <c r="EYJ34" s="25"/>
      <c r="EYK34" s="25"/>
      <c r="EYL34" s="25"/>
      <c r="EYM34" s="25"/>
      <c r="EYN34" s="25"/>
      <c r="EYO34" s="25"/>
      <c r="EYP34" s="25"/>
      <c r="EYQ34" s="25"/>
      <c r="EYR34" s="25"/>
      <c r="EYS34" s="25"/>
      <c r="EYT34" s="25"/>
      <c r="EYU34" s="25"/>
      <c r="EYV34" s="25"/>
      <c r="EYW34" s="25"/>
      <c r="EYX34" s="25"/>
      <c r="EYY34" s="25"/>
      <c r="EYZ34" s="25"/>
      <c r="EZA34" s="25"/>
      <c r="EZB34" s="25"/>
      <c r="EZC34" s="25"/>
      <c r="EZD34" s="25"/>
      <c r="EZE34" s="25"/>
      <c r="EZF34" s="25"/>
      <c r="EZG34" s="25"/>
      <c r="EZH34" s="25"/>
      <c r="EZI34" s="25"/>
      <c r="EZJ34" s="25"/>
      <c r="EZK34" s="25"/>
      <c r="EZL34" s="25"/>
      <c r="EZM34" s="25"/>
      <c r="EZN34" s="25"/>
      <c r="EZO34" s="25"/>
      <c r="EZP34" s="25"/>
      <c r="EZQ34" s="25"/>
      <c r="EZR34" s="25"/>
      <c r="EZS34" s="25"/>
      <c r="EZT34" s="25"/>
      <c r="EZU34" s="25"/>
      <c r="EZV34" s="25"/>
      <c r="EZW34" s="25"/>
      <c r="EZX34" s="25"/>
      <c r="EZY34" s="25"/>
      <c r="EZZ34" s="25"/>
      <c r="FAA34" s="25"/>
      <c r="FAB34" s="25"/>
      <c r="FAC34" s="25"/>
      <c r="FAD34" s="25"/>
      <c r="FAE34" s="25"/>
      <c r="FAF34" s="25"/>
      <c r="FAG34" s="25"/>
      <c r="FAH34" s="25"/>
      <c r="FAI34" s="25"/>
      <c r="FAJ34" s="25"/>
      <c r="FAK34" s="25"/>
      <c r="FAL34" s="25"/>
      <c r="FAM34" s="25"/>
      <c r="FAN34" s="25"/>
      <c r="FAO34" s="25"/>
      <c r="FAP34" s="25"/>
      <c r="FAQ34" s="25"/>
      <c r="FAR34" s="25"/>
      <c r="FAS34" s="25"/>
      <c r="FAT34" s="25"/>
      <c r="FAU34" s="25"/>
      <c r="FAV34" s="25"/>
      <c r="FAW34" s="25"/>
      <c r="FAX34" s="25"/>
      <c r="FAY34" s="25"/>
      <c r="FAZ34" s="25"/>
      <c r="FBA34" s="25"/>
      <c r="FBB34" s="25"/>
      <c r="FBC34" s="25"/>
      <c r="FBD34" s="25"/>
      <c r="FBE34" s="25"/>
      <c r="FBF34" s="25"/>
      <c r="FBG34" s="25"/>
      <c r="FBH34" s="25"/>
      <c r="FBI34" s="25"/>
      <c r="FBJ34" s="25"/>
      <c r="FBK34" s="25"/>
      <c r="FBL34" s="25"/>
      <c r="FBM34" s="25"/>
      <c r="FBN34" s="25"/>
      <c r="FBO34" s="25"/>
      <c r="FBP34" s="25"/>
      <c r="FBQ34" s="25"/>
      <c r="FBR34" s="25"/>
      <c r="FBS34" s="25"/>
      <c r="FBT34" s="25"/>
      <c r="FBU34" s="25"/>
      <c r="FBV34" s="25"/>
      <c r="FBW34" s="25"/>
      <c r="FBX34" s="25"/>
      <c r="FBY34" s="25"/>
      <c r="FBZ34" s="25"/>
      <c r="FCA34" s="25"/>
      <c r="FCB34" s="25"/>
      <c r="FCC34" s="25"/>
      <c r="FCD34" s="25"/>
      <c r="FCE34" s="25"/>
      <c r="FCF34" s="25"/>
      <c r="FCG34" s="25"/>
      <c r="FCH34" s="25"/>
      <c r="FCI34" s="25"/>
      <c r="FCJ34" s="25"/>
      <c r="FCK34" s="25"/>
      <c r="FCL34" s="25"/>
      <c r="FCM34" s="25"/>
      <c r="FCN34" s="25"/>
      <c r="FCO34" s="25"/>
      <c r="FCP34" s="25"/>
      <c r="FCQ34" s="25"/>
      <c r="FCR34" s="25"/>
      <c r="FCS34" s="25"/>
      <c r="FCT34" s="25"/>
      <c r="FCU34" s="25"/>
      <c r="FCV34" s="25"/>
      <c r="FCW34" s="25"/>
      <c r="FCX34" s="25"/>
      <c r="FCY34" s="25"/>
      <c r="FCZ34" s="25"/>
      <c r="FDA34" s="25"/>
      <c r="FDB34" s="25"/>
      <c r="FDC34" s="25"/>
      <c r="FDD34" s="25"/>
      <c r="FDE34" s="25"/>
      <c r="FDF34" s="25"/>
      <c r="FDG34" s="25"/>
      <c r="FDH34" s="25"/>
      <c r="FDI34" s="25"/>
      <c r="FDJ34" s="25"/>
      <c r="FDK34" s="25"/>
      <c r="FDL34" s="25"/>
      <c r="FDM34" s="25"/>
      <c r="FDN34" s="25"/>
      <c r="FDO34" s="25"/>
      <c r="FDP34" s="25"/>
      <c r="FDQ34" s="25"/>
      <c r="FDR34" s="25"/>
      <c r="FDS34" s="25"/>
      <c r="FDT34" s="25"/>
      <c r="FDU34" s="25"/>
      <c r="FDV34" s="25"/>
      <c r="FDW34" s="25"/>
      <c r="FDX34" s="25"/>
      <c r="FDY34" s="25"/>
      <c r="FDZ34" s="25"/>
      <c r="FEA34" s="25"/>
      <c r="FEB34" s="25"/>
      <c r="FEC34" s="25"/>
      <c r="FED34" s="25"/>
      <c r="FEE34" s="25"/>
      <c r="FEF34" s="25"/>
      <c r="FEG34" s="25"/>
      <c r="FEH34" s="25"/>
      <c r="FEI34" s="25"/>
      <c r="FEJ34" s="25"/>
      <c r="FEK34" s="25"/>
      <c r="FEL34" s="25"/>
      <c r="FEM34" s="25"/>
      <c r="FEN34" s="25"/>
      <c r="FEO34" s="25"/>
      <c r="FEP34" s="25"/>
      <c r="FEQ34" s="25"/>
      <c r="FER34" s="25"/>
      <c r="FES34" s="25"/>
      <c r="FET34" s="25"/>
      <c r="FEU34" s="25"/>
      <c r="FEV34" s="25"/>
      <c r="FEW34" s="25"/>
      <c r="FEX34" s="25"/>
      <c r="FEY34" s="25"/>
      <c r="FEZ34" s="25"/>
      <c r="FFA34" s="25"/>
      <c r="FFB34" s="25"/>
      <c r="FFC34" s="25"/>
      <c r="FFD34" s="25"/>
      <c r="FFE34" s="25"/>
      <c r="FFF34" s="25"/>
      <c r="FFG34" s="25"/>
      <c r="FFH34" s="25"/>
      <c r="FFI34" s="25"/>
      <c r="FFJ34" s="25"/>
      <c r="FFK34" s="25"/>
      <c r="FFL34" s="25"/>
      <c r="FFM34" s="25"/>
      <c r="FFN34" s="25"/>
      <c r="FFO34" s="25"/>
      <c r="FFP34" s="25"/>
      <c r="FFQ34" s="25"/>
      <c r="FFR34" s="25"/>
      <c r="FFS34" s="25"/>
      <c r="FFT34" s="25"/>
      <c r="FFU34" s="25"/>
      <c r="FFV34" s="25"/>
      <c r="FFW34" s="25"/>
      <c r="FFX34" s="25"/>
      <c r="FFY34" s="25"/>
      <c r="FFZ34" s="25"/>
      <c r="FGA34" s="25"/>
      <c r="FGB34" s="25"/>
      <c r="FGC34" s="25"/>
      <c r="FGD34" s="25"/>
      <c r="FGE34" s="25"/>
      <c r="FGF34" s="25"/>
      <c r="FGG34" s="25"/>
      <c r="FGH34" s="25"/>
      <c r="FGI34" s="25"/>
      <c r="FGJ34" s="25"/>
      <c r="FGK34" s="25"/>
      <c r="FGL34" s="25"/>
      <c r="FGM34" s="25"/>
      <c r="FGN34" s="25"/>
      <c r="FGO34" s="25"/>
      <c r="FGP34" s="25"/>
      <c r="FGQ34" s="25"/>
      <c r="FGR34" s="25"/>
      <c r="FGS34" s="25"/>
      <c r="FGT34" s="25"/>
      <c r="FGU34" s="25"/>
      <c r="FGV34" s="25"/>
      <c r="FGW34" s="25"/>
      <c r="FGX34" s="25"/>
      <c r="FGY34" s="25"/>
      <c r="FGZ34" s="25"/>
      <c r="FHA34" s="25"/>
      <c r="FHB34" s="25"/>
      <c r="FHC34" s="25"/>
      <c r="FHD34" s="25"/>
      <c r="FHE34" s="25"/>
      <c r="FHF34" s="25"/>
      <c r="FHG34" s="25"/>
      <c r="FHH34" s="25"/>
      <c r="FHI34" s="25"/>
      <c r="FHJ34" s="25"/>
      <c r="FHK34" s="25"/>
      <c r="FHL34" s="25"/>
      <c r="FHM34" s="25"/>
      <c r="FHN34" s="25"/>
      <c r="FHO34" s="25"/>
      <c r="FHP34" s="25"/>
      <c r="FHQ34" s="25"/>
      <c r="FHR34" s="25"/>
      <c r="FHS34" s="25"/>
      <c r="FHT34" s="25"/>
      <c r="FHU34" s="25"/>
      <c r="FHV34" s="25"/>
      <c r="FHW34" s="25"/>
      <c r="FHX34" s="25"/>
      <c r="FHY34" s="25"/>
      <c r="FHZ34" s="25"/>
      <c r="FIA34" s="25"/>
      <c r="FIB34" s="25"/>
      <c r="FIC34" s="25"/>
      <c r="FID34" s="25"/>
      <c r="FIE34" s="25"/>
      <c r="FIF34" s="25"/>
      <c r="FIG34" s="25"/>
      <c r="FIH34" s="25"/>
      <c r="FII34" s="25"/>
      <c r="FIJ34" s="25"/>
      <c r="FIK34" s="25"/>
      <c r="FIL34" s="25"/>
      <c r="FIM34" s="25"/>
      <c r="FIN34" s="25"/>
      <c r="FIO34" s="25"/>
      <c r="FIP34" s="25"/>
      <c r="FIQ34" s="25"/>
      <c r="FIR34" s="25"/>
      <c r="FIS34" s="25"/>
      <c r="FIT34" s="25"/>
      <c r="FIU34" s="25"/>
      <c r="FIV34" s="25"/>
      <c r="FIW34" s="25"/>
      <c r="FIX34" s="25"/>
      <c r="FIY34" s="25"/>
      <c r="FIZ34" s="25"/>
      <c r="FJA34" s="25"/>
      <c r="FJB34" s="25"/>
      <c r="FJC34" s="25"/>
      <c r="FJD34" s="25"/>
      <c r="FJE34" s="25"/>
      <c r="FJF34" s="25"/>
      <c r="FJG34" s="25"/>
      <c r="FJH34" s="25"/>
      <c r="FJI34" s="25"/>
      <c r="FJJ34" s="25"/>
      <c r="FJK34" s="25"/>
      <c r="FJL34" s="25"/>
      <c r="FJM34" s="25"/>
      <c r="FJN34" s="25"/>
      <c r="FJO34" s="25"/>
      <c r="FJP34" s="25"/>
      <c r="FJQ34" s="25"/>
      <c r="FJR34" s="25"/>
      <c r="FJS34" s="25"/>
      <c r="FJT34" s="25"/>
      <c r="FJU34" s="25"/>
      <c r="FJV34" s="25"/>
      <c r="FJW34" s="25"/>
      <c r="FJX34" s="25"/>
      <c r="FJY34" s="25"/>
      <c r="FJZ34" s="25"/>
      <c r="FKA34" s="25"/>
      <c r="FKB34" s="25"/>
      <c r="FKC34" s="25"/>
      <c r="FKD34" s="25"/>
      <c r="FKE34" s="25"/>
      <c r="FKF34" s="25"/>
      <c r="FKG34" s="25"/>
      <c r="FKH34" s="25"/>
      <c r="FKI34" s="25"/>
      <c r="FKJ34" s="25"/>
      <c r="FKK34" s="25"/>
      <c r="FKL34" s="25"/>
      <c r="FKM34" s="25"/>
      <c r="FKN34" s="25"/>
      <c r="FKO34" s="25"/>
      <c r="FKP34" s="25"/>
      <c r="FKQ34" s="25"/>
      <c r="FKR34" s="25"/>
      <c r="FKS34" s="25"/>
      <c r="FKT34" s="25"/>
      <c r="FKU34" s="25"/>
      <c r="FKV34" s="25"/>
      <c r="FKW34" s="25"/>
      <c r="FKX34" s="25"/>
      <c r="FKY34" s="25"/>
      <c r="FKZ34" s="25"/>
      <c r="FLA34" s="25"/>
      <c r="FLB34" s="25"/>
      <c r="FLC34" s="25"/>
      <c r="FLD34" s="25"/>
      <c r="FLE34" s="25"/>
      <c r="FLF34" s="25"/>
      <c r="FLG34" s="25"/>
      <c r="FLH34" s="25"/>
      <c r="FLI34" s="25"/>
      <c r="FLJ34" s="25"/>
      <c r="FLK34" s="25"/>
      <c r="FLL34" s="25"/>
      <c r="FLM34" s="25"/>
      <c r="FLN34" s="25"/>
      <c r="FLO34" s="25"/>
      <c r="FLP34" s="25"/>
      <c r="FLQ34" s="25"/>
      <c r="FLR34" s="25"/>
      <c r="FLS34" s="25"/>
      <c r="FLT34" s="25"/>
      <c r="FLU34" s="25"/>
      <c r="FLV34" s="25"/>
      <c r="FLW34" s="25"/>
      <c r="FLX34" s="25"/>
      <c r="FLY34" s="25"/>
      <c r="FLZ34" s="25"/>
      <c r="FMA34" s="25"/>
      <c r="FMB34" s="25"/>
      <c r="FMC34" s="25"/>
      <c r="FMD34" s="25"/>
      <c r="FME34" s="25"/>
      <c r="FMF34" s="25"/>
      <c r="FMG34" s="25"/>
      <c r="FMH34" s="25"/>
      <c r="FMI34" s="25"/>
      <c r="FMJ34" s="25"/>
      <c r="FMK34" s="25"/>
      <c r="FML34" s="25"/>
      <c r="FMM34" s="25"/>
      <c r="FMN34" s="25"/>
      <c r="FMO34" s="25"/>
      <c r="FMP34" s="25"/>
      <c r="FMQ34" s="25"/>
      <c r="FMR34" s="25"/>
      <c r="FMS34" s="25"/>
      <c r="FMT34" s="25"/>
      <c r="FMU34" s="25"/>
      <c r="FMV34" s="25"/>
      <c r="FMW34" s="25"/>
      <c r="FMX34" s="25"/>
      <c r="FMY34" s="25"/>
      <c r="FMZ34" s="25"/>
      <c r="FNA34" s="25"/>
      <c r="FNB34" s="25"/>
      <c r="FNC34" s="25"/>
      <c r="FND34" s="25"/>
      <c r="FNE34" s="25"/>
      <c r="FNF34" s="25"/>
      <c r="FNG34" s="25"/>
      <c r="FNH34" s="25"/>
      <c r="FNI34" s="25"/>
      <c r="FNJ34" s="25"/>
      <c r="FNK34" s="25"/>
      <c r="FNL34" s="25"/>
      <c r="FNM34" s="25"/>
      <c r="FNN34" s="25"/>
      <c r="FNO34" s="25"/>
      <c r="FNP34" s="25"/>
      <c r="FNQ34" s="25"/>
      <c r="FNR34" s="25"/>
      <c r="FNS34" s="25"/>
      <c r="FNT34" s="25"/>
      <c r="FNU34" s="25"/>
      <c r="FNV34" s="25"/>
      <c r="FNW34" s="25"/>
      <c r="FNX34" s="25"/>
      <c r="FNY34" s="25"/>
      <c r="FNZ34" s="25"/>
      <c r="FOA34" s="25"/>
      <c r="FOB34" s="25"/>
      <c r="FOC34" s="25"/>
      <c r="FOD34" s="25"/>
      <c r="FOE34" s="25"/>
      <c r="FOF34" s="25"/>
      <c r="FOG34" s="25"/>
      <c r="FOH34" s="25"/>
      <c r="FOI34" s="25"/>
      <c r="FOJ34" s="25"/>
      <c r="FOK34" s="25"/>
      <c r="FOL34" s="25"/>
      <c r="FOM34" s="25"/>
      <c r="FON34" s="25"/>
      <c r="FOO34" s="25"/>
      <c r="FOP34" s="25"/>
      <c r="FOQ34" s="25"/>
      <c r="FOR34" s="25"/>
      <c r="FOS34" s="25"/>
      <c r="FOT34" s="25"/>
      <c r="FOU34" s="25"/>
      <c r="FOV34" s="25"/>
      <c r="FOW34" s="25"/>
      <c r="FOX34" s="25"/>
      <c r="FOY34" s="25"/>
      <c r="FOZ34" s="25"/>
      <c r="FPA34" s="25"/>
      <c r="FPB34" s="25"/>
      <c r="FPC34" s="25"/>
      <c r="FPD34" s="25"/>
      <c r="FPE34" s="25"/>
      <c r="FPF34" s="25"/>
      <c r="FPG34" s="25"/>
      <c r="FPH34" s="25"/>
      <c r="FPI34" s="25"/>
      <c r="FPJ34" s="25"/>
      <c r="FPK34" s="25"/>
      <c r="FPL34" s="25"/>
      <c r="FPM34" s="25"/>
      <c r="FPN34" s="25"/>
      <c r="FPO34" s="25"/>
      <c r="FPP34" s="25"/>
      <c r="FPQ34" s="25"/>
      <c r="FPR34" s="25"/>
      <c r="FPS34" s="25"/>
      <c r="FPT34" s="25"/>
      <c r="FPU34" s="25"/>
      <c r="FPV34" s="25"/>
      <c r="FPW34" s="25"/>
      <c r="FPX34" s="25"/>
      <c r="FPY34" s="25"/>
      <c r="FPZ34" s="25"/>
      <c r="FQA34" s="25"/>
      <c r="FQB34" s="25"/>
      <c r="FQC34" s="25"/>
      <c r="FQD34" s="25"/>
      <c r="FQE34" s="25"/>
      <c r="FQF34" s="25"/>
      <c r="FQG34" s="25"/>
      <c r="FQH34" s="25"/>
      <c r="FQI34" s="25"/>
      <c r="FQJ34" s="25"/>
      <c r="FQK34" s="25"/>
      <c r="FQL34" s="25"/>
      <c r="FQM34" s="25"/>
      <c r="FQN34" s="25"/>
      <c r="FQO34" s="25"/>
      <c r="FQP34" s="25"/>
      <c r="FQQ34" s="25"/>
      <c r="FQR34" s="25"/>
      <c r="FQS34" s="25"/>
      <c r="FQT34" s="25"/>
      <c r="FQU34" s="25"/>
      <c r="FQV34" s="25"/>
      <c r="FQW34" s="25"/>
      <c r="FQX34" s="25"/>
      <c r="FQY34" s="25"/>
      <c r="FQZ34" s="25"/>
      <c r="FRA34" s="25"/>
      <c r="FRB34" s="25"/>
      <c r="FRC34" s="25"/>
      <c r="FRD34" s="25"/>
      <c r="FRE34" s="25"/>
      <c r="FRF34" s="25"/>
      <c r="FRG34" s="25"/>
      <c r="FRH34" s="25"/>
      <c r="FRI34" s="25"/>
      <c r="FRJ34" s="25"/>
      <c r="FRK34" s="25"/>
      <c r="FRL34" s="25"/>
      <c r="FRM34" s="25"/>
      <c r="FRN34" s="25"/>
      <c r="FRO34" s="25"/>
      <c r="FRP34" s="25"/>
      <c r="FRQ34" s="25"/>
      <c r="FRR34" s="25"/>
      <c r="FRS34" s="25"/>
      <c r="FRT34" s="25"/>
      <c r="FRU34" s="25"/>
      <c r="FRV34" s="25"/>
      <c r="FRW34" s="25"/>
      <c r="FRX34" s="25"/>
      <c r="FRY34" s="25"/>
      <c r="FRZ34" s="25"/>
      <c r="FSA34" s="25"/>
      <c r="FSB34" s="25"/>
      <c r="FSC34" s="25"/>
      <c r="FSD34" s="25"/>
      <c r="FSE34" s="25"/>
      <c r="FSF34" s="25"/>
      <c r="FSG34" s="25"/>
      <c r="FSH34" s="25"/>
      <c r="FSI34" s="25"/>
      <c r="FSJ34" s="25"/>
      <c r="FSK34" s="25"/>
      <c r="FSL34" s="25"/>
      <c r="FSM34" s="25"/>
      <c r="FSN34" s="25"/>
      <c r="FSO34" s="25"/>
      <c r="FSP34" s="25"/>
      <c r="FSQ34" s="25"/>
      <c r="FSR34" s="25"/>
      <c r="FSS34" s="25"/>
      <c r="FST34" s="25"/>
      <c r="FSU34" s="25"/>
      <c r="FSV34" s="25"/>
      <c r="FSW34" s="25"/>
      <c r="FSX34" s="25"/>
      <c r="FSY34" s="25"/>
      <c r="FSZ34" s="25"/>
      <c r="FTA34" s="25"/>
      <c r="FTB34" s="25"/>
      <c r="FTC34" s="25"/>
      <c r="FTD34" s="25"/>
      <c r="FTE34" s="25"/>
      <c r="FTF34" s="25"/>
      <c r="FTG34" s="25"/>
      <c r="FTH34" s="25"/>
      <c r="FTI34" s="25"/>
      <c r="FTJ34" s="25"/>
      <c r="FTK34" s="25"/>
      <c r="FTL34" s="25"/>
      <c r="FTM34" s="25"/>
      <c r="FTN34" s="25"/>
      <c r="FTO34" s="25"/>
      <c r="FTP34" s="25"/>
      <c r="FTQ34" s="25"/>
      <c r="FTR34" s="25"/>
      <c r="FTS34" s="25"/>
      <c r="FTT34" s="25"/>
      <c r="FTU34" s="25"/>
      <c r="FTV34" s="25"/>
      <c r="FTW34" s="25"/>
      <c r="FTX34" s="25"/>
      <c r="FTY34" s="25"/>
      <c r="FTZ34" s="25"/>
      <c r="FUA34" s="25"/>
      <c r="FUB34" s="25"/>
      <c r="FUC34" s="25"/>
      <c r="FUD34" s="25"/>
      <c r="FUE34" s="25"/>
      <c r="FUF34" s="25"/>
      <c r="FUG34" s="25"/>
      <c r="FUH34" s="25"/>
      <c r="FUI34" s="25"/>
      <c r="FUJ34" s="25"/>
      <c r="FUK34" s="25"/>
      <c r="FUL34" s="25"/>
      <c r="FUM34" s="25"/>
      <c r="FUN34" s="25"/>
      <c r="FUO34" s="25"/>
      <c r="FUP34" s="25"/>
      <c r="FUQ34" s="25"/>
      <c r="FUR34" s="25"/>
      <c r="FUS34" s="25"/>
      <c r="FUT34" s="25"/>
      <c r="FUU34" s="25"/>
      <c r="FUV34" s="25"/>
      <c r="FUW34" s="25"/>
      <c r="FUX34" s="25"/>
      <c r="FUY34" s="25"/>
      <c r="FUZ34" s="25"/>
      <c r="FVA34" s="25"/>
      <c r="FVB34" s="25"/>
      <c r="FVC34" s="25"/>
      <c r="FVD34" s="25"/>
      <c r="FVE34" s="25"/>
      <c r="FVF34" s="25"/>
      <c r="FVG34" s="25"/>
      <c r="FVH34" s="25"/>
      <c r="FVI34" s="25"/>
      <c r="FVJ34" s="25"/>
      <c r="FVK34" s="25"/>
      <c r="FVL34" s="25"/>
      <c r="FVM34" s="25"/>
      <c r="FVN34" s="25"/>
      <c r="FVO34" s="25"/>
      <c r="FVP34" s="25"/>
      <c r="FVQ34" s="25"/>
      <c r="FVR34" s="25"/>
      <c r="FVS34" s="25"/>
      <c r="FVT34" s="25"/>
      <c r="FVU34" s="25"/>
      <c r="FVV34" s="25"/>
      <c r="FVW34" s="25"/>
      <c r="FVX34" s="25"/>
      <c r="FVY34" s="25"/>
      <c r="FVZ34" s="25"/>
      <c r="FWA34" s="25"/>
      <c r="FWB34" s="25"/>
      <c r="FWC34" s="25"/>
      <c r="FWD34" s="25"/>
      <c r="FWE34" s="25"/>
      <c r="FWF34" s="25"/>
      <c r="FWG34" s="25"/>
      <c r="FWH34" s="25"/>
      <c r="FWI34" s="25"/>
      <c r="FWJ34" s="25"/>
      <c r="FWK34" s="25"/>
      <c r="FWL34" s="25"/>
      <c r="FWM34" s="25"/>
      <c r="FWN34" s="25"/>
      <c r="FWO34" s="25"/>
      <c r="FWP34" s="25"/>
      <c r="FWQ34" s="25"/>
      <c r="FWR34" s="25"/>
      <c r="FWS34" s="25"/>
      <c r="FWT34" s="25"/>
      <c r="FWU34" s="25"/>
      <c r="FWV34" s="25"/>
      <c r="FWW34" s="25"/>
      <c r="FWX34" s="25"/>
      <c r="FWY34" s="25"/>
      <c r="FWZ34" s="25"/>
      <c r="FXA34" s="25"/>
      <c r="FXB34" s="25"/>
      <c r="FXC34" s="25"/>
      <c r="FXD34" s="25"/>
      <c r="FXE34" s="25"/>
      <c r="FXF34" s="25"/>
      <c r="FXG34" s="25"/>
      <c r="FXH34" s="25"/>
      <c r="FXI34" s="25"/>
      <c r="FXJ34" s="25"/>
      <c r="FXK34" s="25"/>
      <c r="FXL34" s="25"/>
      <c r="FXM34" s="25"/>
      <c r="FXN34" s="25"/>
      <c r="FXO34" s="25"/>
      <c r="FXP34" s="25"/>
      <c r="FXQ34" s="25"/>
      <c r="FXR34" s="25"/>
      <c r="FXS34" s="25"/>
      <c r="FXT34" s="25"/>
      <c r="FXU34" s="25"/>
      <c r="FXV34" s="25"/>
      <c r="FXW34" s="25"/>
      <c r="FXX34" s="25"/>
      <c r="FXY34" s="25"/>
      <c r="FXZ34" s="25"/>
      <c r="FYA34" s="25"/>
      <c r="FYB34" s="25"/>
      <c r="FYC34" s="25"/>
      <c r="FYD34" s="25"/>
      <c r="FYE34" s="25"/>
      <c r="FYF34" s="25"/>
      <c r="FYG34" s="25"/>
      <c r="FYH34" s="25"/>
      <c r="FYI34" s="25"/>
      <c r="FYJ34" s="25"/>
      <c r="FYK34" s="25"/>
      <c r="FYL34" s="25"/>
      <c r="FYM34" s="25"/>
      <c r="FYN34" s="25"/>
      <c r="FYO34" s="25"/>
      <c r="FYP34" s="25"/>
      <c r="FYQ34" s="25"/>
      <c r="FYR34" s="25"/>
      <c r="FYS34" s="25"/>
      <c r="FYT34" s="25"/>
      <c r="FYU34" s="25"/>
      <c r="FYV34" s="25"/>
      <c r="FYW34" s="25"/>
      <c r="FYX34" s="25"/>
      <c r="FYY34" s="25"/>
      <c r="FYZ34" s="25"/>
      <c r="FZA34" s="25"/>
      <c r="FZB34" s="25"/>
      <c r="FZC34" s="25"/>
      <c r="FZD34" s="25"/>
      <c r="FZE34" s="25"/>
      <c r="FZF34" s="25"/>
      <c r="FZG34" s="25"/>
      <c r="FZH34" s="25"/>
      <c r="FZI34" s="25"/>
      <c r="FZJ34" s="25"/>
      <c r="FZK34" s="25"/>
      <c r="FZL34" s="25"/>
      <c r="FZM34" s="25"/>
      <c r="FZN34" s="25"/>
      <c r="FZO34" s="25"/>
      <c r="FZP34" s="25"/>
      <c r="FZQ34" s="25"/>
      <c r="FZR34" s="25"/>
      <c r="FZS34" s="25"/>
      <c r="FZT34" s="25"/>
      <c r="FZU34" s="25"/>
      <c r="FZV34" s="25"/>
      <c r="FZW34" s="25"/>
      <c r="FZX34" s="25"/>
      <c r="FZY34" s="25"/>
      <c r="FZZ34" s="25"/>
      <c r="GAA34" s="25"/>
      <c r="GAB34" s="25"/>
      <c r="GAC34" s="25"/>
      <c r="GAD34" s="25"/>
      <c r="GAE34" s="25"/>
      <c r="GAF34" s="25"/>
      <c r="GAG34" s="25"/>
      <c r="GAH34" s="25"/>
      <c r="GAI34" s="25"/>
      <c r="GAJ34" s="25"/>
      <c r="GAK34" s="25"/>
      <c r="GAL34" s="25"/>
      <c r="GAM34" s="25"/>
      <c r="GAN34" s="25"/>
      <c r="GAO34" s="25"/>
      <c r="GAP34" s="25"/>
      <c r="GAQ34" s="25"/>
      <c r="GAR34" s="25"/>
      <c r="GAS34" s="25"/>
      <c r="GAT34" s="25"/>
      <c r="GAU34" s="25"/>
      <c r="GAV34" s="25"/>
      <c r="GAW34" s="25"/>
      <c r="GAX34" s="25"/>
      <c r="GAY34" s="25"/>
      <c r="GAZ34" s="25"/>
      <c r="GBA34" s="25"/>
      <c r="GBB34" s="25"/>
      <c r="GBC34" s="25"/>
      <c r="GBD34" s="25"/>
      <c r="GBE34" s="25"/>
      <c r="GBF34" s="25"/>
      <c r="GBG34" s="25"/>
      <c r="GBH34" s="25"/>
      <c r="GBI34" s="25"/>
      <c r="GBJ34" s="25"/>
      <c r="GBK34" s="25"/>
      <c r="GBL34" s="25"/>
      <c r="GBM34" s="25"/>
      <c r="GBN34" s="25"/>
      <c r="GBO34" s="25"/>
      <c r="GBP34" s="25"/>
      <c r="GBQ34" s="25"/>
      <c r="GBR34" s="25"/>
      <c r="GBS34" s="25"/>
      <c r="GBT34" s="25"/>
      <c r="GBU34" s="25"/>
      <c r="GBV34" s="25"/>
      <c r="GBW34" s="25"/>
      <c r="GBX34" s="25"/>
      <c r="GBY34" s="25"/>
      <c r="GBZ34" s="25"/>
      <c r="GCA34" s="25"/>
      <c r="GCB34" s="25"/>
      <c r="GCC34" s="25"/>
      <c r="GCD34" s="25"/>
      <c r="GCE34" s="25"/>
      <c r="GCF34" s="25"/>
      <c r="GCG34" s="25"/>
      <c r="GCH34" s="25"/>
      <c r="GCI34" s="25"/>
      <c r="GCJ34" s="25"/>
      <c r="GCK34" s="25"/>
      <c r="GCL34" s="25"/>
      <c r="GCM34" s="25"/>
      <c r="GCN34" s="25"/>
      <c r="GCO34" s="25"/>
      <c r="GCP34" s="25"/>
      <c r="GCQ34" s="25"/>
      <c r="GCR34" s="25"/>
      <c r="GCS34" s="25"/>
      <c r="GCT34" s="25"/>
      <c r="GCU34" s="25"/>
      <c r="GCV34" s="25"/>
      <c r="GCW34" s="25"/>
      <c r="GCX34" s="25"/>
      <c r="GCY34" s="25"/>
      <c r="GCZ34" s="25"/>
      <c r="GDA34" s="25"/>
      <c r="GDB34" s="25"/>
      <c r="GDC34" s="25"/>
      <c r="GDD34" s="25"/>
      <c r="GDE34" s="25"/>
      <c r="GDF34" s="25"/>
      <c r="GDG34" s="25"/>
      <c r="GDH34" s="25"/>
      <c r="GDI34" s="25"/>
      <c r="GDJ34" s="25"/>
      <c r="GDK34" s="25"/>
      <c r="GDL34" s="25"/>
      <c r="GDM34" s="25"/>
      <c r="GDN34" s="25"/>
      <c r="GDO34" s="25"/>
      <c r="GDP34" s="25"/>
      <c r="GDQ34" s="25"/>
      <c r="GDR34" s="25"/>
      <c r="GDS34" s="25"/>
      <c r="GDT34" s="25"/>
      <c r="GDU34" s="25"/>
      <c r="GDV34" s="25"/>
      <c r="GDW34" s="25"/>
      <c r="GDX34" s="25"/>
      <c r="GDY34" s="25"/>
      <c r="GDZ34" s="25"/>
      <c r="GEA34" s="25"/>
      <c r="GEB34" s="25"/>
      <c r="GEC34" s="25"/>
      <c r="GED34" s="25"/>
      <c r="GEE34" s="25"/>
      <c r="GEF34" s="25"/>
      <c r="GEG34" s="25"/>
      <c r="GEH34" s="25"/>
      <c r="GEI34" s="25"/>
      <c r="GEJ34" s="25"/>
      <c r="GEK34" s="25"/>
      <c r="GEL34" s="25"/>
      <c r="GEM34" s="25"/>
      <c r="GEN34" s="25"/>
      <c r="GEO34" s="25"/>
      <c r="GEP34" s="25"/>
      <c r="GEQ34" s="25"/>
      <c r="GER34" s="25"/>
      <c r="GES34" s="25"/>
      <c r="GET34" s="25"/>
      <c r="GEU34" s="25"/>
      <c r="GEV34" s="25"/>
      <c r="GEW34" s="25"/>
      <c r="GEX34" s="25"/>
      <c r="GEY34" s="25"/>
      <c r="GEZ34" s="25"/>
      <c r="GFA34" s="25"/>
      <c r="GFB34" s="25"/>
      <c r="GFC34" s="25"/>
      <c r="GFD34" s="25"/>
      <c r="GFE34" s="25"/>
      <c r="GFF34" s="25"/>
      <c r="GFG34" s="25"/>
      <c r="GFH34" s="25"/>
      <c r="GFI34" s="25"/>
      <c r="GFJ34" s="25"/>
      <c r="GFK34" s="25"/>
      <c r="GFL34" s="25"/>
      <c r="GFM34" s="25"/>
      <c r="GFN34" s="25"/>
      <c r="GFO34" s="25"/>
      <c r="GFP34" s="25"/>
      <c r="GFQ34" s="25"/>
      <c r="GFR34" s="25"/>
      <c r="GFS34" s="25"/>
      <c r="GFT34" s="25"/>
      <c r="GFU34" s="25"/>
      <c r="GFV34" s="25"/>
      <c r="GFW34" s="25"/>
      <c r="GFX34" s="25"/>
      <c r="GFY34" s="25"/>
      <c r="GFZ34" s="25"/>
      <c r="GGA34" s="25"/>
      <c r="GGB34" s="25"/>
      <c r="GGC34" s="25"/>
      <c r="GGD34" s="25"/>
      <c r="GGE34" s="25"/>
      <c r="GGF34" s="25"/>
      <c r="GGG34" s="25"/>
      <c r="GGH34" s="25"/>
      <c r="GGI34" s="25"/>
      <c r="GGJ34" s="25"/>
      <c r="GGK34" s="25"/>
      <c r="GGL34" s="25"/>
      <c r="GGM34" s="25"/>
      <c r="GGN34" s="25"/>
      <c r="GGO34" s="25"/>
      <c r="GGP34" s="25"/>
      <c r="GGQ34" s="25"/>
      <c r="GGR34" s="25"/>
      <c r="GGS34" s="25"/>
      <c r="GGT34" s="25"/>
      <c r="GGU34" s="25"/>
      <c r="GGV34" s="25"/>
      <c r="GGW34" s="25"/>
      <c r="GGX34" s="25"/>
      <c r="GGY34" s="25"/>
      <c r="GGZ34" s="25"/>
      <c r="GHA34" s="25"/>
      <c r="GHB34" s="25"/>
      <c r="GHC34" s="25"/>
      <c r="GHD34" s="25"/>
      <c r="GHE34" s="25"/>
      <c r="GHF34" s="25"/>
      <c r="GHG34" s="25"/>
      <c r="GHH34" s="25"/>
      <c r="GHI34" s="25"/>
      <c r="GHJ34" s="25"/>
      <c r="GHK34" s="25"/>
      <c r="GHL34" s="25"/>
      <c r="GHM34" s="25"/>
      <c r="GHN34" s="25"/>
      <c r="GHO34" s="25"/>
      <c r="GHP34" s="25"/>
      <c r="GHQ34" s="25"/>
      <c r="GHR34" s="25"/>
      <c r="GHS34" s="25"/>
      <c r="GHT34" s="25"/>
      <c r="GHU34" s="25"/>
      <c r="GHV34" s="25"/>
      <c r="GHW34" s="25"/>
      <c r="GHX34" s="25"/>
      <c r="GHY34" s="25"/>
      <c r="GHZ34" s="25"/>
      <c r="GIA34" s="25"/>
      <c r="GIB34" s="25"/>
      <c r="GIC34" s="25"/>
      <c r="GID34" s="25"/>
      <c r="GIE34" s="25"/>
      <c r="GIF34" s="25"/>
      <c r="GIG34" s="25"/>
      <c r="GIH34" s="25"/>
      <c r="GII34" s="25"/>
      <c r="GIJ34" s="25"/>
      <c r="GIK34" s="25"/>
      <c r="GIL34" s="25"/>
      <c r="GIM34" s="25"/>
      <c r="GIN34" s="25"/>
      <c r="GIO34" s="25"/>
      <c r="GIP34" s="25"/>
      <c r="GIQ34" s="25"/>
      <c r="GIR34" s="25"/>
      <c r="GIS34" s="25"/>
      <c r="GIT34" s="25"/>
      <c r="GIU34" s="25"/>
      <c r="GIV34" s="25"/>
      <c r="GIW34" s="25"/>
      <c r="GIX34" s="25"/>
      <c r="GIY34" s="25"/>
      <c r="GIZ34" s="25"/>
      <c r="GJA34" s="25"/>
      <c r="GJB34" s="25"/>
      <c r="GJC34" s="25"/>
      <c r="GJD34" s="25"/>
      <c r="GJE34" s="25"/>
      <c r="GJF34" s="25"/>
      <c r="GJG34" s="25"/>
      <c r="GJH34" s="25"/>
      <c r="GJI34" s="25"/>
      <c r="GJJ34" s="25"/>
      <c r="GJK34" s="25"/>
      <c r="GJL34" s="25"/>
      <c r="GJM34" s="25"/>
      <c r="GJN34" s="25"/>
      <c r="GJO34" s="25"/>
      <c r="GJP34" s="25"/>
      <c r="GJQ34" s="25"/>
      <c r="GJR34" s="25"/>
      <c r="GJS34" s="25"/>
      <c r="GJT34" s="25"/>
      <c r="GJU34" s="25"/>
      <c r="GJV34" s="25"/>
      <c r="GJW34" s="25"/>
      <c r="GJX34" s="25"/>
      <c r="GJY34" s="25"/>
      <c r="GJZ34" s="25"/>
      <c r="GKA34" s="25"/>
      <c r="GKB34" s="25"/>
      <c r="GKC34" s="25"/>
      <c r="GKD34" s="25"/>
      <c r="GKE34" s="25"/>
      <c r="GKF34" s="25"/>
      <c r="GKG34" s="25"/>
      <c r="GKH34" s="25"/>
      <c r="GKI34" s="25"/>
      <c r="GKJ34" s="25"/>
      <c r="GKK34" s="25"/>
      <c r="GKL34" s="25"/>
      <c r="GKM34" s="25"/>
      <c r="GKN34" s="25"/>
      <c r="GKO34" s="25"/>
      <c r="GKP34" s="25"/>
      <c r="GKQ34" s="25"/>
      <c r="GKR34" s="25"/>
      <c r="GKS34" s="25"/>
      <c r="GKT34" s="25"/>
      <c r="GKU34" s="25"/>
      <c r="GKV34" s="25"/>
      <c r="GKW34" s="25"/>
      <c r="GKX34" s="25"/>
      <c r="GKY34" s="25"/>
      <c r="GKZ34" s="25"/>
      <c r="GLA34" s="25"/>
      <c r="GLB34" s="25"/>
      <c r="GLC34" s="25"/>
      <c r="GLD34" s="25"/>
      <c r="GLE34" s="25"/>
      <c r="GLF34" s="25"/>
      <c r="GLG34" s="25"/>
      <c r="GLH34" s="25"/>
      <c r="GLI34" s="25"/>
      <c r="GLJ34" s="25"/>
      <c r="GLK34" s="25"/>
      <c r="GLL34" s="25"/>
      <c r="GLM34" s="25"/>
      <c r="GLN34" s="25"/>
      <c r="GLO34" s="25"/>
      <c r="GLP34" s="25"/>
      <c r="GLQ34" s="25"/>
      <c r="GLR34" s="25"/>
      <c r="GLS34" s="25"/>
      <c r="GLT34" s="25"/>
      <c r="GLU34" s="25"/>
      <c r="GLV34" s="25"/>
      <c r="GLW34" s="25"/>
      <c r="GLX34" s="25"/>
      <c r="GLY34" s="25"/>
      <c r="GLZ34" s="25"/>
      <c r="GMA34" s="25"/>
      <c r="GMB34" s="25"/>
      <c r="GMC34" s="25"/>
      <c r="GMD34" s="25"/>
      <c r="GME34" s="25"/>
      <c r="GMF34" s="25"/>
      <c r="GMG34" s="25"/>
      <c r="GMH34" s="25"/>
      <c r="GMI34" s="25"/>
      <c r="GMJ34" s="25"/>
      <c r="GMK34" s="25"/>
      <c r="GML34" s="25"/>
      <c r="GMM34" s="25"/>
      <c r="GMN34" s="25"/>
      <c r="GMO34" s="25"/>
      <c r="GMP34" s="25"/>
      <c r="GMQ34" s="25"/>
      <c r="GMR34" s="25"/>
      <c r="GMS34" s="25"/>
      <c r="GMT34" s="25"/>
      <c r="GMU34" s="25"/>
      <c r="GMV34" s="25"/>
      <c r="GMW34" s="25"/>
      <c r="GMX34" s="25"/>
      <c r="GMY34" s="25"/>
      <c r="GMZ34" s="25"/>
      <c r="GNA34" s="25"/>
      <c r="GNB34" s="25"/>
      <c r="GNC34" s="25"/>
      <c r="GND34" s="25"/>
      <c r="GNE34" s="25"/>
      <c r="GNF34" s="25"/>
      <c r="GNG34" s="25"/>
      <c r="GNH34" s="25"/>
      <c r="GNI34" s="25"/>
      <c r="GNJ34" s="25"/>
      <c r="GNK34" s="25"/>
      <c r="GNL34" s="25"/>
      <c r="GNM34" s="25"/>
      <c r="GNN34" s="25"/>
      <c r="GNO34" s="25"/>
      <c r="GNP34" s="25"/>
      <c r="GNQ34" s="25"/>
      <c r="GNR34" s="25"/>
      <c r="GNS34" s="25"/>
      <c r="GNT34" s="25"/>
      <c r="GNU34" s="25"/>
      <c r="GNV34" s="25"/>
      <c r="GNW34" s="25"/>
      <c r="GNX34" s="25"/>
      <c r="GNY34" s="25"/>
      <c r="GNZ34" s="25"/>
      <c r="GOA34" s="25"/>
      <c r="GOB34" s="25"/>
      <c r="GOC34" s="25"/>
      <c r="GOD34" s="25"/>
      <c r="GOE34" s="25"/>
      <c r="GOF34" s="25"/>
      <c r="GOG34" s="25"/>
      <c r="GOH34" s="25"/>
      <c r="GOI34" s="25"/>
      <c r="GOJ34" s="25"/>
      <c r="GOK34" s="25"/>
      <c r="GOL34" s="25"/>
      <c r="GOM34" s="25"/>
      <c r="GON34" s="25"/>
      <c r="GOO34" s="25"/>
      <c r="GOP34" s="25"/>
      <c r="GOQ34" s="25"/>
      <c r="GOR34" s="25"/>
      <c r="GOS34" s="25"/>
      <c r="GOT34" s="25"/>
      <c r="GOU34" s="25"/>
      <c r="GOV34" s="25"/>
      <c r="GOW34" s="25"/>
      <c r="GOX34" s="25"/>
      <c r="GOY34" s="25"/>
      <c r="GOZ34" s="25"/>
      <c r="GPA34" s="25"/>
      <c r="GPB34" s="25"/>
      <c r="GPC34" s="25"/>
      <c r="GPD34" s="25"/>
      <c r="GPE34" s="25"/>
      <c r="GPF34" s="25"/>
      <c r="GPG34" s="25"/>
      <c r="GPH34" s="25"/>
      <c r="GPI34" s="25"/>
      <c r="GPJ34" s="25"/>
      <c r="GPK34" s="25"/>
      <c r="GPL34" s="25"/>
      <c r="GPM34" s="25"/>
      <c r="GPN34" s="25"/>
      <c r="GPO34" s="25"/>
      <c r="GPP34" s="25"/>
      <c r="GPQ34" s="25"/>
      <c r="GPR34" s="25"/>
      <c r="GPS34" s="25"/>
      <c r="GPT34" s="25"/>
      <c r="GPU34" s="25"/>
      <c r="GPV34" s="25"/>
      <c r="GPW34" s="25"/>
      <c r="GPX34" s="25"/>
      <c r="GPY34" s="25"/>
      <c r="GPZ34" s="25"/>
      <c r="GQA34" s="25"/>
      <c r="GQB34" s="25"/>
      <c r="GQC34" s="25"/>
      <c r="GQD34" s="25"/>
      <c r="GQE34" s="25"/>
      <c r="GQF34" s="25"/>
      <c r="GQG34" s="25"/>
      <c r="GQH34" s="25"/>
      <c r="GQI34" s="25"/>
      <c r="GQJ34" s="25"/>
      <c r="GQK34" s="25"/>
      <c r="GQL34" s="25"/>
      <c r="GQM34" s="25"/>
      <c r="GQN34" s="25"/>
      <c r="GQO34" s="25"/>
      <c r="GQP34" s="25"/>
      <c r="GQQ34" s="25"/>
      <c r="GQR34" s="25"/>
      <c r="GQS34" s="25"/>
      <c r="GQT34" s="25"/>
      <c r="GQU34" s="25"/>
      <c r="GQV34" s="25"/>
      <c r="GQW34" s="25"/>
      <c r="GQX34" s="25"/>
      <c r="GQY34" s="25"/>
      <c r="GQZ34" s="25"/>
      <c r="GRA34" s="25"/>
      <c r="GRB34" s="25"/>
      <c r="GRC34" s="25"/>
      <c r="GRD34" s="25"/>
      <c r="GRE34" s="25"/>
      <c r="GRF34" s="25"/>
      <c r="GRG34" s="25"/>
      <c r="GRH34" s="25"/>
      <c r="GRI34" s="25"/>
      <c r="GRJ34" s="25"/>
      <c r="GRK34" s="25"/>
      <c r="GRL34" s="25"/>
      <c r="GRM34" s="25"/>
      <c r="GRN34" s="25"/>
      <c r="GRO34" s="25"/>
      <c r="GRP34" s="25"/>
      <c r="GRQ34" s="25"/>
      <c r="GRR34" s="25"/>
      <c r="GRS34" s="25"/>
      <c r="GRT34" s="25"/>
      <c r="GRU34" s="25"/>
      <c r="GRV34" s="25"/>
      <c r="GRW34" s="25"/>
      <c r="GRX34" s="25"/>
      <c r="GRY34" s="25"/>
      <c r="GRZ34" s="25"/>
      <c r="GSA34" s="25"/>
      <c r="GSB34" s="25"/>
      <c r="GSC34" s="25"/>
      <c r="GSD34" s="25"/>
      <c r="GSE34" s="25"/>
      <c r="GSF34" s="25"/>
      <c r="GSG34" s="25"/>
      <c r="GSH34" s="25"/>
      <c r="GSI34" s="25"/>
      <c r="GSJ34" s="25"/>
      <c r="GSK34" s="25"/>
      <c r="GSL34" s="25"/>
      <c r="GSM34" s="25"/>
      <c r="GSN34" s="25"/>
      <c r="GSO34" s="25"/>
      <c r="GSP34" s="25"/>
      <c r="GSQ34" s="25"/>
      <c r="GSR34" s="25"/>
      <c r="GSS34" s="25"/>
      <c r="GST34" s="25"/>
      <c r="GSU34" s="25"/>
      <c r="GSV34" s="25"/>
      <c r="GSW34" s="25"/>
      <c r="GSX34" s="25"/>
      <c r="GSY34" s="25"/>
      <c r="GSZ34" s="25"/>
      <c r="GTA34" s="25"/>
      <c r="GTB34" s="25"/>
      <c r="GTC34" s="25"/>
      <c r="GTD34" s="25"/>
      <c r="GTE34" s="25"/>
      <c r="GTF34" s="25"/>
      <c r="GTG34" s="25"/>
      <c r="GTH34" s="25"/>
      <c r="GTI34" s="25"/>
      <c r="GTJ34" s="25"/>
      <c r="GTK34" s="25"/>
      <c r="GTL34" s="25"/>
      <c r="GTM34" s="25"/>
      <c r="GTN34" s="25"/>
      <c r="GTO34" s="25"/>
      <c r="GTP34" s="25"/>
      <c r="GTQ34" s="25"/>
      <c r="GTR34" s="25"/>
      <c r="GTS34" s="25"/>
      <c r="GTT34" s="25"/>
      <c r="GTU34" s="25"/>
      <c r="GTV34" s="25"/>
      <c r="GTW34" s="25"/>
      <c r="GTX34" s="25"/>
      <c r="GTY34" s="25"/>
      <c r="GTZ34" s="25"/>
      <c r="GUA34" s="25"/>
      <c r="GUB34" s="25"/>
      <c r="GUC34" s="25"/>
      <c r="GUD34" s="25"/>
      <c r="GUE34" s="25"/>
      <c r="GUF34" s="25"/>
      <c r="GUG34" s="25"/>
      <c r="GUH34" s="25"/>
      <c r="GUI34" s="25"/>
      <c r="GUJ34" s="25"/>
      <c r="GUK34" s="25"/>
      <c r="GUL34" s="25"/>
      <c r="GUM34" s="25"/>
      <c r="GUN34" s="25"/>
      <c r="GUO34" s="25"/>
      <c r="GUP34" s="25"/>
      <c r="GUQ34" s="25"/>
      <c r="GUR34" s="25"/>
      <c r="GUS34" s="25"/>
      <c r="GUT34" s="25"/>
      <c r="GUU34" s="25"/>
      <c r="GUV34" s="25"/>
      <c r="GUW34" s="25"/>
      <c r="GUX34" s="25"/>
      <c r="GUY34" s="25"/>
      <c r="GUZ34" s="25"/>
      <c r="GVA34" s="25"/>
      <c r="GVB34" s="25"/>
      <c r="GVC34" s="25"/>
      <c r="GVD34" s="25"/>
      <c r="GVE34" s="25"/>
      <c r="GVF34" s="25"/>
      <c r="GVG34" s="25"/>
      <c r="GVH34" s="25"/>
      <c r="GVI34" s="25"/>
      <c r="GVJ34" s="25"/>
      <c r="GVK34" s="25"/>
      <c r="GVL34" s="25"/>
      <c r="GVM34" s="25"/>
      <c r="GVN34" s="25"/>
      <c r="GVO34" s="25"/>
      <c r="GVP34" s="25"/>
      <c r="GVQ34" s="25"/>
      <c r="GVR34" s="25"/>
      <c r="GVS34" s="25"/>
      <c r="GVT34" s="25"/>
      <c r="GVU34" s="25"/>
      <c r="GVV34" s="25"/>
      <c r="GVW34" s="25"/>
      <c r="GVX34" s="25"/>
      <c r="GVY34" s="25"/>
      <c r="GVZ34" s="25"/>
      <c r="GWA34" s="25"/>
      <c r="GWB34" s="25"/>
      <c r="GWC34" s="25"/>
      <c r="GWD34" s="25"/>
      <c r="GWE34" s="25"/>
      <c r="GWF34" s="25"/>
      <c r="GWG34" s="25"/>
      <c r="GWH34" s="25"/>
      <c r="GWI34" s="25"/>
      <c r="GWJ34" s="25"/>
      <c r="GWK34" s="25"/>
      <c r="GWL34" s="25"/>
      <c r="GWM34" s="25"/>
      <c r="GWN34" s="25"/>
      <c r="GWO34" s="25"/>
      <c r="GWP34" s="25"/>
      <c r="GWQ34" s="25"/>
      <c r="GWR34" s="25"/>
      <c r="GWS34" s="25"/>
      <c r="GWT34" s="25"/>
      <c r="GWU34" s="25"/>
      <c r="GWV34" s="25"/>
      <c r="GWW34" s="25"/>
      <c r="GWX34" s="25"/>
      <c r="GWY34" s="25"/>
      <c r="GWZ34" s="25"/>
      <c r="GXA34" s="25"/>
      <c r="GXB34" s="25"/>
      <c r="GXC34" s="25"/>
      <c r="GXD34" s="25"/>
      <c r="GXE34" s="25"/>
      <c r="GXF34" s="25"/>
      <c r="GXG34" s="25"/>
      <c r="GXH34" s="25"/>
      <c r="GXI34" s="25"/>
      <c r="GXJ34" s="25"/>
      <c r="GXK34" s="25"/>
      <c r="GXL34" s="25"/>
      <c r="GXM34" s="25"/>
      <c r="GXN34" s="25"/>
      <c r="GXO34" s="25"/>
      <c r="GXP34" s="25"/>
      <c r="GXQ34" s="25"/>
      <c r="GXR34" s="25"/>
      <c r="GXS34" s="25"/>
      <c r="GXT34" s="25"/>
      <c r="GXU34" s="25"/>
      <c r="GXV34" s="25"/>
      <c r="GXW34" s="25"/>
      <c r="GXX34" s="25"/>
      <c r="GXY34" s="25"/>
      <c r="GXZ34" s="25"/>
      <c r="GYA34" s="25"/>
      <c r="GYB34" s="25"/>
      <c r="GYC34" s="25"/>
      <c r="GYD34" s="25"/>
      <c r="GYE34" s="25"/>
      <c r="GYF34" s="25"/>
      <c r="GYG34" s="25"/>
      <c r="GYH34" s="25"/>
      <c r="GYI34" s="25"/>
      <c r="GYJ34" s="25"/>
      <c r="GYK34" s="25"/>
      <c r="GYL34" s="25"/>
      <c r="GYM34" s="25"/>
      <c r="GYN34" s="25"/>
      <c r="GYO34" s="25"/>
      <c r="GYP34" s="25"/>
      <c r="GYQ34" s="25"/>
      <c r="GYR34" s="25"/>
      <c r="GYS34" s="25"/>
      <c r="GYT34" s="25"/>
      <c r="GYU34" s="25"/>
      <c r="GYV34" s="25"/>
      <c r="GYW34" s="25"/>
      <c r="GYX34" s="25"/>
      <c r="GYY34" s="25"/>
      <c r="GYZ34" s="25"/>
      <c r="GZA34" s="25"/>
      <c r="GZB34" s="25"/>
      <c r="GZC34" s="25"/>
      <c r="GZD34" s="25"/>
      <c r="GZE34" s="25"/>
      <c r="GZF34" s="25"/>
      <c r="GZG34" s="25"/>
      <c r="GZH34" s="25"/>
      <c r="GZI34" s="25"/>
      <c r="GZJ34" s="25"/>
      <c r="GZK34" s="25"/>
      <c r="GZL34" s="25"/>
      <c r="GZM34" s="25"/>
      <c r="GZN34" s="25"/>
      <c r="GZO34" s="25"/>
      <c r="GZP34" s="25"/>
      <c r="GZQ34" s="25"/>
      <c r="GZR34" s="25"/>
      <c r="GZS34" s="25"/>
      <c r="GZT34" s="25"/>
      <c r="GZU34" s="25"/>
      <c r="GZV34" s="25"/>
      <c r="GZW34" s="25"/>
      <c r="GZX34" s="25"/>
      <c r="GZY34" s="25"/>
      <c r="GZZ34" s="25"/>
      <c r="HAA34" s="25"/>
      <c r="HAB34" s="25"/>
      <c r="HAC34" s="25"/>
      <c r="HAD34" s="25"/>
      <c r="HAE34" s="25"/>
      <c r="HAF34" s="25"/>
      <c r="HAG34" s="25"/>
      <c r="HAH34" s="25"/>
      <c r="HAI34" s="25"/>
      <c r="HAJ34" s="25"/>
      <c r="HAK34" s="25"/>
      <c r="HAL34" s="25"/>
      <c r="HAM34" s="25"/>
      <c r="HAN34" s="25"/>
      <c r="HAO34" s="25"/>
      <c r="HAP34" s="25"/>
      <c r="HAQ34" s="25"/>
      <c r="HAR34" s="25"/>
      <c r="HAS34" s="25"/>
      <c r="HAT34" s="25"/>
      <c r="HAU34" s="25"/>
      <c r="HAV34" s="25"/>
      <c r="HAW34" s="25"/>
      <c r="HAX34" s="25"/>
      <c r="HAY34" s="25"/>
      <c r="HAZ34" s="25"/>
      <c r="HBA34" s="25"/>
      <c r="HBB34" s="25"/>
      <c r="HBC34" s="25"/>
      <c r="HBD34" s="25"/>
      <c r="HBE34" s="25"/>
      <c r="HBF34" s="25"/>
      <c r="HBG34" s="25"/>
      <c r="HBH34" s="25"/>
      <c r="HBI34" s="25"/>
      <c r="HBJ34" s="25"/>
      <c r="HBK34" s="25"/>
      <c r="HBL34" s="25"/>
      <c r="HBM34" s="25"/>
      <c r="HBN34" s="25"/>
      <c r="HBO34" s="25"/>
      <c r="HBP34" s="25"/>
      <c r="HBQ34" s="25"/>
      <c r="HBR34" s="25"/>
      <c r="HBS34" s="25"/>
      <c r="HBT34" s="25"/>
      <c r="HBU34" s="25"/>
      <c r="HBV34" s="25"/>
      <c r="HBW34" s="25"/>
      <c r="HBX34" s="25"/>
      <c r="HBY34" s="25"/>
      <c r="HBZ34" s="25"/>
      <c r="HCA34" s="25"/>
      <c r="HCB34" s="25"/>
      <c r="HCC34" s="25"/>
      <c r="HCD34" s="25"/>
      <c r="HCE34" s="25"/>
      <c r="HCF34" s="25"/>
      <c r="HCG34" s="25"/>
      <c r="HCH34" s="25"/>
      <c r="HCI34" s="25"/>
      <c r="HCJ34" s="25"/>
      <c r="HCK34" s="25"/>
      <c r="HCL34" s="25"/>
      <c r="HCM34" s="25"/>
      <c r="HCN34" s="25"/>
      <c r="HCO34" s="25"/>
      <c r="HCP34" s="25"/>
      <c r="HCQ34" s="25"/>
      <c r="HCR34" s="25"/>
      <c r="HCS34" s="25"/>
      <c r="HCT34" s="25"/>
      <c r="HCU34" s="25"/>
      <c r="HCV34" s="25"/>
      <c r="HCW34" s="25"/>
      <c r="HCX34" s="25"/>
      <c r="HCY34" s="25"/>
      <c r="HCZ34" s="25"/>
      <c r="HDA34" s="25"/>
      <c r="HDB34" s="25"/>
      <c r="HDC34" s="25"/>
      <c r="HDD34" s="25"/>
      <c r="HDE34" s="25"/>
      <c r="HDF34" s="25"/>
      <c r="HDG34" s="25"/>
      <c r="HDH34" s="25"/>
      <c r="HDI34" s="25"/>
      <c r="HDJ34" s="25"/>
      <c r="HDK34" s="25"/>
      <c r="HDL34" s="25"/>
      <c r="HDM34" s="25"/>
      <c r="HDN34" s="25"/>
      <c r="HDO34" s="25"/>
      <c r="HDP34" s="25"/>
      <c r="HDQ34" s="25"/>
      <c r="HDR34" s="25"/>
      <c r="HDS34" s="25"/>
      <c r="HDT34" s="25"/>
      <c r="HDU34" s="25"/>
      <c r="HDV34" s="25"/>
      <c r="HDW34" s="25"/>
      <c r="HDX34" s="25"/>
      <c r="HDY34" s="25"/>
      <c r="HDZ34" s="25"/>
      <c r="HEA34" s="25"/>
      <c r="HEB34" s="25"/>
      <c r="HEC34" s="25"/>
      <c r="HED34" s="25"/>
      <c r="HEE34" s="25"/>
      <c r="HEF34" s="25"/>
      <c r="HEG34" s="25"/>
      <c r="HEH34" s="25"/>
      <c r="HEI34" s="25"/>
      <c r="HEJ34" s="25"/>
      <c r="HEK34" s="25"/>
      <c r="HEL34" s="25"/>
      <c r="HEM34" s="25"/>
      <c r="HEN34" s="25"/>
      <c r="HEO34" s="25"/>
      <c r="HEP34" s="25"/>
      <c r="HEQ34" s="25"/>
      <c r="HER34" s="25"/>
      <c r="HES34" s="25"/>
      <c r="HET34" s="25"/>
      <c r="HEU34" s="25"/>
      <c r="HEV34" s="25"/>
      <c r="HEW34" s="25"/>
      <c r="HEX34" s="25"/>
      <c r="HEY34" s="25"/>
      <c r="HEZ34" s="25"/>
      <c r="HFA34" s="25"/>
      <c r="HFB34" s="25"/>
      <c r="HFC34" s="25"/>
      <c r="HFD34" s="25"/>
      <c r="HFE34" s="25"/>
      <c r="HFF34" s="25"/>
      <c r="HFG34" s="25"/>
      <c r="HFH34" s="25"/>
      <c r="HFI34" s="25"/>
      <c r="HFJ34" s="25"/>
      <c r="HFK34" s="25"/>
      <c r="HFL34" s="25"/>
      <c r="HFM34" s="25"/>
      <c r="HFN34" s="25"/>
      <c r="HFO34" s="25"/>
      <c r="HFP34" s="25"/>
      <c r="HFQ34" s="25"/>
      <c r="HFR34" s="25"/>
      <c r="HFS34" s="25"/>
      <c r="HFT34" s="25"/>
      <c r="HFU34" s="25"/>
      <c r="HFV34" s="25"/>
      <c r="HFW34" s="25"/>
      <c r="HFX34" s="25"/>
      <c r="HFY34" s="25"/>
      <c r="HFZ34" s="25"/>
      <c r="HGA34" s="25"/>
      <c r="HGB34" s="25"/>
      <c r="HGC34" s="25"/>
      <c r="HGD34" s="25"/>
      <c r="HGE34" s="25"/>
      <c r="HGF34" s="25"/>
      <c r="HGG34" s="25"/>
      <c r="HGH34" s="25"/>
      <c r="HGI34" s="25"/>
      <c r="HGJ34" s="25"/>
      <c r="HGK34" s="25"/>
      <c r="HGL34" s="25"/>
      <c r="HGM34" s="25"/>
      <c r="HGN34" s="25"/>
      <c r="HGO34" s="25"/>
      <c r="HGP34" s="25"/>
      <c r="HGQ34" s="25"/>
      <c r="HGR34" s="25"/>
      <c r="HGS34" s="25"/>
      <c r="HGT34" s="25"/>
      <c r="HGU34" s="25"/>
      <c r="HGV34" s="25"/>
      <c r="HGW34" s="25"/>
      <c r="HGX34" s="25"/>
      <c r="HGY34" s="25"/>
      <c r="HGZ34" s="25"/>
      <c r="HHA34" s="25"/>
      <c r="HHB34" s="25"/>
      <c r="HHC34" s="25"/>
      <c r="HHD34" s="25"/>
      <c r="HHE34" s="25"/>
      <c r="HHF34" s="25"/>
      <c r="HHG34" s="25"/>
      <c r="HHH34" s="25"/>
      <c r="HHI34" s="25"/>
      <c r="HHJ34" s="25"/>
      <c r="HHK34" s="25"/>
      <c r="HHL34" s="25"/>
      <c r="HHM34" s="25"/>
      <c r="HHN34" s="25"/>
      <c r="HHO34" s="25"/>
      <c r="HHP34" s="25"/>
      <c r="HHQ34" s="25"/>
      <c r="HHR34" s="25"/>
      <c r="HHS34" s="25"/>
      <c r="HHT34" s="25"/>
      <c r="HHU34" s="25"/>
      <c r="HHV34" s="25"/>
      <c r="HHW34" s="25"/>
      <c r="HHX34" s="25"/>
      <c r="HHY34" s="25"/>
      <c r="HHZ34" s="25"/>
      <c r="HIA34" s="25"/>
      <c r="HIB34" s="25"/>
      <c r="HIC34" s="25"/>
      <c r="HID34" s="25"/>
      <c r="HIE34" s="25"/>
      <c r="HIF34" s="25"/>
      <c r="HIG34" s="25"/>
      <c r="HIH34" s="25"/>
      <c r="HII34" s="25"/>
      <c r="HIJ34" s="25"/>
      <c r="HIK34" s="25"/>
      <c r="HIL34" s="25"/>
      <c r="HIM34" s="25"/>
      <c r="HIN34" s="25"/>
      <c r="HIO34" s="25"/>
      <c r="HIP34" s="25"/>
      <c r="HIQ34" s="25"/>
      <c r="HIR34" s="25"/>
      <c r="HIS34" s="25"/>
      <c r="HIT34" s="25"/>
      <c r="HIU34" s="25"/>
      <c r="HIV34" s="25"/>
      <c r="HIW34" s="25"/>
      <c r="HIX34" s="25"/>
      <c r="HIY34" s="25"/>
      <c r="HIZ34" s="25"/>
      <c r="HJA34" s="25"/>
      <c r="HJB34" s="25"/>
      <c r="HJC34" s="25"/>
      <c r="HJD34" s="25"/>
      <c r="HJE34" s="25"/>
      <c r="HJF34" s="25"/>
      <c r="HJG34" s="25"/>
      <c r="HJH34" s="25"/>
      <c r="HJI34" s="25"/>
      <c r="HJJ34" s="25"/>
      <c r="HJK34" s="25"/>
      <c r="HJL34" s="25"/>
      <c r="HJM34" s="25"/>
      <c r="HJN34" s="25"/>
      <c r="HJO34" s="25"/>
      <c r="HJP34" s="25"/>
      <c r="HJQ34" s="25"/>
      <c r="HJR34" s="25"/>
      <c r="HJS34" s="25"/>
      <c r="HJT34" s="25"/>
      <c r="HJU34" s="25"/>
      <c r="HJV34" s="25"/>
      <c r="HJW34" s="25"/>
      <c r="HJX34" s="25"/>
      <c r="HJY34" s="25"/>
      <c r="HJZ34" s="25"/>
      <c r="HKA34" s="25"/>
      <c r="HKB34" s="25"/>
      <c r="HKC34" s="25"/>
      <c r="HKD34" s="25"/>
      <c r="HKE34" s="25"/>
      <c r="HKF34" s="25"/>
      <c r="HKG34" s="25"/>
      <c r="HKH34" s="25"/>
      <c r="HKI34" s="25"/>
      <c r="HKJ34" s="25"/>
      <c r="HKK34" s="25"/>
      <c r="HKL34" s="25"/>
      <c r="HKM34" s="25"/>
      <c r="HKN34" s="25"/>
      <c r="HKO34" s="25"/>
      <c r="HKP34" s="25"/>
      <c r="HKQ34" s="25"/>
      <c r="HKR34" s="25"/>
      <c r="HKS34" s="25"/>
      <c r="HKT34" s="25"/>
      <c r="HKU34" s="25"/>
      <c r="HKV34" s="25"/>
      <c r="HKW34" s="25"/>
      <c r="HKX34" s="25"/>
      <c r="HKY34" s="25"/>
      <c r="HKZ34" s="25"/>
      <c r="HLA34" s="25"/>
      <c r="HLB34" s="25"/>
      <c r="HLC34" s="25"/>
      <c r="HLD34" s="25"/>
      <c r="HLE34" s="25"/>
      <c r="HLF34" s="25"/>
      <c r="HLG34" s="25"/>
      <c r="HLH34" s="25"/>
      <c r="HLI34" s="25"/>
      <c r="HLJ34" s="25"/>
      <c r="HLK34" s="25"/>
      <c r="HLL34" s="25"/>
      <c r="HLM34" s="25"/>
      <c r="HLN34" s="25"/>
      <c r="HLO34" s="25"/>
      <c r="HLP34" s="25"/>
      <c r="HLQ34" s="25"/>
      <c r="HLR34" s="25"/>
      <c r="HLS34" s="25"/>
      <c r="HLT34" s="25"/>
      <c r="HLU34" s="25"/>
      <c r="HLV34" s="25"/>
      <c r="HLW34" s="25"/>
      <c r="HLX34" s="25"/>
      <c r="HLY34" s="25"/>
      <c r="HLZ34" s="25"/>
      <c r="HMA34" s="25"/>
      <c r="HMB34" s="25"/>
      <c r="HMC34" s="25"/>
      <c r="HMD34" s="25"/>
      <c r="HME34" s="25"/>
      <c r="HMF34" s="25"/>
      <c r="HMG34" s="25"/>
      <c r="HMH34" s="25"/>
      <c r="HMI34" s="25"/>
      <c r="HMJ34" s="25"/>
      <c r="HMK34" s="25"/>
      <c r="HML34" s="25"/>
      <c r="HMM34" s="25"/>
      <c r="HMN34" s="25"/>
      <c r="HMO34" s="25"/>
      <c r="HMP34" s="25"/>
      <c r="HMQ34" s="25"/>
      <c r="HMR34" s="25"/>
      <c r="HMS34" s="25"/>
      <c r="HMT34" s="25"/>
      <c r="HMU34" s="25"/>
      <c r="HMV34" s="25"/>
      <c r="HMW34" s="25"/>
      <c r="HMX34" s="25"/>
      <c r="HMY34" s="25"/>
      <c r="HMZ34" s="25"/>
      <c r="HNA34" s="25"/>
      <c r="HNB34" s="25"/>
      <c r="HNC34" s="25"/>
      <c r="HND34" s="25"/>
      <c r="HNE34" s="25"/>
      <c r="HNF34" s="25"/>
      <c r="HNG34" s="25"/>
      <c r="HNH34" s="25"/>
      <c r="HNI34" s="25"/>
      <c r="HNJ34" s="25"/>
      <c r="HNK34" s="25"/>
      <c r="HNL34" s="25"/>
      <c r="HNM34" s="25"/>
      <c r="HNN34" s="25"/>
      <c r="HNO34" s="25"/>
      <c r="HNP34" s="25"/>
      <c r="HNQ34" s="25"/>
      <c r="HNR34" s="25"/>
      <c r="HNS34" s="25"/>
      <c r="HNT34" s="25"/>
      <c r="HNU34" s="25"/>
      <c r="HNV34" s="25"/>
      <c r="HNW34" s="25"/>
      <c r="HNX34" s="25"/>
      <c r="HNY34" s="25"/>
      <c r="HNZ34" s="25"/>
      <c r="HOA34" s="25"/>
      <c r="HOB34" s="25"/>
      <c r="HOC34" s="25"/>
      <c r="HOD34" s="25"/>
      <c r="HOE34" s="25"/>
      <c r="HOF34" s="25"/>
      <c r="HOG34" s="25"/>
      <c r="HOH34" s="25"/>
      <c r="HOI34" s="25"/>
      <c r="HOJ34" s="25"/>
      <c r="HOK34" s="25"/>
      <c r="HOL34" s="25"/>
      <c r="HOM34" s="25"/>
      <c r="HON34" s="25"/>
      <c r="HOO34" s="25"/>
      <c r="HOP34" s="25"/>
      <c r="HOQ34" s="25"/>
      <c r="HOR34" s="25"/>
      <c r="HOS34" s="25"/>
      <c r="HOT34" s="25"/>
      <c r="HOU34" s="25"/>
      <c r="HOV34" s="25"/>
      <c r="HOW34" s="25"/>
      <c r="HOX34" s="25"/>
      <c r="HOY34" s="25"/>
      <c r="HOZ34" s="25"/>
      <c r="HPA34" s="25"/>
      <c r="HPB34" s="25"/>
      <c r="HPC34" s="25"/>
      <c r="HPD34" s="25"/>
      <c r="HPE34" s="25"/>
      <c r="HPF34" s="25"/>
      <c r="HPG34" s="25"/>
      <c r="HPH34" s="25"/>
      <c r="HPI34" s="25"/>
      <c r="HPJ34" s="25"/>
      <c r="HPK34" s="25"/>
      <c r="HPL34" s="25"/>
      <c r="HPM34" s="25"/>
      <c r="HPN34" s="25"/>
      <c r="HPO34" s="25"/>
      <c r="HPP34" s="25"/>
      <c r="HPQ34" s="25"/>
      <c r="HPR34" s="25"/>
      <c r="HPS34" s="25"/>
      <c r="HPT34" s="25"/>
      <c r="HPU34" s="25"/>
      <c r="HPV34" s="25"/>
      <c r="HPW34" s="25"/>
      <c r="HPX34" s="25"/>
      <c r="HPY34" s="25"/>
      <c r="HPZ34" s="25"/>
      <c r="HQA34" s="25"/>
      <c r="HQB34" s="25"/>
      <c r="HQC34" s="25"/>
      <c r="HQD34" s="25"/>
      <c r="HQE34" s="25"/>
      <c r="HQF34" s="25"/>
      <c r="HQG34" s="25"/>
      <c r="HQH34" s="25"/>
      <c r="HQI34" s="25"/>
      <c r="HQJ34" s="25"/>
      <c r="HQK34" s="25"/>
      <c r="HQL34" s="25"/>
      <c r="HQM34" s="25"/>
      <c r="HQN34" s="25"/>
      <c r="HQO34" s="25"/>
      <c r="HQP34" s="25"/>
      <c r="HQQ34" s="25"/>
      <c r="HQR34" s="25"/>
      <c r="HQS34" s="25"/>
      <c r="HQT34" s="25"/>
      <c r="HQU34" s="25"/>
      <c r="HQV34" s="25"/>
      <c r="HQW34" s="25"/>
      <c r="HQX34" s="25"/>
      <c r="HQY34" s="25"/>
      <c r="HQZ34" s="25"/>
      <c r="HRA34" s="25"/>
      <c r="HRB34" s="25"/>
      <c r="HRC34" s="25"/>
      <c r="HRD34" s="25"/>
      <c r="HRE34" s="25"/>
      <c r="HRF34" s="25"/>
      <c r="HRG34" s="25"/>
      <c r="HRH34" s="25"/>
      <c r="HRI34" s="25"/>
      <c r="HRJ34" s="25"/>
      <c r="HRK34" s="25"/>
      <c r="HRL34" s="25"/>
      <c r="HRM34" s="25"/>
      <c r="HRN34" s="25"/>
      <c r="HRO34" s="25"/>
      <c r="HRP34" s="25"/>
      <c r="HRQ34" s="25"/>
      <c r="HRR34" s="25"/>
      <c r="HRS34" s="25"/>
      <c r="HRT34" s="25"/>
      <c r="HRU34" s="25"/>
      <c r="HRV34" s="25"/>
      <c r="HRW34" s="25"/>
      <c r="HRX34" s="25"/>
      <c r="HRY34" s="25"/>
      <c r="HRZ34" s="25"/>
      <c r="HSA34" s="25"/>
      <c r="HSB34" s="25"/>
      <c r="HSC34" s="25"/>
      <c r="HSD34" s="25"/>
      <c r="HSE34" s="25"/>
      <c r="HSF34" s="25"/>
      <c r="HSG34" s="25"/>
      <c r="HSH34" s="25"/>
      <c r="HSI34" s="25"/>
      <c r="HSJ34" s="25"/>
      <c r="HSK34" s="25"/>
      <c r="HSL34" s="25"/>
      <c r="HSM34" s="25"/>
      <c r="HSN34" s="25"/>
      <c r="HSO34" s="25"/>
      <c r="HSP34" s="25"/>
      <c r="HSQ34" s="25"/>
      <c r="HSR34" s="25"/>
      <c r="HSS34" s="25"/>
      <c r="HST34" s="25"/>
      <c r="HSU34" s="25"/>
      <c r="HSV34" s="25"/>
      <c r="HSW34" s="25"/>
      <c r="HSX34" s="25"/>
      <c r="HSY34" s="25"/>
      <c r="HSZ34" s="25"/>
      <c r="HTA34" s="25"/>
      <c r="HTB34" s="25"/>
      <c r="HTC34" s="25"/>
      <c r="HTD34" s="25"/>
      <c r="HTE34" s="25"/>
      <c r="HTF34" s="25"/>
      <c r="HTG34" s="25"/>
      <c r="HTH34" s="25"/>
      <c r="HTI34" s="25"/>
      <c r="HTJ34" s="25"/>
      <c r="HTK34" s="25"/>
      <c r="HTL34" s="25"/>
      <c r="HTM34" s="25"/>
      <c r="HTN34" s="25"/>
      <c r="HTO34" s="25"/>
      <c r="HTP34" s="25"/>
      <c r="HTQ34" s="25"/>
      <c r="HTR34" s="25"/>
      <c r="HTS34" s="25"/>
      <c r="HTT34" s="25"/>
      <c r="HTU34" s="25"/>
      <c r="HTV34" s="25"/>
      <c r="HTW34" s="25"/>
      <c r="HTX34" s="25"/>
      <c r="HTY34" s="25"/>
      <c r="HTZ34" s="25"/>
      <c r="HUA34" s="25"/>
      <c r="HUB34" s="25"/>
      <c r="HUC34" s="25"/>
      <c r="HUD34" s="25"/>
      <c r="HUE34" s="25"/>
      <c r="HUF34" s="25"/>
      <c r="HUG34" s="25"/>
      <c r="HUH34" s="25"/>
      <c r="HUI34" s="25"/>
      <c r="HUJ34" s="25"/>
      <c r="HUK34" s="25"/>
      <c r="HUL34" s="25"/>
      <c r="HUM34" s="25"/>
      <c r="HUN34" s="25"/>
      <c r="HUO34" s="25"/>
      <c r="HUP34" s="25"/>
      <c r="HUQ34" s="25"/>
      <c r="HUR34" s="25"/>
      <c r="HUS34" s="25"/>
      <c r="HUT34" s="25"/>
      <c r="HUU34" s="25"/>
      <c r="HUV34" s="25"/>
      <c r="HUW34" s="25"/>
      <c r="HUX34" s="25"/>
      <c r="HUY34" s="25"/>
      <c r="HUZ34" s="25"/>
      <c r="HVA34" s="25"/>
      <c r="HVB34" s="25"/>
      <c r="HVC34" s="25"/>
      <c r="HVD34" s="25"/>
      <c r="HVE34" s="25"/>
      <c r="HVF34" s="25"/>
      <c r="HVG34" s="25"/>
      <c r="HVH34" s="25"/>
      <c r="HVI34" s="25"/>
      <c r="HVJ34" s="25"/>
      <c r="HVK34" s="25"/>
      <c r="HVL34" s="25"/>
      <c r="HVM34" s="25"/>
      <c r="HVN34" s="25"/>
      <c r="HVO34" s="25"/>
      <c r="HVP34" s="25"/>
      <c r="HVQ34" s="25"/>
      <c r="HVR34" s="25"/>
      <c r="HVS34" s="25"/>
      <c r="HVT34" s="25"/>
      <c r="HVU34" s="25"/>
      <c r="HVV34" s="25"/>
      <c r="HVW34" s="25"/>
      <c r="HVX34" s="25"/>
      <c r="HVY34" s="25"/>
      <c r="HVZ34" s="25"/>
      <c r="HWA34" s="25"/>
      <c r="HWB34" s="25"/>
      <c r="HWC34" s="25"/>
      <c r="HWD34" s="25"/>
      <c r="HWE34" s="25"/>
      <c r="HWF34" s="25"/>
      <c r="HWG34" s="25"/>
      <c r="HWH34" s="25"/>
      <c r="HWI34" s="25"/>
      <c r="HWJ34" s="25"/>
      <c r="HWK34" s="25"/>
      <c r="HWL34" s="25"/>
      <c r="HWM34" s="25"/>
      <c r="HWN34" s="25"/>
      <c r="HWO34" s="25"/>
      <c r="HWP34" s="25"/>
      <c r="HWQ34" s="25"/>
      <c r="HWR34" s="25"/>
      <c r="HWS34" s="25"/>
      <c r="HWT34" s="25"/>
      <c r="HWU34" s="25"/>
      <c r="HWV34" s="25"/>
      <c r="HWW34" s="25"/>
      <c r="HWX34" s="25"/>
      <c r="HWY34" s="25"/>
      <c r="HWZ34" s="25"/>
      <c r="HXA34" s="25"/>
      <c r="HXB34" s="25"/>
      <c r="HXC34" s="25"/>
      <c r="HXD34" s="25"/>
      <c r="HXE34" s="25"/>
      <c r="HXF34" s="25"/>
      <c r="HXG34" s="25"/>
      <c r="HXH34" s="25"/>
      <c r="HXI34" s="25"/>
      <c r="HXJ34" s="25"/>
      <c r="HXK34" s="25"/>
      <c r="HXL34" s="25"/>
      <c r="HXM34" s="25"/>
      <c r="HXN34" s="25"/>
      <c r="HXO34" s="25"/>
      <c r="HXP34" s="25"/>
      <c r="HXQ34" s="25"/>
      <c r="HXR34" s="25"/>
      <c r="HXS34" s="25"/>
      <c r="HXT34" s="25"/>
      <c r="HXU34" s="25"/>
      <c r="HXV34" s="25"/>
      <c r="HXW34" s="25"/>
      <c r="HXX34" s="25"/>
      <c r="HXY34" s="25"/>
      <c r="HXZ34" s="25"/>
      <c r="HYA34" s="25"/>
      <c r="HYB34" s="25"/>
      <c r="HYC34" s="25"/>
      <c r="HYD34" s="25"/>
      <c r="HYE34" s="25"/>
      <c r="HYF34" s="25"/>
      <c r="HYG34" s="25"/>
      <c r="HYH34" s="25"/>
      <c r="HYI34" s="25"/>
      <c r="HYJ34" s="25"/>
      <c r="HYK34" s="25"/>
      <c r="HYL34" s="25"/>
      <c r="HYM34" s="25"/>
      <c r="HYN34" s="25"/>
      <c r="HYO34" s="25"/>
      <c r="HYP34" s="25"/>
      <c r="HYQ34" s="25"/>
      <c r="HYR34" s="25"/>
      <c r="HYS34" s="25"/>
      <c r="HYT34" s="25"/>
      <c r="HYU34" s="25"/>
      <c r="HYV34" s="25"/>
      <c r="HYW34" s="25"/>
      <c r="HYX34" s="25"/>
      <c r="HYY34" s="25"/>
      <c r="HYZ34" s="25"/>
      <c r="HZA34" s="25"/>
      <c r="HZB34" s="25"/>
      <c r="HZC34" s="25"/>
      <c r="HZD34" s="25"/>
      <c r="HZE34" s="25"/>
      <c r="HZF34" s="25"/>
      <c r="HZG34" s="25"/>
      <c r="HZH34" s="25"/>
      <c r="HZI34" s="25"/>
      <c r="HZJ34" s="25"/>
      <c r="HZK34" s="25"/>
      <c r="HZL34" s="25"/>
      <c r="HZM34" s="25"/>
      <c r="HZN34" s="25"/>
      <c r="HZO34" s="25"/>
      <c r="HZP34" s="25"/>
      <c r="HZQ34" s="25"/>
      <c r="HZR34" s="25"/>
      <c r="HZS34" s="25"/>
      <c r="HZT34" s="25"/>
      <c r="HZU34" s="25"/>
      <c r="HZV34" s="25"/>
      <c r="HZW34" s="25"/>
      <c r="HZX34" s="25"/>
      <c r="HZY34" s="25"/>
      <c r="HZZ34" s="25"/>
      <c r="IAA34" s="25"/>
      <c r="IAB34" s="25"/>
      <c r="IAC34" s="25"/>
      <c r="IAD34" s="25"/>
      <c r="IAE34" s="25"/>
      <c r="IAF34" s="25"/>
      <c r="IAG34" s="25"/>
      <c r="IAH34" s="25"/>
      <c r="IAI34" s="25"/>
      <c r="IAJ34" s="25"/>
      <c r="IAK34" s="25"/>
      <c r="IAL34" s="25"/>
      <c r="IAM34" s="25"/>
      <c r="IAN34" s="25"/>
      <c r="IAO34" s="25"/>
      <c r="IAP34" s="25"/>
      <c r="IAQ34" s="25"/>
      <c r="IAR34" s="25"/>
      <c r="IAS34" s="25"/>
      <c r="IAT34" s="25"/>
      <c r="IAU34" s="25"/>
      <c r="IAV34" s="25"/>
      <c r="IAW34" s="25"/>
      <c r="IAX34" s="25"/>
      <c r="IAY34" s="25"/>
      <c r="IAZ34" s="25"/>
      <c r="IBA34" s="25"/>
      <c r="IBB34" s="25"/>
      <c r="IBC34" s="25"/>
      <c r="IBD34" s="25"/>
      <c r="IBE34" s="25"/>
      <c r="IBF34" s="25"/>
      <c r="IBG34" s="25"/>
      <c r="IBH34" s="25"/>
      <c r="IBI34" s="25"/>
      <c r="IBJ34" s="25"/>
      <c r="IBK34" s="25"/>
      <c r="IBL34" s="25"/>
      <c r="IBM34" s="25"/>
      <c r="IBN34" s="25"/>
      <c r="IBO34" s="25"/>
      <c r="IBP34" s="25"/>
      <c r="IBQ34" s="25"/>
      <c r="IBR34" s="25"/>
      <c r="IBS34" s="25"/>
      <c r="IBT34" s="25"/>
      <c r="IBU34" s="25"/>
      <c r="IBV34" s="25"/>
      <c r="IBW34" s="25"/>
      <c r="IBX34" s="25"/>
      <c r="IBY34" s="25"/>
      <c r="IBZ34" s="25"/>
      <c r="ICA34" s="25"/>
      <c r="ICB34" s="25"/>
      <c r="ICC34" s="25"/>
      <c r="ICD34" s="25"/>
      <c r="ICE34" s="25"/>
      <c r="ICF34" s="25"/>
      <c r="ICG34" s="25"/>
      <c r="ICH34" s="25"/>
      <c r="ICI34" s="25"/>
      <c r="ICJ34" s="25"/>
      <c r="ICK34" s="25"/>
      <c r="ICL34" s="25"/>
      <c r="ICM34" s="25"/>
      <c r="ICN34" s="25"/>
      <c r="ICO34" s="25"/>
      <c r="ICP34" s="25"/>
      <c r="ICQ34" s="25"/>
      <c r="ICR34" s="25"/>
      <c r="ICS34" s="25"/>
      <c r="ICT34" s="25"/>
      <c r="ICU34" s="25"/>
      <c r="ICV34" s="25"/>
      <c r="ICW34" s="25"/>
      <c r="ICX34" s="25"/>
      <c r="ICY34" s="25"/>
      <c r="ICZ34" s="25"/>
      <c r="IDA34" s="25"/>
      <c r="IDB34" s="25"/>
      <c r="IDC34" s="25"/>
      <c r="IDD34" s="25"/>
      <c r="IDE34" s="25"/>
      <c r="IDF34" s="25"/>
      <c r="IDG34" s="25"/>
      <c r="IDH34" s="25"/>
      <c r="IDI34" s="25"/>
      <c r="IDJ34" s="25"/>
      <c r="IDK34" s="25"/>
      <c r="IDL34" s="25"/>
      <c r="IDM34" s="25"/>
      <c r="IDN34" s="25"/>
      <c r="IDO34" s="25"/>
      <c r="IDP34" s="25"/>
      <c r="IDQ34" s="25"/>
      <c r="IDR34" s="25"/>
      <c r="IDS34" s="25"/>
      <c r="IDT34" s="25"/>
      <c r="IDU34" s="25"/>
      <c r="IDV34" s="25"/>
      <c r="IDW34" s="25"/>
      <c r="IDX34" s="25"/>
      <c r="IDY34" s="25"/>
      <c r="IDZ34" s="25"/>
      <c r="IEA34" s="25"/>
      <c r="IEB34" s="25"/>
      <c r="IEC34" s="25"/>
      <c r="IED34" s="25"/>
      <c r="IEE34" s="25"/>
      <c r="IEF34" s="25"/>
      <c r="IEG34" s="25"/>
      <c r="IEH34" s="25"/>
      <c r="IEI34" s="25"/>
      <c r="IEJ34" s="25"/>
      <c r="IEK34" s="25"/>
      <c r="IEL34" s="25"/>
      <c r="IEM34" s="25"/>
      <c r="IEN34" s="25"/>
      <c r="IEO34" s="25"/>
      <c r="IEP34" s="25"/>
      <c r="IEQ34" s="25"/>
      <c r="IER34" s="25"/>
      <c r="IES34" s="25"/>
      <c r="IET34" s="25"/>
      <c r="IEU34" s="25"/>
      <c r="IEV34" s="25"/>
      <c r="IEW34" s="25"/>
      <c r="IEX34" s="25"/>
      <c r="IEY34" s="25"/>
      <c r="IEZ34" s="25"/>
      <c r="IFA34" s="25"/>
      <c r="IFB34" s="25"/>
      <c r="IFC34" s="25"/>
      <c r="IFD34" s="25"/>
      <c r="IFE34" s="25"/>
      <c r="IFF34" s="25"/>
      <c r="IFG34" s="25"/>
      <c r="IFH34" s="25"/>
      <c r="IFI34" s="25"/>
      <c r="IFJ34" s="25"/>
      <c r="IFK34" s="25"/>
      <c r="IFL34" s="25"/>
      <c r="IFM34" s="25"/>
      <c r="IFN34" s="25"/>
      <c r="IFO34" s="25"/>
      <c r="IFP34" s="25"/>
      <c r="IFQ34" s="25"/>
      <c r="IFR34" s="25"/>
      <c r="IFS34" s="25"/>
      <c r="IFT34" s="25"/>
      <c r="IFU34" s="25"/>
      <c r="IFV34" s="25"/>
      <c r="IFW34" s="25"/>
      <c r="IFX34" s="25"/>
      <c r="IFY34" s="25"/>
      <c r="IFZ34" s="25"/>
      <c r="IGA34" s="25"/>
      <c r="IGB34" s="25"/>
      <c r="IGC34" s="25"/>
      <c r="IGD34" s="25"/>
      <c r="IGE34" s="25"/>
      <c r="IGF34" s="25"/>
      <c r="IGG34" s="25"/>
      <c r="IGH34" s="25"/>
      <c r="IGI34" s="25"/>
      <c r="IGJ34" s="25"/>
      <c r="IGK34" s="25"/>
      <c r="IGL34" s="25"/>
      <c r="IGM34" s="25"/>
      <c r="IGN34" s="25"/>
      <c r="IGO34" s="25"/>
      <c r="IGP34" s="25"/>
      <c r="IGQ34" s="25"/>
      <c r="IGR34" s="25"/>
      <c r="IGS34" s="25"/>
      <c r="IGT34" s="25"/>
      <c r="IGU34" s="25"/>
      <c r="IGV34" s="25"/>
      <c r="IGW34" s="25"/>
      <c r="IGX34" s="25"/>
      <c r="IGY34" s="25"/>
      <c r="IGZ34" s="25"/>
      <c r="IHA34" s="25"/>
      <c r="IHB34" s="25"/>
      <c r="IHC34" s="25"/>
      <c r="IHD34" s="25"/>
      <c r="IHE34" s="25"/>
      <c r="IHF34" s="25"/>
      <c r="IHG34" s="25"/>
      <c r="IHH34" s="25"/>
      <c r="IHI34" s="25"/>
      <c r="IHJ34" s="25"/>
      <c r="IHK34" s="25"/>
      <c r="IHL34" s="25"/>
      <c r="IHM34" s="25"/>
      <c r="IHN34" s="25"/>
      <c r="IHO34" s="25"/>
      <c r="IHP34" s="25"/>
      <c r="IHQ34" s="25"/>
      <c r="IHR34" s="25"/>
      <c r="IHS34" s="25"/>
      <c r="IHT34" s="25"/>
      <c r="IHU34" s="25"/>
      <c r="IHV34" s="25"/>
      <c r="IHW34" s="25"/>
      <c r="IHX34" s="25"/>
      <c r="IHY34" s="25"/>
      <c r="IHZ34" s="25"/>
      <c r="IIA34" s="25"/>
      <c r="IIB34" s="25"/>
      <c r="IIC34" s="25"/>
      <c r="IID34" s="25"/>
      <c r="IIE34" s="25"/>
      <c r="IIF34" s="25"/>
      <c r="IIG34" s="25"/>
      <c r="IIH34" s="25"/>
      <c r="III34" s="25"/>
      <c r="IIJ34" s="25"/>
      <c r="IIK34" s="25"/>
      <c r="IIL34" s="25"/>
      <c r="IIM34" s="25"/>
      <c r="IIN34" s="25"/>
      <c r="IIO34" s="25"/>
      <c r="IIP34" s="25"/>
      <c r="IIQ34" s="25"/>
      <c r="IIR34" s="25"/>
      <c r="IIS34" s="25"/>
      <c r="IIT34" s="25"/>
      <c r="IIU34" s="25"/>
      <c r="IIV34" s="25"/>
      <c r="IIW34" s="25"/>
      <c r="IIX34" s="25"/>
      <c r="IIY34" s="25"/>
      <c r="IIZ34" s="25"/>
      <c r="IJA34" s="25"/>
      <c r="IJB34" s="25"/>
      <c r="IJC34" s="25"/>
      <c r="IJD34" s="25"/>
      <c r="IJE34" s="25"/>
      <c r="IJF34" s="25"/>
      <c r="IJG34" s="25"/>
      <c r="IJH34" s="25"/>
      <c r="IJI34" s="25"/>
      <c r="IJJ34" s="25"/>
      <c r="IJK34" s="25"/>
      <c r="IJL34" s="25"/>
      <c r="IJM34" s="25"/>
      <c r="IJN34" s="25"/>
      <c r="IJO34" s="25"/>
      <c r="IJP34" s="25"/>
      <c r="IJQ34" s="25"/>
      <c r="IJR34" s="25"/>
      <c r="IJS34" s="25"/>
      <c r="IJT34" s="25"/>
      <c r="IJU34" s="25"/>
      <c r="IJV34" s="25"/>
      <c r="IJW34" s="25"/>
      <c r="IJX34" s="25"/>
      <c r="IJY34" s="25"/>
      <c r="IJZ34" s="25"/>
      <c r="IKA34" s="25"/>
      <c r="IKB34" s="25"/>
      <c r="IKC34" s="25"/>
      <c r="IKD34" s="25"/>
      <c r="IKE34" s="25"/>
      <c r="IKF34" s="25"/>
      <c r="IKG34" s="25"/>
      <c r="IKH34" s="25"/>
      <c r="IKI34" s="25"/>
      <c r="IKJ34" s="25"/>
      <c r="IKK34" s="25"/>
      <c r="IKL34" s="25"/>
      <c r="IKM34" s="25"/>
      <c r="IKN34" s="25"/>
      <c r="IKO34" s="25"/>
      <c r="IKP34" s="25"/>
      <c r="IKQ34" s="25"/>
      <c r="IKR34" s="25"/>
      <c r="IKS34" s="25"/>
      <c r="IKT34" s="25"/>
      <c r="IKU34" s="25"/>
      <c r="IKV34" s="25"/>
      <c r="IKW34" s="25"/>
      <c r="IKX34" s="25"/>
      <c r="IKY34" s="25"/>
      <c r="IKZ34" s="25"/>
      <c r="ILA34" s="25"/>
      <c r="ILB34" s="25"/>
      <c r="ILC34" s="25"/>
      <c r="ILD34" s="25"/>
      <c r="ILE34" s="25"/>
      <c r="ILF34" s="25"/>
      <c r="ILG34" s="25"/>
      <c r="ILH34" s="25"/>
      <c r="ILI34" s="25"/>
      <c r="ILJ34" s="25"/>
      <c r="ILK34" s="25"/>
      <c r="ILL34" s="25"/>
      <c r="ILM34" s="25"/>
      <c r="ILN34" s="25"/>
      <c r="ILO34" s="25"/>
      <c r="ILP34" s="25"/>
      <c r="ILQ34" s="25"/>
      <c r="ILR34" s="25"/>
      <c r="ILS34" s="25"/>
      <c r="ILT34" s="25"/>
      <c r="ILU34" s="25"/>
      <c r="ILV34" s="25"/>
      <c r="ILW34" s="25"/>
      <c r="ILX34" s="25"/>
      <c r="ILY34" s="25"/>
      <c r="ILZ34" s="25"/>
      <c r="IMA34" s="25"/>
      <c r="IMB34" s="25"/>
      <c r="IMC34" s="25"/>
      <c r="IMD34" s="25"/>
      <c r="IME34" s="25"/>
      <c r="IMF34" s="25"/>
      <c r="IMG34" s="25"/>
      <c r="IMH34" s="25"/>
      <c r="IMI34" s="25"/>
      <c r="IMJ34" s="25"/>
      <c r="IMK34" s="25"/>
      <c r="IML34" s="25"/>
      <c r="IMM34" s="25"/>
      <c r="IMN34" s="25"/>
      <c r="IMO34" s="25"/>
      <c r="IMP34" s="25"/>
      <c r="IMQ34" s="25"/>
      <c r="IMR34" s="25"/>
      <c r="IMS34" s="25"/>
      <c r="IMT34" s="25"/>
      <c r="IMU34" s="25"/>
      <c r="IMV34" s="25"/>
      <c r="IMW34" s="25"/>
      <c r="IMX34" s="25"/>
      <c r="IMY34" s="25"/>
      <c r="IMZ34" s="25"/>
      <c r="INA34" s="25"/>
      <c r="INB34" s="25"/>
      <c r="INC34" s="25"/>
      <c r="IND34" s="25"/>
      <c r="INE34" s="25"/>
      <c r="INF34" s="25"/>
      <c r="ING34" s="25"/>
      <c r="INH34" s="25"/>
      <c r="INI34" s="25"/>
      <c r="INJ34" s="25"/>
      <c r="INK34" s="25"/>
      <c r="INL34" s="25"/>
      <c r="INM34" s="25"/>
      <c r="INN34" s="25"/>
      <c r="INO34" s="25"/>
      <c r="INP34" s="25"/>
      <c r="INQ34" s="25"/>
      <c r="INR34" s="25"/>
      <c r="INS34" s="25"/>
      <c r="INT34" s="25"/>
      <c r="INU34" s="25"/>
      <c r="INV34" s="25"/>
      <c r="INW34" s="25"/>
      <c r="INX34" s="25"/>
      <c r="INY34" s="25"/>
      <c r="INZ34" s="25"/>
      <c r="IOA34" s="25"/>
      <c r="IOB34" s="25"/>
      <c r="IOC34" s="25"/>
      <c r="IOD34" s="25"/>
      <c r="IOE34" s="25"/>
      <c r="IOF34" s="25"/>
      <c r="IOG34" s="25"/>
      <c r="IOH34" s="25"/>
      <c r="IOI34" s="25"/>
      <c r="IOJ34" s="25"/>
      <c r="IOK34" s="25"/>
      <c r="IOL34" s="25"/>
      <c r="IOM34" s="25"/>
      <c r="ION34" s="25"/>
      <c r="IOO34" s="25"/>
      <c r="IOP34" s="25"/>
      <c r="IOQ34" s="25"/>
      <c r="IOR34" s="25"/>
      <c r="IOS34" s="25"/>
      <c r="IOT34" s="25"/>
      <c r="IOU34" s="25"/>
      <c r="IOV34" s="25"/>
      <c r="IOW34" s="25"/>
      <c r="IOX34" s="25"/>
      <c r="IOY34" s="25"/>
      <c r="IOZ34" s="25"/>
      <c r="IPA34" s="25"/>
      <c r="IPB34" s="25"/>
      <c r="IPC34" s="25"/>
      <c r="IPD34" s="25"/>
      <c r="IPE34" s="25"/>
      <c r="IPF34" s="25"/>
      <c r="IPG34" s="25"/>
      <c r="IPH34" s="25"/>
      <c r="IPI34" s="25"/>
      <c r="IPJ34" s="25"/>
      <c r="IPK34" s="25"/>
      <c r="IPL34" s="25"/>
      <c r="IPM34" s="25"/>
      <c r="IPN34" s="25"/>
      <c r="IPO34" s="25"/>
      <c r="IPP34" s="25"/>
      <c r="IPQ34" s="25"/>
      <c r="IPR34" s="25"/>
      <c r="IPS34" s="25"/>
      <c r="IPT34" s="25"/>
      <c r="IPU34" s="25"/>
      <c r="IPV34" s="25"/>
      <c r="IPW34" s="25"/>
      <c r="IPX34" s="25"/>
      <c r="IPY34" s="25"/>
      <c r="IPZ34" s="25"/>
      <c r="IQA34" s="25"/>
      <c r="IQB34" s="25"/>
      <c r="IQC34" s="25"/>
      <c r="IQD34" s="25"/>
      <c r="IQE34" s="25"/>
      <c r="IQF34" s="25"/>
      <c r="IQG34" s="25"/>
      <c r="IQH34" s="25"/>
      <c r="IQI34" s="25"/>
      <c r="IQJ34" s="25"/>
      <c r="IQK34" s="25"/>
      <c r="IQL34" s="25"/>
      <c r="IQM34" s="25"/>
      <c r="IQN34" s="25"/>
      <c r="IQO34" s="25"/>
      <c r="IQP34" s="25"/>
      <c r="IQQ34" s="25"/>
      <c r="IQR34" s="25"/>
      <c r="IQS34" s="25"/>
      <c r="IQT34" s="25"/>
      <c r="IQU34" s="25"/>
      <c r="IQV34" s="25"/>
      <c r="IQW34" s="25"/>
      <c r="IQX34" s="25"/>
      <c r="IQY34" s="25"/>
      <c r="IQZ34" s="25"/>
      <c r="IRA34" s="25"/>
      <c r="IRB34" s="25"/>
      <c r="IRC34" s="25"/>
      <c r="IRD34" s="25"/>
      <c r="IRE34" s="25"/>
      <c r="IRF34" s="25"/>
      <c r="IRG34" s="25"/>
      <c r="IRH34" s="25"/>
      <c r="IRI34" s="25"/>
      <c r="IRJ34" s="25"/>
      <c r="IRK34" s="25"/>
      <c r="IRL34" s="25"/>
      <c r="IRM34" s="25"/>
      <c r="IRN34" s="25"/>
      <c r="IRO34" s="25"/>
      <c r="IRP34" s="25"/>
      <c r="IRQ34" s="25"/>
      <c r="IRR34" s="25"/>
      <c r="IRS34" s="25"/>
      <c r="IRT34" s="25"/>
      <c r="IRU34" s="25"/>
      <c r="IRV34" s="25"/>
      <c r="IRW34" s="25"/>
      <c r="IRX34" s="25"/>
      <c r="IRY34" s="25"/>
      <c r="IRZ34" s="25"/>
      <c r="ISA34" s="25"/>
      <c r="ISB34" s="25"/>
      <c r="ISC34" s="25"/>
      <c r="ISD34" s="25"/>
      <c r="ISE34" s="25"/>
      <c r="ISF34" s="25"/>
      <c r="ISG34" s="25"/>
      <c r="ISH34" s="25"/>
      <c r="ISI34" s="25"/>
      <c r="ISJ34" s="25"/>
      <c r="ISK34" s="25"/>
      <c r="ISL34" s="25"/>
      <c r="ISM34" s="25"/>
      <c r="ISN34" s="25"/>
      <c r="ISO34" s="25"/>
      <c r="ISP34" s="25"/>
      <c r="ISQ34" s="25"/>
      <c r="ISR34" s="25"/>
      <c r="ISS34" s="25"/>
      <c r="IST34" s="25"/>
      <c r="ISU34" s="25"/>
      <c r="ISV34" s="25"/>
      <c r="ISW34" s="25"/>
      <c r="ISX34" s="25"/>
      <c r="ISY34" s="25"/>
      <c r="ISZ34" s="25"/>
      <c r="ITA34" s="25"/>
      <c r="ITB34" s="25"/>
      <c r="ITC34" s="25"/>
      <c r="ITD34" s="25"/>
      <c r="ITE34" s="25"/>
      <c r="ITF34" s="25"/>
      <c r="ITG34" s="25"/>
      <c r="ITH34" s="25"/>
      <c r="ITI34" s="25"/>
      <c r="ITJ34" s="25"/>
      <c r="ITK34" s="25"/>
      <c r="ITL34" s="25"/>
      <c r="ITM34" s="25"/>
      <c r="ITN34" s="25"/>
      <c r="ITO34" s="25"/>
      <c r="ITP34" s="25"/>
      <c r="ITQ34" s="25"/>
      <c r="ITR34" s="25"/>
      <c r="ITS34" s="25"/>
      <c r="ITT34" s="25"/>
      <c r="ITU34" s="25"/>
      <c r="ITV34" s="25"/>
      <c r="ITW34" s="25"/>
      <c r="ITX34" s="25"/>
      <c r="ITY34" s="25"/>
      <c r="ITZ34" s="25"/>
      <c r="IUA34" s="25"/>
      <c r="IUB34" s="25"/>
      <c r="IUC34" s="25"/>
      <c r="IUD34" s="25"/>
      <c r="IUE34" s="25"/>
      <c r="IUF34" s="25"/>
      <c r="IUG34" s="25"/>
      <c r="IUH34" s="25"/>
      <c r="IUI34" s="25"/>
      <c r="IUJ34" s="25"/>
      <c r="IUK34" s="25"/>
      <c r="IUL34" s="25"/>
      <c r="IUM34" s="25"/>
      <c r="IUN34" s="25"/>
      <c r="IUO34" s="25"/>
      <c r="IUP34" s="25"/>
      <c r="IUQ34" s="25"/>
      <c r="IUR34" s="25"/>
      <c r="IUS34" s="25"/>
      <c r="IUT34" s="25"/>
      <c r="IUU34" s="25"/>
      <c r="IUV34" s="25"/>
      <c r="IUW34" s="25"/>
      <c r="IUX34" s="25"/>
      <c r="IUY34" s="25"/>
      <c r="IUZ34" s="25"/>
      <c r="IVA34" s="25"/>
      <c r="IVB34" s="25"/>
      <c r="IVC34" s="25"/>
      <c r="IVD34" s="25"/>
      <c r="IVE34" s="25"/>
      <c r="IVF34" s="25"/>
      <c r="IVG34" s="25"/>
      <c r="IVH34" s="25"/>
      <c r="IVI34" s="25"/>
      <c r="IVJ34" s="25"/>
      <c r="IVK34" s="25"/>
      <c r="IVL34" s="25"/>
      <c r="IVM34" s="25"/>
      <c r="IVN34" s="25"/>
      <c r="IVO34" s="25"/>
      <c r="IVP34" s="25"/>
      <c r="IVQ34" s="25"/>
      <c r="IVR34" s="25"/>
      <c r="IVS34" s="25"/>
      <c r="IVT34" s="25"/>
      <c r="IVU34" s="25"/>
      <c r="IVV34" s="25"/>
      <c r="IVW34" s="25"/>
      <c r="IVX34" s="25"/>
      <c r="IVY34" s="25"/>
      <c r="IVZ34" s="25"/>
      <c r="IWA34" s="25"/>
      <c r="IWB34" s="25"/>
      <c r="IWC34" s="25"/>
      <c r="IWD34" s="25"/>
      <c r="IWE34" s="25"/>
      <c r="IWF34" s="25"/>
      <c r="IWG34" s="25"/>
      <c r="IWH34" s="25"/>
      <c r="IWI34" s="25"/>
      <c r="IWJ34" s="25"/>
      <c r="IWK34" s="25"/>
      <c r="IWL34" s="25"/>
      <c r="IWM34" s="25"/>
      <c r="IWN34" s="25"/>
      <c r="IWO34" s="25"/>
      <c r="IWP34" s="25"/>
      <c r="IWQ34" s="25"/>
      <c r="IWR34" s="25"/>
      <c r="IWS34" s="25"/>
      <c r="IWT34" s="25"/>
      <c r="IWU34" s="25"/>
      <c r="IWV34" s="25"/>
      <c r="IWW34" s="25"/>
      <c r="IWX34" s="25"/>
      <c r="IWY34" s="25"/>
      <c r="IWZ34" s="25"/>
      <c r="IXA34" s="25"/>
      <c r="IXB34" s="25"/>
      <c r="IXC34" s="25"/>
      <c r="IXD34" s="25"/>
      <c r="IXE34" s="25"/>
      <c r="IXF34" s="25"/>
      <c r="IXG34" s="25"/>
      <c r="IXH34" s="25"/>
      <c r="IXI34" s="25"/>
      <c r="IXJ34" s="25"/>
      <c r="IXK34" s="25"/>
      <c r="IXL34" s="25"/>
      <c r="IXM34" s="25"/>
      <c r="IXN34" s="25"/>
      <c r="IXO34" s="25"/>
      <c r="IXP34" s="25"/>
      <c r="IXQ34" s="25"/>
      <c r="IXR34" s="25"/>
      <c r="IXS34" s="25"/>
      <c r="IXT34" s="25"/>
      <c r="IXU34" s="25"/>
      <c r="IXV34" s="25"/>
      <c r="IXW34" s="25"/>
      <c r="IXX34" s="25"/>
      <c r="IXY34" s="25"/>
      <c r="IXZ34" s="25"/>
      <c r="IYA34" s="25"/>
      <c r="IYB34" s="25"/>
      <c r="IYC34" s="25"/>
      <c r="IYD34" s="25"/>
      <c r="IYE34" s="25"/>
      <c r="IYF34" s="25"/>
      <c r="IYG34" s="25"/>
      <c r="IYH34" s="25"/>
      <c r="IYI34" s="25"/>
      <c r="IYJ34" s="25"/>
      <c r="IYK34" s="25"/>
      <c r="IYL34" s="25"/>
      <c r="IYM34" s="25"/>
      <c r="IYN34" s="25"/>
      <c r="IYO34" s="25"/>
      <c r="IYP34" s="25"/>
      <c r="IYQ34" s="25"/>
      <c r="IYR34" s="25"/>
      <c r="IYS34" s="25"/>
      <c r="IYT34" s="25"/>
      <c r="IYU34" s="25"/>
      <c r="IYV34" s="25"/>
      <c r="IYW34" s="25"/>
      <c r="IYX34" s="25"/>
      <c r="IYY34" s="25"/>
      <c r="IYZ34" s="25"/>
      <c r="IZA34" s="25"/>
      <c r="IZB34" s="25"/>
      <c r="IZC34" s="25"/>
      <c r="IZD34" s="25"/>
      <c r="IZE34" s="25"/>
      <c r="IZF34" s="25"/>
      <c r="IZG34" s="25"/>
      <c r="IZH34" s="25"/>
      <c r="IZI34" s="25"/>
      <c r="IZJ34" s="25"/>
      <c r="IZK34" s="25"/>
      <c r="IZL34" s="25"/>
      <c r="IZM34" s="25"/>
      <c r="IZN34" s="25"/>
      <c r="IZO34" s="25"/>
      <c r="IZP34" s="25"/>
      <c r="IZQ34" s="25"/>
      <c r="IZR34" s="25"/>
      <c r="IZS34" s="25"/>
      <c r="IZT34" s="25"/>
      <c r="IZU34" s="25"/>
      <c r="IZV34" s="25"/>
      <c r="IZW34" s="25"/>
      <c r="IZX34" s="25"/>
      <c r="IZY34" s="25"/>
      <c r="IZZ34" s="25"/>
      <c r="JAA34" s="25"/>
      <c r="JAB34" s="25"/>
      <c r="JAC34" s="25"/>
      <c r="JAD34" s="25"/>
      <c r="JAE34" s="25"/>
      <c r="JAF34" s="25"/>
      <c r="JAG34" s="25"/>
      <c r="JAH34" s="25"/>
      <c r="JAI34" s="25"/>
      <c r="JAJ34" s="25"/>
      <c r="JAK34" s="25"/>
      <c r="JAL34" s="25"/>
      <c r="JAM34" s="25"/>
      <c r="JAN34" s="25"/>
      <c r="JAO34" s="25"/>
      <c r="JAP34" s="25"/>
      <c r="JAQ34" s="25"/>
      <c r="JAR34" s="25"/>
      <c r="JAS34" s="25"/>
      <c r="JAT34" s="25"/>
      <c r="JAU34" s="25"/>
      <c r="JAV34" s="25"/>
      <c r="JAW34" s="25"/>
      <c r="JAX34" s="25"/>
      <c r="JAY34" s="25"/>
      <c r="JAZ34" s="25"/>
      <c r="JBA34" s="25"/>
      <c r="JBB34" s="25"/>
      <c r="JBC34" s="25"/>
      <c r="JBD34" s="25"/>
      <c r="JBE34" s="25"/>
      <c r="JBF34" s="25"/>
      <c r="JBG34" s="25"/>
      <c r="JBH34" s="25"/>
      <c r="JBI34" s="25"/>
      <c r="JBJ34" s="25"/>
      <c r="JBK34" s="25"/>
      <c r="JBL34" s="25"/>
      <c r="JBM34" s="25"/>
      <c r="JBN34" s="25"/>
      <c r="JBO34" s="25"/>
      <c r="JBP34" s="25"/>
      <c r="JBQ34" s="25"/>
      <c r="JBR34" s="25"/>
      <c r="JBS34" s="25"/>
      <c r="JBT34" s="25"/>
      <c r="JBU34" s="25"/>
      <c r="JBV34" s="25"/>
      <c r="JBW34" s="25"/>
      <c r="JBX34" s="25"/>
      <c r="JBY34" s="25"/>
      <c r="JBZ34" s="25"/>
      <c r="JCA34" s="25"/>
      <c r="JCB34" s="25"/>
      <c r="JCC34" s="25"/>
      <c r="JCD34" s="25"/>
      <c r="JCE34" s="25"/>
      <c r="JCF34" s="25"/>
      <c r="JCG34" s="25"/>
      <c r="JCH34" s="25"/>
      <c r="JCI34" s="25"/>
      <c r="JCJ34" s="25"/>
      <c r="JCK34" s="25"/>
      <c r="JCL34" s="25"/>
      <c r="JCM34" s="25"/>
      <c r="JCN34" s="25"/>
      <c r="JCO34" s="25"/>
      <c r="JCP34" s="25"/>
      <c r="JCQ34" s="25"/>
      <c r="JCR34" s="25"/>
      <c r="JCS34" s="25"/>
      <c r="JCT34" s="25"/>
      <c r="JCU34" s="25"/>
      <c r="JCV34" s="25"/>
      <c r="JCW34" s="25"/>
      <c r="JCX34" s="25"/>
      <c r="JCY34" s="25"/>
      <c r="JCZ34" s="25"/>
      <c r="JDA34" s="25"/>
      <c r="JDB34" s="25"/>
      <c r="JDC34" s="25"/>
      <c r="JDD34" s="25"/>
      <c r="JDE34" s="25"/>
      <c r="JDF34" s="25"/>
      <c r="JDG34" s="25"/>
      <c r="JDH34" s="25"/>
      <c r="JDI34" s="25"/>
      <c r="JDJ34" s="25"/>
      <c r="JDK34" s="25"/>
      <c r="JDL34" s="25"/>
      <c r="JDM34" s="25"/>
      <c r="JDN34" s="25"/>
      <c r="JDO34" s="25"/>
      <c r="JDP34" s="25"/>
      <c r="JDQ34" s="25"/>
      <c r="JDR34" s="25"/>
      <c r="JDS34" s="25"/>
      <c r="JDT34" s="25"/>
      <c r="JDU34" s="25"/>
      <c r="JDV34" s="25"/>
      <c r="JDW34" s="25"/>
      <c r="JDX34" s="25"/>
      <c r="JDY34" s="25"/>
      <c r="JDZ34" s="25"/>
      <c r="JEA34" s="25"/>
      <c r="JEB34" s="25"/>
      <c r="JEC34" s="25"/>
      <c r="JED34" s="25"/>
      <c r="JEE34" s="25"/>
      <c r="JEF34" s="25"/>
      <c r="JEG34" s="25"/>
      <c r="JEH34" s="25"/>
      <c r="JEI34" s="25"/>
      <c r="JEJ34" s="25"/>
      <c r="JEK34" s="25"/>
      <c r="JEL34" s="25"/>
      <c r="JEM34" s="25"/>
      <c r="JEN34" s="25"/>
      <c r="JEO34" s="25"/>
      <c r="JEP34" s="25"/>
      <c r="JEQ34" s="25"/>
      <c r="JER34" s="25"/>
      <c r="JES34" s="25"/>
      <c r="JET34" s="25"/>
      <c r="JEU34" s="25"/>
      <c r="JEV34" s="25"/>
      <c r="JEW34" s="25"/>
      <c r="JEX34" s="25"/>
      <c r="JEY34" s="25"/>
      <c r="JEZ34" s="25"/>
      <c r="JFA34" s="25"/>
      <c r="JFB34" s="25"/>
      <c r="JFC34" s="25"/>
      <c r="JFD34" s="25"/>
      <c r="JFE34" s="25"/>
      <c r="JFF34" s="25"/>
      <c r="JFG34" s="25"/>
      <c r="JFH34" s="25"/>
      <c r="JFI34" s="25"/>
      <c r="JFJ34" s="25"/>
      <c r="JFK34" s="25"/>
      <c r="JFL34" s="25"/>
      <c r="JFM34" s="25"/>
      <c r="JFN34" s="25"/>
      <c r="JFO34" s="25"/>
      <c r="JFP34" s="25"/>
      <c r="JFQ34" s="25"/>
      <c r="JFR34" s="25"/>
      <c r="JFS34" s="25"/>
      <c r="JFT34" s="25"/>
      <c r="JFU34" s="25"/>
      <c r="JFV34" s="25"/>
      <c r="JFW34" s="25"/>
      <c r="JFX34" s="25"/>
      <c r="JFY34" s="25"/>
      <c r="JFZ34" s="25"/>
      <c r="JGA34" s="25"/>
      <c r="JGB34" s="25"/>
      <c r="JGC34" s="25"/>
      <c r="JGD34" s="25"/>
      <c r="JGE34" s="25"/>
      <c r="JGF34" s="25"/>
      <c r="JGG34" s="25"/>
      <c r="JGH34" s="25"/>
      <c r="JGI34" s="25"/>
      <c r="JGJ34" s="25"/>
      <c r="JGK34" s="25"/>
      <c r="JGL34" s="25"/>
      <c r="JGM34" s="25"/>
      <c r="JGN34" s="25"/>
      <c r="JGO34" s="25"/>
      <c r="JGP34" s="25"/>
      <c r="JGQ34" s="25"/>
      <c r="JGR34" s="25"/>
      <c r="JGS34" s="25"/>
      <c r="JGT34" s="25"/>
      <c r="JGU34" s="25"/>
      <c r="JGV34" s="25"/>
      <c r="JGW34" s="25"/>
      <c r="JGX34" s="25"/>
      <c r="JGY34" s="25"/>
      <c r="JGZ34" s="25"/>
      <c r="JHA34" s="25"/>
      <c r="JHB34" s="25"/>
      <c r="JHC34" s="25"/>
      <c r="JHD34" s="25"/>
      <c r="JHE34" s="25"/>
      <c r="JHF34" s="25"/>
      <c r="JHG34" s="25"/>
      <c r="JHH34" s="25"/>
      <c r="JHI34" s="25"/>
      <c r="JHJ34" s="25"/>
      <c r="JHK34" s="25"/>
      <c r="JHL34" s="25"/>
      <c r="JHM34" s="25"/>
      <c r="JHN34" s="25"/>
      <c r="JHO34" s="25"/>
      <c r="JHP34" s="25"/>
      <c r="JHQ34" s="25"/>
      <c r="JHR34" s="25"/>
      <c r="JHS34" s="25"/>
      <c r="JHT34" s="25"/>
      <c r="JHU34" s="25"/>
      <c r="JHV34" s="25"/>
      <c r="JHW34" s="25"/>
      <c r="JHX34" s="25"/>
      <c r="JHY34" s="25"/>
      <c r="JHZ34" s="25"/>
      <c r="JIA34" s="25"/>
      <c r="JIB34" s="25"/>
      <c r="JIC34" s="25"/>
      <c r="JID34" s="25"/>
      <c r="JIE34" s="25"/>
      <c r="JIF34" s="25"/>
      <c r="JIG34" s="25"/>
      <c r="JIH34" s="25"/>
      <c r="JII34" s="25"/>
      <c r="JIJ34" s="25"/>
      <c r="JIK34" s="25"/>
      <c r="JIL34" s="25"/>
      <c r="JIM34" s="25"/>
      <c r="JIN34" s="25"/>
      <c r="JIO34" s="25"/>
      <c r="JIP34" s="25"/>
      <c r="JIQ34" s="25"/>
      <c r="JIR34" s="25"/>
      <c r="JIS34" s="25"/>
      <c r="JIT34" s="25"/>
      <c r="JIU34" s="25"/>
      <c r="JIV34" s="25"/>
      <c r="JIW34" s="25"/>
      <c r="JIX34" s="25"/>
      <c r="JIY34" s="25"/>
      <c r="JIZ34" s="25"/>
      <c r="JJA34" s="25"/>
      <c r="JJB34" s="25"/>
      <c r="JJC34" s="25"/>
      <c r="JJD34" s="25"/>
      <c r="JJE34" s="25"/>
      <c r="JJF34" s="25"/>
      <c r="JJG34" s="25"/>
      <c r="JJH34" s="25"/>
      <c r="JJI34" s="25"/>
      <c r="JJJ34" s="25"/>
      <c r="JJK34" s="25"/>
      <c r="JJL34" s="25"/>
      <c r="JJM34" s="25"/>
      <c r="JJN34" s="25"/>
      <c r="JJO34" s="25"/>
      <c r="JJP34" s="25"/>
      <c r="JJQ34" s="25"/>
      <c r="JJR34" s="25"/>
      <c r="JJS34" s="25"/>
      <c r="JJT34" s="25"/>
      <c r="JJU34" s="25"/>
      <c r="JJV34" s="25"/>
      <c r="JJW34" s="25"/>
      <c r="JJX34" s="25"/>
      <c r="JJY34" s="25"/>
      <c r="JJZ34" s="25"/>
      <c r="JKA34" s="25"/>
      <c r="JKB34" s="25"/>
      <c r="JKC34" s="25"/>
      <c r="JKD34" s="25"/>
      <c r="JKE34" s="25"/>
      <c r="JKF34" s="25"/>
      <c r="JKG34" s="25"/>
      <c r="JKH34" s="25"/>
      <c r="JKI34" s="25"/>
      <c r="JKJ34" s="25"/>
      <c r="JKK34" s="25"/>
      <c r="JKL34" s="25"/>
      <c r="JKM34" s="25"/>
      <c r="JKN34" s="25"/>
      <c r="JKO34" s="25"/>
      <c r="JKP34" s="25"/>
      <c r="JKQ34" s="25"/>
      <c r="JKR34" s="25"/>
      <c r="JKS34" s="25"/>
      <c r="JKT34" s="25"/>
      <c r="JKU34" s="25"/>
      <c r="JKV34" s="25"/>
      <c r="JKW34" s="25"/>
      <c r="JKX34" s="25"/>
      <c r="JKY34" s="25"/>
      <c r="JKZ34" s="25"/>
      <c r="JLA34" s="25"/>
      <c r="JLB34" s="25"/>
      <c r="JLC34" s="25"/>
      <c r="JLD34" s="25"/>
      <c r="JLE34" s="25"/>
      <c r="JLF34" s="25"/>
      <c r="JLG34" s="25"/>
      <c r="JLH34" s="25"/>
      <c r="JLI34" s="25"/>
      <c r="JLJ34" s="25"/>
      <c r="JLK34" s="25"/>
      <c r="JLL34" s="25"/>
      <c r="JLM34" s="25"/>
      <c r="JLN34" s="25"/>
      <c r="JLO34" s="25"/>
      <c r="JLP34" s="25"/>
      <c r="JLQ34" s="25"/>
      <c r="JLR34" s="25"/>
      <c r="JLS34" s="25"/>
      <c r="JLT34" s="25"/>
      <c r="JLU34" s="25"/>
      <c r="JLV34" s="25"/>
      <c r="JLW34" s="25"/>
      <c r="JLX34" s="25"/>
      <c r="JLY34" s="25"/>
      <c r="JLZ34" s="25"/>
      <c r="JMA34" s="25"/>
      <c r="JMB34" s="25"/>
      <c r="JMC34" s="25"/>
      <c r="JMD34" s="25"/>
      <c r="JME34" s="25"/>
      <c r="JMF34" s="25"/>
      <c r="JMG34" s="25"/>
      <c r="JMH34" s="25"/>
      <c r="JMI34" s="25"/>
      <c r="JMJ34" s="25"/>
      <c r="JMK34" s="25"/>
      <c r="JML34" s="25"/>
      <c r="JMM34" s="25"/>
      <c r="JMN34" s="25"/>
      <c r="JMO34" s="25"/>
      <c r="JMP34" s="25"/>
      <c r="JMQ34" s="25"/>
      <c r="JMR34" s="25"/>
      <c r="JMS34" s="25"/>
      <c r="JMT34" s="25"/>
      <c r="JMU34" s="25"/>
      <c r="JMV34" s="25"/>
      <c r="JMW34" s="25"/>
      <c r="JMX34" s="25"/>
      <c r="JMY34" s="25"/>
      <c r="JMZ34" s="25"/>
      <c r="JNA34" s="25"/>
      <c r="JNB34" s="25"/>
      <c r="JNC34" s="25"/>
      <c r="JND34" s="25"/>
      <c r="JNE34" s="25"/>
      <c r="JNF34" s="25"/>
      <c r="JNG34" s="25"/>
      <c r="JNH34" s="25"/>
      <c r="JNI34" s="25"/>
      <c r="JNJ34" s="25"/>
      <c r="JNK34" s="25"/>
      <c r="JNL34" s="25"/>
      <c r="JNM34" s="25"/>
      <c r="JNN34" s="25"/>
      <c r="JNO34" s="25"/>
      <c r="JNP34" s="25"/>
      <c r="JNQ34" s="25"/>
      <c r="JNR34" s="25"/>
      <c r="JNS34" s="25"/>
      <c r="JNT34" s="25"/>
      <c r="JNU34" s="25"/>
      <c r="JNV34" s="25"/>
      <c r="JNW34" s="25"/>
      <c r="JNX34" s="25"/>
      <c r="JNY34" s="25"/>
      <c r="JNZ34" s="25"/>
      <c r="JOA34" s="25"/>
      <c r="JOB34" s="25"/>
      <c r="JOC34" s="25"/>
      <c r="JOD34" s="25"/>
      <c r="JOE34" s="25"/>
      <c r="JOF34" s="25"/>
      <c r="JOG34" s="25"/>
      <c r="JOH34" s="25"/>
      <c r="JOI34" s="25"/>
      <c r="JOJ34" s="25"/>
      <c r="JOK34" s="25"/>
      <c r="JOL34" s="25"/>
      <c r="JOM34" s="25"/>
      <c r="JON34" s="25"/>
      <c r="JOO34" s="25"/>
      <c r="JOP34" s="25"/>
      <c r="JOQ34" s="25"/>
      <c r="JOR34" s="25"/>
      <c r="JOS34" s="25"/>
      <c r="JOT34" s="25"/>
      <c r="JOU34" s="25"/>
      <c r="JOV34" s="25"/>
      <c r="JOW34" s="25"/>
      <c r="JOX34" s="25"/>
      <c r="JOY34" s="25"/>
      <c r="JOZ34" s="25"/>
      <c r="JPA34" s="25"/>
      <c r="JPB34" s="25"/>
      <c r="JPC34" s="25"/>
      <c r="JPD34" s="25"/>
      <c r="JPE34" s="25"/>
      <c r="JPF34" s="25"/>
      <c r="JPG34" s="25"/>
      <c r="JPH34" s="25"/>
      <c r="JPI34" s="25"/>
      <c r="JPJ34" s="25"/>
      <c r="JPK34" s="25"/>
      <c r="JPL34" s="25"/>
      <c r="JPM34" s="25"/>
      <c r="JPN34" s="25"/>
      <c r="JPO34" s="25"/>
      <c r="JPP34" s="25"/>
      <c r="JPQ34" s="25"/>
      <c r="JPR34" s="25"/>
      <c r="JPS34" s="25"/>
      <c r="JPT34" s="25"/>
      <c r="JPU34" s="25"/>
      <c r="JPV34" s="25"/>
      <c r="JPW34" s="25"/>
      <c r="JPX34" s="25"/>
      <c r="JPY34" s="25"/>
      <c r="JPZ34" s="25"/>
      <c r="JQA34" s="25"/>
      <c r="JQB34" s="25"/>
      <c r="JQC34" s="25"/>
      <c r="JQD34" s="25"/>
      <c r="JQE34" s="25"/>
      <c r="JQF34" s="25"/>
      <c r="JQG34" s="25"/>
      <c r="JQH34" s="25"/>
      <c r="JQI34" s="25"/>
      <c r="JQJ34" s="25"/>
      <c r="JQK34" s="25"/>
      <c r="JQL34" s="25"/>
      <c r="JQM34" s="25"/>
      <c r="JQN34" s="25"/>
      <c r="JQO34" s="25"/>
      <c r="JQP34" s="25"/>
      <c r="JQQ34" s="25"/>
      <c r="JQR34" s="25"/>
      <c r="JQS34" s="25"/>
      <c r="JQT34" s="25"/>
      <c r="JQU34" s="25"/>
      <c r="JQV34" s="25"/>
      <c r="JQW34" s="25"/>
      <c r="JQX34" s="25"/>
      <c r="JQY34" s="25"/>
      <c r="JQZ34" s="25"/>
      <c r="JRA34" s="25"/>
      <c r="JRB34" s="25"/>
      <c r="JRC34" s="25"/>
      <c r="JRD34" s="25"/>
      <c r="JRE34" s="25"/>
      <c r="JRF34" s="25"/>
      <c r="JRG34" s="25"/>
      <c r="JRH34" s="25"/>
      <c r="JRI34" s="25"/>
      <c r="JRJ34" s="25"/>
      <c r="JRK34" s="25"/>
      <c r="JRL34" s="25"/>
      <c r="JRM34" s="25"/>
      <c r="JRN34" s="25"/>
      <c r="JRO34" s="25"/>
      <c r="JRP34" s="25"/>
      <c r="JRQ34" s="25"/>
      <c r="JRR34" s="25"/>
      <c r="JRS34" s="25"/>
      <c r="JRT34" s="25"/>
      <c r="JRU34" s="25"/>
      <c r="JRV34" s="25"/>
      <c r="JRW34" s="25"/>
      <c r="JRX34" s="25"/>
      <c r="JRY34" s="25"/>
      <c r="JRZ34" s="25"/>
      <c r="JSA34" s="25"/>
      <c r="JSB34" s="25"/>
      <c r="JSC34" s="25"/>
      <c r="JSD34" s="25"/>
      <c r="JSE34" s="25"/>
      <c r="JSF34" s="25"/>
      <c r="JSG34" s="25"/>
      <c r="JSH34" s="25"/>
      <c r="JSI34" s="25"/>
      <c r="JSJ34" s="25"/>
      <c r="JSK34" s="25"/>
      <c r="JSL34" s="25"/>
      <c r="JSM34" s="25"/>
      <c r="JSN34" s="25"/>
      <c r="JSO34" s="25"/>
      <c r="JSP34" s="25"/>
      <c r="JSQ34" s="25"/>
      <c r="JSR34" s="25"/>
      <c r="JSS34" s="25"/>
      <c r="JST34" s="25"/>
      <c r="JSU34" s="25"/>
      <c r="JSV34" s="25"/>
      <c r="JSW34" s="25"/>
      <c r="JSX34" s="25"/>
      <c r="JSY34" s="25"/>
      <c r="JSZ34" s="25"/>
      <c r="JTA34" s="25"/>
      <c r="JTB34" s="25"/>
      <c r="JTC34" s="25"/>
      <c r="JTD34" s="25"/>
      <c r="JTE34" s="25"/>
      <c r="JTF34" s="25"/>
      <c r="JTG34" s="25"/>
      <c r="JTH34" s="25"/>
      <c r="JTI34" s="25"/>
      <c r="JTJ34" s="25"/>
      <c r="JTK34" s="25"/>
      <c r="JTL34" s="25"/>
      <c r="JTM34" s="25"/>
      <c r="JTN34" s="25"/>
      <c r="JTO34" s="25"/>
      <c r="JTP34" s="25"/>
      <c r="JTQ34" s="25"/>
      <c r="JTR34" s="25"/>
      <c r="JTS34" s="25"/>
      <c r="JTT34" s="25"/>
      <c r="JTU34" s="25"/>
      <c r="JTV34" s="25"/>
      <c r="JTW34" s="25"/>
      <c r="JTX34" s="25"/>
      <c r="JTY34" s="25"/>
      <c r="JTZ34" s="25"/>
      <c r="JUA34" s="25"/>
      <c r="JUB34" s="25"/>
      <c r="JUC34" s="25"/>
      <c r="JUD34" s="25"/>
      <c r="JUE34" s="25"/>
      <c r="JUF34" s="25"/>
      <c r="JUG34" s="25"/>
      <c r="JUH34" s="25"/>
      <c r="JUI34" s="25"/>
      <c r="JUJ34" s="25"/>
      <c r="JUK34" s="25"/>
      <c r="JUL34" s="25"/>
      <c r="JUM34" s="25"/>
      <c r="JUN34" s="25"/>
      <c r="JUO34" s="25"/>
      <c r="JUP34" s="25"/>
      <c r="JUQ34" s="25"/>
      <c r="JUR34" s="25"/>
      <c r="JUS34" s="25"/>
      <c r="JUT34" s="25"/>
      <c r="JUU34" s="25"/>
      <c r="JUV34" s="25"/>
      <c r="JUW34" s="25"/>
      <c r="JUX34" s="25"/>
      <c r="JUY34" s="25"/>
      <c r="JUZ34" s="25"/>
      <c r="JVA34" s="25"/>
      <c r="JVB34" s="25"/>
      <c r="JVC34" s="25"/>
      <c r="JVD34" s="25"/>
      <c r="JVE34" s="25"/>
      <c r="JVF34" s="25"/>
      <c r="JVG34" s="25"/>
      <c r="JVH34" s="25"/>
      <c r="JVI34" s="25"/>
      <c r="JVJ34" s="25"/>
      <c r="JVK34" s="25"/>
      <c r="JVL34" s="25"/>
      <c r="JVM34" s="25"/>
      <c r="JVN34" s="25"/>
      <c r="JVO34" s="25"/>
      <c r="JVP34" s="25"/>
      <c r="JVQ34" s="25"/>
      <c r="JVR34" s="25"/>
      <c r="JVS34" s="25"/>
      <c r="JVT34" s="25"/>
      <c r="JVU34" s="25"/>
      <c r="JVV34" s="25"/>
      <c r="JVW34" s="25"/>
      <c r="JVX34" s="25"/>
      <c r="JVY34" s="25"/>
      <c r="JVZ34" s="25"/>
      <c r="JWA34" s="25"/>
      <c r="JWB34" s="25"/>
      <c r="JWC34" s="25"/>
      <c r="JWD34" s="25"/>
      <c r="JWE34" s="25"/>
      <c r="JWF34" s="25"/>
      <c r="JWG34" s="25"/>
      <c r="JWH34" s="25"/>
      <c r="JWI34" s="25"/>
      <c r="JWJ34" s="25"/>
      <c r="JWK34" s="25"/>
      <c r="JWL34" s="25"/>
      <c r="JWM34" s="25"/>
      <c r="JWN34" s="25"/>
      <c r="JWO34" s="25"/>
      <c r="JWP34" s="25"/>
      <c r="JWQ34" s="25"/>
      <c r="JWR34" s="25"/>
      <c r="JWS34" s="25"/>
      <c r="JWT34" s="25"/>
      <c r="JWU34" s="25"/>
      <c r="JWV34" s="25"/>
      <c r="JWW34" s="25"/>
      <c r="JWX34" s="25"/>
      <c r="JWY34" s="25"/>
      <c r="JWZ34" s="25"/>
      <c r="JXA34" s="25"/>
      <c r="JXB34" s="25"/>
      <c r="JXC34" s="25"/>
      <c r="JXD34" s="25"/>
      <c r="JXE34" s="25"/>
      <c r="JXF34" s="25"/>
      <c r="JXG34" s="25"/>
      <c r="JXH34" s="25"/>
      <c r="JXI34" s="25"/>
      <c r="JXJ34" s="25"/>
      <c r="JXK34" s="25"/>
      <c r="JXL34" s="25"/>
      <c r="JXM34" s="25"/>
      <c r="JXN34" s="25"/>
      <c r="JXO34" s="25"/>
      <c r="JXP34" s="25"/>
      <c r="JXQ34" s="25"/>
      <c r="JXR34" s="25"/>
      <c r="JXS34" s="25"/>
      <c r="JXT34" s="25"/>
      <c r="JXU34" s="25"/>
      <c r="JXV34" s="25"/>
      <c r="JXW34" s="25"/>
      <c r="JXX34" s="25"/>
      <c r="JXY34" s="25"/>
      <c r="JXZ34" s="25"/>
      <c r="JYA34" s="25"/>
      <c r="JYB34" s="25"/>
      <c r="JYC34" s="25"/>
      <c r="JYD34" s="25"/>
      <c r="JYE34" s="25"/>
      <c r="JYF34" s="25"/>
      <c r="JYG34" s="25"/>
      <c r="JYH34" s="25"/>
      <c r="JYI34" s="25"/>
      <c r="JYJ34" s="25"/>
      <c r="JYK34" s="25"/>
      <c r="JYL34" s="25"/>
      <c r="JYM34" s="25"/>
      <c r="JYN34" s="25"/>
      <c r="JYO34" s="25"/>
      <c r="JYP34" s="25"/>
      <c r="JYQ34" s="25"/>
      <c r="JYR34" s="25"/>
      <c r="JYS34" s="25"/>
      <c r="JYT34" s="25"/>
      <c r="JYU34" s="25"/>
      <c r="JYV34" s="25"/>
      <c r="JYW34" s="25"/>
      <c r="JYX34" s="25"/>
      <c r="JYY34" s="25"/>
      <c r="JYZ34" s="25"/>
      <c r="JZA34" s="25"/>
      <c r="JZB34" s="25"/>
      <c r="JZC34" s="25"/>
      <c r="JZD34" s="25"/>
      <c r="JZE34" s="25"/>
      <c r="JZF34" s="25"/>
      <c r="JZG34" s="25"/>
      <c r="JZH34" s="25"/>
      <c r="JZI34" s="25"/>
      <c r="JZJ34" s="25"/>
      <c r="JZK34" s="25"/>
      <c r="JZL34" s="25"/>
      <c r="JZM34" s="25"/>
      <c r="JZN34" s="25"/>
      <c r="JZO34" s="25"/>
      <c r="JZP34" s="25"/>
      <c r="JZQ34" s="25"/>
      <c r="JZR34" s="25"/>
      <c r="JZS34" s="25"/>
      <c r="JZT34" s="25"/>
      <c r="JZU34" s="25"/>
      <c r="JZV34" s="25"/>
      <c r="JZW34" s="25"/>
      <c r="JZX34" s="25"/>
      <c r="JZY34" s="25"/>
      <c r="JZZ34" s="25"/>
      <c r="KAA34" s="25"/>
      <c r="KAB34" s="25"/>
      <c r="KAC34" s="25"/>
      <c r="KAD34" s="25"/>
      <c r="KAE34" s="25"/>
      <c r="KAF34" s="25"/>
      <c r="KAG34" s="25"/>
      <c r="KAH34" s="25"/>
      <c r="KAI34" s="25"/>
      <c r="KAJ34" s="25"/>
      <c r="KAK34" s="25"/>
      <c r="KAL34" s="25"/>
      <c r="KAM34" s="25"/>
      <c r="KAN34" s="25"/>
      <c r="KAO34" s="25"/>
      <c r="KAP34" s="25"/>
      <c r="KAQ34" s="25"/>
      <c r="KAR34" s="25"/>
      <c r="KAS34" s="25"/>
      <c r="KAT34" s="25"/>
      <c r="KAU34" s="25"/>
      <c r="KAV34" s="25"/>
      <c r="KAW34" s="25"/>
      <c r="KAX34" s="25"/>
      <c r="KAY34" s="25"/>
      <c r="KAZ34" s="25"/>
      <c r="KBA34" s="25"/>
      <c r="KBB34" s="25"/>
      <c r="KBC34" s="25"/>
      <c r="KBD34" s="25"/>
      <c r="KBE34" s="25"/>
      <c r="KBF34" s="25"/>
      <c r="KBG34" s="25"/>
      <c r="KBH34" s="25"/>
      <c r="KBI34" s="25"/>
      <c r="KBJ34" s="25"/>
      <c r="KBK34" s="25"/>
      <c r="KBL34" s="25"/>
      <c r="KBM34" s="25"/>
      <c r="KBN34" s="25"/>
      <c r="KBO34" s="25"/>
      <c r="KBP34" s="25"/>
      <c r="KBQ34" s="25"/>
      <c r="KBR34" s="25"/>
      <c r="KBS34" s="25"/>
      <c r="KBT34" s="25"/>
      <c r="KBU34" s="25"/>
      <c r="KBV34" s="25"/>
      <c r="KBW34" s="25"/>
      <c r="KBX34" s="25"/>
      <c r="KBY34" s="25"/>
      <c r="KBZ34" s="25"/>
      <c r="KCA34" s="25"/>
      <c r="KCB34" s="25"/>
      <c r="KCC34" s="25"/>
      <c r="KCD34" s="25"/>
      <c r="KCE34" s="25"/>
      <c r="KCF34" s="25"/>
      <c r="KCG34" s="25"/>
      <c r="KCH34" s="25"/>
      <c r="KCI34" s="25"/>
      <c r="KCJ34" s="25"/>
      <c r="KCK34" s="25"/>
      <c r="KCL34" s="25"/>
      <c r="KCM34" s="25"/>
      <c r="KCN34" s="25"/>
      <c r="KCO34" s="25"/>
      <c r="KCP34" s="25"/>
      <c r="KCQ34" s="25"/>
      <c r="KCR34" s="25"/>
      <c r="KCS34" s="25"/>
      <c r="KCT34" s="25"/>
      <c r="KCU34" s="25"/>
      <c r="KCV34" s="25"/>
      <c r="KCW34" s="25"/>
      <c r="KCX34" s="25"/>
      <c r="KCY34" s="25"/>
      <c r="KCZ34" s="25"/>
      <c r="KDA34" s="25"/>
      <c r="KDB34" s="25"/>
      <c r="KDC34" s="25"/>
      <c r="KDD34" s="25"/>
      <c r="KDE34" s="25"/>
      <c r="KDF34" s="25"/>
      <c r="KDG34" s="25"/>
      <c r="KDH34" s="25"/>
      <c r="KDI34" s="25"/>
      <c r="KDJ34" s="25"/>
      <c r="KDK34" s="25"/>
      <c r="KDL34" s="25"/>
      <c r="KDM34" s="25"/>
      <c r="KDN34" s="25"/>
      <c r="KDO34" s="25"/>
      <c r="KDP34" s="25"/>
      <c r="KDQ34" s="25"/>
      <c r="KDR34" s="25"/>
      <c r="KDS34" s="25"/>
      <c r="KDT34" s="25"/>
      <c r="KDU34" s="25"/>
      <c r="KDV34" s="25"/>
      <c r="KDW34" s="25"/>
      <c r="KDX34" s="25"/>
      <c r="KDY34" s="25"/>
      <c r="KDZ34" s="25"/>
      <c r="KEA34" s="25"/>
      <c r="KEB34" s="25"/>
      <c r="KEC34" s="25"/>
      <c r="KED34" s="25"/>
      <c r="KEE34" s="25"/>
      <c r="KEF34" s="25"/>
      <c r="KEG34" s="25"/>
      <c r="KEH34" s="25"/>
      <c r="KEI34" s="25"/>
      <c r="KEJ34" s="25"/>
      <c r="KEK34" s="25"/>
      <c r="KEL34" s="25"/>
      <c r="KEM34" s="25"/>
      <c r="KEN34" s="25"/>
      <c r="KEO34" s="25"/>
      <c r="KEP34" s="25"/>
      <c r="KEQ34" s="25"/>
      <c r="KER34" s="25"/>
      <c r="KES34" s="25"/>
      <c r="KET34" s="25"/>
      <c r="KEU34" s="25"/>
      <c r="KEV34" s="25"/>
      <c r="KEW34" s="25"/>
      <c r="KEX34" s="25"/>
      <c r="KEY34" s="25"/>
      <c r="KEZ34" s="25"/>
      <c r="KFA34" s="25"/>
      <c r="KFB34" s="25"/>
      <c r="KFC34" s="25"/>
      <c r="KFD34" s="25"/>
      <c r="KFE34" s="25"/>
      <c r="KFF34" s="25"/>
      <c r="KFG34" s="25"/>
      <c r="KFH34" s="25"/>
      <c r="KFI34" s="25"/>
      <c r="KFJ34" s="25"/>
      <c r="KFK34" s="25"/>
      <c r="KFL34" s="25"/>
      <c r="KFM34" s="25"/>
      <c r="KFN34" s="25"/>
      <c r="KFO34" s="25"/>
      <c r="KFP34" s="25"/>
      <c r="KFQ34" s="25"/>
      <c r="KFR34" s="25"/>
      <c r="KFS34" s="25"/>
      <c r="KFT34" s="25"/>
      <c r="KFU34" s="25"/>
      <c r="KFV34" s="25"/>
      <c r="KFW34" s="25"/>
      <c r="KFX34" s="25"/>
      <c r="KFY34" s="25"/>
      <c r="KFZ34" s="25"/>
      <c r="KGA34" s="25"/>
      <c r="KGB34" s="25"/>
      <c r="KGC34" s="25"/>
      <c r="KGD34" s="25"/>
      <c r="KGE34" s="25"/>
      <c r="KGF34" s="25"/>
      <c r="KGG34" s="25"/>
      <c r="KGH34" s="25"/>
      <c r="KGI34" s="25"/>
      <c r="KGJ34" s="25"/>
      <c r="KGK34" s="25"/>
      <c r="KGL34" s="25"/>
      <c r="KGM34" s="25"/>
      <c r="KGN34" s="25"/>
      <c r="KGO34" s="25"/>
      <c r="KGP34" s="25"/>
      <c r="KGQ34" s="25"/>
      <c r="KGR34" s="25"/>
      <c r="KGS34" s="25"/>
      <c r="KGT34" s="25"/>
      <c r="KGU34" s="25"/>
      <c r="KGV34" s="25"/>
      <c r="KGW34" s="25"/>
      <c r="KGX34" s="25"/>
      <c r="KGY34" s="25"/>
      <c r="KGZ34" s="25"/>
      <c r="KHA34" s="25"/>
      <c r="KHB34" s="25"/>
      <c r="KHC34" s="25"/>
      <c r="KHD34" s="25"/>
      <c r="KHE34" s="25"/>
      <c r="KHF34" s="25"/>
      <c r="KHG34" s="25"/>
      <c r="KHH34" s="25"/>
      <c r="KHI34" s="25"/>
      <c r="KHJ34" s="25"/>
      <c r="KHK34" s="25"/>
      <c r="KHL34" s="25"/>
      <c r="KHM34" s="25"/>
      <c r="KHN34" s="25"/>
      <c r="KHO34" s="25"/>
      <c r="KHP34" s="25"/>
      <c r="KHQ34" s="25"/>
      <c r="KHR34" s="25"/>
      <c r="KHS34" s="25"/>
      <c r="KHT34" s="25"/>
      <c r="KHU34" s="25"/>
      <c r="KHV34" s="25"/>
      <c r="KHW34" s="25"/>
      <c r="KHX34" s="25"/>
      <c r="KHY34" s="25"/>
      <c r="KHZ34" s="25"/>
      <c r="KIA34" s="25"/>
      <c r="KIB34" s="25"/>
      <c r="KIC34" s="25"/>
      <c r="KID34" s="25"/>
      <c r="KIE34" s="25"/>
      <c r="KIF34" s="25"/>
      <c r="KIG34" s="25"/>
      <c r="KIH34" s="25"/>
      <c r="KII34" s="25"/>
      <c r="KIJ34" s="25"/>
      <c r="KIK34" s="25"/>
      <c r="KIL34" s="25"/>
      <c r="KIM34" s="25"/>
      <c r="KIN34" s="25"/>
      <c r="KIO34" s="25"/>
      <c r="KIP34" s="25"/>
      <c r="KIQ34" s="25"/>
      <c r="KIR34" s="25"/>
      <c r="KIS34" s="25"/>
      <c r="KIT34" s="25"/>
      <c r="KIU34" s="25"/>
      <c r="KIV34" s="25"/>
      <c r="KIW34" s="25"/>
      <c r="KIX34" s="25"/>
      <c r="KIY34" s="25"/>
      <c r="KIZ34" s="25"/>
      <c r="KJA34" s="25"/>
      <c r="KJB34" s="25"/>
      <c r="KJC34" s="25"/>
      <c r="KJD34" s="25"/>
      <c r="KJE34" s="25"/>
      <c r="KJF34" s="25"/>
      <c r="KJG34" s="25"/>
      <c r="KJH34" s="25"/>
      <c r="KJI34" s="25"/>
      <c r="KJJ34" s="25"/>
      <c r="KJK34" s="25"/>
      <c r="KJL34" s="25"/>
      <c r="KJM34" s="25"/>
      <c r="KJN34" s="25"/>
      <c r="KJO34" s="25"/>
      <c r="KJP34" s="25"/>
      <c r="KJQ34" s="25"/>
      <c r="KJR34" s="25"/>
      <c r="KJS34" s="25"/>
      <c r="KJT34" s="25"/>
      <c r="KJU34" s="25"/>
      <c r="KJV34" s="25"/>
      <c r="KJW34" s="25"/>
      <c r="KJX34" s="25"/>
      <c r="KJY34" s="25"/>
      <c r="KJZ34" s="25"/>
      <c r="KKA34" s="25"/>
      <c r="KKB34" s="25"/>
      <c r="KKC34" s="25"/>
      <c r="KKD34" s="25"/>
      <c r="KKE34" s="25"/>
      <c r="KKF34" s="25"/>
      <c r="KKG34" s="25"/>
      <c r="KKH34" s="25"/>
      <c r="KKI34" s="25"/>
      <c r="KKJ34" s="25"/>
      <c r="KKK34" s="25"/>
      <c r="KKL34" s="25"/>
      <c r="KKM34" s="25"/>
      <c r="KKN34" s="25"/>
      <c r="KKO34" s="25"/>
      <c r="KKP34" s="25"/>
      <c r="KKQ34" s="25"/>
      <c r="KKR34" s="25"/>
      <c r="KKS34" s="25"/>
      <c r="KKT34" s="25"/>
      <c r="KKU34" s="25"/>
      <c r="KKV34" s="25"/>
      <c r="KKW34" s="25"/>
      <c r="KKX34" s="25"/>
      <c r="KKY34" s="25"/>
      <c r="KKZ34" s="25"/>
      <c r="KLA34" s="25"/>
      <c r="KLB34" s="25"/>
      <c r="KLC34" s="25"/>
      <c r="KLD34" s="25"/>
      <c r="KLE34" s="25"/>
      <c r="KLF34" s="25"/>
      <c r="KLG34" s="25"/>
      <c r="KLH34" s="25"/>
      <c r="KLI34" s="25"/>
      <c r="KLJ34" s="25"/>
      <c r="KLK34" s="25"/>
      <c r="KLL34" s="25"/>
      <c r="KLM34" s="25"/>
      <c r="KLN34" s="25"/>
      <c r="KLO34" s="25"/>
      <c r="KLP34" s="25"/>
      <c r="KLQ34" s="25"/>
      <c r="KLR34" s="25"/>
      <c r="KLS34" s="25"/>
      <c r="KLT34" s="25"/>
      <c r="KLU34" s="25"/>
      <c r="KLV34" s="25"/>
      <c r="KLW34" s="25"/>
      <c r="KLX34" s="25"/>
      <c r="KLY34" s="25"/>
      <c r="KLZ34" s="25"/>
      <c r="KMA34" s="25"/>
      <c r="KMB34" s="25"/>
      <c r="KMC34" s="25"/>
      <c r="KMD34" s="25"/>
      <c r="KME34" s="25"/>
      <c r="KMF34" s="25"/>
      <c r="KMG34" s="25"/>
      <c r="KMH34" s="25"/>
      <c r="KMI34" s="25"/>
      <c r="KMJ34" s="25"/>
      <c r="KMK34" s="25"/>
      <c r="KML34" s="25"/>
      <c r="KMM34" s="25"/>
      <c r="KMN34" s="25"/>
      <c r="KMO34" s="25"/>
      <c r="KMP34" s="25"/>
      <c r="KMQ34" s="25"/>
      <c r="KMR34" s="25"/>
      <c r="KMS34" s="25"/>
      <c r="KMT34" s="25"/>
      <c r="KMU34" s="25"/>
      <c r="KMV34" s="25"/>
      <c r="KMW34" s="25"/>
      <c r="KMX34" s="25"/>
      <c r="KMY34" s="25"/>
      <c r="KMZ34" s="25"/>
      <c r="KNA34" s="25"/>
      <c r="KNB34" s="25"/>
      <c r="KNC34" s="25"/>
      <c r="KND34" s="25"/>
      <c r="KNE34" s="25"/>
      <c r="KNF34" s="25"/>
      <c r="KNG34" s="25"/>
      <c r="KNH34" s="25"/>
      <c r="KNI34" s="25"/>
      <c r="KNJ34" s="25"/>
      <c r="KNK34" s="25"/>
      <c r="KNL34" s="25"/>
      <c r="KNM34" s="25"/>
      <c r="KNN34" s="25"/>
      <c r="KNO34" s="25"/>
      <c r="KNP34" s="25"/>
      <c r="KNQ34" s="25"/>
      <c r="KNR34" s="25"/>
      <c r="KNS34" s="25"/>
      <c r="KNT34" s="25"/>
      <c r="KNU34" s="25"/>
      <c r="KNV34" s="25"/>
      <c r="KNW34" s="25"/>
      <c r="KNX34" s="25"/>
      <c r="KNY34" s="25"/>
      <c r="KNZ34" s="25"/>
      <c r="KOA34" s="25"/>
      <c r="KOB34" s="25"/>
      <c r="KOC34" s="25"/>
      <c r="KOD34" s="25"/>
      <c r="KOE34" s="25"/>
      <c r="KOF34" s="25"/>
      <c r="KOG34" s="25"/>
      <c r="KOH34" s="25"/>
      <c r="KOI34" s="25"/>
      <c r="KOJ34" s="25"/>
      <c r="KOK34" s="25"/>
      <c r="KOL34" s="25"/>
      <c r="KOM34" s="25"/>
      <c r="KON34" s="25"/>
      <c r="KOO34" s="25"/>
      <c r="KOP34" s="25"/>
      <c r="KOQ34" s="25"/>
      <c r="KOR34" s="25"/>
      <c r="KOS34" s="25"/>
      <c r="KOT34" s="25"/>
      <c r="KOU34" s="25"/>
      <c r="KOV34" s="25"/>
      <c r="KOW34" s="25"/>
      <c r="KOX34" s="25"/>
      <c r="KOY34" s="25"/>
      <c r="KOZ34" s="25"/>
      <c r="KPA34" s="25"/>
      <c r="KPB34" s="25"/>
      <c r="KPC34" s="25"/>
      <c r="KPD34" s="25"/>
      <c r="KPE34" s="25"/>
      <c r="KPF34" s="25"/>
      <c r="KPG34" s="25"/>
      <c r="KPH34" s="25"/>
      <c r="KPI34" s="25"/>
      <c r="KPJ34" s="25"/>
      <c r="KPK34" s="25"/>
      <c r="KPL34" s="25"/>
      <c r="KPM34" s="25"/>
      <c r="KPN34" s="25"/>
      <c r="KPO34" s="25"/>
      <c r="KPP34" s="25"/>
      <c r="KPQ34" s="25"/>
      <c r="KPR34" s="25"/>
      <c r="KPS34" s="25"/>
      <c r="KPT34" s="25"/>
      <c r="KPU34" s="25"/>
      <c r="KPV34" s="25"/>
      <c r="KPW34" s="25"/>
      <c r="KPX34" s="25"/>
      <c r="KPY34" s="25"/>
      <c r="KPZ34" s="25"/>
      <c r="KQA34" s="25"/>
      <c r="KQB34" s="25"/>
      <c r="KQC34" s="25"/>
      <c r="KQD34" s="25"/>
      <c r="KQE34" s="25"/>
      <c r="KQF34" s="25"/>
      <c r="KQG34" s="25"/>
      <c r="KQH34" s="25"/>
      <c r="KQI34" s="25"/>
      <c r="KQJ34" s="25"/>
      <c r="KQK34" s="25"/>
      <c r="KQL34" s="25"/>
      <c r="KQM34" s="25"/>
      <c r="KQN34" s="25"/>
      <c r="KQO34" s="25"/>
      <c r="KQP34" s="25"/>
      <c r="KQQ34" s="25"/>
      <c r="KQR34" s="25"/>
      <c r="KQS34" s="25"/>
      <c r="KQT34" s="25"/>
      <c r="KQU34" s="25"/>
      <c r="KQV34" s="25"/>
      <c r="KQW34" s="25"/>
      <c r="KQX34" s="25"/>
      <c r="KQY34" s="25"/>
      <c r="KQZ34" s="25"/>
      <c r="KRA34" s="25"/>
      <c r="KRB34" s="25"/>
      <c r="KRC34" s="25"/>
      <c r="KRD34" s="25"/>
      <c r="KRE34" s="25"/>
      <c r="KRF34" s="25"/>
      <c r="KRG34" s="25"/>
      <c r="KRH34" s="25"/>
      <c r="KRI34" s="25"/>
      <c r="KRJ34" s="25"/>
      <c r="KRK34" s="25"/>
      <c r="KRL34" s="25"/>
      <c r="KRM34" s="25"/>
      <c r="KRN34" s="25"/>
      <c r="KRO34" s="25"/>
      <c r="KRP34" s="25"/>
      <c r="KRQ34" s="25"/>
      <c r="KRR34" s="25"/>
      <c r="KRS34" s="25"/>
      <c r="KRT34" s="25"/>
      <c r="KRU34" s="25"/>
      <c r="KRV34" s="25"/>
      <c r="KRW34" s="25"/>
      <c r="KRX34" s="25"/>
      <c r="KRY34" s="25"/>
      <c r="KRZ34" s="25"/>
      <c r="KSA34" s="25"/>
      <c r="KSB34" s="25"/>
      <c r="KSC34" s="25"/>
      <c r="KSD34" s="25"/>
      <c r="KSE34" s="25"/>
      <c r="KSF34" s="25"/>
      <c r="KSG34" s="25"/>
      <c r="KSH34" s="25"/>
      <c r="KSI34" s="25"/>
      <c r="KSJ34" s="25"/>
      <c r="KSK34" s="25"/>
      <c r="KSL34" s="25"/>
      <c r="KSM34" s="25"/>
      <c r="KSN34" s="25"/>
      <c r="KSO34" s="25"/>
      <c r="KSP34" s="25"/>
      <c r="KSQ34" s="25"/>
      <c r="KSR34" s="25"/>
      <c r="KSS34" s="25"/>
      <c r="KST34" s="25"/>
      <c r="KSU34" s="25"/>
      <c r="KSV34" s="25"/>
      <c r="KSW34" s="25"/>
      <c r="KSX34" s="25"/>
      <c r="KSY34" s="25"/>
      <c r="KSZ34" s="25"/>
      <c r="KTA34" s="25"/>
      <c r="KTB34" s="25"/>
      <c r="KTC34" s="25"/>
      <c r="KTD34" s="25"/>
      <c r="KTE34" s="25"/>
      <c r="KTF34" s="25"/>
      <c r="KTG34" s="25"/>
      <c r="KTH34" s="25"/>
      <c r="KTI34" s="25"/>
      <c r="KTJ34" s="25"/>
      <c r="KTK34" s="25"/>
      <c r="KTL34" s="25"/>
      <c r="KTM34" s="25"/>
      <c r="KTN34" s="25"/>
      <c r="KTO34" s="25"/>
      <c r="KTP34" s="25"/>
      <c r="KTQ34" s="25"/>
      <c r="KTR34" s="25"/>
      <c r="KTS34" s="25"/>
      <c r="KTT34" s="25"/>
      <c r="KTU34" s="25"/>
      <c r="KTV34" s="25"/>
      <c r="KTW34" s="25"/>
      <c r="KTX34" s="25"/>
      <c r="KTY34" s="25"/>
      <c r="KTZ34" s="25"/>
      <c r="KUA34" s="25"/>
      <c r="KUB34" s="25"/>
      <c r="KUC34" s="25"/>
      <c r="KUD34" s="25"/>
      <c r="KUE34" s="25"/>
      <c r="KUF34" s="25"/>
      <c r="KUG34" s="25"/>
      <c r="KUH34" s="25"/>
      <c r="KUI34" s="25"/>
      <c r="KUJ34" s="25"/>
      <c r="KUK34" s="25"/>
      <c r="KUL34" s="25"/>
      <c r="KUM34" s="25"/>
      <c r="KUN34" s="25"/>
      <c r="KUO34" s="25"/>
      <c r="KUP34" s="25"/>
      <c r="KUQ34" s="25"/>
      <c r="KUR34" s="25"/>
      <c r="KUS34" s="25"/>
      <c r="KUT34" s="25"/>
      <c r="KUU34" s="25"/>
      <c r="KUV34" s="25"/>
      <c r="KUW34" s="25"/>
      <c r="KUX34" s="25"/>
      <c r="KUY34" s="25"/>
      <c r="KUZ34" s="25"/>
      <c r="KVA34" s="25"/>
      <c r="KVB34" s="25"/>
      <c r="KVC34" s="25"/>
      <c r="KVD34" s="25"/>
      <c r="KVE34" s="25"/>
      <c r="KVF34" s="25"/>
      <c r="KVG34" s="25"/>
      <c r="KVH34" s="25"/>
      <c r="KVI34" s="25"/>
      <c r="KVJ34" s="25"/>
      <c r="KVK34" s="25"/>
      <c r="KVL34" s="25"/>
      <c r="KVM34" s="25"/>
      <c r="KVN34" s="25"/>
      <c r="KVO34" s="25"/>
      <c r="KVP34" s="25"/>
      <c r="KVQ34" s="25"/>
      <c r="KVR34" s="25"/>
      <c r="KVS34" s="25"/>
      <c r="KVT34" s="25"/>
      <c r="KVU34" s="25"/>
      <c r="KVV34" s="25"/>
      <c r="KVW34" s="25"/>
      <c r="KVX34" s="25"/>
      <c r="KVY34" s="25"/>
      <c r="KVZ34" s="25"/>
      <c r="KWA34" s="25"/>
      <c r="KWB34" s="25"/>
      <c r="KWC34" s="25"/>
      <c r="KWD34" s="25"/>
      <c r="KWE34" s="25"/>
      <c r="KWF34" s="25"/>
      <c r="KWG34" s="25"/>
      <c r="KWH34" s="25"/>
      <c r="KWI34" s="25"/>
      <c r="KWJ34" s="25"/>
      <c r="KWK34" s="25"/>
      <c r="KWL34" s="25"/>
      <c r="KWM34" s="25"/>
      <c r="KWN34" s="25"/>
      <c r="KWO34" s="25"/>
      <c r="KWP34" s="25"/>
      <c r="KWQ34" s="25"/>
      <c r="KWR34" s="25"/>
      <c r="KWS34" s="25"/>
      <c r="KWT34" s="25"/>
      <c r="KWU34" s="25"/>
      <c r="KWV34" s="25"/>
      <c r="KWW34" s="25"/>
      <c r="KWX34" s="25"/>
      <c r="KWY34" s="25"/>
      <c r="KWZ34" s="25"/>
      <c r="KXA34" s="25"/>
      <c r="KXB34" s="25"/>
      <c r="KXC34" s="25"/>
      <c r="KXD34" s="25"/>
      <c r="KXE34" s="25"/>
      <c r="KXF34" s="25"/>
      <c r="KXG34" s="25"/>
      <c r="KXH34" s="25"/>
      <c r="KXI34" s="25"/>
      <c r="KXJ34" s="25"/>
      <c r="KXK34" s="25"/>
      <c r="KXL34" s="25"/>
      <c r="KXM34" s="25"/>
      <c r="KXN34" s="25"/>
      <c r="KXO34" s="25"/>
      <c r="KXP34" s="25"/>
      <c r="KXQ34" s="25"/>
      <c r="KXR34" s="25"/>
      <c r="KXS34" s="25"/>
      <c r="KXT34" s="25"/>
      <c r="KXU34" s="25"/>
      <c r="KXV34" s="25"/>
      <c r="KXW34" s="25"/>
      <c r="KXX34" s="25"/>
      <c r="KXY34" s="25"/>
      <c r="KXZ34" s="25"/>
      <c r="KYA34" s="25"/>
      <c r="KYB34" s="25"/>
      <c r="KYC34" s="25"/>
      <c r="KYD34" s="25"/>
      <c r="KYE34" s="25"/>
      <c r="KYF34" s="25"/>
      <c r="KYG34" s="25"/>
      <c r="KYH34" s="25"/>
      <c r="KYI34" s="25"/>
      <c r="KYJ34" s="25"/>
      <c r="KYK34" s="25"/>
      <c r="KYL34" s="25"/>
      <c r="KYM34" s="25"/>
      <c r="KYN34" s="25"/>
      <c r="KYO34" s="25"/>
      <c r="KYP34" s="25"/>
      <c r="KYQ34" s="25"/>
      <c r="KYR34" s="25"/>
      <c r="KYS34" s="25"/>
      <c r="KYT34" s="25"/>
      <c r="KYU34" s="25"/>
      <c r="KYV34" s="25"/>
      <c r="KYW34" s="25"/>
      <c r="KYX34" s="25"/>
      <c r="KYY34" s="25"/>
      <c r="KYZ34" s="25"/>
      <c r="KZA34" s="25"/>
      <c r="KZB34" s="25"/>
      <c r="KZC34" s="25"/>
      <c r="KZD34" s="25"/>
      <c r="KZE34" s="25"/>
      <c r="KZF34" s="25"/>
      <c r="KZG34" s="25"/>
      <c r="KZH34" s="25"/>
      <c r="KZI34" s="25"/>
      <c r="KZJ34" s="25"/>
      <c r="KZK34" s="25"/>
      <c r="KZL34" s="25"/>
      <c r="KZM34" s="25"/>
      <c r="KZN34" s="25"/>
      <c r="KZO34" s="25"/>
      <c r="KZP34" s="25"/>
      <c r="KZQ34" s="25"/>
      <c r="KZR34" s="25"/>
      <c r="KZS34" s="25"/>
      <c r="KZT34" s="25"/>
      <c r="KZU34" s="25"/>
      <c r="KZV34" s="25"/>
      <c r="KZW34" s="25"/>
      <c r="KZX34" s="25"/>
      <c r="KZY34" s="25"/>
      <c r="KZZ34" s="25"/>
      <c r="LAA34" s="25"/>
      <c r="LAB34" s="25"/>
      <c r="LAC34" s="25"/>
      <c r="LAD34" s="25"/>
      <c r="LAE34" s="25"/>
      <c r="LAF34" s="25"/>
      <c r="LAG34" s="25"/>
      <c r="LAH34" s="25"/>
      <c r="LAI34" s="25"/>
      <c r="LAJ34" s="25"/>
      <c r="LAK34" s="25"/>
      <c r="LAL34" s="25"/>
      <c r="LAM34" s="25"/>
      <c r="LAN34" s="25"/>
      <c r="LAO34" s="25"/>
      <c r="LAP34" s="25"/>
      <c r="LAQ34" s="25"/>
      <c r="LAR34" s="25"/>
      <c r="LAS34" s="25"/>
      <c r="LAT34" s="25"/>
      <c r="LAU34" s="25"/>
      <c r="LAV34" s="25"/>
      <c r="LAW34" s="25"/>
      <c r="LAX34" s="25"/>
      <c r="LAY34" s="25"/>
      <c r="LAZ34" s="25"/>
      <c r="LBA34" s="25"/>
      <c r="LBB34" s="25"/>
      <c r="LBC34" s="25"/>
      <c r="LBD34" s="25"/>
      <c r="LBE34" s="25"/>
      <c r="LBF34" s="25"/>
      <c r="LBG34" s="25"/>
      <c r="LBH34" s="25"/>
      <c r="LBI34" s="25"/>
      <c r="LBJ34" s="25"/>
      <c r="LBK34" s="25"/>
      <c r="LBL34" s="25"/>
      <c r="LBM34" s="25"/>
      <c r="LBN34" s="25"/>
      <c r="LBO34" s="25"/>
      <c r="LBP34" s="25"/>
      <c r="LBQ34" s="25"/>
      <c r="LBR34" s="25"/>
      <c r="LBS34" s="25"/>
      <c r="LBT34" s="25"/>
      <c r="LBU34" s="25"/>
      <c r="LBV34" s="25"/>
      <c r="LBW34" s="25"/>
      <c r="LBX34" s="25"/>
      <c r="LBY34" s="25"/>
      <c r="LBZ34" s="25"/>
      <c r="LCA34" s="25"/>
      <c r="LCB34" s="25"/>
      <c r="LCC34" s="25"/>
      <c r="LCD34" s="25"/>
      <c r="LCE34" s="25"/>
      <c r="LCF34" s="25"/>
      <c r="LCG34" s="25"/>
      <c r="LCH34" s="25"/>
      <c r="LCI34" s="25"/>
      <c r="LCJ34" s="25"/>
      <c r="LCK34" s="25"/>
      <c r="LCL34" s="25"/>
      <c r="LCM34" s="25"/>
      <c r="LCN34" s="25"/>
      <c r="LCO34" s="25"/>
      <c r="LCP34" s="25"/>
      <c r="LCQ34" s="25"/>
      <c r="LCR34" s="25"/>
      <c r="LCS34" s="25"/>
      <c r="LCT34" s="25"/>
      <c r="LCU34" s="25"/>
      <c r="LCV34" s="25"/>
      <c r="LCW34" s="25"/>
      <c r="LCX34" s="25"/>
      <c r="LCY34" s="25"/>
      <c r="LCZ34" s="25"/>
      <c r="LDA34" s="25"/>
      <c r="LDB34" s="25"/>
      <c r="LDC34" s="25"/>
      <c r="LDD34" s="25"/>
      <c r="LDE34" s="25"/>
      <c r="LDF34" s="25"/>
      <c r="LDG34" s="25"/>
      <c r="LDH34" s="25"/>
      <c r="LDI34" s="25"/>
      <c r="LDJ34" s="25"/>
      <c r="LDK34" s="25"/>
      <c r="LDL34" s="25"/>
      <c r="LDM34" s="25"/>
      <c r="LDN34" s="25"/>
      <c r="LDO34" s="25"/>
      <c r="LDP34" s="25"/>
      <c r="LDQ34" s="25"/>
      <c r="LDR34" s="25"/>
      <c r="LDS34" s="25"/>
      <c r="LDT34" s="25"/>
      <c r="LDU34" s="25"/>
      <c r="LDV34" s="25"/>
      <c r="LDW34" s="25"/>
      <c r="LDX34" s="25"/>
      <c r="LDY34" s="25"/>
      <c r="LDZ34" s="25"/>
      <c r="LEA34" s="25"/>
      <c r="LEB34" s="25"/>
      <c r="LEC34" s="25"/>
      <c r="LED34" s="25"/>
      <c r="LEE34" s="25"/>
      <c r="LEF34" s="25"/>
      <c r="LEG34" s="25"/>
      <c r="LEH34" s="25"/>
      <c r="LEI34" s="25"/>
      <c r="LEJ34" s="25"/>
      <c r="LEK34" s="25"/>
      <c r="LEL34" s="25"/>
      <c r="LEM34" s="25"/>
      <c r="LEN34" s="25"/>
      <c r="LEO34" s="25"/>
      <c r="LEP34" s="25"/>
      <c r="LEQ34" s="25"/>
      <c r="LER34" s="25"/>
      <c r="LES34" s="25"/>
      <c r="LET34" s="25"/>
      <c r="LEU34" s="25"/>
      <c r="LEV34" s="25"/>
      <c r="LEW34" s="25"/>
      <c r="LEX34" s="25"/>
      <c r="LEY34" s="25"/>
      <c r="LEZ34" s="25"/>
      <c r="LFA34" s="25"/>
      <c r="LFB34" s="25"/>
      <c r="LFC34" s="25"/>
      <c r="LFD34" s="25"/>
      <c r="LFE34" s="25"/>
      <c r="LFF34" s="25"/>
      <c r="LFG34" s="25"/>
      <c r="LFH34" s="25"/>
      <c r="LFI34" s="25"/>
      <c r="LFJ34" s="25"/>
      <c r="LFK34" s="25"/>
      <c r="LFL34" s="25"/>
      <c r="LFM34" s="25"/>
      <c r="LFN34" s="25"/>
      <c r="LFO34" s="25"/>
      <c r="LFP34" s="25"/>
      <c r="LFQ34" s="25"/>
      <c r="LFR34" s="25"/>
      <c r="LFS34" s="25"/>
      <c r="LFT34" s="25"/>
      <c r="LFU34" s="25"/>
      <c r="LFV34" s="25"/>
      <c r="LFW34" s="25"/>
      <c r="LFX34" s="25"/>
      <c r="LFY34" s="25"/>
      <c r="LFZ34" s="25"/>
      <c r="LGA34" s="25"/>
      <c r="LGB34" s="25"/>
      <c r="LGC34" s="25"/>
      <c r="LGD34" s="25"/>
      <c r="LGE34" s="25"/>
      <c r="LGF34" s="25"/>
      <c r="LGG34" s="25"/>
      <c r="LGH34" s="25"/>
      <c r="LGI34" s="25"/>
      <c r="LGJ34" s="25"/>
      <c r="LGK34" s="25"/>
      <c r="LGL34" s="25"/>
      <c r="LGM34" s="25"/>
      <c r="LGN34" s="25"/>
      <c r="LGO34" s="25"/>
      <c r="LGP34" s="25"/>
      <c r="LGQ34" s="25"/>
      <c r="LGR34" s="25"/>
      <c r="LGS34" s="25"/>
      <c r="LGT34" s="25"/>
      <c r="LGU34" s="25"/>
      <c r="LGV34" s="25"/>
      <c r="LGW34" s="25"/>
      <c r="LGX34" s="25"/>
      <c r="LGY34" s="25"/>
      <c r="LGZ34" s="25"/>
      <c r="LHA34" s="25"/>
      <c r="LHB34" s="25"/>
      <c r="LHC34" s="25"/>
      <c r="LHD34" s="25"/>
      <c r="LHE34" s="25"/>
      <c r="LHF34" s="25"/>
      <c r="LHG34" s="25"/>
      <c r="LHH34" s="25"/>
      <c r="LHI34" s="25"/>
      <c r="LHJ34" s="25"/>
      <c r="LHK34" s="25"/>
      <c r="LHL34" s="25"/>
      <c r="LHM34" s="25"/>
      <c r="LHN34" s="25"/>
      <c r="LHO34" s="25"/>
      <c r="LHP34" s="25"/>
      <c r="LHQ34" s="25"/>
      <c r="LHR34" s="25"/>
      <c r="LHS34" s="25"/>
      <c r="LHT34" s="25"/>
      <c r="LHU34" s="25"/>
      <c r="LHV34" s="25"/>
      <c r="LHW34" s="25"/>
      <c r="LHX34" s="25"/>
      <c r="LHY34" s="25"/>
      <c r="LHZ34" s="25"/>
      <c r="LIA34" s="25"/>
      <c r="LIB34" s="25"/>
      <c r="LIC34" s="25"/>
      <c r="LID34" s="25"/>
      <c r="LIE34" s="25"/>
      <c r="LIF34" s="25"/>
      <c r="LIG34" s="25"/>
      <c r="LIH34" s="25"/>
      <c r="LII34" s="25"/>
      <c r="LIJ34" s="25"/>
      <c r="LIK34" s="25"/>
      <c r="LIL34" s="25"/>
      <c r="LIM34" s="25"/>
      <c r="LIN34" s="25"/>
      <c r="LIO34" s="25"/>
      <c r="LIP34" s="25"/>
      <c r="LIQ34" s="25"/>
      <c r="LIR34" s="25"/>
      <c r="LIS34" s="25"/>
      <c r="LIT34" s="25"/>
      <c r="LIU34" s="25"/>
      <c r="LIV34" s="25"/>
      <c r="LIW34" s="25"/>
      <c r="LIX34" s="25"/>
      <c r="LIY34" s="25"/>
      <c r="LIZ34" s="25"/>
      <c r="LJA34" s="25"/>
      <c r="LJB34" s="25"/>
      <c r="LJC34" s="25"/>
      <c r="LJD34" s="25"/>
      <c r="LJE34" s="25"/>
      <c r="LJF34" s="25"/>
      <c r="LJG34" s="25"/>
      <c r="LJH34" s="25"/>
      <c r="LJI34" s="25"/>
      <c r="LJJ34" s="25"/>
      <c r="LJK34" s="25"/>
      <c r="LJL34" s="25"/>
      <c r="LJM34" s="25"/>
      <c r="LJN34" s="25"/>
      <c r="LJO34" s="25"/>
      <c r="LJP34" s="25"/>
      <c r="LJQ34" s="25"/>
      <c r="LJR34" s="25"/>
      <c r="LJS34" s="25"/>
      <c r="LJT34" s="25"/>
      <c r="LJU34" s="25"/>
      <c r="LJV34" s="25"/>
      <c r="LJW34" s="25"/>
      <c r="LJX34" s="25"/>
      <c r="LJY34" s="25"/>
      <c r="LJZ34" s="25"/>
      <c r="LKA34" s="25"/>
      <c r="LKB34" s="25"/>
      <c r="LKC34" s="25"/>
      <c r="LKD34" s="25"/>
      <c r="LKE34" s="25"/>
      <c r="LKF34" s="25"/>
      <c r="LKG34" s="25"/>
      <c r="LKH34" s="25"/>
      <c r="LKI34" s="25"/>
      <c r="LKJ34" s="25"/>
      <c r="LKK34" s="25"/>
      <c r="LKL34" s="25"/>
      <c r="LKM34" s="25"/>
      <c r="LKN34" s="25"/>
      <c r="LKO34" s="25"/>
      <c r="LKP34" s="25"/>
      <c r="LKQ34" s="25"/>
      <c r="LKR34" s="25"/>
      <c r="LKS34" s="25"/>
      <c r="LKT34" s="25"/>
      <c r="LKU34" s="25"/>
      <c r="LKV34" s="25"/>
      <c r="LKW34" s="25"/>
      <c r="LKX34" s="25"/>
      <c r="LKY34" s="25"/>
      <c r="LKZ34" s="25"/>
      <c r="LLA34" s="25"/>
      <c r="LLB34" s="25"/>
      <c r="LLC34" s="25"/>
      <c r="LLD34" s="25"/>
      <c r="LLE34" s="25"/>
      <c r="LLF34" s="25"/>
      <c r="LLG34" s="25"/>
      <c r="LLH34" s="25"/>
      <c r="LLI34" s="25"/>
      <c r="LLJ34" s="25"/>
      <c r="LLK34" s="25"/>
      <c r="LLL34" s="25"/>
      <c r="LLM34" s="25"/>
      <c r="LLN34" s="25"/>
      <c r="LLO34" s="25"/>
      <c r="LLP34" s="25"/>
      <c r="LLQ34" s="25"/>
      <c r="LLR34" s="25"/>
      <c r="LLS34" s="25"/>
      <c r="LLT34" s="25"/>
      <c r="LLU34" s="25"/>
      <c r="LLV34" s="25"/>
      <c r="LLW34" s="25"/>
      <c r="LLX34" s="25"/>
      <c r="LLY34" s="25"/>
      <c r="LLZ34" s="25"/>
      <c r="LMA34" s="25"/>
      <c r="LMB34" s="25"/>
      <c r="LMC34" s="25"/>
      <c r="LMD34" s="25"/>
      <c r="LME34" s="25"/>
      <c r="LMF34" s="25"/>
      <c r="LMG34" s="25"/>
      <c r="LMH34" s="25"/>
      <c r="LMI34" s="25"/>
      <c r="LMJ34" s="25"/>
      <c r="LMK34" s="25"/>
      <c r="LML34" s="25"/>
      <c r="LMM34" s="25"/>
      <c r="LMN34" s="25"/>
      <c r="LMO34" s="25"/>
      <c r="LMP34" s="25"/>
      <c r="LMQ34" s="25"/>
      <c r="LMR34" s="25"/>
      <c r="LMS34" s="25"/>
      <c r="LMT34" s="25"/>
      <c r="LMU34" s="25"/>
      <c r="LMV34" s="25"/>
      <c r="LMW34" s="25"/>
      <c r="LMX34" s="25"/>
      <c r="LMY34" s="25"/>
      <c r="LMZ34" s="25"/>
      <c r="LNA34" s="25"/>
      <c r="LNB34" s="25"/>
      <c r="LNC34" s="25"/>
      <c r="LND34" s="25"/>
      <c r="LNE34" s="25"/>
      <c r="LNF34" s="25"/>
      <c r="LNG34" s="25"/>
      <c r="LNH34" s="25"/>
      <c r="LNI34" s="25"/>
      <c r="LNJ34" s="25"/>
      <c r="LNK34" s="25"/>
      <c r="LNL34" s="25"/>
      <c r="LNM34" s="25"/>
      <c r="LNN34" s="25"/>
      <c r="LNO34" s="25"/>
      <c r="LNP34" s="25"/>
      <c r="LNQ34" s="25"/>
      <c r="LNR34" s="25"/>
      <c r="LNS34" s="25"/>
      <c r="LNT34" s="25"/>
      <c r="LNU34" s="25"/>
      <c r="LNV34" s="25"/>
      <c r="LNW34" s="25"/>
      <c r="LNX34" s="25"/>
      <c r="LNY34" s="25"/>
      <c r="LNZ34" s="25"/>
      <c r="LOA34" s="25"/>
      <c r="LOB34" s="25"/>
      <c r="LOC34" s="25"/>
      <c r="LOD34" s="25"/>
      <c r="LOE34" s="25"/>
      <c r="LOF34" s="25"/>
      <c r="LOG34" s="25"/>
      <c r="LOH34" s="25"/>
      <c r="LOI34" s="25"/>
      <c r="LOJ34" s="25"/>
      <c r="LOK34" s="25"/>
      <c r="LOL34" s="25"/>
      <c r="LOM34" s="25"/>
      <c r="LON34" s="25"/>
      <c r="LOO34" s="25"/>
      <c r="LOP34" s="25"/>
      <c r="LOQ34" s="25"/>
      <c r="LOR34" s="25"/>
      <c r="LOS34" s="25"/>
      <c r="LOT34" s="25"/>
      <c r="LOU34" s="25"/>
      <c r="LOV34" s="25"/>
      <c r="LOW34" s="25"/>
      <c r="LOX34" s="25"/>
      <c r="LOY34" s="25"/>
      <c r="LOZ34" s="25"/>
      <c r="LPA34" s="25"/>
      <c r="LPB34" s="25"/>
      <c r="LPC34" s="25"/>
      <c r="LPD34" s="25"/>
      <c r="LPE34" s="25"/>
      <c r="LPF34" s="25"/>
      <c r="LPG34" s="25"/>
      <c r="LPH34" s="25"/>
      <c r="LPI34" s="25"/>
      <c r="LPJ34" s="25"/>
      <c r="LPK34" s="25"/>
      <c r="LPL34" s="25"/>
      <c r="LPM34" s="25"/>
      <c r="LPN34" s="25"/>
      <c r="LPO34" s="25"/>
      <c r="LPP34" s="25"/>
      <c r="LPQ34" s="25"/>
      <c r="LPR34" s="25"/>
      <c r="LPS34" s="25"/>
      <c r="LPT34" s="25"/>
      <c r="LPU34" s="25"/>
      <c r="LPV34" s="25"/>
      <c r="LPW34" s="25"/>
      <c r="LPX34" s="25"/>
      <c r="LPY34" s="25"/>
      <c r="LPZ34" s="25"/>
      <c r="LQA34" s="25"/>
      <c r="LQB34" s="25"/>
      <c r="LQC34" s="25"/>
      <c r="LQD34" s="25"/>
      <c r="LQE34" s="25"/>
      <c r="LQF34" s="25"/>
      <c r="LQG34" s="25"/>
      <c r="LQH34" s="25"/>
      <c r="LQI34" s="25"/>
      <c r="LQJ34" s="25"/>
      <c r="LQK34" s="25"/>
      <c r="LQL34" s="25"/>
      <c r="LQM34" s="25"/>
      <c r="LQN34" s="25"/>
      <c r="LQO34" s="25"/>
      <c r="LQP34" s="25"/>
      <c r="LQQ34" s="25"/>
      <c r="LQR34" s="25"/>
      <c r="LQS34" s="25"/>
      <c r="LQT34" s="25"/>
      <c r="LQU34" s="25"/>
      <c r="LQV34" s="25"/>
      <c r="LQW34" s="25"/>
      <c r="LQX34" s="25"/>
      <c r="LQY34" s="25"/>
      <c r="LQZ34" s="25"/>
      <c r="LRA34" s="25"/>
      <c r="LRB34" s="25"/>
      <c r="LRC34" s="25"/>
      <c r="LRD34" s="25"/>
      <c r="LRE34" s="25"/>
      <c r="LRF34" s="25"/>
      <c r="LRG34" s="25"/>
      <c r="LRH34" s="25"/>
      <c r="LRI34" s="25"/>
      <c r="LRJ34" s="25"/>
      <c r="LRK34" s="25"/>
      <c r="LRL34" s="25"/>
      <c r="LRM34" s="25"/>
      <c r="LRN34" s="25"/>
      <c r="LRO34" s="25"/>
      <c r="LRP34" s="25"/>
      <c r="LRQ34" s="25"/>
      <c r="LRR34" s="25"/>
      <c r="LRS34" s="25"/>
      <c r="LRT34" s="25"/>
      <c r="LRU34" s="25"/>
      <c r="LRV34" s="25"/>
      <c r="LRW34" s="25"/>
      <c r="LRX34" s="25"/>
      <c r="LRY34" s="25"/>
      <c r="LRZ34" s="25"/>
      <c r="LSA34" s="25"/>
      <c r="LSB34" s="25"/>
      <c r="LSC34" s="25"/>
      <c r="LSD34" s="25"/>
      <c r="LSE34" s="25"/>
      <c r="LSF34" s="25"/>
      <c r="LSG34" s="25"/>
      <c r="LSH34" s="25"/>
      <c r="LSI34" s="25"/>
      <c r="LSJ34" s="25"/>
      <c r="LSK34" s="25"/>
      <c r="LSL34" s="25"/>
      <c r="LSM34" s="25"/>
      <c r="LSN34" s="25"/>
      <c r="LSO34" s="25"/>
      <c r="LSP34" s="25"/>
      <c r="LSQ34" s="25"/>
      <c r="LSR34" s="25"/>
      <c r="LSS34" s="25"/>
      <c r="LST34" s="25"/>
      <c r="LSU34" s="25"/>
      <c r="LSV34" s="25"/>
      <c r="LSW34" s="25"/>
      <c r="LSX34" s="25"/>
      <c r="LSY34" s="25"/>
      <c r="LSZ34" s="25"/>
      <c r="LTA34" s="25"/>
      <c r="LTB34" s="25"/>
      <c r="LTC34" s="25"/>
      <c r="LTD34" s="25"/>
      <c r="LTE34" s="25"/>
      <c r="LTF34" s="25"/>
      <c r="LTG34" s="25"/>
      <c r="LTH34" s="25"/>
      <c r="LTI34" s="25"/>
      <c r="LTJ34" s="25"/>
      <c r="LTK34" s="25"/>
      <c r="LTL34" s="25"/>
      <c r="LTM34" s="25"/>
      <c r="LTN34" s="25"/>
      <c r="LTO34" s="25"/>
      <c r="LTP34" s="25"/>
      <c r="LTQ34" s="25"/>
      <c r="LTR34" s="25"/>
      <c r="LTS34" s="25"/>
      <c r="LTT34" s="25"/>
      <c r="LTU34" s="25"/>
      <c r="LTV34" s="25"/>
      <c r="LTW34" s="25"/>
      <c r="LTX34" s="25"/>
      <c r="LTY34" s="25"/>
      <c r="LTZ34" s="25"/>
      <c r="LUA34" s="25"/>
      <c r="LUB34" s="25"/>
      <c r="LUC34" s="25"/>
      <c r="LUD34" s="25"/>
      <c r="LUE34" s="25"/>
      <c r="LUF34" s="25"/>
      <c r="LUG34" s="25"/>
      <c r="LUH34" s="25"/>
      <c r="LUI34" s="25"/>
      <c r="LUJ34" s="25"/>
      <c r="LUK34" s="25"/>
      <c r="LUL34" s="25"/>
      <c r="LUM34" s="25"/>
      <c r="LUN34" s="25"/>
      <c r="LUO34" s="25"/>
      <c r="LUP34" s="25"/>
      <c r="LUQ34" s="25"/>
      <c r="LUR34" s="25"/>
      <c r="LUS34" s="25"/>
      <c r="LUT34" s="25"/>
      <c r="LUU34" s="25"/>
      <c r="LUV34" s="25"/>
      <c r="LUW34" s="25"/>
      <c r="LUX34" s="25"/>
      <c r="LUY34" s="25"/>
      <c r="LUZ34" s="25"/>
      <c r="LVA34" s="25"/>
      <c r="LVB34" s="25"/>
      <c r="LVC34" s="25"/>
      <c r="LVD34" s="25"/>
      <c r="LVE34" s="25"/>
      <c r="LVF34" s="25"/>
      <c r="LVG34" s="25"/>
      <c r="LVH34" s="25"/>
      <c r="LVI34" s="25"/>
      <c r="LVJ34" s="25"/>
      <c r="LVK34" s="25"/>
      <c r="LVL34" s="25"/>
      <c r="LVM34" s="25"/>
      <c r="LVN34" s="25"/>
      <c r="LVO34" s="25"/>
      <c r="LVP34" s="25"/>
      <c r="LVQ34" s="25"/>
      <c r="LVR34" s="25"/>
      <c r="LVS34" s="25"/>
      <c r="LVT34" s="25"/>
      <c r="LVU34" s="25"/>
      <c r="LVV34" s="25"/>
      <c r="LVW34" s="25"/>
      <c r="LVX34" s="25"/>
      <c r="LVY34" s="25"/>
      <c r="LVZ34" s="25"/>
      <c r="LWA34" s="25"/>
      <c r="LWB34" s="25"/>
      <c r="LWC34" s="25"/>
      <c r="LWD34" s="25"/>
      <c r="LWE34" s="25"/>
      <c r="LWF34" s="25"/>
      <c r="LWG34" s="25"/>
      <c r="LWH34" s="25"/>
      <c r="LWI34" s="25"/>
      <c r="LWJ34" s="25"/>
      <c r="LWK34" s="25"/>
      <c r="LWL34" s="25"/>
      <c r="LWM34" s="25"/>
      <c r="LWN34" s="25"/>
      <c r="LWO34" s="25"/>
      <c r="LWP34" s="25"/>
      <c r="LWQ34" s="25"/>
      <c r="LWR34" s="25"/>
      <c r="LWS34" s="25"/>
      <c r="LWT34" s="25"/>
      <c r="LWU34" s="25"/>
      <c r="LWV34" s="25"/>
      <c r="LWW34" s="25"/>
      <c r="LWX34" s="25"/>
      <c r="LWY34" s="25"/>
      <c r="LWZ34" s="25"/>
      <c r="LXA34" s="25"/>
      <c r="LXB34" s="25"/>
      <c r="LXC34" s="25"/>
      <c r="LXD34" s="25"/>
      <c r="LXE34" s="25"/>
      <c r="LXF34" s="25"/>
      <c r="LXG34" s="25"/>
      <c r="LXH34" s="25"/>
      <c r="LXI34" s="25"/>
      <c r="LXJ34" s="25"/>
      <c r="LXK34" s="25"/>
      <c r="LXL34" s="25"/>
      <c r="LXM34" s="25"/>
      <c r="LXN34" s="25"/>
      <c r="LXO34" s="25"/>
      <c r="LXP34" s="25"/>
      <c r="LXQ34" s="25"/>
      <c r="LXR34" s="25"/>
      <c r="LXS34" s="25"/>
      <c r="LXT34" s="25"/>
      <c r="LXU34" s="25"/>
      <c r="LXV34" s="25"/>
      <c r="LXW34" s="25"/>
      <c r="LXX34" s="25"/>
      <c r="LXY34" s="25"/>
      <c r="LXZ34" s="25"/>
      <c r="LYA34" s="25"/>
      <c r="LYB34" s="25"/>
      <c r="LYC34" s="25"/>
      <c r="LYD34" s="25"/>
      <c r="LYE34" s="25"/>
      <c r="LYF34" s="25"/>
      <c r="LYG34" s="25"/>
      <c r="LYH34" s="25"/>
      <c r="LYI34" s="25"/>
      <c r="LYJ34" s="25"/>
      <c r="LYK34" s="25"/>
      <c r="LYL34" s="25"/>
      <c r="LYM34" s="25"/>
      <c r="LYN34" s="25"/>
      <c r="LYO34" s="25"/>
      <c r="LYP34" s="25"/>
      <c r="LYQ34" s="25"/>
      <c r="LYR34" s="25"/>
      <c r="LYS34" s="25"/>
      <c r="LYT34" s="25"/>
      <c r="LYU34" s="25"/>
      <c r="LYV34" s="25"/>
      <c r="LYW34" s="25"/>
      <c r="LYX34" s="25"/>
      <c r="LYY34" s="25"/>
      <c r="LYZ34" s="25"/>
      <c r="LZA34" s="25"/>
      <c r="LZB34" s="25"/>
      <c r="LZC34" s="25"/>
      <c r="LZD34" s="25"/>
      <c r="LZE34" s="25"/>
      <c r="LZF34" s="25"/>
      <c r="LZG34" s="25"/>
      <c r="LZH34" s="25"/>
      <c r="LZI34" s="25"/>
      <c r="LZJ34" s="25"/>
      <c r="LZK34" s="25"/>
      <c r="LZL34" s="25"/>
      <c r="LZM34" s="25"/>
      <c r="LZN34" s="25"/>
      <c r="LZO34" s="25"/>
      <c r="LZP34" s="25"/>
      <c r="LZQ34" s="25"/>
      <c r="LZR34" s="25"/>
      <c r="LZS34" s="25"/>
      <c r="LZT34" s="25"/>
      <c r="LZU34" s="25"/>
      <c r="LZV34" s="25"/>
      <c r="LZW34" s="25"/>
      <c r="LZX34" s="25"/>
      <c r="LZY34" s="25"/>
      <c r="LZZ34" s="25"/>
      <c r="MAA34" s="25"/>
      <c r="MAB34" s="25"/>
      <c r="MAC34" s="25"/>
      <c r="MAD34" s="25"/>
      <c r="MAE34" s="25"/>
      <c r="MAF34" s="25"/>
      <c r="MAG34" s="25"/>
      <c r="MAH34" s="25"/>
      <c r="MAI34" s="25"/>
      <c r="MAJ34" s="25"/>
      <c r="MAK34" s="25"/>
      <c r="MAL34" s="25"/>
      <c r="MAM34" s="25"/>
      <c r="MAN34" s="25"/>
      <c r="MAO34" s="25"/>
      <c r="MAP34" s="25"/>
      <c r="MAQ34" s="25"/>
      <c r="MAR34" s="25"/>
      <c r="MAS34" s="25"/>
      <c r="MAT34" s="25"/>
      <c r="MAU34" s="25"/>
      <c r="MAV34" s="25"/>
      <c r="MAW34" s="25"/>
      <c r="MAX34" s="25"/>
      <c r="MAY34" s="25"/>
      <c r="MAZ34" s="25"/>
      <c r="MBA34" s="25"/>
      <c r="MBB34" s="25"/>
      <c r="MBC34" s="25"/>
      <c r="MBD34" s="25"/>
      <c r="MBE34" s="25"/>
      <c r="MBF34" s="25"/>
      <c r="MBG34" s="25"/>
      <c r="MBH34" s="25"/>
      <c r="MBI34" s="25"/>
      <c r="MBJ34" s="25"/>
      <c r="MBK34" s="25"/>
      <c r="MBL34" s="25"/>
      <c r="MBM34" s="25"/>
      <c r="MBN34" s="25"/>
      <c r="MBO34" s="25"/>
      <c r="MBP34" s="25"/>
      <c r="MBQ34" s="25"/>
      <c r="MBR34" s="25"/>
      <c r="MBS34" s="25"/>
      <c r="MBT34" s="25"/>
      <c r="MBU34" s="25"/>
      <c r="MBV34" s="25"/>
      <c r="MBW34" s="25"/>
      <c r="MBX34" s="25"/>
      <c r="MBY34" s="25"/>
      <c r="MBZ34" s="25"/>
      <c r="MCA34" s="25"/>
      <c r="MCB34" s="25"/>
      <c r="MCC34" s="25"/>
      <c r="MCD34" s="25"/>
      <c r="MCE34" s="25"/>
      <c r="MCF34" s="25"/>
      <c r="MCG34" s="25"/>
      <c r="MCH34" s="25"/>
      <c r="MCI34" s="25"/>
      <c r="MCJ34" s="25"/>
      <c r="MCK34" s="25"/>
      <c r="MCL34" s="25"/>
      <c r="MCM34" s="25"/>
      <c r="MCN34" s="25"/>
      <c r="MCO34" s="25"/>
      <c r="MCP34" s="25"/>
      <c r="MCQ34" s="25"/>
      <c r="MCR34" s="25"/>
      <c r="MCS34" s="25"/>
      <c r="MCT34" s="25"/>
      <c r="MCU34" s="25"/>
      <c r="MCV34" s="25"/>
      <c r="MCW34" s="25"/>
      <c r="MCX34" s="25"/>
      <c r="MCY34" s="25"/>
      <c r="MCZ34" s="25"/>
      <c r="MDA34" s="25"/>
      <c r="MDB34" s="25"/>
      <c r="MDC34" s="25"/>
      <c r="MDD34" s="25"/>
      <c r="MDE34" s="25"/>
      <c r="MDF34" s="25"/>
      <c r="MDG34" s="25"/>
      <c r="MDH34" s="25"/>
      <c r="MDI34" s="25"/>
      <c r="MDJ34" s="25"/>
      <c r="MDK34" s="25"/>
      <c r="MDL34" s="25"/>
      <c r="MDM34" s="25"/>
      <c r="MDN34" s="25"/>
      <c r="MDO34" s="25"/>
      <c r="MDP34" s="25"/>
      <c r="MDQ34" s="25"/>
      <c r="MDR34" s="25"/>
      <c r="MDS34" s="25"/>
      <c r="MDT34" s="25"/>
      <c r="MDU34" s="25"/>
      <c r="MDV34" s="25"/>
      <c r="MDW34" s="25"/>
      <c r="MDX34" s="25"/>
      <c r="MDY34" s="25"/>
      <c r="MDZ34" s="25"/>
      <c r="MEA34" s="25"/>
      <c r="MEB34" s="25"/>
      <c r="MEC34" s="25"/>
      <c r="MED34" s="25"/>
      <c r="MEE34" s="25"/>
      <c r="MEF34" s="25"/>
      <c r="MEG34" s="25"/>
      <c r="MEH34" s="25"/>
      <c r="MEI34" s="25"/>
      <c r="MEJ34" s="25"/>
      <c r="MEK34" s="25"/>
      <c r="MEL34" s="25"/>
      <c r="MEM34" s="25"/>
      <c r="MEN34" s="25"/>
      <c r="MEO34" s="25"/>
      <c r="MEP34" s="25"/>
      <c r="MEQ34" s="25"/>
      <c r="MER34" s="25"/>
      <c r="MES34" s="25"/>
      <c r="MET34" s="25"/>
      <c r="MEU34" s="25"/>
      <c r="MEV34" s="25"/>
      <c r="MEW34" s="25"/>
      <c r="MEX34" s="25"/>
      <c r="MEY34" s="25"/>
      <c r="MEZ34" s="25"/>
      <c r="MFA34" s="25"/>
      <c r="MFB34" s="25"/>
      <c r="MFC34" s="25"/>
      <c r="MFD34" s="25"/>
      <c r="MFE34" s="25"/>
      <c r="MFF34" s="25"/>
      <c r="MFG34" s="25"/>
      <c r="MFH34" s="25"/>
      <c r="MFI34" s="25"/>
      <c r="MFJ34" s="25"/>
      <c r="MFK34" s="25"/>
      <c r="MFL34" s="25"/>
      <c r="MFM34" s="25"/>
      <c r="MFN34" s="25"/>
      <c r="MFO34" s="25"/>
      <c r="MFP34" s="25"/>
      <c r="MFQ34" s="25"/>
      <c r="MFR34" s="25"/>
      <c r="MFS34" s="25"/>
      <c r="MFT34" s="25"/>
      <c r="MFU34" s="25"/>
      <c r="MFV34" s="25"/>
      <c r="MFW34" s="25"/>
      <c r="MFX34" s="25"/>
      <c r="MFY34" s="25"/>
      <c r="MFZ34" s="25"/>
      <c r="MGA34" s="25"/>
      <c r="MGB34" s="25"/>
      <c r="MGC34" s="25"/>
      <c r="MGD34" s="25"/>
      <c r="MGE34" s="25"/>
      <c r="MGF34" s="25"/>
      <c r="MGG34" s="25"/>
      <c r="MGH34" s="25"/>
      <c r="MGI34" s="25"/>
      <c r="MGJ34" s="25"/>
      <c r="MGK34" s="25"/>
      <c r="MGL34" s="25"/>
      <c r="MGM34" s="25"/>
      <c r="MGN34" s="25"/>
      <c r="MGO34" s="25"/>
      <c r="MGP34" s="25"/>
      <c r="MGQ34" s="25"/>
      <c r="MGR34" s="25"/>
      <c r="MGS34" s="25"/>
      <c r="MGT34" s="25"/>
      <c r="MGU34" s="25"/>
      <c r="MGV34" s="25"/>
      <c r="MGW34" s="25"/>
      <c r="MGX34" s="25"/>
      <c r="MGY34" s="25"/>
      <c r="MGZ34" s="25"/>
      <c r="MHA34" s="25"/>
      <c r="MHB34" s="25"/>
      <c r="MHC34" s="25"/>
      <c r="MHD34" s="25"/>
      <c r="MHE34" s="25"/>
      <c r="MHF34" s="25"/>
      <c r="MHG34" s="25"/>
      <c r="MHH34" s="25"/>
      <c r="MHI34" s="25"/>
      <c r="MHJ34" s="25"/>
      <c r="MHK34" s="25"/>
      <c r="MHL34" s="25"/>
      <c r="MHM34" s="25"/>
      <c r="MHN34" s="25"/>
      <c r="MHO34" s="25"/>
      <c r="MHP34" s="25"/>
      <c r="MHQ34" s="25"/>
      <c r="MHR34" s="25"/>
      <c r="MHS34" s="25"/>
      <c r="MHT34" s="25"/>
      <c r="MHU34" s="25"/>
      <c r="MHV34" s="25"/>
      <c r="MHW34" s="25"/>
      <c r="MHX34" s="25"/>
      <c r="MHY34" s="25"/>
      <c r="MHZ34" s="25"/>
      <c r="MIA34" s="25"/>
      <c r="MIB34" s="25"/>
      <c r="MIC34" s="25"/>
      <c r="MID34" s="25"/>
      <c r="MIE34" s="25"/>
      <c r="MIF34" s="25"/>
      <c r="MIG34" s="25"/>
      <c r="MIH34" s="25"/>
      <c r="MII34" s="25"/>
      <c r="MIJ34" s="25"/>
      <c r="MIK34" s="25"/>
      <c r="MIL34" s="25"/>
      <c r="MIM34" s="25"/>
      <c r="MIN34" s="25"/>
      <c r="MIO34" s="25"/>
      <c r="MIP34" s="25"/>
      <c r="MIQ34" s="25"/>
      <c r="MIR34" s="25"/>
      <c r="MIS34" s="25"/>
      <c r="MIT34" s="25"/>
      <c r="MIU34" s="25"/>
      <c r="MIV34" s="25"/>
      <c r="MIW34" s="25"/>
      <c r="MIX34" s="25"/>
      <c r="MIY34" s="25"/>
      <c r="MIZ34" s="25"/>
      <c r="MJA34" s="25"/>
      <c r="MJB34" s="25"/>
      <c r="MJC34" s="25"/>
      <c r="MJD34" s="25"/>
      <c r="MJE34" s="25"/>
      <c r="MJF34" s="25"/>
      <c r="MJG34" s="25"/>
      <c r="MJH34" s="25"/>
      <c r="MJI34" s="25"/>
      <c r="MJJ34" s="25"/>
      <c r="MJK34" s="25"/>
      <c r="MJL34" s="25"/>
      <c r="MJM34" s="25"/>
      <c r="MJN34" s="25"/>
      <c r="MJO34" s="25"/>
      <c r="MJP34" s="25"/>
      <c r="MJQ34" s="25"/>
      <c r="MJR34" s="25"/>
      <c r="MJS34" s="25"/>
      <c r="MJT34" s="25"/>
      <c r="MJU34" s="25"/>
      <c r="MJV34" s="25"/>
      <c r="MJW34" s="25"/>
      <c r="MJX34" s="25"/>
      <c r="MJY34" s="25"/>
      <c r="MJZ34" s="25"/>
      <c r="MKA34" s="25"/>
      <c r="MKB34" s="25"/>
      <c r="MKC34" s="25"/>
      <c r="MKD34" s="25"/>
      <c r="MKE34" s="25"/>
      <c r="MKF34" s="25"/>
      <c r="MKG34" s="25"/>
      <c r="MKH34" s="25"/>
      <c r="MKI34" s="25"/>
      <c r="MKJ34" s="25"/>
      <c r="MKK34" s="25"/>
      <c r="MKL34" s="25"/>
      <c r="MKM34" s="25"/>
      <c r="MKN34" s="25"/>
      <c r="MKO34" s="25"/>
      <c r="MKP34" s="25"/>
      <c r="MKQ34" s="25"/>
      <c r="MKR34" s="25"/>
      <c r="MKS34" s="25"/>
      <c r="MKT34" s="25"/>
      <c r="MKU34" s="25"/>
      <c r="MKV34" s="25"/>
      <c r="MKW34" s="25"/>
      <c r="MKX34" s="25"/>
      <c r="MKY34" s="25"/>
      <c r="MKZ34" s="25"/>
      <c r="MLA34" s="25"/>
      <c r="MLB34" s="25"/>
      <c r="MLC34" s="25"/>
      <c r="MLD34" s="25"/>
      <c r="MLE34" s="25"/>
      <c r="MLF34" s="25"/>
      <c r="MLG34" s="25"/>
      <c r="MLH34" s="25"/>
      <c r="MLI34" s="25"/>
      <c r="MLJ34" s="25"/>
      <c r="MLK34" s="25"/>
      <c r="MLL34" s="25"/>
      <c r="MLM34" s="25"/>
      <c r="MLN34" s="25"/>
      <c r="MLO34" s="25"/>
      <c r="MLP34" s="25"/>
      <c r="MLQ34" s="25"/>
      <c r="MLR34" s="25"/>
      <c r="MLS34" s="25"/>
      <c r="MLT34" s="25"/>
      <c r="MLU34" s="25"/>
      <c r="MLV34" s="25"/>
      <c r="MLW34" s="25"/>
      <c r="MLX34" s="25"/>
      <c r="MLY34" s="25"/>
      <c r="MLZ34" s="25"/>
      <c r="MMA34" s="25"/>
      <c r="MMB34" s="25"/>
      <c r="MMC34" s="25"/>
      <c r="MMD34" s="25"/>
      <c r="MME34" s="25"/>
      <c r="MMF34" s="25"/>
      <c r="MMG34" s="25"/>
      <c r="MMH34" s="25"/>
      <c r="MMI34" s="25"/>
      <c r="MMJ34" s="25"/>
      <c r="MMK34" s="25"/>
      <c r="MML34" s="25"/>
      <c r="MMM34" s="25"/>
      <c r="MMN34" s="25"/>
      <c r="MMO34" s="25"/>
      <c r="MMP34" s="25"/>
      <c r="MMQ34" s="25"/>
      <c r="MMR34" s="25"/>
      <c r="MMS34" s="25"/>
      <c r="MMT34" s="25"/>
      <c r="MMU34" s="25"/>
      <c r="MMV34" s="25"/>
      <c r="MMW34" s="25"/>
      <c r="MMX34" s="25"/>
      <c r="MMY34" s="25"/>
      <c r="MMZ34" s="25"/>
      <c r="MNA34" s="25"/>
      <c r="MNB34" s="25"/>
      <c r="MNC34" s="25"/>
      <c r="MND34" s="25"/>
      <c r="MNE34" s="25"/>
      <c r="MNF34" s="25"/>
      <c r="MNG34" s="25"/>
      <c r="MNH34" s="25"/>
      <c r="MNI34" s="25"/>
      <c r="MNJ34" s="25"/>
      <c r="MNK34" s="25"/>
      <c r="MNL34" s="25"/>
      <c r="MNM34" s="25"/>
      <c r="MNN34" s="25"/>
      <c r="MNO34" s="25"/>
      <c r="MNP34" s="25"/>
      <c r="MNQ34" s="25"/>
      <c r="MNR34" s="25"/>
      <c r="MNS34" s="25"/>
      <c r="MNT34" s="25"/>
      <c r="MNU34" s="25"/>
      <c r="MNV34" s="25"/>
      <c r="MNW34" s="25"/>
      <c r="MNX34" s="25"/>
      <c r="MNY34" s="25"/>
      <c r="MNZ34" s="25"/>
      <c r="MOA34" s="25"/>
      <c r="MOB34" s="25"/>
      <c r="MOC34" s="25"/>
      <c r="MOD34" s="25"/>
      <c r="MOE34" s="25"/>
      <c r="MOF34" s="25"/>
      <c r="MOG34" s="25"/>
      <c r="MOH34" s="25"/>
      <c r="MOI34" s="25"/>
      <c r="MOJ34" s="25"/>
      <c r="MOK34" s="25"/>
      <c r="MOL34" s="25"/>
      <c r="MOM34" s="25"/>
      <c r="MON34" s="25"/>
      <c r="MOO34" s="25"/>
      <c r="MOP34" s="25"/>
      <c r="MOQ34" s="25"/>
      <c r="MOR34" s="25"/>
      <c r="MOS34" s="25"/>
      <c r="MOT34" s="25"/>
      <c r="MOU34" s="25"/>
      <c r="MOV34" s="25"/>
      <c r="MOW34" s="25"/>
      <c r="MOX34" s="25"/>
      <c r="MOY34" s="25"/>
      <c r="MOZ34" s="25"/>
      <c r="MPA34" s="25"/>
      <c r="MPB34" s="25"/>
      <c r="MPC34" s="25"/>
      <c r="MPD34" s="25"/>
      <c r="MPE34" s="25"/>
      <c r="MPF34" s="25"/>
      <c r="MPG34" s="25"/>
      <c r="MPH34" s="25"/>
      <c r="MPI34" s="25"/>
      <c r="MPJ34" s="25"/>
      <c r="MPK34" s="25"/>
      <c r="MPL34" s="25"/>
      <c r="MPM34" s="25"/>
      <c r="MPN34" s="25"/>
      <c r="MPO34" s="25"/>
      <c r="MPP34" s="25"/>
      <c r="MPQ34" s="25"/>
      <c r="MPR34" s="25"/>
      <c r="MPS34" s="25"/>
      <c r="MPT34" s="25"/>
      <c r="MPU34" s="25"/>
      <c r="MPV34" s="25"/>
      <c r="MPW34" s="25"/>
      <c r="MPX34" s="25"/>
      <c r="MPY34" s="25"/>
      <c r="MPZ34" s="25"/>
      <c r="MQA34" s="25"/>
      <c r="MQB34" s="25"/>
      <c r="MQC34" s="25"/>
      <c r="MQD34" s="25"/>
      <c r="MQE34" s="25"/>
      <c r="MQF34" s="25"/>
      <c r="MQG34" s="25"/>
      <c r="MQH34" s="25"/>
      <c r="MQI34" s="25"/>
      <c r="MQJ34" s="25"/>
      <c r="MQK34" s="25"/>
      <c r="MQL34" s="25"/>
      <c r="MQM34" s="25"/>
      <c r="MQN34" s="25"/>
      <c r="MQO34" s="25"/>
      <c r="MQP34" s="25"/>
      <c r="MQQ34" s="25"/>
      <c r="MQR34" s="25"/>
      <c r="MQS34" s="25"/>
      <c r="MQT34" s="25"/>
      <c r="MQU34" s="25"/>
      <c r="MQV34" s="25"/>
      <c r="MQW34" s="25"/>
      <c r="MQX34" s="25"/>
      <c r="MQY34" s="25"/>
      <c r="MQZ34" s="25"/>
      <c r="MRA34" s="25"/>
      <c r="MRB34" s="25"/>
      <c r="MRC34" s="25"/>
      <c r="MRD34" s="25"/>
      <c r="MRE34" s="25"/>
      <c r="MRF34" s="25"/>
      <c r="MRG34" s="25"/>
      <c r="MRH34" s="25"/>
      <c r="MRI34" s="25"/>
      <c r="MRJ34" s="25"/>
      <c r="MRK34" s="25"/>
      <c r="MRL34" s="25"/>
      <c r="MRM34" s="25"/>
      <c r="MRN34" s="25"/>
      <c r="MRO34" s="25"/>
      <c r="MRP34" s="25"/>
      <c r="MRQ34" s="25"/>
      <c r="MRR34" s="25"/>
      <c r="MRS34" s="25"/>
      <c r="MRT34" s="25"/>
      <c r="MRU34" s="25"/>
      <c r="MRV34" s="25"/>
      <c r="MRW34" s="25"/>
      <c r="MRX34" s="25"/>
      <c r="MRY34" s="25"/>
      <c r="MRZ34" s="25"/>
      <c r="MSA34" s="25"/>
      <c r="MSB34" s="25"/>
      <c r="MSC34" s="25"/>
      <c r="MSD34" s="25"/>
      <c r="MSE34" s="25"/>
      <c r="MSF34" s="25"/>
      <c r="MSG34" s="25"/>
      <c r="MSH34" s="25"/>
      <c r="MSI34" s="25"/>
      <c r="MSJ34" s="25"/>
      <c r="MSK34" s="25"/>
      <c r="MSL34" s="25"/>
      <c r="MSM34" s="25"/>
      <c r="MSN34" s="25"/>
      <c r="MSO34" s="25"/>
      <c r="MSP34" s="25"/>
      <c r="MSQ34" s="25"/>
      <c r="MSR34" s="25"/>
      <c r="MSS34" s="25"/>
      <c r="MST34" s="25"/>
      <c r="MSU34" s="25"/>
      <c r="MSV34" s="25"/>
      <c r="MSW34" s="25"/>
      <c r="MSX34" s="25"/>
      <c r="MSY34" s="25"/>
      <c r="MSZ34" s="25"/>
      <c r="MTA34" s="25"/>
      <c r="MTB34" s="25"/>
      <c r="MTC34" s="25"/>
      <c r="MTD34" s="25"/>
      <c r="MTE34" s="25"/>
      <c r="MTF34" s="25"/>
      <c r="MTG34" s="25"/>
      <c r="MTH34" s="25"/>
      <c r="MTI34" s="25"/>
      <c r="MTJ34" s="25"/>
      <c r="MTK34" s="25"/>
      <c r="MTL34" s="25"/>
      <c r="MTM34" s="25"/>
      <c r="MTN34" s="25"/>
      <c r="MTO34" s="25"/>
      <c r="MTP34" s="25"/>
      <c r="MTQ34" s="25"/>
      <c r="MTR34" s="25"/>
      <c r="MTS34" s="25"/>
      <c r="MTT34" s="25"/>
      <c r="MTU34" s="25"/>
      <c r="MTV34" s="25"/>
      <c r="MTW34" s="25"/>
      <c r="MTX34" s="25"/>
      <c r="MTY34" s="25"/>
      <c r="MTZ34" s="25"/>
      <c r="MUA34" s="25"/>
      <c r="MUB34" s="25"/>
      <c r="MUC34" s="25"/>
      <c r="MUD34" s="25"/>
      <c r="MUE34" s="25"/>
      <c r="MUF34" s="25"/>
      <c r="MUG34" s="25"/>
      <c r="MUH34" s="25"/>
      <c r="MUI34" s="25"/>
      <c r="MUJ34" s="25"/>
      <c r="MUK34" s="25"/>
      <c r="MUL34" s="25"/>
      <c r="MUM34" s="25"/>
      <c r="MUN34" s="25"/>
      <c r="MUO34" s="25"/>
      <c r="MUP34" s="25"/>
      <c r="MUQ34" s="25"/>
      <c r="MUR34" s="25"/>
      <c r="MUS34" s="25"/>
      <c r="MUT34" s="25"/>
      <c r="MUU34" s="25"/>
      <c r="MUV34" s="25"/>
      <c r="MUW34" s="25"/>
      <c r="MUX34" s="25"/>
      <c r="MUY34" s="25"/>
      <c r="MUZ34" s="25"/>
      <c r="MVA34" s="25"/>
      <c r="MVB34" s="25"/>
      <c r="MVC34" s="25"/>
      <c r="MVD34" s="25"/>
      <c r="MVE34" s="25"/>
      <c r="MVF34" s="25"/>
      <c r="MVG34" s="25"/>
      <c r="MVH34" s="25"/>
      <c r="MVI34" s="25"/>
      <c r="MVJ34" s="25"/>
      <c r="MVK34" s="25"/>
      <c r="MVL34" s="25"/>
      <c r="MVM34" s="25"/>
      <c r="MVN34" s="25"/>
      <c r="MVO34" s="25"/>
      <c r="MVP34" s="25"/>
      <c r="MVQ34" s="25"/>
      <c r="MVR34" s="25"/>
      <c r="MVS34" s="25"/>
      <c r="MVT34" s="25"/>
      <c r="MVU34" s="25"/>
      <c r="MVV34" s="25"/>
      <c r="MVW34" s="25"/>
      <c r="MVX34" s="25"/>
      <c r="MVY34" s="25"/>
      <c r="MVZ34" s="25"/>
      <c r="MWA34" s="25"/>
      <c r="MWB34" s="25"/>
      <c r="MWC34" s="25"/>
      <c r="MWD34" s="25"/>
      <c r="MWE34" s="25"/>
      <c r="MWF34" s="25"/>
      <c r="MWG34" s="25"/>
      <c r="MWH34" s="25"/>
      <c r="MWI34" s="25"/>
      <c r="MWJ34" s="25"/>
      <c r="MWK34" s="25"/>
      <c r="MWL34" s="25"/>
      <c r="MWM34" s="25"/>
      <c r="MWN34" s="25"/>
      <c r="MWO34" s="25"/>
      <c r="MWP34" s="25"/>
      <c r="MWQ34" s="25"/>
      <c r="MWR34" s="25"/>
      <c r="MWS34" s="25"/>
      <c r="MWT34" s="25"/>
      <c r="MWU34" s="25"/>
      <c r="MWV34" s="25"/>
      <c r="MWW34" s="25"/>
      <c r="MWX34" s="25"/>
      <c r="MWY34" s="25"/>
      <c r="MWZ34" s="25"/>
      <c r="MXA34" s="25"/>
      <c r="MXB34" s="25"/>
      <c r="MXC34" s="25"/>
      <c r="MXD34" s="25"/>
      <c r="MXE34" s="25"/>
      <c r="MXF34" s="25"/>
      <c r="MXG34" s="25"/>
      <c r="MXH34" s="25"/>
      <c r="MXI34" s="25"/>
      <c r="MXJ34" s="25"/>
      <c r="MXK34" s="25"/>
      <c r="MXL34" s="25"/>
      <c r="MXM34" s="25"/>
      <c r="MXN34" s="25"/>
      <c r="MXO34" s="25"/>
      <c r="MXP34" s="25"/>
      <c r="MXQ34" s="25"/>
      <c r="MXR34" s="25"/>
      <c r="MXS34" s="25"/>
      <c r="MXT34" s="25"/>
      <c r="MXU34" s="25"/>
      <c r="MXV34" s="25"/>
      <c r="MXW34" s="25"/>
      <c r="MXX34" s="25"/>
      <c r="MXY34" s="25"/>
      <c r="MXZ34" s="25"/>
      <c r="MYA34" s="25"/>
      <c r="MYB34" s="25"/>
      <c r="MYC34" s="25"/>
      <c r="MYD34" s="25"/>
      <c r="MYE34" s="25"/>
      <c r="MYF34" s="25"/>
      <c r="MYG34" s="25"/>
      <c r="MYH34" s="25"/>
      <c r="MYI34" s="25"/>
      <c r="MYJ34" s="25"/>
      <c r="MYK34" s="25"/>
      <c r="MYL34" s="25"/>
      <c r="MYM34" s="25"/>
      <c r="MYN34" s="25"/>
      <c r="MYO34" s="25"/>
      <c r="MYP34" s="25"/>
      <c r="MYQ34" s="25"/>
      <c r="MYR34" s="25"/>
      <c r="MYS34" s="25"/>
      <c r="MYT34" s="25"/>
      <c r="MYU34" s="25"/>
      <c r="MYV34" s="25"/>
      <c r="MYW34" s="25"/>
      <c r="MYX34" s="25"/>
      <c r="MYY34" s="25"/>
      <c r="MYZ34" s="25"/>
      <c r="MZA34" s="25"/>
      <c r="MZB34" s="25"/>
      <c r="MZC34" s="25"/>
      <c r="MZD34" s="25"/>
      <c r="MZE34" s="25"/>
      <c r="MZF34" s="25"/>
      <c r="MZG34" s="25"/>
      <c r="MZH34" s="25"/>
      <c r="MZI34" s="25"/>
      <c r="MZJ34" s="25"/>
      <c r="MZK34" s="25"/>
      <c r="MZL34" s="25"/>
      <c r="MZM34" s="25"/>
      <c r="MZN34" s="25"/>
      <c r="MZO34" s="25"/>
      <c r="MZP34" s="25"/>
      <c r="MZQ34" s="25"/>
      <c r="MZR34" s="25"/>
      <c r="MZS34" s="25"/>
      <c r="MZT34" s="25"/>
      <c r="MZU34" s="25"/>
      <c r="MZV34" s="25"/>
      <c r="MZW34" s="25"/>
      <c r="MZX34" s="25"/>
      <c r="MZY34" s="25"/>
      <c r="MZZ34" s="25"/>
      <c r="NAA34" s="25"/>
      <c r="NAB34" s="25"/>
      <c r="NAC34" s="25"/>
      <c r="NAD34" s="25"/>
      <c r="NAE34" s="25"/>
      <c r="NAF34" s="25"/>
      <c r="NAG34" s="25"/>
      <c r="NAH34" s="25"/>
      <c r="NAI34" s="25"/>
      <c r="NAJ34" s="25"/>
      <c r="NAK34" s="25"/>
      <c r="NAL34" s="25"/>
      <c r="NAM34" s="25"/>
      <c r="NAN34" s="25"/>
      <c r="NAO34" s="25"/>
      <c r="NAP34" s="25"/>
      <c r="NAQ34" s="25"/>
      <c r="NAR34" s="25"/>
      <c r="NAS34" s="25"/>
      <c r="NAT34" s="25"/>
      <c r="NAU34" s="25"/>
      <c r="NAV34" s="25"/>
      <c r="NAW34" s="25"/>
      <c r="NAX34" s="25"/>
      <c r="NAY34" s="25"/>
      <c r="NAZ34" s="25"/>
      <c r="NBA34" s="25"/>
      <c r="NBB34" s="25"/>
      <c r="NBC34" s="25"/>
      <c r="NBD34" s="25"/>
      <c r="NBE34" s="25"/>
      <c r="NBF34" s="25"/>
      <c r="NBG34" s="25"/>
      <c r="NBH34" s="25"/>
      <c r="NBI34" s="25"/>
      <c r="NBJ34" s="25"/>
      <c r="NBK34" s="25"/>
      <c r="NBL34" s="25"/>
      <c r="NBM34" s="25"/>
      <c r="NBN34" s="25"/>
      <c r="NBO34" s="25"/>
      <c r="NBP34" s="25"/>
      <c r="NBQ34" s="25"/>
      <c r="NBR34" s="25"/>
      <c r="NBS34" s="25"/>
      <c r="NBT34" s="25"/>
      <c r="NBU34" s="25"/>
      <c r="NBV34" s="25"/>
      <c r="NBW34" s="25"/>
      <c r="NBX34" s="25"/>
      <c r="NBY34" s="25"/>
      <c r="NBZ34" s="25"/>
      <c r="NCA34" s="25"/>
      <c r="NCB34" s="25"/>
      <c r="NCC34" s="25"/>
      <c r="NCD34" s="25"/>
      <c r="NCE34" s="25"/>
      <c r="NCF34" s="25"/>
      <c r="NCG34" s="25"/>
      <c r="NCH34" s="25"/>
      <c r="NCI34" s="25"/>
      <c r="NCJ34" s="25"/>
      <c r="NCK34" s="25"/>
      <c r="NCL34" s="25"/>
      <c r="NCM34" s="25"/>
      <c r="NCN34" s="25"/>
      <c r="NCO34" s="25"/>
      <c r="NCP34" s="25"/>
      <c r="NCQ34" s="25"/>
      <c r="NCR34" s="25"/>
      <c r="NCS34" s="25"/>
      <c r="NCT34" s="25"/>
      <c r="NCU34" s="25"/>
      <c r="NCV34" s="25"/>
      <c r="NCW34" s="25"/>
      <c r="NCX34" s="25"/>
      <c r="NCY34" s="25"/>
      <c r="NCZ34" s="25"/>
      <c r="NDA34" s="25"/>
      <c r="NDB34" s="25"/>
      <c r="NDC34" s="25"/>
      <c r="NDD34" s="25"/>
      <c r="NDE34" s="25"/>
      <c r="NDF34" s="25"/>
      <c r="NDG34" s="25"/>
      <c r="NDH34" s="25"/>
      <c r="NDI34" s="25"/>
      <c r="NDJ34" s="25"/>
      <c r="NDK34" s="25"/>
      <c r="NDL34" s="25"/>
      <c r="NDM34" s="25"/>
      <c r="NDN34" s="25"/>
      <c r="NDO34" s="25"/>
      <c r="NDP34" s="25"/>
      <c r="NDQ34" s="25"/>
      <c r="NDR34" s="25"/>
      <c r="NDS34" s="25"/>
      <c r="NDT34" s="25"/>
      <c r="NDU34" s="25"/>
      <c r="NDV34" s="25"/>
      <c r="NDW34" s="25"/>
      <c r="NDX34" s="25"/>
      <c r="NDY34" s="25"/>
      <c r="NDZ34" s="25"/>
      <c r="NEA34" s="25"/>
      <c r="NEB34" s="25"/>
      <c r="NEC34" s="25"/>
      <c r="NED34" s="25"/>
      <c r="NEE34" s="25"/>
      <c r="NEF34" s="25"/>
      <c r="NEG34" s="25"/>
      <c r="NEH34" s="25"/>
      <c r="NEI34" s="25"/>
      <c r="NEJ34" s="25"/>
      <c r="NEK34" s="25"/>
      <c r="NEL34" s="25"/>
      <c r="NEM34" s="25"/>
      <c r="NEN34" s="25"/>
      <c r="NEO34" s="25"/>
      <c r="NEP34" s="25"/>
      <c r="NEQ34" s="25"/>
      <c r="NER34" s="25"/>
      <c r="NES34" s="25"/>
      <c r="NET34" s="25"/>
      <c r="NEU34" s="25"/>
      <c r="NEV34" s="25"/>
      <c r="NEW34" s="25"/>
      <c r="NEX34" s="25"/>
      <c r="NEY34" s="25"/>
      <c r="NEZ34" s="25"/>
      <c r="NFA34" s="25"/>
      <c r="NFB34" s="25"/>
      <c r="NFC34" s="25"/>
      <c r="NFD34" s="25"/>
      <c r="NFE34" s="25"/>
      <c r="NFF34" s="25"/>
      <c r="NFG34" s="25"/>
      <c r="NFH34" s="25"/>
      <c r="NFI34" s="25"/>
      <c r="NFJ34" s="25"/>
      <c r="NFK34" s="25"/>
      <c r="NFL34" s="25"/>
      <c r="NFM34" s="25"/>
      <c r="NFN34" s="25"/>
      <c r="NFO34" s="25"/>
      <c r="NFP34" s="25"/>
      <c r="NFQ34" s="25"/>
      <c r="NFR34" s="25"/>
      <c r="NFS34" s="25"/>
      <c r="NFT34" s="25"/>
      <c r="NFU34" s="25"/>
      <c r="NFV34" s="25"/>
      <c r="NFW34" s="25"/>
      <c r="NFX34" s="25"/>
      <c r="NFY34" s="25"/>
      <c r="NFZ34" s="25"/>
      <c r="NGA34" s="25"/>
      <c r="NGB34" s="25"/>
      <c r="NGC34" s="25"/>
      <c r="NGD34" s="25"/>
      <c r="NGE34" s="25"/>
      <c r="NGF34" s="25"/>
      <c r="NGG34" s="25"/>
      <c r="NGH34" s="25"/>
      <c r="NGI34" s="25"/>
      <c r="NGJ34" s="25"/>
      <c r="NGK34" s="25"/>
      <c r="NGL34" s="25"/>
      <c r="NGM34" s="25"/>
      <c r="NGN34" s="25"/>
      <c r="NGO34" s="25"/>
      <c r="NGP34" s="25"/>
      <c r="NGQ34" s="25"/>
      <c r="NGR34" s="25"/>
      <c r="NGS34" s="25"/>
      <c r="NGT34" s="25"/>
      <c r="NGU34" s="25"/>
      <c r="NGV34" s="25"/>
      <c r="NGW34" s="25"/>
      <c r="NGX34" s="25"/>
      <c r="NGY34" s="25"/>
      <c r="NGZ34" s="25"/>
      <c r="NHA34" s="25"/>
      <c r="NHB34" s="25"/>
      <c r="NHC34" s="25"/>
      <c r="NHD34" s="25"/>
      <c r="NHE34" s="25"/>
      <c r="NHF34" s="25"/>
      <c r="NHG34" s="25"/>
      <c r="NHH34" s="25"/>
      <c r="NHI34" s="25"/>
      <c r="NHJ34" s="25"/>
      <c r="NHK34" s="25"/>
      <c r="NHL34" s="25"/>
      <c r="NHM34" s="25"/>
      <c r="NHN34" s="25"/>
      <c r="NHO34" s="25"/>
      <c r="NHP34" s="25"/>
      <c r="NHQ34" s="25"/>
      <c r="NHR34" s="25"/>
      <c r="NHS34" s="25"/>
      <c r="NHT34" s="25"/>
      <c r="NHU34" s="25"/>
      <c r="NHV34" s="25"/>
      <c r="NHW34" s="25"/>
      <c r="NHX34" s="25"/>
      <c r="NHY34" s="25"/>
      <c r="NHZ34" s="25"/>
      <c r="NIA34" s="25"/>
      <c r="NIB34" s="25"/>
      <c r="NIC34" s="25"/>
      <c r="NID34" s="25"/>
      <c r="NIE34" s="25"/>
      <c r="NIF34" s="25"/>
      <c r="NIG34" s="25"/>
      <c r="NIH34" s="25"/>
      <c r="NII34" s="25"/>
      <c r="NIJ34" s="25"/>
      <c r="NIK34" s="25"/>
      <c r="NIL34" s="25"/>
      <c r="NIM34" s="25"/>
      <c r="NIN34" s="25"/>
      <c r="NIO34" s="25"/>
      <c r="NIP34" s="25"/>
      <c r="NIQ34" s="25"/>
      <c r="NIR34" s="25"/>
      <c r="NIS34" s="25"/>
      <c r="NIT34" s="25"/>
      <c r="NIU34" s="25"/>
      <c r="NIV34" s="25"/>
      <c r="NIW34" s="25"/>
      <c r="NIX34" s="25"/>
      <c r="NIY34" s="25"/>
      <c r="NIZ34" s="25"/>
      <c r="NJA34" s="25"/>
      <c r="NJB34" s="25"/>
      <c r="NJC34" s="25"/>
      <c r="NJD34" s="25"/>
      <c r="NJE34" s="25"/>
      <c r="NJF34" s="25"/>
      <c r="NJG34" s="25"/>
      <c r="NJH34" s="25"/>
      <c r="NJI34" s="25"/>
      <c r="NJJ34" s="25"/>
      <c r="NJK34" s="25"/>
      <c r="NJL34" s="25"/>
      <c r="NJM34" s="25"/>
      <c r="NJN34" s="25"/>
      <c r="NJO34" s="25"/>
      <c r="NJP34" s="25"/>
      <c r="NJQ34" s="25"/>
      <c r="NJR34" s="25"/>
      <c r="NJS34" s="25"/>
      <c r="NJT34" s="25"/>
      <c r="NJU34" s="25"/>
      <c r="NJV34" s="25"/>
      <c r="NJW34" s="25"/>
      <c r="NJX34" s="25"/>
      <c r="NJY34" s="25"/>
      <c r="NJZ34" s="25"/>
      <c r="NKA34" s="25"/>
      <c r="NKB34" s="25"/>
      <c r="NKC34" s="25"/>
      <c r="NKD34" s="25"/>
      <c r="NKE34" s="25"/>
      <c r="NKF34" s="25"/>
      <c r="NKG34" s="25"/>
      <c r="NKH34" s="25"/>
      <c r="NKI34" s="25"/>
      <c r="NKJ34" s="25"/>
      <c r="NKK34" s="25"/>
      <c r="NKL34" s="25"/>
      <c r="NKM34" s="25"/>
      <c r="NKN34" s="25"/>
      <c r="NKO34" s="25"/>
      <c r="NKP34" s="25"/>
      <c r="NKQ34" s="25"/>
      <c r="NKR34" s="25"/>
      <c r="NKS34" s="25"/>
      <c r="NKT34" s="25"/>
      <c r="NKU34" s="25"/>
      <c r="NKV34" s="25"/>
      <c r="NKW34" s="25"/>
      <c r="NKX34" s="25"/>
      <c r="NKY34" s="25"/>
      <c r="NKZ34" s="25"/>
      <c r="NLA34" s="25"/>
      <c r="NLB34" s="25"/>
      <c r="NLC34" s="25"/>
      <c r="NLD34" s="25"/>
      <c r="NLE34" s="25"/>
      <c r="NLF34" s="25"/>
      <c r="NLG34" s="25"/>
      <c r="NLH34" s="25"/>
      <c r="NLI34" s="25"/>
      <c r="NLJ34" s="25"/>
      <c r="NLK34" s="25"/>
      <c r="NLL34" s="25"/>
      <c r="NLM34" s="25"/>
      <c r="NLN34" s="25"/>
      <c r="NLO34" s="25"/>
      <c r="NLP34" s="25"/>
      <c r="NLQ34" s="25"/>
      <c r="NLR34" s="25"/>
      <c r="NLS34" s="25"/>
      <c r="NLT34" s="25"/>
      <c r="NLU34" s="25"/>
      <c r="NLV34" s="25"/>
      <c r="NLW34" s="25"/>
      <c r="NLX34" s="25"/>
      <c r="NLY34" s="25"/>
      <c r="NLZ34" s="25"/>
      <c r="NMA34" s="25"/>
      <c r="NMB34" s="25"/>
      <c r="NMC34" s="25"/>
      <c r="NMD34" s="25"/>
      <c r="NME34" s="25"/>
      <c r="NMF34" s="25"/>
      <c r="NMG34" s="25"/>
      <c r="NMH34" s="25"/>
      <c r="NMI34" s="25"/>
      <c r="NMJ34" s="25"/>
      <c r="NMK34" s="25"/>
      <c r="NML34" s="25"/>
      <c r="NMM34" s="25"/>
      <c r="NMN34" s="25"/>
      <c r="NMO34" s="25"/>
      <c r="NMP34" s="25"/>
      <c r="NMQ34" s="25"/>
      <c r="NMR34" s="25"/>
      <c r="NMS34" s="25"/>
      <c r="NMT34" s="25"/>
      <c r="NMU34" s="25"/>
      <c r="NMV34" s="25"/>
      <c r="NMW34" s="25"/>
      <c r="NMX34" s="25"/>
      <c r="NMY34" s="25"/>
      <c r="NMZ34" s="25"/>
      <c r="NNA34" s="25"/>
      <c r="NNB34" s="25"/>
      <c r="NNC34" s="25"/>
      <c r="NND34" s="25"/>
      <c r="NNE34" s="25"/>
      <c r="NNF34" s="25"/>
      <c r="NNG34" s="25"/>
      <c r="NNH34" s="25"/>
      <c r="NNI34" s="25"/>
      <c r="NNJ34" s="25"/>
      <c r="NNK34" s="25"/>
      <c r="NNL34" s="25"/>
      <c r="NNM34" s="25"/>
      <c r="NNN34" s="25"/>
      <c r="NNO34" s="25"/>
      <c r="NNP34" s="25"/>
      <c r="NNQ34" s="25"/>
      <c r="NNR34" s="25"/>
      <c r="NNS34" s="25"/>
      <c r="NNT34" s="25"/>
      <c r="NNU34" s="25"/>
      <c r="NNV34" s="25"/>
      <c r="NNW34" s="25"/>
      <c r="NNX34" s="25"/>
      <c r="NNY34" s="25"/>
      <c r="NNZ34" s="25"/>
      <c r="NOA34" s="25"/>
      <c r="NOB34" s="25"/>
      <c r="NOC34" s="25"/>
      <c r="NOD34" s="25"/>
      <c r="NOE34" s="25"/>
      <c r="NOF34" s="25"/>
      <c r="NOG34" s="25"/>
      <c r="NOH34" s="25"/>
      <c r="NOI34" s="25"/>
      <c r="NOJ34" s="25"/>
      <c r="NOK34" s="25"/>
      <c r="NOL34" s="25"/>
      <c r="NOM34" s="25"/>
      <c r="NON34" s="25"/>
      <c r="NOO34" s="25"/>
      <c r="NOP34" s="25"/>
      <c r="NOQ34" s="25"/>
      <c r="NOR34" s="25"/>
      <c r="NOS34" s="25"/>
      <c r="NOT34" s="25"/>
      <c r="NOU34" s="25"/>
      <c r="NOV34" s="25"/>
      <c r="NOW34" s="25"/>
      <c r="NOX34" s="25"/>
      <c r="NOY34" s="25"/>
      <c r="NOZ34" s="25"/>
      <c r="NPA34" s="25"/>
      <c r="NPB34" s="25"/>
      <c r="NPC34" s="25"/>
      <c r="NPD34" s="25"/>
      <c r="NPE34" s="25"/>
      <c r="NPF34" s="25"/>
      <c r="NPG34" s="25"/>
      <c r="NPH34" s="25"/>
      <c r="NPI34" s="25"/>
      <c r="NPJ34" s="25"/>
      <c r="NPK34" s="25"/>
      <c r="NPL34" s="25"/>
      <c r="NPM34" s="25"/>
      <c r="NPN34" s="25"/>
      <c r="NPO34" s="25"/>
      <c r="NPP34" s="25"/>
      <c r="NPQ34" s="25"/>
      <c r="NPR34" s="25"/>
      <c r="NPS34" s="25"/>
      <c r="NPT34" s="25"/>
      <c r="NPU34" s="25"/>
      <c r="NPV34" s="25"/>
      <c r="NPW34" s="25"/>
      <c r="NPX34" s="25"/>
      <c r="NPY34" s="25"/>
      <c r="NPZ34" s="25"/>
      <c r="NQA34" s="25"/>
      <c r="NQB34" s="25"/>
      <c r="NQC34" s="25"/>
      <c r="NQD34" s="25"/>
      <c r="NQE34" s="25"/>
      <c r="NQF34" s="25"/>
      <c r="NQG34" s="25"/>
      <c r="NQH34" s="25"/>
      <c r="NQI34" s="25"/>
      <c r="NQJ34" s="25"/>
      <c r="NQK34" s="25"/>
      <c r="NQL34" s="25"/>
      <c r="NQM34" s="25"/>
      <c r="NQN34" s="25"/>
      <c r="NQO34" s="25"/>
      <c r="NQP34" s="25"/>
      <c r="NQQ34" s="25"/>
      <c r="NQR34" s="25"/>
      <c r="NQS34" s="25"/>
      <c r="NQT34" s="25"/>
      <c r="NQU34" s="25"/>
      <c r="NQV34" s="25"/>
      <c r="NQW34" s="25"/>
      <c r="NQX34" s="25"/>
      <c r="NQY34" s="25"/>
      <c r="NQZ34" s="25"/>
      <c r="NRA34" s="25"/>
      <c r="NRB34" s="25"/>
      <c r="NRC34" s="25"/>
      <c r="NRD34" s="25"/>
      <c r="NRE34" s="25"/>
      <c r="NRF34" s="25"/>
      <c r="NRG34" s="25"/>
      <c r="NRH34" s="25"/>
      <c r="NRI34" s="25"/>
      <c r="NRJ34" s="25"/>
      <c r="NRK34" s="25"/>
      <c r="NRL34" s="25"/>
      <c r="NRM34" s="25"/>
      <c r="NRN34" s="25"/>
      <c r="NRO34" s="25"/>
      <c r="NRP34" s="25"/>
      <c r="NRQ34" s="25"/>
      <c r="NRR34" s="25"/>
      <c r="NRS34" s="25"/>
      <c r="NRT34" s="25"/>
      <c r="NRU34" s="25"/>
      <c r="NRV34" s="25"/>
      <c r="NRW34" s="25"/>
      <c r="NRX34" s="25"/>
      <c r="NRY34" s="25"/>
      <c r="NRZ34" s="25"/>
      <c r="NSA34" s="25"/>
      <c r="NSB34" s="25"/>
      <c r="NSC34" s="25"/>
      <c r="NSD34" s="25"/>
      <c r="NSE34" s="25"/>
      <c r="NSF34" s="25"/>
      <c r="NSG34" s="25"/>
      <c r="NSH34" s="25"/>
      <c r="NSI34" s="25"/>
      <c r="NSJ34" s="25"/>
      <c r="NSK34" s="25"/>
      <c r="NSL34" s="25"/>
      <c r="NSM34" s="25"/>
      <c r="NSN34" s="25"/>
      <c r="NSO34" s="25"/>
      <c r="NSP34" s="25"/>
      <c r="NSQ34" s="25"/>
      <c r="NSR34" s="25"/>
      <c r="NSS34" s="25"/>
      <c r="NST34" s="25"/>
      <c r="NSU34" s="25"/>
      <c r="NSV34" s="25"/>
      <c r="NSW34" s="25"/>
      <c r="NSX34" s="25"/>
      <c r="NSY34" s="25"/>
      <c r="NSZ34" s="25"/>
      <c r="NTA34" s="25"/>
      <c r="NTB34" s="25"/>
      <c r="NTC34" s="25"/>
      <c r="NTD34" s="25"/>
      <c r="NTE34" s="25"/>
      <c r="NTF34" s="25"/>
      <c r="NTG34" s="25"/>
      <c r="NTH34" s="25"/>
      <c r="NTI34" s="25"/>
      <c r="NTJ34" s="25"/>
      <c r="NTK34" s="25"/>
      <c r="NTL34" s="25"/>
      <c r="NTM34" s="25"/>
      <c r="NTN34" s="25"/>
      <c r="NTO34" s="25"/>
      <c r="NTP34" s="25"/>
      <c r="NTQ34" s="25"/>
      <c r="NTR34" s="25"/>
      <c r="NTS34" s="25"/>
      <c r="NTT34" s="25"/>
      <c r="NTU34" s="25"/>
      <c r="NTV34" s="25"/>
      <c r="NTW34" s="25"/>
      <c r="NTX34" s="25"/>
      <c r="NTY34" s="25"/>
      <c r="NTZ34" s="25"/>
      <c r="NUA34" s="25"/>
      <c r="NUB34" s="25"/>
      <c r="NUC34" s="25"/>
      <c r="NUD34" s="25"/>
      <c r="NUE34" s="25"/>
      <c r="NUF34" s="25"/>
      <c r="NUG34" s="25"/>
      <c r="NUH34" s="25"/>
      <c r="NUI34" s="25"/>
      <c r="NUJ34" s="25"/>
      <c r="NUK34" s="25"/>
      <c r="NUL34" s="25"/>
      <c r="NUM34" s="25"/>
      <c r="NUN34" s="25"/>
      <c r="NUO34" s="25"/>
      <c r="NUP34" s="25"/>
      <c r="NUQ34" s="25"/>
      <c r="NUR34" s="25"/>
      <c r="NUS34" s="25"/>
      <c r="NUT34" s="25"/>
      <c r="NUU34" s="25"/>
      <c r="NUV34" s="25"/>
      <c r="NUW34" s="25"/>
      <c r="NUX34" s="25"/>
      <c r="NUY34" s="25"/>
      <c r="NUZ34" s="25"/>
      <c r="NVA34" s="25"/>
      <c r="NVB34" s="25"/>
      <c r="NVC34" s="25"/>
      <c r="NVD34" s="25"/>
      <c r="NVE34" s="25"/>
      <c r="NVF34" s="25"/>
      <c r="NVG34" s="25"/>
      <c r="NVH34" s="25"/>
      <c r="NVI34" s="25"/>
      <c r="NVJ34" s="25"/>
      <c r="NVK34" s="25"/>
      <c r="NVL34" s="25"/>
      <c r="NVM34" s="25"/>
      <c r="NVN34" s="25"/>
      <c r="NVO34" s="25"/>
      <c r="NVP34" s="25"/>
      <c r="NVQ34" s="25"/>
      <c r="NVR34" s="25"/>
      <c r="NVS34" s="25"/>
      <c r="NVT34" s="25"/>
      <c r="NVU34" s="25"/>
      <c r="NVV34" s="25"/>
      <c r="NVW34" s="25"/>
      <c r="NVX34" s="25"/>
      <c r="NVY34" s="25"/>
      <c r="NVZ34" s="25"/>
      <c r="NWA34" s="25"/>
      <c r="NWB34" s="25"/>
      <c r="NWC34" s="25"/>
      <c r="NWD34" s="25"/>
      <c r="NWE34" s="25"/>
      <c r="NWF34" s="25"/>
      <c r="NWG34" s="25"/>
      <c r="NWH34" s="25"/>
      <c r="NWI34" s="25"/>
      <c r="NWJ34" s="25"/>
      <c r="NWK34" s="25"/>
      <c r="NWL34" s="25"/>
      <c r="NWM34" s="25"/>
      <c r="NWN34" s="25"/>
      <c r="NWO34" s="25"/>
      <c r="NWP34" s="25"/>
      <c r="NWQ34" s="25"/>
      <c r="NWR34" s="25"/>
      <c r="NWS34" s="25"/>
      <c r="NWT34" s="25"/>
      <c r="NWU34" s="25"/>
      <c r="NWV34" s="25"/>
      <c r="NWW34" s="25"/>
      <c r="NWX34" s="25"/>
      <c r="NWY34" s="25"/>
      <c r="NWZ34" s="25"/>
      <c r="NXA34" s="25"/>
      <c r="NXB34" s="25"/>
      <c r="NXC34" s="25"/>
      <c r="NXD34" s="25"/>
      <c r="NXE34" s="25"/>
      <c r="NXF34" s="25"/>
      <c r="NXG34" s="25"/>
      <c r="NXH34" s="25"/>
      <c r="NXI34" s="25"/>
      <c r="NXJ34" s="25"/>
      <c r="NXK34" s="25"/>
      <c r="NXL34" s="25"/>
      <c r="NXM34" s="25"/>
      <c r="NXN34" s="25"/>
      <c r="NXO34" s="25"/>
      <c r="NXP34" s="25"/>
      <c r="NXQ34" s="25"/>
      <c r="NXR34" s="25"/>
      <c r="NXS34" s="25"/>
      <c r="NXT34" s="25"/>
      <c r="NXU34" s="25"/>
      <c r="NXV34" s="25"/>
      <c r="NXW34" s="25"/>
      <c r="NXX34" s="25"/>
      <c r="NXY34" s="25"/>
      <c r="NXZ34" s="25"/>
      <c r="NYA34" s="25"/>
      <c r="NYB34" s="25"/>
      <c r="NYC34" s="25"/>
      <c r="NYD34" s="25"/>
      <c r="NYE34" s="25"/>
      <c r="NYF34" s="25"/>
      <c r="NYG34" s="25"/>
      <c r="NYH34" s="25"/>
      <c r="NYI34" s="25"/>
      <c r="NYJ34" s="25"/>
      <c r="NYK34" s="25"/>
      <c r="NYL34" s="25"/>
      <c r="NYM34" s="25"/>
      <c r="NYN34" s="25"/>
      <c r="NYO34" s="25"/>
      <c r="NYP34" s="25"/>
      <c r="NYQ34" s="25"/>
      <c r="NYR34" s="25"/>
      <c r="NYS34" s="25"/>
      <c r="NYT34" s="25"/>
      <c r="NYU34" s="25"/>
      <c r="NYV34" s="25"/>
      <c r="NYW34" s="25"/>
      <c r="NYX34" s="25"/>
      <c r="NYY34" s="25"/>
      <c r="NYZ34" s="25"/>
      <c r="NZA34" s="25"/>
      <c r="NZB34" s="25"/>
      <c r="NZC34" s="25"/>
      <c r="NZD34" s="25"/>
      <c r="NZE34" s="25"/>
      <c r="NZF34" s="25"/>
      <c r="NZG34" s="25"/>
      <c r="NZH34" s="25"/>
      <c r="NZI34" s="25"/>
      <c r="NZJ34" s="25"/>
      <c r="NZK34" s="25"/>
      <c r="NZL34" s="25"/>
      <c r="NZM34" s="25"/>
      <c r="NZN34" s="25"/>
      <c r="NZO34" s="25"/>
      <c r="NZP34" s="25"/>
      <c r="NZQ34" s="25"/>
      <c r="NZR34" s="25"/>
      <c r="NZS34" s="25"/>
      <c r="NZT34" s="25"/>
      <c r="NZU34" s="25"/>
      <c r="NZV34" s="25"/>
      <c r="NZW34" s="25"/>
      <c r="NZX34" s="25"/>
      <c r="NZY34" s="25"/>
      <c r="NZZ34" s="25"/>
      <c r="OAA34" s="25"/>
      <c r="OAB34" s="25"/>
      <c r="OAC34" s="25"/>
      <c r="OAD34" s="25"/>
      <c r="OAE34" s="25"/>
      <c r="OAF34" s="25"/>
      <c r="OAG34" s="25"/>
      <c r="OAH34" s="25"/>
      <c r="OAI34" s="25"/>
      <c r="OAJ34" s="25"/>
      <c r="OAK34" s="25"/>
      <c r="OAL34" s="25"/>
      <c r="OAM34" s="25"/>
      <c r="OAN34" s="25"/>
      <c r="OAO34" s="25"/>
      <c r="OAP34" s="25"/>
      <c r="OAQ34" s="25"/>
      <c r="OAR34" s="25"/>
      <c r="OAS34" s="25"/>
      <c r="OAT34" s="25"/>
      <c r="OAU34" s="25"/>
      <c r="OAV34" s="25"/>
      <c r="OAW34" s="25"/>
      <c r="OAX34" s="25"/>
      <c r="OAY34" s="25"/>
      <c r="OAZ34" s="25"/>
      <c r="OBA34" s="25"/>
      <c r="OBB34" s="25"/>
      <c r="OBC34" s="25"/>
      <c r="OBD34" s="25"/>
      <c r="OBE34" s="25"/>
      <c r="OBF34" s="25"/>
      <c r="OBG34" s="25"/>
      <c r="OBH34" s="25"/>
      <c r="OBI34" s="25"/>
      <c r="OBJ34" s="25"/>
      <c r="OBK34" s="25"/>
      <c r="OBL34" s="25"/>
      <c r="OBM34" s="25"/>
      <c r="OBN34" s="25"/>
      <c r="OBO34" s="25"/>
      <c r="OBP34" s="25"/>
      <c r="OBQ34" s="25"/>
      <c r="OBR34" s="25"/>
      <c r="OBS34" s="25"/>
      <c r="OBT34" s="25"/>
      <c r="OBU34" s="25"/>
      <c r="OBV34" s="25"/>
      <c r="OBW34" s="25"/>
      <c r="OBX34" s="25"/>
      <c r="OBY34" s="25"/>
      <c r="OBZ34" s="25"/>
      <c r="OCA34" s="25"/>
      <c r="OCB34" s="25"/>
      <c r="OCC34" s="25"/>
      <c r="OCD34" s="25"/>
      <c r="OCE34" s="25"/>
      <c r="OCF34" s="25"/>
      <c r="OCG34" s="25"/>
      <c r="OCH34" s="25"/>
      <c r="OCI34" s="25"/>
      <c r="OCJ34" s="25"/>
      <c r="OCK34" s="25"/>
      <c r="OCL34" s="25"/>
      <c r="OCM34" s="25"/>
      <c r="OCN34" s="25"/>
      <c r="OCO34" s="25"/>
      <c r="OCP34" s="25"/>
      <c r="OCQ34" s="25"/>
      <c r="OCR34" s="25"/>
      <c r="OCS34" s="25"/>
      <c r="OCT34" s="25"/>
      <c r="OCU34" s="25"/>
      <c r="OCV34" s="25"/>
      <c r="OCW34" s="25"/>
      <c r="OCX34" s="25"/>
      <c r="OCY34" s="25"/>
      <c r="OCZ34" s="25"/>
      <c r="ODA34" s="25"/>
      <c r="ODB34" s="25"/>
      <c r="ODC34" s="25"/>
      <c r="ODD34" s="25"/>
      <c r="ODE34" s="25"/>
      <c r="ODF34" s="25"/>
      <c r="ODG34" s="25"/>
      <c r="ODH34" s="25"/>
      <c r="ODI34" s="25"/>
      <c r="ODJ34" s="25"/>
      <c r="ODK34" s="25"/>
      <c r="ODL34" s="25"/>
      <c r="ODM34" s="25"/>
      <c r="ODN34" s="25"/>
      <c r="ODO34" s="25"/>
      <c r="ODP34" s="25"/>
      <c r="ODQ34" s="25"/>
      <c r="ODR34" s="25"/>
      <c r="ODS34" s="25"/>
      <c r="ODT34" s="25"/>
      <c r="ODU34" s="25"/>
      <c r="ODV34" s="25"/>
      <c r="ODW34" s="25"/>
      <c r="ODX34" s="25"/>
      <c r="ODY34" s="25"/>
      <c r="ODZ34" s="25"/>
      <c r="OEA34" s="25"/>
      <c r="OEB34" s="25"/>
      <c r="OEC34" s="25"/>
      <c r="OED34" s="25"/>
      <c r="OEE34" s="25"/>
      <c r="OEF34" s="25"/>
      <c r="OEG34" s="25"/>
      <c r="OEH34" s="25"/>
      <c r="OEI34" s="25"/>
      <c r="OEJ34" s="25"/>
      <c r="OEK34" s="25"/>
      <c r="OEL34" s="25"/>
      <c r="OEM34" s="25"/>
      <c r="OEN34" s="25"/>
      <c r="OEO34" s="25"/>
      <c r="OEP34" s="25"/>
      <c r="OEQ34" s="25"/>
      <c r="OER34" s="25"/>
      <c r="OES34" s="25"/>
      <c r="OET34" s="25"/>
      <c r="OEU34" s="25"/>
      <c r="OEV34" s="25"/>
      <c r="OEW34" s="25"/>
      <c r="OEX34" s="25"/>
      <c r="OEY34" s="25"/>
      <c r="OEZ34" s="25"/>
      <c r="OFA34" s="25"/>
      <c r="OFB34" s="25"/>
      <c r="OFC34" s="25"/>
      <c r="OFD34" s="25"/>
      <c r="OFE34" s="25"/>
      <c r="OFF34" s="25"/>
      <c r="OFG34" s="25"/>
      <c r="OFH34" s="25"/>
      <c r="OFI34" s="25"/>
      <c r="OFJ34" s="25"/>
      <c r="OFK34" s="25"/>
      <c r="OFL34" s="25"/>
      <c r="OFM34" s="25"/>
      <c r="OFN34" s="25"/>
      <c r="OFO34" s="25"/>
      <c r="OFP34" s="25"/>
      <c r="OFQ34" s="25"/>
      <c r="OFR34" s="25"/>
      <c r="OFS34" s="25"/>
      <c r="OFT34" s="25"/>
      <c r="OFU34" s="25"/>
      <c r="OFV34" s="25"/>
      <c r="OFW34" s="25"/>
      <c r="OFX34" s="25"/>
      <c r="OFY34" s="25"/>
      <c r="OFZ34" s="25"/>
      <c r="OGA34" s="25"/>
      <c r="OGB34" s="25"/>
      <c r="OGC34" s="25"/>
      <c r="OGD34" s="25"/>
      <c r="OGE34" s="25"/>
      <c r="OGF34" s="25"/>
      <c r="OGG34" s="25"/>
      <c r="OGH34" s="25"/>
      <c r="OGI34" s="25"/>
      <c r="OGJ34" s="25"/>
      <c r="OGK34" s="25"/>
      <c r="OGL34" s="25"/>
      <c r="OGM34" s="25"/>
      <c r="OGN34" s="25"/>
      <c r="OGO34" s="25"/>
      <c r="OGP34" s="25"/>
      <c r="OGQ34" s="25"/>
      <c r="OGR34" s="25"/>
      <c r="OGS34" s="25"/>
      <c r="OGT34" s="25"/>
      <c r="OGU34" s="25"/>
      <c r="OGV34" s="25"/>
      <c r="OGW34" s="25"/>
      <c r="OGX34" s="25"/>
      <c r="OGY34" s="25"/>
      <c r="OGZ34" s="25"/>
      <c r="OHA34" s="25"/>
      <c r="OHB34" s="25"/>
      <c r="OHC34" s="25"/>
      <c r="OHD34" s="25"/>
      <c r="OHE34" s="25"/>
      <c r="OHF34" s="25"/>
      <c r="OHG34" s="25"/>
      <c r="OHH34" s="25"/>
      <c r="OHI34" s="25"/>
      <c r="OHJ34" s="25"/>
      <c r="OHK34" s="25"/>
      <c r="OHL34" s="25"/>
      <c r="OHM34" s="25"/>
      <c r="OHN34" s="25"/>
      <c r="OHO34" s="25"/>
      <c r="OHP34" s="25"/>
      <c r="OHQ34" s="25"/>
      <c r="OHR34" s="25"/>
      <c r="OHS34" s="25"/>
      <c r="OHT34" s="25"/>
      <c r="OHU34" s="25"/>
      <c r="OHV34" s="25"/>
      <c r="OHW34" s="25"/>
      <c r="OHX34" s="25"/>
      <c r="OHY34" s="25"/>
      <c r="OHZ34" s="25"/>
      <c r="OIA34" s="25"/>
      <c r="OIB34" s="25"/>
      <c r="OIC34" s="25"/>
      <c r="OID34" s="25"/>
      <c r="OIE34" s="25"/>
      <c r="OIF34" s="25"/>
      <c r="OIG34" s="25"/>
      <c r="OIH34" s="25"/>
      <c r="OII34" s="25"/>
      <c r="OIJ34" s="25"/>
      <c r="OIK34" s="25"/>
      <c r="OIL34" s="25"/>
      <c r="OIM34" s="25"/>
      <c r="OIN34" s="25"/>
      <c r="OIO34" s="25"/>
      <c r="OIP34" s="25"/>
      <c r="OIQ34" s="25"/>
      <c r="OIR34" s="25"/>
      <c r="OIS34" s="25"/>
      <c r="OIT34" s="25"/>
      <c r="OIU34" s="25"/>
      <c r="OIV34" s="25"/>
      <c r="OIW34" s="25"/>
      <c r="OIX34" s="25"/>
      <c r="OIY34" s="25"/>
      <c r="OIZ34" s="25"/>
      <c r="OJA34" s="25"/>
      <c r="OJB34" s="25"/>
      <c r="OJC34" s="25"/>
      <c r="OJD34" s="25"/>
      <c r="OJE34" s="25"/>
      <c r="OJF34" s="25"/>
      <c r="OJG34" s="25"/>
      <c r="OJH34" s="25"/>
      <c r="OJI34" s="25"/>
      <c r="OJJ34" s="25"/>
      <c r="OJK34" s="25"/>
      <c r="OJL34" s="25"/>
      <c r="OJM34" s="25"/>
      <c r="OJN34" s="25"/>
      <c r="OJO34" s="25"/>
      <c r="OJP34" s="25"/>
      <c r="OJQ34" s="25"/>
      <c r="OJR34" s="25"/>
      <c r="OJS34" s="25"/>
      <c r="OJT34" s="25"/>
      <c r="OJU34" s="25"/>
      <c r="OJV34" s="25"/>
      <c r="OJW34" s="25"/>
      <c r="OJX34" s="25"/>
      <c r="OJY34" s="25"/>
      <c r="OJZ34" s="25"/>
      <c r="OKA34" s="25"/>
      <c r="OKB34" s="25"/>
      <c r="OKC34" s="25"/>
      <c r="OKD34" s="25"/>
      <c r="OKE34" s="25"/>
      <c r="OKF34" s="25"/>
      <c r="OKG34" s="25"/>
      <c r="OKH34" s="25"/>
      <c r="OKI34" s="25"/>
      <c r="OKJ34" s="25"/>
      <c r="OKK34" s="25"/>
      <c r="OKL34" s="25"/>
      <c r="OKM34" s="25"/>
      <c r="OKN34" s="25"/>
      <c r="OKO34" s="25"/>
      <c r="OKP34" s="25"/>
      <c r="OKQ34" s="25"/>
      <c r="OKR34" s="25"/>
      <c r="OKS34" s="25"/>
      <c r="OKT34" s="25"/>
      <c r="OKU34" s="25"/>
      <c r="OKV34" s="25"/>
      <c r="OKW34" s="25"/>
      <c r="OKX34" s="25"/>
      <c r="OKY34" s="25"/>
      <c r="OKZ34" s="25"/>
      <c r="OLA34" s="25"/>
      <c r="OLB34" s="25"/>
      <c r="OLC34" s="25"/>
      <c r="OLD34" s="25"/>
      <c r="OLE34" s="25"/>
      <c r="OLF34" s="25"/>
      <c r="OLG34" s="25"/>
      <c r="OLH34" s="25"/>
      <c r="OLI34" s="25"/>
      <c r="OLJ34" s="25"/>
      <c r="OLK34" s="25"/>
      <c r="OLL34" s="25"/>
      <c r="OLM34" s="25"/>
      <c r="OLN34" s="25"/>
      <c r="OLO34" s="25"/>
      <c r="OLP34" s="25"/>
      <c r="OLQ34" s="25"/>
      <c r="OLR34" s="25"/>
      <c r="OLS34" s="25"/>
      <c r="OLT34" s="25"/>
      <c r="OLU34" s="25"/>
      <c r="OLV34" s="25"/>
      <c r="OLW34" s="25"/>
      <c r="OLX34" s="25"/>
      <c r="OLY34" s="25"/>
      <c r="OLZ34" s="25"/>
      <c r="OMA34" s="25"/>
      <c r="OMB34" s="25"/>
      <c r="OMC34" s="25"/>
      <c r="OMD34" s="25"/>
      <c r="OME34" s="25"/>
      <c r="OMF34" s="25"/>
      <c r="OMG34" s="25"/>
      <c r="OMH34" s="25"/>
      <c r="OMI34" s="25"/>
      <c r="OMJ34" s="25"/>
      <c r="OMK34" s="25"/>
      <c r="OML34" s="25"/>
      <c r="OMM34" s="25"/>
      <c r="OMN34" s="25"/>
      <c r="OMO34" s="25"/>
      <c r="OMP34" s="25"/>
      <c r="OMQ34" s="25"/>
      <c r="OMR34" s="25"/>
      <c r="OMS34" s="25"/>
      <c r="OMT34" s="25"/>
      <c r="OMU34" s="25"/>
      <c r="OMV34" s="25"/>
      <c r="OMW34" s="25"/>
      <c r="OMX34" s="25"/>
      <c r="OMY34" s="25"/>
      <c r="OMZ34" s="25"/>
      <c r="ONA34" s="25"/>
      <c r="ONB34" s="25"/>
      <c r="ONC34" s="25"/>
      <c r="OND34" s="25"/>
      <c r="ONE34" s="25"/>
      <c r="ONF34" s="25"/>
      <c r="ONG34" s="25"/>
      <c r="ONH34" s="25"/>
      <c r="ONI34" s="25"/>
      <c r="ONJ34" s="25"/>
      <c r="ONK34" s="25"/>
      <c r="ONL34" s="25"/>
      <c r="ONM34" s="25"/>
      <c r="ONN34" s="25"/>
      <c r="ONO34" s="25"/>
      <c r="ONP34" s="25"/>
      <c r="ONQ34" s="25"/>
      <c r="ONR34" s="25"/>
      <c r="ONS34" s="25"/>
      <c r="ONT34" s="25"/>
      <c r="ONU34" s="25"/>
      <c r="ONV34" s="25"/>
      <c r="ONW34" s="25"/>
      <c r="ONX34" s="25"/>
      <c r="ONY34" s="25"/>
      <c r="ONZ34" s="25"/>
      <c r="OOA34" s="25"/>
      <c r="OOB34" s="25"/>
      <c r="OOC34" s="25"/>
      <c r="OOD34" s="25"/>
      <c r="OOE34" s="25"/>
      <c r="OOF34" s="25"/>
      <c r="OOG34" s="25"/>
      <c r="OOH34" s="25"/>
      <c r="OOI34" s="25"/>
      <c r="OOJ34" s="25"/>
      <c r="OOK34" s="25"/>
      <c r="OOL34" s="25"/>
      <c r="OOM34" s="25"/>
      <c r="OON34" s="25"/>
      <c r="OOO34" s="25"/>
      <c r="OOP34" s="25"/>
      <c r="OOQ34" s="25"/>
      <c r="OOR34" s="25"/>
      <c r="OOS34" s="25"/>
      <c r="OOT34" s="25"/>
      <c r="OOU34" s="25"/>
      <c r="OOV34" s="25"/>
      <c r="OOW34" s="25"/>
      <c r="OOX34" s="25"/>
      <c r="OOY34" s="25"/>
      <c r="OOZ34" s="25"/>
      <c r="OPA34" s="25"/>
      <c r="OPB34" s="25"/>
      <c r="OPC34" s="25"/>
      <c r="OPD34" s="25"/>
      <c r="OPE34" s="25"/>
      <c r="OPF34" s="25"/>
      <c r="OPG34" s="25"/>
      <c r="OPH34" s="25"/>
      <c r="OPI34" s="25"/>
      <c r="OPJ34" s="25"/>
      <c r="OPK34" s="25"/>
      <c r="OPL34" s="25"/>
      <c r="OPM34" s="25"/>
      <c r="OPN34" s="25"/>
      <c r="OPO34" s="25"/>
      <c r="OPP34" s="25"/>
      <c r="OPQ34" s="25"/>
      <c r="OPR34" s="25"/>
      <c r="OPS34" s="25"/>
      <c r="OPT34" s="25"/>
      <c r="OPU34" s="25"/>
      <c r="OPV34" s="25"/>
      <c r="OPW34" s="25"/>
      <c r="OPX34" s="25"/>
      <c r="OPY34" s="25"/>
      <c r="OPZ34" s="25"/>
      <c r="OQA34" s="25"/>
      <c r="OQB34" s="25"/>
      <c r="OQC34" s="25"/>
      <c r="OQD34" s="25"/>
      <c r="OQE34" s="25"/>
      <c r="OQF34" s="25"/>
      <c r="OQG34" s="25"/>
      <c r="OQH34" s="25"/>
      <c r="OQI34" s="25"/>
      <c r="OQJ34" s="25"/>
      <c r="OQK34" s="25"/>
      <c r="OQL34" s="25"/>
      <c r="OQM34" s="25"/>
      <c r="OQN34" s="25"/>
      <c r="OQO34" s="25"/>
      <c r="OQP34" s="25"/>
      <c r="OQQ34" s="25"/>
      <c r="OQR34" s="25"/>
      <c r="OQS34" s="25"/>
      <c r="OQT34" s="25"/>
      <c r="OQU34" s="25"/>
      <c r="OQV34" s="25"/>
      <c r="OQW34" s="25"/>
      <c r="OQX34" s="25"/>
      <c r="OQY34" s="25"/>
      <c r="OQZ34" s="25"/>
      <c r="ORA34" s="25"/>
      <c r="ORB34" s="25"/>
      <c r="ORC34" s="25"/>
      <c r="ORD34" s="25"/>
      <c r="ORE34" s="25"/>
      <c r="ORF34" s="25"/>
      <c r="ORG34" s="25"/>
      <c r="ORH34" s="25"/>
      <c r="ORI34" s="25"/>
      <c r="ORJ34" s="25"/>
      <c r="ORK34" s="25"/>
      <c r="ORL34" s="25"/>
      <c r="ORM34" s="25"/>
      <c r="ORN34" s="25"/>
      <c r="ORO34" s="25"/>
      <c r="ORP34" s="25"/>
      <c r="ORQ34" s="25"/>
      <c r="ORR34" s="25"/>
      <c r="ORS34" s="25"/>
      <c r="ORT34" s="25"/>
      <c r="ORU34" s="25"/>
      <c r="ORV34" s="25"/>
      <c r="ORW34" s="25"/>
      <c r="ORX34" s="25"/>
      <c r="ORY34" s="25"/>
      <c r="ORZ34" s="25"/>
      <c r="OSA34" s="25"/>
      <c r="OSB34" s="25"/>
      <c r="OSC34" s="25"/>
      <c r="OSD34" s="25"/>
      <c r="OSE34" s="25"/>
      <c r="OSF34" s="25"/>
      <c r="OSG34" s="25"/>
      <c r="OSH34" s="25"/>
      <c r="OSI34" s="25"/>
      <c r="OSJ34" s="25"/>
      <c r="OSK34" s="25"/>
      <c r="OSL34" s="25"/>
      <c r="OSM34" s="25"/>
      <c r="OSN34" s="25"/>
      <c r="OSO34" s="25"/>
      <c r="OSP34" s="25"/>
      <c r="OSQ34" s="25"/>
      <c r="OSR34" s="25"/>
      <c r="OSS34" s="25"/>
      <c r="OST34" s="25"/>
      <c r="OSU34" s="25"/>
      <c r="OSV34" s="25"/>
      <c r="OSW34" s="25"/>
      <c r="OSX34" s="25"/>
      <c r="OSY34" s="25"/>
      <c r="OSZ34" s="25"/>
      <c r="OTA34" s="25"/>
      <c r="OTB34" s="25"/>
      <c r="OTC34" s="25"/>
      <c r="OTD34" s="25"/>
      <c r="OTE34" s="25"/>
      <c r="OTF34" s="25"/>
      <c r="OTG34" s="25"/>
      <c r="OTH34" s="25"/>
      <c r="OTI34" s="25"/>
      <c r="OTJ34" s="25"/>
      <c r="OTK34" s="25"/>
      <c r="OTL34" s="25"/>
      <c r="OTM34" s="25"/>
      <c r="OTN34" s="25"/>
      <c r="OTO34" s="25"/>
      <c r="OTP34" s="25"/>
      <c r="OTQ34" s="25"/>
      <c r="OTR34" s="25"/>
      <c r="OTS34" s="25"/>
      <c r="OTT34" s="25"/>
      <c r="OTU34" s="25"/>
      <c r="OTV34" s="25"/>
      <c r="OTW34" s="25"/>
      <c r="OTX34" s="25"/>
      <c r="OTY34" s="25"/>
      <c r="OTZ34" s="25"/>
      <c r="OUA34" s="25"/>
      <c r="OUB34" s="25"/>
      <c r="OUC34" s="25"/>
      <c r="OUD34" s="25"/>
      <c r="OUE34" s="25"/>
      <c r="OUF34" s="25"/>
      <c r="OUG34" s="25"/>
      <c r="OUH34" s="25"/>
      <c r="OUI34" s="25"/>
      <c r="OUJ34" s="25"/>
      <c r="OUK34" s="25"/>
      <c r="OUL34" s="25"/>
      <c r="OUM34" s="25"/>
      <c r="OUN34" s="25"/>
      <c r="OUO34" s="25"/>
      <c r="OUP34" s="25"/>
      <c r="OUQ34" s="25"/>
      <c r="OUR34" s="25"/>
      <c r="OUS34" s="25"/>
      <c r="OUT34" s="25"/>
      <c r="OUU34" s="25"/>
      <c r="OUV34" s="25"/>
      <c r="OUW34" s="25"/>
      <c r="OUX34" s="25"/>
      <c r="OUY34" s="25"/>
      <c r="OUZ34" s="25"/>
      <c r="OVA34" s="25"/>
      <c r="OVB34" s="25"/>
      <c r="OVC34" s="25"/>
      <c r="OVD34" s="25"/>
      <c r="OVE34" s="25"/>
      <c r="OVF34" s="25"/>
      <c r="OVG34" s="25"/>
      <c r="OVH34" s="25"/>
      <c r="OVI34" s="25"/>
      <c r="OVJ34" s="25"/>
      <c r="OVK34" s="25"/>
      <c r="OVL34" s="25"/>
      <c r="OVM34" s="25"/>
      <c r="OVN34" s="25"/>
      <c r="OVO34" s="25"/>
      <c r="OVP34" s="25"/>
      <c r="OVQ34" s="25"/>
      <c r="OVR34" s="25"/>
      <c r="OVS34" s="25"/>
      <c r="OVT34" s="25"/>
      <c r="OVU34" s="25"/>
      <c r="OVV34" s="25"/>
      <c r="OVW34" s="25"/>
      <c r="OVX34" s="25"/>
      <c r="OVY34" s="25"/>
      <c r="OVZ34" s="25"/>
      <c r="OWA34" s="25"/>
      <c r="OWB34" s="25"/>
      <c r="OWC34" s="25"/>
      <c r="OWD34" s="25"/>
      <c r="OWE34" s="25"/>
      <c r="OWF34" s="25"/>
      <c r="OWG34" s="25"/>
      <c r="OWH34" s="25"/>
      <c r="OWI34" s="25"/>
      <c r="OWJ34" s="25"/>
      <c r="OWK34" s="25"/>
      <c r="OWL34" s="25"/>
      <c r="OWM34" s="25"/>
      <c r="OWN34" s="25"/>
      <c r="OWO34" s="25"/>
      <c r="OWP34" s="25"/>
      <c r="OWQ34" s="25"/>
      <c r="OWR34" s="25"/>
      <c r="OWS34" s="25"/>
      <c r="OWT34" s="25"/>
      <c r="OWU34" s="25"/>
      <c r="OWV34" s="25"/>
      <c r="OWW34" s="25"/>
      <c r="OWX34" s="25"/>
      <c r="OWY34" s="25"/>
      <c r="OWZ34" s="25"/>
      <c r="OXA34" s="25"/>
      <c r="OXB34" s="25"/>
      <c r="OXC34" s="25"/>
      <c r="OXD34" s="25"/>
      <c r="OXE34" s="25"/>
      <c r="OXF34" s="25"/>
      <c r="OXG34" s="25"/>
      <c r="OXH34" s="25"/>
      <c r="OXI34" s="25"/>
      <c r="OXJ34" s="25"/>
      <c r="OXK34" s="25"/>
      <c r="OXL34" s="25"/>
      <c r="OXM34" s="25"/>
      <c r="OXN34" s="25"/>
      <c r="OXO34" s="25"/>
      <c r="OXP34" s="25"/>
      <c r="OXQ34" s="25"/>
      <c r="OXR34" s="25"/>
      <c r="OXS34" s="25"/>
      <c r="OXT34" s="25"/>
      <c r="OXU34" s="25"/>
      <c r="OXV34" s="25"/>
      <c r="OXW34" s="25"/>
      <c r="OXX34" s="25"/>
      <c r="OXY34" s="25"/>
      <c r="OXZ34" s="25"/>
      <c r="OYA34" s="25"/>
      <c r="OYB34" s="25"/>
      <c r="OYC34" s="25"/>
      <c r="OYD34" s="25"/>
      <c r="OYE34" s="25"/>
      <c r="OYF34" s="25"/>
      <c r="OYG34" s="25"/>
      <c r="OYH34" s="25"/>
      <c r="OYI34" s="25"/>
      <c r="OYJ34" s="25"/>
      <c r="OYK34" s="25"/>
      <c r="OYL34" s="25"/>
      <c r="OYM34" s="25"/>
      <c r="OYN34" s="25"/>
      <c r="OYO34" s="25"/>
      <c r="OYP34" s="25"/>
      <c r="OYQ34" s="25"/>
      <c r="OYR34" s="25"/>
      <c r="OYS34" s="25"/>
      <c r="OYT34" s="25"/>
      <c r="OYU34" s="25"/>
      <c r="OYV34" s="25"/>
      <c r="OYW34" s="25"/>
      <c r="OYX34" s="25"/>
      <c r="OYY34" s="25"/>
      <c r="OYZ34" s="25"/>
      <c r="OZA34" s="25"/>
      <c r="OZB34" s="25"/>
      <c r="OZC34" s="25"/>
      <c r="OZD34" s="25"/>
      <c r="OZE34" s="25"/>
      <c r="OZF34" s="25"/>
      <c r="OZG34" s="25"/>
      <c r="OZH34" s="25"/>
      <c r="OZI34" s="25"/>
      <c r="OZJ34" s="25"/>
      <c r="OZK34" s="25"/>
      <c r="OZL34" s="25"/>
      <c r="OZM34" s="25"/>
      <c r="OZN34" s="25"/>
      <c r="OZO34" s="25"/>
      <c r="OZP34" s="25"/>
      <c r="OZQ34" s="25"/>
      <c r="OZR34" s="25"/>
      <c r="OZS34" s="25"/>
      <c r="OZT34" s="25"/>
      <c r="OZU34" s="25"/>
      <c r="OZV34" s="25"/>
      <c r="OZW34" s="25"/>
      <c r="OZX34" s="25"/>
      <c r="OZY34" s="25"/>
      <c r="OZZ34" s="25"/>
      <c r="PAA34" s="25"/>
      <c r="PAB34" s="25"/>
      <c r="PAC34" s="25"/>
      <c r="PAD34" s="25"/>
      <c r="PAE34" s="25"/>
      <c r="PAF34" s="25"/>
      <c r="PAG34" s="25"/>
      <c r="PAH34" s="25"/>
      <c r="PAI34" s="25"/>
      <c r="PAJ34" s="25"/>
      <c r="PAK34" s="25"/>
      <c r="PAL34" s="25"/>
      <c r="PAM34" s="25"/>
      <c r="PAN34" s="25"/>
      <c r="PAO34" s="25"/>
      <c r="PAP34" s="25"/>
      <c r="PAQ34" s="25"/>
      <c r="PAR34" s="25"/>
      <c r="PAS34" s="25"/>
      <c r="PAT34" s="25"/>
      <c r="PAU34" s="25"/>
      <c r="PAV34" s="25"/>
      <c r="PAW34" s="25"/>
      <c r="PAX34" s="25"/>
      <c r="PAY34" s="25"/>
      <c r="PAZ34" s="25"/>
      <c r="PBA34" s="25"/>
      <c r="PBB34" s="25"/>
      <c r="PBC34" s="25"/>
      <c r="PBD34" s="25"/>
      <c r="PBE34" s="25"/>
      <c r="PBF34" s="25"/>
      <c r="PBG34" s="25"/>
      <c r="PBH34" s="25"/>
      <c r="PBI34" s="25"/>
      <c r="PBJ34" s="25"/>
      <c r="PBK34" s="25"/>
      <c r="PBL34" s="25"/>
      <c r="PBM34" s="25"/>
      <c r="PBN34" s="25"/>
      <c r="PBO34" s="25"/>
      <c r="PBP34" s="25"/>
      <c r="PBQ34" s="25"/>
      <c r="PBR34" s="25"/>
      <c r="PBS34" s="25"/>
      <c r="PBT34" s="25"/>
      <c r="PBU34" s="25"/>
      <c r="PBV34" s="25"/>
      <c r="PBW34" s="25"/>
      <c r="PBX34" s="25"/>
      <c r="PBY34" s="25"/>
      <c r="PBZ34" s="25"/>
      <c r="PCA34" s="25"/>
      <c r="PCB34" s="25"/>
      <c r="PCC34" s="25"/>
      <c r="PCD34" s="25"/>
      <c r="PCE34" s="25"/>
      <c r="PCF34" s="25"/>
      <c r="PCG34" s="25"/>
      <c r="PCH34" s="25"/>
      <c r="PCI34" s="25"/>
      <c r="PCJ34" s="25"/>
      <c r="PCK34" s="25"/>
      <c r="PCL34" s="25"/>
      <c r="PCM34" s="25"/>
      <c r="PCN34" s="25"/>
      <c r="PCO34" s="25"/>
      <c r="PCP34" s="25"/>
      <c r="PCQ34" s="25"/>
      <c r="PCR34" s="25"/>
      <c r="PCS34" s="25"/>
      <c r="PCT34" s="25"/>
      <c r="PCU34" s="25"/>
      <c r="PCV34" s="25"/>
      <c r="PCW34" s="25"/>
      <c r="PCX34" s="25"/>
      <c r="PCY34" s="25"/>
      <c r="PCZ34" s="25"/>
      <c r="PDA34" s="25"/>
      <c r="PDB34" s="25"/>
      <c r="PDC34" s="25"/>
      <c r="PDD34" s="25"/>
      <c r="PDE34" s="25"/>
      <c r="PDF34" s="25"/>
      <c r="PDG34" s="25"/>
      <c r="PDH34" s="25"/>
      <c r="PDI34" s="25"/>
      <c r="PDJ34" s="25"/>
      <c r="PDK34" s="25"/>
      <c r="PDL34" s="25"/>
      <c r="PDM34" s="25"/>
      <c r="PDN34" s="25"/>
      <c r="PDO34" s="25"/>
      <c r="PDP34" s="25"/>
      <c r="PDQ34" s="25"/>
      <c r="PDR34" s="25"/>
      <c r="PDS34" s="25"/>
      <c r="PDT34" s="25"/>
      <c r="PDU34" s="25"/>
      <c r="PDV34" s="25"/>
      <c r="PDW34" s="25"/>
      <c r="PDX34" s="25"/>
      <c r="PDY34" s="25"/>
      <c r="PDZ34" s="25"/>
      <c r="PEA34" s="25"/>
      <c r="PEB34" s="25"/>
      <c r="PEC34" s="25"/>
      <c r="PED34" s="25"/>
      <c r="PEE34" s="25"/>
      <c r="PEF34" s="25"/>
      <c r="PEG34" s="25"/>
      <c r="PEH34" s="25"/>
      <c r="PEI34" s="25"/>
      <c r="PEJ34" s="25"/>
      <c r="PEK34" s="25"/>
      <c r="PEL34" s="25"/>
      <c r="PEM34" s="25"/>
      <c r="PEN34" s="25"/>
      <c r="PEO34" s="25"/>
      <c r="PEP34" s="25"/>
      <c r="PEQ34" s="25"/>
      <c r="PER34" s="25"/>
      <c r="PES34" s="25"/>
      <c r="PET34" s="25"/>
      <c r="PEU34" s="25"/>
      <c r="PEV34" s="25"/>
      <c r="PEW34" s="25"/>
      <c r="PEX34" s="25"/>
      <c r="PEY34" s="25"/>
      <c r="PEZ34" s="25"/>
      <c r="PFA34" s="25"/>
      <c r="PFB34" s="25"/>
      <c r="PFC34" s="25"/>
      <c r="PFD34" s="25"/>
      <c r="PFE34" s="25"/>
      <c r="PFF34" s="25"/>
      <c r="PFG34" s="25"/>
      <c r="PFH34" s="25"/>
      <c r="PFI34" s="25"/>
      <c r="PFJ34" s="25"/>
      <c r="PFK34" s="25"/>
      <c r="PFL34" s="25"/>
      <c r="PFM34" s="25"/>
      <c r="PFN34" s="25"/>
      <c r="PFO34" s="25"/>
      <c r="PFP34" s="25"/>
      <c r="PFQ34" s="25"/>
      <c r="PFR34" s="25"/>
      <c r="PFS34" s="25"/>
      <c r="PFT34" s="25"/>
      <c r="PFU34" s="25"/>
      <c r="PFV34" s="25"/>
      <c r="PFW34" s="25"/>
      <c r="PFX34" s="25"/>
      <c r="PFY34" s="25"/>
      <c r="PFZ34" s="25"/>
      <c r="PGA34" s="25"/>
      <c r="PGB34" s="25"/>
      <c r="PGC34" s="25"/>
      <c r="PGD34" s="25"/>
      <c r="PGE34" s="25"/>
      <c r="PGF34" s="25"/>
      <c r="PGG34" s="25"/>
      <c r="PGH34" s="25"/>
      <c r="PGI34" s="25"/>
      <c r="PGJ34" s="25"/>
      <c r="PGK34" s="25"/>
      <c r="PGL34" s="25"/>
      <c r="PGM34" s="25"/>
      <c r="PGN34" s="25"/>
      <c r="PGO34" s="25"/>
      <c r="PGP34" s="25"/>
      <c r="PGQ34" s="25"/>
      <c r="PGR34" s="25"/>
      <c r="PGS34" s="25"/>
      <c r="PGT34" s="25"/>
      <c r="PGU34" s="25"/>
      <c r="PGV34" s="25"/>
      <c r="PGW34" s="25"/>
      <c r="PGX34" s="25"/>
      <c r="PGY34" s="25"/>
      <c r="PGZ34" s="25"/>
      <c r="PHA34" s="25"/>
      <c r="PHB34" s="25"/>
      <c r="PHC34" s="25"/>
      <c r="PHD34" s="25"/>
      <c r="PHE34" s="25"/>
      <c r="PHF34" s="25"/>
      <c r="PHG34" s="25"/>
      <c r="PHH34" s="25"/>
      <c r="PHI34" s="25"/>
      <c r="PHJ34" s="25"/>
      <c r="PHK34" s="25"/>
      <c r="PHL34" s="25"/>
      <c r="PHM34" s="25"/>
      <c r="PHN34" s="25"/>
      <c r="PHO34" s="25"/>
      <c r="PHP34" s="25"/>
      <c r="PHQ34" s="25"/>
      <c r="PHR34" s="25"/>
      <c r="PHS34" s="25"/>
      <c r="PHT34" s="25"/>
      <c r="PHU34" s="25"/>
      <c r="PHV34" s="25"/>
      <c r="PHW34" s="25"/>
      <c r="PHX34" s="25"/>
      <c r="PHY34" s="25"/>
      <c r="PHZ34" s="25"/>
      <c r="PIA34" s="25"/>
      <c r="PIB34" s="25"/>
      <c r="PIC34" s="25"/>
      <c r="PID34" s="25"/>
      <c r="PIE34" s="25"/>
      <c r="PIF34" s="25"/>
      <c r="PIG34" s="25"/>
      <c r="PIH34" s="25"/>
      <c r="PII34" s="25"/>
      <c r="PIJ34" s="25"/>
      <c r="PIK34" s="25"/>
      <c r="PIL34" s="25"/>
      <c r="PIM34" s="25"/>
      <c r="PIN34" s="25"/>
      <c r="PIO34" s="25"/>
      <c r="PIP34" s="25"/>
      <c r="PIQ34" s="25"/>
      <c r="PIR34" s="25"/>
      <c r="PIS34" s="25"/>
      <c r="PIT34" s="25"/>
      <c r="PIU34" s="25"/>
      <c r="PIV34" s="25"/>
      <c r="PIW34" s="25"/>
      <c r="PIX34" s="25"/>
      <c r="PIY34" s="25"/>
      <c r="PIZ34" s="25"/>
      <c r="PJA34" s="25"/>
      <c r="PJB34" s="25"/>
      <c r="PJC34" s="25"/>
      <c r="PJD34" s="25"/>
      <c r="PJE34" s="25"/>
      <c r="PJF34" s="25"/>
      <c r="PJG34" s="25"/>
      <c r="PJH34" s="25"/>
      <c r="PJI34" s="25"/>
      <c r="PJJ34" s="25"/>
      <c r="PJK34" s="25"/>
      <c r="PJL34" s="25"/>
      <c r="PJM34" s="25"/>
      <c r="PJN34" s="25"/>
      <c r="PJO34" s="25"/>
      <c r="PJP34" s="25"/>
      <c r="PJQ34" s="25"/>
      <c r="PJR34" s="25"/>
      <c r="PJS34" s="25"/>
      <c r="PJT34" s="25"/>
      <c r="PJU34" s="25"/>
      <c r="PJV34" s="25"/>
      <c r="PJW34" s="25"/>
      <c r="PJX34" s="25"/>
      <c r="PJY34" s="25"/>
      <c r="PJZ34" s="25"/>
      <c r="PKA34" s="25"/>
      <c r="PKB34" s="25"/>
      <c r="PKC34" s="25"/>
      <c r="PKD34" s="25"/>
      <c r="PKE34" s="25"/>
      <c r="PKF34" s="25"/>
      <c r="PKG34" s="25"/>
      <c r="PKH34" s="25"/>
      <c r="PKI34" s="25"/>
      <c r="PKJ34" s="25"/>
      <c r="PKK34" s="25"/>
      <c r="PKL34" s="25"/>
      <c r="PKM34" s="25"/>
      <c r="PKN34" s="25"/>
      <c r="PKO34" s="25"/>
      <c r="PKP34" s="25"/>
      <c r="PKQ34" s="25"/>
      <c r="PKR34" s="25"/>
      <c r="PKS34" s="25"/>
      <c r="PKT34" s="25"/>
      <c r="PKU34" s="25"/>
      <c r="PKV34" s="25"/>
      <c r="PKW34" s="25"/>
      <c r="PKX34" s="25"/>
      <c r="PKY34" s="25"/>
      <c r="PKZ34" s="25"/>
      <c r="PLA34" s="25"/>
      <c r="PLB34" s="25"/>
      <c r="PLC34" s="25"/>
      <c r="PLD34" s="25"/>
      <c r="PLE34" s="25"/>
      <c r="PLF34" s="25"/>
      <c r="PLG34" s="25"/>
      <c r="PLH34" s="25"/>
      <c r="PLI34" s="25"/>
      <c r="PLJ34" s="25"/>
      <c r="PLK34" s="25"/>
      <c r="PLL34" s="25"/>
      <c r="PLM34" s="25"/>
      <c r="PLN34" s="25"/>
      <c r="PLO34" s="25"/>
      <c r="PLP34" s="25"/>
      <c r="PLQ34" s="25"/>
      <c r="PLR34" s="25"/>
      <c r="PLS34" s="25"/>
      <c r="PLT34" s="25"/>
      <c r="PLU34" s="25"/>
      <c r="PLV34" s="25"/>
      <c r="PLW34" s="25"/>
      <c r="PLX34" s="25"/>
      <c r="PLY34" s="25"/>
      <c r="PLZ34" s="25"/>
      <c r="PMA34" s="25"/>
      <c r="PMB34" s="25"/>
      <c r="PMC34" s="25"/>
      <c r="PMD34" s="25"/>
      <c r="PME34" s="25"/>
      <c r="PMF34" s="25"/>
      <c r="PMG34" s="25"/>
      <c r="PMH34" s="25"/>
      <c r="PMI34" s="25"/>
      <c r="PMJ34" s="25"/>
      <c r="PMK34" s="25"/>
      <c r="PML34" s="25"/>
      <c r="PMM34" s="25"/>
      <c r="PMN34" s="25"/>
      <c r="PMO34" s="25"/>
      <c r="PMP34" s="25"/>
      <c r="PMQ34" s="25"/>
      <c r="PMR34" s="25"/>
      <c r="PMS34" s="25"/>
      <c r="PMT34" s="25"/>
      <c r="PMU34" s="25"/>
      <c r="PMV34" s="25"/>
      <c r="PMW34" s="25"/>
      <c r="PMX34" s="25"/>
      <c r="PMY34" s="25"/>
      <c r="PMZ34" s="25"/>
      <c r="PNA34" s="25"/>
      <c r="PNB34" s="25"/>
      <c r="PNC34" s="25"/>
      <c r="PND34" s="25"/>
      <c r="PNE34" s="25"/>
      <c r="PNF34" s="25"/>
      <c r="PNG34" s="25"/>
      <c r="PNH34" s="25"/>
      <c r="PNI34" s="25"/>
      <c r="PNJ34" s="25"/>
      <c r="PNK34" s="25"/>
      <c r="PNL34" s="25"/>
      <c r="PNM34" s="25"/>
      <c r="PNN34" s="25"/>
      <c r="PNO34" s="25"/>
      <c r="PNP34" s="25"/>
      <c r="PNQ34" s="25"/>
      <c r="PNR34" s="25"/>
      <c r="PNS34" s="25"/>
      <c r="PNT34" s="25"/>
      <c r="PNU34" s="25"/>
      <c r="PNV34" s="25"/>
      <c r="PNW34" s="25"/>
      <c r="PNX34" s="25"/>
      <c r="PNY34" s="25"/>
      <c r="PNZ34" s="25"/>
      <c r="POA34" s="25"/>
      <c r="POB34" s="25"/>
      <c r="POC34" s="25"/>
      <c r="POD34" s="25"/>
      <c r="POE34" s="25"/>
      <c r="POF34" s="25"/>
      <c r="POG34" s="25"/>
      <c r="POH34" s="25"/>
      <c r="POI34" s="25"/>
      <c r="POJ34" s="25"/>
      <c r="POK34" s="25"/>
      <c r="POL34" s="25"/>
      <c r="POM34" s="25"/>
      <c r="PON34" s="25"/>
      <c r="POO34" s="25"/>
      <c r="POP34" s="25"/>
      <c r="POQ34" s="25"/>
      <c r="POR34" s="25"/>
      <c r="POS34" s="25"/>
      <c r="POT34" s="25"/>
      <c r="POU34" s="25"/>
      <c r="POV34" s="25"/>
      <c r="POW34" s="25"/>
      <c r="POX34" s="25"/>
      <c r="POY34" s="25"/>
      <c r="POZ34" s="25"/>
      <c r="PPA34" s="25"/>
      <c r="PPB34" s="25"/>
      <c r="PPC34" s="25"/>
      <c r="PPD34" s="25"/>
      <c r="PPE34" s="25"/>
      <c r="PPF34" s="25"/>
      <c r="PPG34" s="25"/>
      <c r="PPH34" s="25"/>
      <c r="PPI34" s="25"/>
      <c r="PPJ34" s="25"/>
      <c r="PPK34" s="25"/>
      <c r="PPL34" s="25"/>
      <c r="PPM34" s="25"/>
      <c r="PPN34" s="25"/>
      <c r="PPO34" s="25"/>
      <c r="PPP34" s="25"/>
      <c r="PPQ34" s="25"/>
      <c r="PPR34" s="25"/>
      <c r="PPS34" s="25"/>
      <c r="PPT34" s="25"/>
      <c r="PPU34" s="25"/>
      <c r="PPV34" s="25"/>
      <c r="PPW34" s="25"/>
      <c r="PPX34" s="25"/>
      <c r="PPY34" s="25"/>
      <c r="PPZ34" s="25"/>
      <c r="PQA34" s="25"/>
      <c r="PQB34" s="25"/>
      <c r="PQC34" s="25"/>
      <c r="PQD34" s="25"/>
      <c r="PQE34" s="25"/>
      <c r="PQF34" s="25"/>
      <c r="PQG34" s="25"/>
      <c r="PQH34" s="25"/>
      <c r="PQI34" s="25"/>
      <c r="PQJ34" s="25"/>
      <c r="PQK34" s="25"/>
      <c r="PQL34" s="25"/>
      <c r="PQM34" s="25"/>
      <c r="PQN34" s="25"/>
      <c r="PQO34" s="25"/>
      <c r="PQP34" s="25"/>
      <c r="PQQ34" s="25"/>
      <c r="PQR34" s="25"/>
      <c r="PQS34" s="25"/>
      <c r="PQT34" s="25"/>
      <c r="PQU34" s="25"/>
      <c r="PQV34" s="25"/>
      <c r="PQW34" s="25"/>
      <c r="PQX34" s="25"/>
      <c r="PQY34" s="25"/>
      <c r="PQZ34" s="25"/>
      <c r="PRA34" s="25"/>
      <c r="PRB34" s="25"/>
      <c r="PRC34" s="25"/>
      <c r="PRD34" s="25"/>
      <c r="PRE34" s="25"/>
      <c r="PRF34" s="25"/>
      <c r="PRG34" s="25"/>
      <c r="PRH34" s="25"/>
      <c r="PRI34" s="25"/>
      <c r="PRJ34" s="25"/>
      <c r="PRK34" s="25"/>
      <c r="PRL34" s="25"/>
      <c r="PRM34" s="25"/>
      <c r="PRN34" s="25"/>
      <c r="PRO34" s="25"/>
      <c r="PRP34" s="25"/>
      <c r="PRQ34" s="25"/>
      <c r="PRR34" s="25"/>
      <c r="PRS34" s="25"/>
      <c r="PRT34" s="25"/>
      <c r="PRU34" s="25"/>
      <c r="PRV34" s="25"/>
      <c r="PRW34" s="25"/>
      <c r="PRX34" s="25"/>
      <c r="PRY34" s="25"/>
      <c r="PRZ34" s="25"/>
      <c r="PSA34" s="25"/>
      <c r="PSB34" s="25"/>
      <c r="PSC34" s="25"/>
      <c r="PSD34" s="25"/>
      <c r="PSE34" s="25"/>
      <c r="PSF34" s="25"/>
      <c r="PSG34" s="25"/>
      <c r="PSH34" s="25"/>
      <c r="PSI34" s="25"/>
      <c r="PSJ34" s="25"/>
      <c r="PSK34" s="25"/>
      <c r="PSL34" s="25"/>
      <c r="PSM34" s="25"/>
      <c r="PSN34" s="25"/>
      <c r="PSO34" s="25"/>
      <c r="PSP34" s="25"/>
      <c r="PSQ34" s="25"/>
      <c r="PSR34" s="25"/>
      <c r="PSS34" s="25"/>
      <c r="PST34" s="25"/>
      <c r="PSU34" s="25"/>
      <c r="PSV34" s="25"/>
      <c r="PSW34" s="25"/>
      <c r="PSX34" s="25"/>
      <c r="PSY34" s="25"/>
      <c r="PSZ34" s="25"/>
      <c r="PTA34" s="25"/>
      <c r="PTB34" s="25"/>
      <c r="PTC34" s="25"/>
      <c r="PTD34" s="25"/>
      <c r="PTE34" s="25"/>
      <c r="PTF34" s="25"/>
      <c r="PTG34" s="25"/>
      <c r="PTH34" s="25"/>
      <c r="PTI34" s="25"/>
      <c r="PTJ34" s="25"/>
      <c r="PTK34" s="25"/>
      <c r="PTL34" s="25"/>
      <c r="PTM34" s="25"/>
      <c r="PTN34" s="25"/>
      <c r="PTO34" s="25"/>
      <c r="PTP34" s="25"/>
      <c r="PTQ34" s="25"/>
      <c r="PTR34" s="25"/>
      <c r="PTS34" s="25"/>
      <c r="PTT34" s="25"/>
      <c r="PTU34" s="25"/>
      <c r="PTV34" s="25"/>
      <c r="PTW34" s="25"/>
      <c r="PTX34" s="25"/>
      <c r="PTY34" s="25"/>
      <c r="PTZ34" s="25"/>
      <c r="PUA34" s="25"/>
      <c r="PUB34" s="25"/>
      <c r="PUC34" s="25"/>
      <c r="PUD34" s="25"/>
      <c r="PUE34" s="25"/>
      <c r="PUF34" s="25"/>
      <c r="PUG34" s="25"/>
      <c r="PUH34" s="25"/>
      <c r="PUI34" s="25"/>
      <c r="PUJ34" s="25"/>
      <c r="PUK34" s="25"/>
      <c r="PUL34" s="25"/>
      <c r="PUM34" s="25"/>
      <c r="PUN34" s="25"/>
      <c r="PUO34" s="25"/>
      <c r="PUP34" s="25"/>
      <c r="PUQ34" s="25"/>
      <c r="PUR34" s="25"/>
      <c r="PUS34" s="25"/>
      <c r="PUT34" s="25"/>
      <c r="PUU34" s="25"/>
      <c r="PUV34" s="25"/>
      <c r="PUW34" s="25"/>
      <c r="PUX34" s="25"/>
      <c r="PUY34" s="25"/>
      <c r="PUZ34" s="25"/>
      <c r="PVA34" s="25"/>
      <c r="PVB34" s="25"/>
      <c r="PVC34" s="25"/>
      <c r="PVD34" s="25"/>
      <c r="PVE34" s="25"/>
      <c r="PVF34" s="25"/>
      <c r="PVG34" s="25"/>
      <c r="PVH34" s="25"/>
      <c r="PVI34" s="25"/>
      <c r="PVJ34" s="25"/>
      <c r="PVK34" s="25"/>
      <c r="PVL34" s="25"/>
      <c r="PVM34" s="25"/>
      <c r="PVN34" s="25"/>
      <c r="PVO34" s="25"/>
      <c r="PVP34" s="25"/>
      <c r="PVQ34" s="25"/>
      <c r="PVR34" s="25"/>
      <c r="PVS34" s="25"/>
      <c r="PVT34" s="25"/>
      <c r="PVU34" s="25"/>
      <c r="PVV34" s="25"/>
      <c r="PVW34" s="25"/>
      <c r="PVX34" s="25"/>
      <c r="PVY34" s="25"/>
      <c r="PVZ34" s="25"/>
      <c r="PWA34" s="25"/>
      <c r="PWB34" s="25"/>
      <c r="PWC34" s="25"/>
      <c r="PWD34" s="25"/>
      <c r="PWE34" s="25"/>
      <c r="PWF34" s="25"/>
      <c r="PWG34" s="25"/>
      <c r="PWH34" s="25"/>
      <c r="PWI34" s="25"/>
      <c r="PWJ34" s="25"/>
      <c r="PWK34" s="25"/>
      <c r="PWL34" s="25"/>
      <c r="PWM34" s="25"/>
      <c r="PWN34" s="25"/>
      <c r="PWO34" s="25"/>
      <c r="PWP34" s="25"/>
      <c r="PWQ34" s="25"/>
      <c r="PWR34" s="25"/>
      <c r="PWS34" s="25"/>
      <c r="PWT34" s="25"/>
      <c r="PWU34" s="25"/>
      <c r="PWV34" s="25"/>
      <c r="PWW34" s="25"/>
      <c r="PWX34" s="25"/>
      <c r="PWY34" s="25"/>
      <c r="PWZ34" s="25"/>
      <c r="PXA34" s="25"/>
      <c r="PXB34" s="25"/>
      <c r="PXC34" s="25"/>
      <c r="PXD34" s="25"/>
      <c r="PXE34" s="25"/>
      <c r="PXF34" s="25"/>
      <c r="PXG34" s="25"/>
      <c r="PXH34" s="25"/>
      <c r="PXI34" s="25"/>
      <c r="PXJ34" s="25"/>
      <c r="PXK34" s="25"/>
      <c r="PXL34" s="25"/>
      <c r="PXM34" s="25"/>
      <c r="PXN34" s="25"/>
      <c r="PXO34" s="25"/>
      <c r="PXP34" s="25"/>
      <c r="PXQ34" s="25"/>
      <c r="PXR34" s="25"/>
      <c r="PXS34" s="25"/>
      <c r="PXT34" s="25"/>
      <c r="PXU34" s="25"/>
      <c r="PXV34" s="25"/>
      <c r="PXW34" s="25"/>
      <c r="PXX34" s="25"/>
      <c r="PXY34" s="25"/>
      <c r="PXZ34" s="25"/>
      <c r="PYA34" s="25"/>
      <c r="PYB34" s="25"/>
      <c r="PYC34" s="25"/>
      <c r="PYD34" s="25"/>
      <c r="PYE34" s="25"/>
      <c r="PYF34" s="25"/>
      <c r="PYG34" s="25"/>
      <c r="PYH34" s="25"/>
      <c r="PYI34" s="25"/>
      <c r="PYJ34" s="25"/>
      <c r="PYK34" s="25"/>
      <c r="PYL34" s="25"/>
      <c r="PYM34" s="25"/>
      <c r="PYN34" s="25"/>
      <c r="PYO34" s="25"/>
      <c r="PYP34" s="25"/>
      <c r="PYQ34" s="25"/>
      <c r="PYR34" s="25"/>
      <c r="PYS34" s="25"/>
      <c r="PYT34" s="25"/>
      <c r="PYU34" s="25"/>
      <c r="PYV34" s="25"/>
      <c r="PYW34" s="25"/>
      <c r="PYX34" s="25"/>
      <c r="PYY34" s="25"/>
      <c r="PYZ34" s="25"/>
      <c r="PZA34" s="25"/>
      <c r="PZB34" s="25"/>
      <c r="PZC34" s="25"/>
      <c r="PZD34" s="25"/>
      <c r="PZE34" s="25"/>
      <c r="PZF34" s="25"/>
      <c r="PZG34" s="25"/>
      <c r="PZH34" s="25"/>
      <c r="PZI34" s="25"/>
      <c r="PZJ34" s="25"/>
      <c r="PZK34" s="25"/>
      <c r="PZL34" s="25"/>
      <c r="PZM34" s="25"/>
      <c r="PZN34" s="25"/>
      <c r="PZO34" s="25"/>
      <c r="PZP34" s="25"/>
      <c r="PZQ34" s="25"/>
      <c r="PZR34" s="25"/>
      <c r="PZS34" s="25"/>
      <c r="PZT34" s="25"/>
      <c r="PZU34" s="25"/>
      <c r="PZV34" s="25"/>
      <c r="PZW34" s="25"/>
      <c r="PZX34" s="25"/>
      <c r="PZY34" s="25"/>
      <c r="PZZ34" s="25"/>
      <c r="QAA34" s="25"/>
      <c r="QAB34" s="25"/>
      <c r="QAC34" s="25"/>
      <c r="QAD34" s="25"/>
      <c r="QAE34" s="25"/>
      <c r="QAF34" s="25"/>
      <c r="QAG34" s="25"/>
      <c r="QAH34" s="25"/>
      <c r="QAI34" s="25"/>
      <c r="QAJ34" s="25"/>
      <c r="QAK34" s="25"/>
      <c r="QAL34" s="25"/>
      <c r="QAM34" s="25"/>
      <c r="QAN34" s="25"/>
      <c r="QAO34" s="25"/>
      <c r="QAP34" s="25"/>
      <c r="QAQ34" s="25"/>
      <c r="QAR34" s="25"/>
      <c r="QAS34" s="25"/>
      <c r="QAT34" s="25"/>
      <c r="QAU34" s="25"/>
      <c r="QAV34" s="25"/>
      <c r="QAW34" s="25"/>
      <c r="QAX34" s="25"/>
      <c r="QAY34" s="25"/>
      <c r="QAZ34" s="25"/>
      <c r="QBA34" s="25"/>
      <c r="QBB34" s="25"/>
      <c r="QBC34" s="25"/>
      <c r="QBD34" s="25"/>
      <c r="QBE34" s="25"/>
      <c r="QBF34" s="25"/>
      <c r="QBG34" s="25"/>
      <c r="QBH34" s="25"/>
      <c r="QBI34" s="25"/>
      <c r="QBJ34" s="25"/>
      <c r="QBK34" s="25"/>
      <c r="QBL34" s="25"/>
      <c r="QBM34" s="25"/>
      <c r="QBN34" s="25"/>
      <c r="QBO34" s="25"/>
      <c r="QBP34" s="25"/>
      <c r="QBQ34" s="25"/>
      <c r="QBR34" s="25"/>
      <c r="QBS34" s="25"/>
      <c r="QBT34" s="25"/>
      <c r="QBU34" s="25"/>
      <c r="QBV34" s="25"/>
      <c r="QBW34" s="25"/>
      <c r="QBX34" s="25"/>
      <c r="QBY34" s="25"/>
      <c r="QBZ34" s="25"/>
      <c r="QCA34" s="25"/>
      <c r="QCB34" s="25"/>
      <c r="QCC34" s="25"/>
      <c r="QCD34" s="25"/>
      <c r="QCE34" s="25"/>
      <c r="QCF34" s="25"/>
      <c r="QCG34" s="25"/>
      <c r="QCH34" s="25"/>
      <c r="QCI34" s="25"/>
      <c r="QCJ34" s="25"/>
      <c r="QCK34" s="25"/>
      <c r="QCL34" s="25"/>
      <c r="QCM34" s="25"/>
      <c r="QCN34" s="25"/>
      <c r="QCO34" s="25"/>
      <c r="QCP34" s="25"/>
      <c r="QCQ34" s="25"/>
      <c r="QCR34" s="25"/>
      <c r="QCS34" s="25"/>
      <c r="QCT34" s="25"/>
      <c r="QCU34" s="25"/>
      <c r="QCV34" s="25"/>
      <c r="QCW34" s="25"/>
      <c r="QCX34" s="25"/>
      <c r="QCY34" s="25"/>
      <c r="QCZ34" s="25"/>
      <c r="QDA34" s="25"/>
      <c r="QDB34" s="25"/>
      <c r="QDC34" s="25"/>
      <c r="QDD34" s="25"/>
      <c r="QDE34" s="25"/>
      <c r="QDF34" s="25"/>
      <c r="QDG34" s="25"/>
      <c r="QDH34" s="25"/>
      <c r="QDI34" s="25"/>
      <c r="QDJ34" s="25"/>
      <c r="QDK34" s="25"/>
      <c r="QDL34" s="25"/>
      <c r="QDM34" s="25"/>
      <c r="QDN34" s="25"/>
      <c r="QDO34" s="25"/>
      <c r="QDP34" s="25"/>
      <c r="QDQ34" s="25"/>
      <c r="QDR34" s="25"/>
      <c r="QDS34" s="25"/>
      <c r="QDT34" s="25"/>
      <c r="QDU34" s="25"/>
      <c r="QDV34" s="25"/>
      <c r="QDW34" s="25"/>
      <c r="QDX34" s="25"/>
      <c r="QDY34" s="25"/>
      <c r="QDZ34" s="25"/>
      <c r="QEA34" s="25"/>
      <c r="QEB34" s="25"/>
      <c r="QEC34" s="25"/>
      <c r="QED34" s="25"/>
      <c r="QEE34" s="25"/>
      <c r="QEF34" s="25"/>
      <c r="QEG34" s="25"/>
      <c r="QEH34" s="25"/>
      <c r="QEI34" s="25"/>
      <c r="QEJ34" s="25"/>
      <c r="QEK34" s="25"/>
      <c r="QEL34" s="25"/>
      <c r="QEM34" s="25"/>
      <c r="QEN34" s="25"/>
      <c r="QEO34" s="25"/>
      <c r="QEP34" s="25"/>
      <c r="QEQ34" s="25"/>
      <c r="QER34" s="25"/>
      <c r="QES34" s="25"/>
      <c r="QET34" s="25"/>
      <c r="QEU34" s="25"/>
      <c r="QEV34" s="25"/>
      <c r="QEW34" s="25"/>
      <c r="QEX34" s="25"/>
      <c r="QEY34" s="25"/>
      <c r="QEZ34" s="25"/>
      <c r="QFA34" s="25"/>
      <c r="QFB34" s="25"/>
      <c r="QFC34" s="25"/>
      <c r="QFD34" s="25"/>
      <c r="QFE34" s="25"/>
      <c r="QFF34" s="25"/>
      <c r="QFG34" s="25"/>
      <c r="QFH34" s="25"/>
      <c r="QFI34" s="25"/>
      <c r="QFJ34" s="25"/>
      <c r="QFK34" s="25"/>
      <c r="QFL34" s="25"/>
      <c r="QFM34" s="25"/>
      <c r="QFN34" s="25"/>
      <c r="QFO34" s="25"/>
      <c r="QFP34" s="25"/>
      <c r="QFQ34" s="25"/>
      <c r="QFR34" s="25"/>
      <c r="QFS34" s="25"/>
      <c r="QFT34" s="25"/>
      <c r="QFU34" s="25"/>
      <c r="QFV34" s="25"/>
      <c r="QFW34" s="25"/>
      <c r="QFX34" s="25"/>
      <c r="QFY34" s="25"/>
      <c r="QFZ34" s="25"/>
      <c r="QGA34" s="25"/>
      <c r="QGB34" s="25"/>
      <c r="QGC34" s="25"/>
      <c r="QGD34" s="25"/>
      <c r="QGE34" s="25"/>
      <c r="QGF34" s="25"/>
      <c r="QGG34" s="25"/>
      <c r="QGH34" s="25"/>
      <c r="QGI34" s="25"/>
      <c r="QGJ34" s="25"/>
      <c r="QGK34" s="25"/>
      <c r="QGL34" s="25"/>
      <c r="QGM34" s="25"/>
      <c r="QGN34" s="25"/>
      <c r="QGO34" s="25"/>
      <c r="QGP34" s="25"/>
      <c r="QGQ34" s="25"/>
      <c r="QGR34" s="25"/>
      <c r="QGS34" s="25"/>
      <c r="QGT34" s="25"/>
      <c r="QGU34" s="25"/>
      <c r="QGV34" s="25"/>
      <c r="QGW34" s="25"/>
      <c r="QGX34" s="25"/>
      <c r="QGY34" s="25"/>
      <c r="QGZ34" s="25"/>
      <c r="QHA34" s="25"/>
      <c r="QHB34" s="25"/>
      <c r="QHC34" s="25"/>
      <c r="QHD34" s="25"/>
      <c r="QHE34" s="25"/>
      <c r="QHF34" s="25"/>
      <c r="QHG34" s="25"/>
      <c r="QHH34" s="25"/>
      <c r="QHI34" s="25"/>
      <c r="QHJ34" s="25"/>
      <c r="QHK34" s="25"/>
      <c r="QHL34" s="25"/>
      <c r="QHM34" s="25"/>
      <c r="QHN34" s="25"/>
      <c r="QHO34" s="25"/>
      <c r="QHP34" s="25"/>
      <c r="QHQ34" s="25"/>
      <c r="QHR34" s="25"/>
      <c r="QHS34" s="25"/>
      <c r="QHT34" s="25"/>
      <c r="QHU34" s="25"/>
      <c r="QHV34" s="25"/>
      <c r="QHW34" s="25"/>
      <c r="QHX34" s="25"/>
      <c r="QHY34" s="25"/>
      <c r="QHZ34" s="25"/>
      <c r="QIA34" s="25"/>
      <c r="QIB34" s="25"/>
      <c r="QIC34" s="25"/>
      <c r="QID34" s="25"/>
      <c r="QIE34" s="25"/>
      <c r="QIF34" s="25"/>
      <c r="QIG34" s="25"/>
      <c r="QIH34" s="25"/>
      <c r="QII34" s="25"/>
      <c r="QIJ34" s="25"/>
      <c r="QIK34" s="25"/>
      <c r="QIL34" s="25"/>
      <c r="QIM34" s="25"/>
      <c r="QIN34" s="25"/>
      <c r="QIO34" s="25"/>
      <c r="QIP34" s="25"/>
      <c r="QIQ34" s="25"/>
      <c r="QIR34" s="25"/>
      <c r="QIS34" s="25"/>
      <c r="QIT34" s="25"/>
      <c r="QIU34" s="25"/>
      <c r="QIV34" s="25"/>
      <c r="QIW34" s="25"/>
      <c r="QIX34" s="25"/>
      <c r="QIY34" s="25"/>
      <c r="QIZ34" s="25"/>
      <c r="QJA34" s="25"/>
      <c r="QJB34" s="25"/>
      <c r="QJC34" s="25"/>
      <c r="QJD34" s="25"/>
      <c r="QJE34" s="25"/>
      <c r="QJF34" s="25"/>
      <c r="QJG34" s="25"/>
      <c r="QJH34" s="25"/>
      <c r="QJI34" s="25"/>
      <c r="QJJ34" s="25"/>
      <c r="QJK34" s="25"/>
      <c r="QJL34" s="25"/>
      <c r="QJM34" s="25"/>
      <c r="QJN34" s="25"/>
      <c r="QJO34" s="25"/>
      <c r="QJP34" s="25"/>
      <c r="QJQ34" s="25"/>
      <c r="QJR34" s="25"/>
      <c r="QJS34" s="25"/>
      <c r="QJT34" s="25"/>
      <c r="QJU34" s="25"/>
      <c r="QJV34" s="25"/>
      <c r="QJW34" s="25"/>
      <c r="QJX34" s="25"/>
      <c r="QJY34" s="25"/>
      <c r="QJZ34" s="25"/>
      <c r="QKA34" s="25"/>
      <c r="QKB34" s="25"/>
      <c r="QKC34" s="25"/>
      <c r="QKD34" s="25"/>
      <c r="QKE34" s="25"/>
      <c r="QKF34" s="25"/>
      <c r="QKG34" s="25"/>
      <c r="QKH34" s="25"/>
      <c r="QKI34" s="25"/>
      <c r="QKJ34" s="25"/>
      <c r="QKK34" s="25"/>
      <c r="QKL34" s="25"/>
      <c r="QKM34" s="25"/>
      <c r="QKN34" s="25"/>
      <c r="QKO34" s="25"/>
      <c r="QKP34" s="25"/>
      <c r="QKQ34" s="25"/>
      <c r="QKR34" s="25"/>
      <c r="QKS34" s="25"/>
      <c r="QKT34" s="25"/>
      <c r="QKU34" s="25"/>
      <c r="QKV34" s="25"/>
      <c r="QKW34" s="25"/>
      <c r="QKX34" s="25"/>
      <c r="QKY34" s="25"/>
      <c r="QKZ34" s="25"/>
      <c r="QLA34" s="25"/>
      <c r="QLB34" s="25"/>
      <c r="QLC34" s="25"/>
      <c r="QLD34" s="25"/>
      <c r="QLE34" s="25"/>
      <c r="QLF34" s="25"/>
      <c r="QLG34" s="25"/>
      <c r="QLH34" s="25"/>
      <c r="QLI34" s="25"/>
      <c r="QLJ34" s="25"/>
      <c r="QLK34" s="25"/>
      <c r="QLL34" s="25"/>
      <c r="QLM34" s="25"/>
      <c r="QLN34" s="25"/>
      <c r="QLO34" s="25"/>
      <c r="QLP34" s="25"/>
      <c r="QLQ34" s="25"/>
      <c r="QLR34" s="25"/>
      <c r="QLS34" s="25"/>
      <c r="QLT34" s="25"/>
      <c r="QLU34" s="25"/>
      <c r="QLV34" s="25"/>
      <c r="QLW34" s="25"/>
      <c r="QLX34" s="25"/>
      <c r="QLY34" s="25"/>
      <c r="QLZ34" s="25"/>
      <c r="QMA34" s="25"/>
      <c r="QMB34" s="25"/>
      <c r="QMC34" s="25"/>
      <c r="QMD34" s="25"/>
      <c r="QME34" s="25"/>
      <c r="QMF34" s="25"/>
      <c r="QMG34" s="25"/>
      <c r="QMH34" s="25"/>
      <c r="QMI34" s="25"/>
      <c r="QMJ34" s="25"/>
      <c r="QMK34" s="25"/>
      <c r="QML34" s="25"/>
      <c r="QMM34" s="25"/>
      <c r="QMN34" s="25"/>
      <c r="QMO34" s="25"/>
      <c r="QMP34" s="25"/>
      <c r="QMQ34" s="25"/>
      <c r="QMR34" s="25"/>
      <c r="QMS34" s="25"/>
      <c r="QMT34" s="25"/>
      <c r="QMU34" s="25"/>
      <c r="QMV34" s="25"/>
      <c r="QMW34" s="25"/>
      <c r="QMX34" s="25"/>
      <c r="QMY34" s="25"/>
      <c r="QMZ34" s="25"/>
      <c r="QNA34" s="25"/>
      <c r="QNB34" s="25"/>
      <c r="QNC34" s="25"/>
      <c r="QND34" s="25"/>
      <c r="QNE34" s="25"/>
      <c r="QNF34" s="25"/>
      <c r="QNG34" s="25"/>
      <c r="QNH34" s="25"/>
      <c r="QNI34" s="25"/>
      <c r="QNJ34" s="25"/>
      <c r="QNK34" s="25"/>
      <c r="QNL34" s="25"/>
      <c r="QNM34" s="25"/>
      <c r="QNN34" s="25"/>
      <c r="QNO34" s="25"/>
      <c r="QNP34" s="25"/>
      <c r="QNQ34" s="25"/>
      <c r="QNR34" s="25"/>
      <c r="QNS34" s="25"/>
      <c r="QNT34" s="25"/>
      <c r="QNU34" s="25"/>
      <c r="QNV34" s="25"/>
      <c r="QNW34" s="25"/>
      <c r="QNX34" s="25"/>
      <c r="QNY34" s="25"/>
      <c r="QNZ34" s="25"/>
      <c r="QOA34" s="25"/>
      <c r="QOB34" s="25"/>
      <c r="QOC34" s="25"/>
      <c r="QOD34" s="25"/>
      <c r="QOE34" s="25"/>
      <c r="QOF34" s="25"/>
      <c r="QOG34" s="25"/>
      <c r="QOH34" s="25"/>
      <c r="QOI34" s="25"/>
      <c r="QOJ34" s="25"/>
      <c r="QOK34" s="25"/>
      <c r="QOL34" s="25"/>
      <c r="QOM34" s="25"/>
      <c r="QON34" s="25"/>
      <c r="QOO34" s="25"/>
      <c r="QOP34" s="25"/>
      <c r="QOQ34" s="25"/>
      <c r="QOR34" s="25"/>
      <c r="QOS34" s="25"/>
      <c r="QOT34" s="25"/>
      <c r="QOU34" s="25"/>
      <c r="QOV34" s="25"/>
      <c r="QOW34" s="25"/>
      <c r="QOX34" s="25"/>
      <c r="QOY34" s="25"/>
      <c r="QOZ34" s="25"/>
      <c r="QPA34" s="25"/>
      <c r="QPB34" s="25"/>
      <c r="QPC34" s="25"/>
      <c r="QPD34" s="25"/>
      <c r="QPE34" s="25"/>
      <c r="QPF34" s="25"/>
      <c r="QPG34" s="25"/>
      <c r="QPH34" s="25"/>
      <c r="QPI34" s="25"/>
      <c r="QPJ34" s="25"/>
      <c r="QPK34" s="25"/>
      <c r="QPL34" s="25"/>
      <c r="QPM34" s="25"/>
      <c r="QPN34" s="25"/>
      <c r="QPO34" s="25"/>
      <c r="QPP34" s="25"/>
      <c r="QPQ34" s="25"/>
      <c r="QPR34" s="25"/>
      <c r="QPS34" s="25"/>
      <c r="QPT34" s="25"/>
      <c r="QPU34" s="25"/>
      <c r="QPV34" s="25"/>
      <c r="QPW34" s="25"/>
      <c r="QPX34" s="25"/>
      <c r="QPY34" s="25"/>
      <c r="QPZ34" s="25"/>
      <c r="QQA34" s="25"/>
      <c r="QQB34" s="25"/>
      <c r="QQC34" s="25"/>
      <c r="QQD34" s="25"/>
      <c r="QQE34" s="25"/>
      <c r="QQF34" s="25"/>
      <c r="QQG34" s="25"/>
      <c r="QQH34" s="25"/>
      <c r="QQI34" s="25"/>
      <c r="QQJ34" s="25"/>
      <c r="QQK34" s="25"/>
      <c r="QQL34" s="25"/>
      <c r="QQM34" s="25"/>
      <c r="QQN34" s="25"/>
      <c r="QQO34" s="25"/>
      <c r="QQP34" s="25"/>
      <c r="QQQ34" s="25"/>
      <c r="QQR34" s="25"/>
      <c r="QQS34" s="25"/>
      <c r="QQT34" s="25"/>
      <c r="QQU34" s="25"/>
      <c r="QQV34" s="25"/>
      <c r="QQW34" s="25"/>
      <c r="QQX34" s="25"/>
      <c r="QQY34" s="25"/>
      <c r="QQZ34" s="25"/>
      <c r="QRA34" s="25"/>
      <c r="QRB34" s="25"/>
      <c r="QRC34" s="25"/>
      <c r="QRD34" s="25"/>
      <c r="QRE34" s="25"/>
      <c r="QRF34" s="25"/>
      <c r="QRG34" s="25"/>
      <c r="QRH34" s="25"/>
      <c r="QRI34" s="25"/>
      <c r="QRJ34" s="25"/>
      <c r="QRK34" s="25"/>
      <c r="QRL34" s="25"/>
      <c r="QRM34" s="25"/>
      <c r="QRN34" s="25"/>
      <c r="QRO34" s="25"/>
      <c r="QRP34" s="25"/>
      <c r="QRQ34" s="25"/>
      <c r="QRR34" s="25"/>
      <c r="QRS34" s="25"/>
      <c r="QRT34" s="25"/>
      <c r="QRU34" s="25"/>
      <c r="QRV34" s="25"/>
      <c r="QRW34" s="25"/>
      <c r="QRX34" s="25"/>
      <c r="QRY34" s="25"/>
      <c r="QRZ34" s="25"/>
      <c r="QSA34" s="25"/>
      <c r="QSB34" s="25"/>
      <c r="QSC34" s="25"/>
      <c r="QSD34" s="25"/>
      <c r="QSE34" s="25"/>
      <c r="QSF34" s="25"/>
      <c r="QSG34" s="25"/>
      <c r="QSH34" s="25"/>
      <c r="QSI34" s="25"/>
      <c r="QSJ34" s="25"/>
      <c r="QSK34" s="25"/>
      <c r="QSL34" s="25"/>
      <c r="QSM34" s="25"/>
      <c r="QSN34" s="25"/>
      <c r="QSO34" s="25"/>
      <c r="QSP34" s="25"/>
      <c r="QSQ34" s="25"/>
      <c r="QSR34" s="25"/>
      <c r="QSS34" s="25"/>
      <c r="QST34" s="25"/>
      <c r="QSU34" s="25"/>
      <c r="QSV34" s="25"/>
      <c r="QSW34" s="25"/>
      <c r="QSX34" s="25"/>
      <c r="QSY34" s="25"/>
      <c r="QSZ34" s="25"/>
      <c r="QTA34" s="25"/>
      <c r="QTB34" s="25"/>
      <c r="QTC34" s="25"/>
      <c r="QTD34" s="25"/>
      <c r="QTE34" s="25"/>
      <c r="QTF34" s="25"/>
      <c r="QTG34" s="25"/>
      <c r="QTH34" s="25"/>
      <c r="QTI34" s="25"/>
      <c r="QTJ34" s="25"/>
      <c r="QTK34" s="25"/>
      <c r="QTL34" s="25"/>
      <c r="QTM34" s="25"/>
      <c r="QTN34" s="25"/>
      <c r="QTO34" s="25"/>
      <c r="QTP34" s="25"/>
      <c r="QTQ34" s="25"/>
      <c r="QTR34" s="25"/>
      <c r="QTS34" s="25"/>
      <c r="QTT34" s="25"/>
      <c r="QTU34" s="25"/>
      <c r="QTV34" s="25"/>
      <c r="QTW34" s="25"/>
      <c r="QTX34" s="25"/>
      <c r="QTY34" s="25"/>
      <c r="QTZ34" s="25"/>
      <c r="QUA34" s="25"/>
      <c r="QUB34" s="25"/>
      <c r="QUC34" s="25"/>
      <c r="QUD34" s="25"/>
      <c r="QUE34" s="25"/>
      <c r="QUF34" s="25"/>
      <c r="QUG34" s="25"/>
      <c r="QUH34" s="25"/>
      <c r="QUI34" s="25"/>
      <c r="QUJ34" s="25"/>
      <c r="QUK34" s="25"/>
      <c r="QUL34" s="25"/>
      <c r="QUM34" s="25"/>
      <c r="QUN34" s="25"/>
      <c r="QUO34" s="25"/>
      <c r="QUP34" s="25"/>
      <c r="QUQ34" s="25"/>
      <c r="QUR34" s="25"/>
      <c r="QUS34" s="25"/>
      <c r="QUT34" s="25"/>
      <c r="QUU34" s="25"/>
      <c r="QUV34" s="25"/>
      <c r="QUW34" s="25"/>
      <c r="QUX34" s="25"/>
      <c r="QUY34" s="25"/>
      <c r="QUZ34" s="25"/>
      <c r="QVA34" s="25"/>
      <c r="QVB34" s="25"/>
      <c r="QVC34" s="25"/>
      <c r="QVD34" s="25"/>
      <c r="QVE34" s="25"/>
      <c r="QVF34" s="25"/>
      <c r="QVG34" s="25"/>
      <c r="QVH34" s="25"/>
      <c r="QVI34" s="25"/>
      <c r="QVJ34" s="25"/>
      <c r="QVK34" s="25"/>
      <c r="QVL34" s="25"/>
      <c r="QVM34" s="25"/>
      <c r="QVN34" s="25"/>
      <c r="QVO34" s="25"/>
      <c r="QVP34" s="25"/>
      <c r="QVQ34" s="25"/>
      <c r="QVR34" s="25"/>
      <c r="QVS34" s="25"/>
      <c r="QVT34" s="25"/>
      <c r="QVU34" s="25"/>
      <c r="QVV34" s="25"/>
      <c r="QVW34" s="25"/>
      <c r="QVX34" s="25"/>
      <c r="QVY34" s="25"/>
      <c r="QVZ34" s="25"/>
      <c r="QWA34" s="25"/>
      <c r="QWB34" s="25"/>
      <c r="QWC34" s="25"/>
      <c r="QWD34" s="25"/>
      <c r="QWE34" s="25"/>
      <c r="QWF34" s="25"/>
      <c r="QWG34" s="25"/>
      <c r="QWH34" s="25"/>
      <c r="QWI34" s="25"/>
      <c r="QWJ34" s="25"/>
      <c r="QWK34" s="25"/>
      <c r="QWL34" s="25"/>
      <c r="QWM34" s="25"/>
      <c r="QWN34" s="25"/>
      <c r="QWO34" s="25"/>
      <c r="QWP34" s="25"/>
      <c r="QWQ34" s="25"/>
      <c r="QWR34" s="25"/>
      <c r="QWS34" s="25"/>
      <c r="QWT34" s="25"/>
      <c r="QWU34" s="25"/>
      <c r="QWV34" s="25"/>
      <c r="QWW34" s="25"/>
      <c r="QWX34" s="25"/>
      <c r="QWY34" s="25"/>
      <c r="QWZ34" s="25"/>
      <c r="QXA34" s="25"/>
      <c r="QXB34" s="25"/>
      <c r="QXC34" s="25"/>
      <c r="QXD34" s="25"/>
      <c r="QXE34" s="25"/>
      <c r="QXF34" s="25"/>
      <c r="QXG34" s="25"/>
      <c r="QXH34" s="25"/>
      <c r="QXI34" s="25"/>
      <c r="QXJ34" s="25"/>
      <c r="QXK34" s="25"/>
      <c r="QXL34" s="25"/>
      <c r="QXM34" s="25"/>
      <c r="QXN34" s="25"/>
      <c r="QXO34" s="25"/>
      <c r="QXP34" s="25"/>
      <c r="QXQ34" s="25"/>
      <c r="QXR34" s="25"/>
      <c r="QXS34" s="25"/>
      <c r="QXT34" s="25"/>
      <c r="QXU34" s="25"/>
      <c r="QXV34" s="25"/>
      <c r="QXW34" s="25"/>
      <c r="QXX34" s="25"/>
      <c r="QXY34" s="25"/>
      <c r="QXZ34" s="25"/>
      <c r="QYA34" s="25"/>
      <c r="QYB34" s="25"/>
      <c r="QYC34" s="25"/>
      <c r="QYD34" s="25"/>
      <c r="QYE34" s="25"/>
      <c r="QYF34" s="25"/>
      <c r="QYG34" s="25"/>
      <c r="QYH34" s="25"/>
      <c r="QYI34" s="25"/>
      <c r="QYJ34" s="25"/>
      <c r="QYK34" s="25"/>
      <c r="QYL34" s="25"/>
      <c r="QYM34" s="25"/>
      <c r="QYN34" s="25"/>
      <c r="QYO34" s="25"/>
      <c r="QYP34" s="25"/>
      <c r="QYQ34" s="25"/>
      <c r="QYR34" s="25"/>
      <c r="QYS34" s="25"/>
      <c r="QYT34" s="25"/>
      <c r="QYU34" s="25"/>
      <c r="QYV34" s="25"/>
      <c r="QYW34" s="25"/>
      <c r="QYX34" s="25"/>
      <c r="QYY34" s="25"/>
      <c r="QYZ34" s="25"/>
      <c r="QZA34" s="25"/>
      <c r="QZB34" s="25"/>
      <c r="QZC34" s="25"/>
      <c r="QZD34" s="25"/>
      <c r="QZE34" s="25"/>
      <c r="QZF34" s="25"/>
      <c r="QZG34" s="25"/>
      <c r="QZH34" s="25"/>
      <c r="QZI34" s="25"/>
      <c r="QZJ34" s="25"/>
      <c r="QZK34" s="25"/>
      <c r="QZL34" s="25"/>
      <c r="QZM34" s="25"/>
      <c r="QZN34" s="25"/>
      <c r="QZO34" s="25"/>
      <c r="QZP34" s="25"/>
      <c r="QZQ34" s="25"/>
      <c r="QZR34" s="25"/>
      <c r="QZS34" s="25"/>
      <c r="QZT34" s="25"/>
      <c r="QZU34" s="25"/>
      <c r="QZV34" s="25"/>
      <c r="QZW34" s="25"/>
      <c r="QZX34" s="25"/>
      <c r="QZY34" s="25"/>
      <c r="QZZ34" s="25"/>
      <c r="RAA34" s="25"/>
      <c r="RAB34" s="25"/>
      <c r="RAC34" s="25"/>
      <c r="RAD34" s="25"/>
      <c r="RAE34" s="25"/>
      <c r="RAF34" s="25"/>
      <c r="RAG34" s="25"/>
      <c r="RAH34" s="25"/>
      <c r="RAI34" s="25"/>
      <c r="RAJ34" s="25"/>
      <c r="RAK34" s="25"/>
      <c r="RAL34" s="25"/>
      <c r="RAM34" s="25"/>
      <c r="RAN34" s="25"/>
      <c r="RAO34" s="25"/>
      <c r="RAP34" s="25"/>
      <c r="RAQ34" s="25"/>
      <c r="RAR34" s="25"/>
      <c r="RAS34" s="25"/>
      <c r="RAT34" s="25"/>
      <c r="RAU34" s="25"/>
      <c r="RAV34" s="25"/>
      <c r="RAW34" s="25"/>
      <c r="RAX34" s="25"/>
      <c r="RAY34" s="25"/>
      <c r="RAZ34" s="25"/>
      <c r="RBA34" s="25"/>
      <c r="RBB34" s="25"/>
      <c r="RBC34" s="25"/>
      <c r="RBD34" s="25"/>
      <c r="RBE34" s="25"/>
      <c r="RBF34" s="25"/>
      <c r="RBG34" s="25"/>
      <c r="RBH34" s="25"/>
      <c r="RBI34" s="25"/>
      <c r="RBJ34" s="25"/>
      <c r="RBK34" s="25"/>
      <c r="RBL34" s="25"/>
      <c r="RBM34" s="25"/>
      <c r="RBN34" s="25"/>
      <c r="RBO34" s="25"/>
      <c r="RBP34" s="25"/>
      <c r="RBQ34" s="25"/>
      <c r="RBR34" s="25"/>
      <c r="RBS34" s="25"/>
      <c r="RBT34" s="25"/>
      <c r="RBU34" s="25"/>
      <c r="RBV34" s="25"/>
      <c r="RBW34" s="25"/>
      <c r="RBX34" s="25"/>
      <c r="RBY34" s="25"/>
      <c r="RBZ34" s="25"/>
      <c r="RCA34" s="25"/>
      <c r="RCB34" s="25"/>
      <c r="RCC34" s="25"/>
      <c r="RCD34" s="25"/>
      <c r="RCE34" s="25"/>
      <c r="RCF34" s="25"/>
      <c r="RCG34" s="25"/>
      <c r="RCH34" s="25"/>
      <c r="RCI34" s="25"/>
      <c r="RCJ34" s="25"/>
      <c r="RCK34" s="25"/>
      <c r="RCL34" s="25"/>
      <c r="RCM34" s="25"/>
      <c r="RCN34" s="25"/>
      <c r="RCO34" s="25"/>
      <c r="RCP34" s="25"/>
      <c r="RCQ34" s="25"/>
      <c r="RCR34" s="25"/>
      <c r="RCS34" s="25"/>
      <c r="RCT34" s="25"/>
      <c r="RCU34" s="25"/>
      <c r="RCV34" s="25"/>
      <c r="RCW34" s="25"/>
      <c r="RCX34" s="25"/>
      <c r="RCY34" s="25"/>
      <c r="RCZ34" s="25"/>
      <c r="RDA34" s="25"/>
      <c r="RDB34" s="25"/>
      <c r="RDC34" s="25"/>
      <c r="RDD34" s="25"/>
      <c r="RDE34" s="25"/>
      <c r="RDF34" s="25"/>
      <c r="RDG34" s="25"/>
      <c r="RDH34" s="25"/>
      <c r="RDI34" s="25"/>
      <c r="RDJ34" s="25"/>
      <c r="RDK34" s="25"/>
      <c r="RDL34" s="25"/>
      <c r="RDM34" s="25"/>
      <c r="RDN34" s="25"/>
      <c r="RDO34" s="25"/>
      <c r="RDP34" s="25"/>
      <c r="RDQ34" s="25"/>
      <c r="RDR34" s="25"/>
      <c r="RDS34" s="25"/>
      <c r="RDT34" s="25"/>
      <c r="RDU34" s="25"/>
      <c r="RDV34" s="25"/>
      <c r="RDW34" s="25"/>
      <c r="RDX34" s="25"/>
      <c r="RDY34" s="25"/>
      <c r="RDZ34" s="25"/>
      <c r="REA34" s="25"/>
      <c r="REB34" s="25"/>
      <c r="REC34" s="25"/>
      <c r="RED34" s="25"/>
      <c r="REE34" s="25"/>
      <c r="REF34" s="25"/>
      <c r="REG34" s="25"/>
      <c r="REH34" s="25"/>
      <c r="REI34" s="25"/>
      <c r="REJ34" s="25"/>
      <c r="REK34" s="25"/>
      <c r="REL34" s="25"/>
      <c r="REM34" s="25"/>
      <c r="REN34" s="25"/>
      <c r="REO34" s="25"/>
      <c r="REP34" s="25"/>
      <c r="REQ34" s="25"/>
      <c r="RER34" s="25"/>
      <c r="RES34" s="25"/>
      <c r="RET34" s="25"/>
      <c r="REU34" s="25"/>
      <c r="REV34" s="25"/>
      <c r="REW34" s="25"/>
      <c r="REX34" s="25"/>
      <c r="REY34" s="25"/>
      <c r="REZ34" s="25"/>
      <c r="RFA34" s="25"/>
      <c r="RFB34" s="25"/>
      <c r="RFC34" s="25"/>
      <c r="RFD34" s="25"/>
      <c r="RFE34" s="25"/>
      <c r="RFF34" s="25"/>
      <c r="RFG34" s="25"/>
      <c r="RFH34" s="25"/>
      <c r="RFI34" s="25"/>
      <c r="RFJ34" s="25"/>
      <c r="RFK34" s="25"/>
      <c r="RFL34" s="25"/>
      <c r="RFM34" s="25"/>
      <c r="RFN34" s="25"/>
      <c r="RFO34" s="25"/>
      <c r="RFP34" s="25"/>
      <c r="RFQ34" s="25"/>
      <c r="RFR34" s="25"/>
      <c r="RFS34" s="25"/>
      <c r="RFT34" s="25"/>
      <c r="RFU34" s="25"/>
      <c r="RFV34" s="25"/>
      <c r="RFW34" s="25"/>
      <c r="RFX34" s="25"/>
      <c r="RFY34" s="25"/>
      <c r="RFZ34" s="25"/>
      <c r="RGA34" s="25"/>
      <c r="RGB34" s="25"/>
      <c r="RGC34" s="25"/>
      <c r="RGD34" s="25"/>
      <c r="RGE34" s="25"/>
      <c r="RGF34" s="25"/>
      <c r="RGG34" s="25"/>
      <c r="RGH34" s="25"/>
      <c r="RGI34" s="25"/>
      <c r="RGJ34" s="25"/>
      <c r="RGK34" s="25"/>
      <c r="RGL34" s="25"/>
      <c r="RGM34" s="25"/>
      <c r="RGN34" s="25"/>
      <c r="RGO34" s="25"/>
      <c r="RGP34" s="25"/>
      <c r="RGQ34" s="25"/>
      <c r="RGR34" s="25"/>
      <c r="RGS34" s="25"/>
      <c r="RGT34" s="25"/>
      <c r="RGU34" s="25"/>
      <c r="RGV34" s="25"/>
      <c r="RGW34" s="25"/>
      <c r="RGX34" s="25"/>
      <c r="RGY34" s="25"/>
      <c r="RGZ34" s="25"/>
      <c r="RHA34" s="25"/>
      <c r="RHB34" s="25"/>
      <c r="RHC34" s="25"/>
      <c r="RHD34" s="25"/>
      <c r="RHE34" s="25"/>
      <c r="RHF34" s="25"/>
      <c r="RHG34" s="25"/>
      <c r="RHH34" s="25"/>
      <c r="RHI34" s="25"/>
      <c r="RHJ34" s="25"/>
      <c r="RHK34" s="25"/>
      <c r="RHL34" s="25"/>
      <c r="RHM34" s="25"/>
      <c r="RHN34" s="25"/>
      <c r="RHO34" s="25"/>
      <c r="RHP34" s="25"/>
      <c r="RHQ34" s="25"/>
      <c r="RHR34" s="25"/>
      <c r="RHS34" s="25"/>
      <c r="RHT34" s="25"/>
      <c r="RHU34" s="25"/>
      <c r="RHV34" s="25"/>
      <c r="RHW34" s="25"/>
      <c r="RHX34" s="25"/>
      <c r="RHY34" s="25"/>
      <c r="RHZ34" s="25"/>
      <c r="RIA34" s="25"/>
      <c r="RIB34" s="25"/>
      <c r="RIC34" s="25"/>
      <c r="RID34" s="25"/>
      <c r="RIE34" s="25"/>
      <c r="RIF34" s="25"/>
      <c r="RIG34" s="25"/>
      <c r="RIH34" s="25"/>
      <c r="RII34" s="25"/>
      <c r="RIJ34" s="25"/>
      <c r="RIK34" s="25"/>
      <c r="RIL34" s="25"/>
      <c r="RIM34" s="25"/>
      <c r="RIN34" s="25"/>
      <c r="RIO34" s="25"/>
      <c r="RIP34" s="25"/>
      <c r="RIQ34" s="25"/>
      <c r="RIR34" s="25"/>
      <c r="RIS34" s="25"/>
      <c r="RIT34" s="25"/>
      <c r="RIU34" s="25"/>
      <c r="RIV34" s="25"/>
      <c r="RIW34" s="25"/>
      <c r="RIX34" s="25"/>
      <c r="RIY34" s="25"/>
      <c r="RIZ34" s="25"/>
      <c r="RJA34" s="25"/>
      <c r="RJB34" s="25"/>
      <c r="RJC34" s="25"/>
      <c r="RJD34" s="25"/>
      <c r="RJE34" s="25"/>
      <c r="RJF34" s="25"/>
      <c r="RJG34" s="25"/>
      <c r="RJH34" s="25"/>
      <c r="RJI34" s="25"/>
      <c r="RJJ34" s="25"/>
      <c r="RJK34" s="25"/>
      <c r="RJL34" s="25"/>
      <c r="RJM34" s="25"/>
      <c r="RJN34" s="25"/>
      <c r="RJO34" s="25"/>
      <c r="RJP34" s="25"/>
      <c r="RJQ34" s="25"/>
      <c r="RJR34" s="25"/>
      <c r="RJS34" s="25"/>
      <c r="RJT34" s="25"/>
      <c r="RJU34" s="25"/>
      <c r="RJV34" s="25"/>
      <c r="RJW34" s="25"/>
      <c r="RJX34" s="25"/>
      <c r="RJY34" s="25"/>
      <c r="RJZ34" s="25"/>
      <c r="RKA34" s="25"/>
      <c r="RKB34" s="25"/>
      <c r="RKC34" s="25"/>
      <c r="RKD34" s="25"/>
      <c r="RKE34" s="25"/>
      <c r="RKF34" s="25"/>
      <c r="RKG34" s="25"/>
      <c r="RKH34" s="25"/>
      <c r="RKI34" s="25"/>
      <c r="RKJ34" s="25"/>
      <c r="RKK34" s="25"/>
      <c r="RKL34" s="25"/>
      <c r="RKM34" s="25"/>
      <c r="RKN34" s="25"/>
      <c r="RKO34" s="25"/>
      <c r="RKP34" s="25"/>
      <c r="RKQ34" s="25"/>
      <c r="RKR34" s="25"/>
      <c r="RKS34" s="25"/>
      <c r="RKT34" s="25"/>
      <c r="RKU34" s="25"/>
      <c r="RKV34" s="25"/>
      <c r="RKW34" s="25"/>
      <c r="RKX34" s="25"/>
      <c r="RKY34" s="25"/>
      <c r="RKZ34" s="25"/>
      <c r="RLA34" s="25"/>
      <c r="RLB34" s="25"/>
      <c r="RLC34" s="25"/>
      <c r="RLD34" s="25"/>
      <c r="RLE34" s="25"/>
      <c r="RLF34" s="25"/>
      <c r="RLG34" s="25"/>
      <c r="RLH34" s="25"/>
      <c r="RLI34" s="25"/>
      <c r="RLJ34" s="25"/>
      <c r="RLK34" s="25"/>
      <c r="RLL34" s="25"/>
      <c r="RLM34" s="25"/>
      <c r="RLN34" s="25"/>
      <c r="RLO34" s="25"/>
      <c r="RLP34" s="25"/>
      <c r="RLQ34" s="25"/>
      <c r="RLR34" s="25"/>
      <c r="RLS34" s="25"/>
      <c r="RLT34" s="25"/>
      <c r="RLU34" s="25"/>
      <c r="RLV34" s="25"/>
      <c r="RLW34" s="25"/>
      <c r="RLX34" s="25"/>
      <c r="RLY34" s="25"/>
      <c r="RLZ34" s="25"/>
      <c r="RMA34" s="25"/>
      <c r="RMB34" s="25"/>
      <c r="RMC34" s="25"/>
      <c r="RMD34" s="25"/>
      <c r="RME34" s="25"/>
      <c r="RMF34" s="25"/>
      <c r="RMG34" s="25"/>
      <c r="RMH34" s="25"/>
      <c r="RMI34" s="25"/>
      <c r="RMJ34" s="25"/>
      <c r="RMK34" s="25"/>
      <c r="RML34" s="25"/>
      <c r="RMM34" s="25"/>
      <c r="RMN34" s="25"/>
      <c r="RMO34" s="25"/>
      <c r="RMP34" s="25"/>
      <c r="RMQ34" s="25"/>
      <c r="RMR34" s="25"/>
      <c r="RMS34" s="25"/>
      <c r="RMT34" s="25"/>
      <c r="RMU34" s="25"/>
      <c r="RMV34" s="25"/>
      <c r="RMW34" s="25"/>
      <c r="RMX34" s="25"/>
      <c r="RMY34" s="25"/>
      <c r="RMZ34" s="25"/>
      <c r="RNA34" s="25"/>
      <c r="RNB34" s="25"/>
      <c r="RNC34" s="25"/>
      <c r="RND34" s="25"/>
      <c r="RNE34" s="25"/>
      <c r="RNF34" s="25"/>
      <c r="RNG34" s="25"/>
      <c r="RNH34" s="25"/>
      <c r="RNI34" s="25"/>
      <c r="RNJ34" s="25"/>
      <c r="RNK34" s="25"/>
      <c r="RNL34" s="25"/>
      <c r="RNM34" s="25"/>
      <c r="RNN34" s="25"/>
      <c r="RNO34" s="25"/>
      <c r="RNP34" s="25"/>
      <c r="RNQ34" s="25"/>
      <c r="RNR34" s="25"/>
      <c r="RNS34" s="25"/>
      <c r="RNT34" s="25"/>
      <c r="RNU34" s="25"/>
      <c r="RNV34" s="25"/>
      <c r="RNW34" s="25"/>
      <c r="RNX34" s="25"/>
      <c r="RNY34" s="25"/>
      <c r="RNZ34" s="25"/>
      <c r="ROA34" s="25"/>
      <c r="ROB34" s="25"/>
      <c r="ROC34" s="25"/>
      <c r="ROD34" s="25"/>
      <c r="ROE34" s="25"/>
      <c r="ROF34" s="25"/>
      <c r="ROG34" s="25"/>
      <c r="ROH34" s="25"/>
      <c r="ROI34" s="25"/>
      <c r="ROJ34" s="25"/>
      <c r="ROK34" s="25"/>
      <c r="ROL34" s="25"/>
      <c r="ROM34" s="25"/>
      <c r="RON34" s="25"/>
      <c r="ROO34" s="25"/>
      <c r="ROP34" s="25"/>
      <c r="ROQ34" s="25"/>
      <c r="ROR34" s="25"/>
      <c r="ROS34" s="25"/>
      <c r="ROT34" s="25"/>
      <c r="ROU34" s="25"/>
      <c r="ROV34" s="25"/>
      <c r="ROW34" s="25"/>
      <c r="ROX34" s="25"/>
      <c r="ROY34" s="25"/>
      <c r="ROZ34" s="25"/>
      <c r="RPA34" s="25"/>
      <c r="RPB34" s="25"/>
      <c r="RPC34" s="25"/>
      <c r="RPD34" s="25"/>
      <c r="RPE34" s="25"/>
      <c r="RPF34" s="25"/>
      <c r="RPG34" s="25"/>
      <c r="RPH34" s="25"/>
      <c r="RPI34" s="25"/>
      <c r="RPJ34" s="25"/>
      <c r="RPK34" s="25"/>
      <c r="RPL34" s="25"/>
      <c r="RPM34" s="25"/>
      <c r="RPN34" s="25"/>
      <c r="RPO34" s="25"/>
      <c r="RPP34" s="25"/>
      <c r="RPQ34" s="25"/>
      <c r="RPR34" s="25"/>
      <c r="RPS34" s="25"/>
      <c r="RPT34" s="25"/>
      <c r="RPU34" s="25"/>
      <c r="RPV34" s="25"/>
      <c r="RPW34" s="25"/>
      <c r="RPX34" s="25"/>
      <c r="RPY34" s="25"/>
      <c r="RPZ34" s="25"/>
      <c r="RQA34" s="25"/>
      <c r="RQB34" s="25"/>
      <c r="RQC34" s="25"/>
      <c r="RQD34" s="25"/>
      <c r="RQE34" s="25"/>
      <c r="RQF34" s="25"/>
      <c r="RQG34" s="25"/>
      <c r="RQH34" s="25"/>
      <c r="RQI34" s="25"/>
      <c r="RQJ34" s="25"/>
      <c r="RQK34" s="25"/>
      <c r="RQL34" s="25"/>
      <c r="RQM34" s="25"/>
      <c r="RQN34" s="25"/>
      <c r="RQO34" s="25"/>
      <c r="RQP34" s="25"/>
      <c r="RQQ34" s="25"/>
      <c r="RQR34" s="25"/>
      <c r="RQS34" s="25"/>
      <c r="RQT34" s="25"/>
      <c r="RQU34" s="25"/>
      <c r="RQV34" s="25"/>
      <c r="RQW34" s="25"/>
      <c r="RQX34" s="25"/>
      <c r="RQY34" s="25"/>
      <c r="RQZ34" s="25"/>
      <c r="RRA34" s="25"/>
      <c r="RRB34" s="25"/>
      <c r="RRC34" s="25"/>
      <c r="RRD34" s="25"/>
      <c r="RRE34" s="25"/>
      <c r="RRF34" s="25"/>
      <c r="RRG34" s="25"/>
      <c r="RRH34" s="25"/>
      <c r="RRI34" s="25"/>
      <c r="RRJ34" s="25"/>
      <c r="RRK34" s="25"/>
      <c r="RRL34" s="25"/>
      <c r="RRM34" s="25"/>
      <c r="RRN34" s="25"/>
      <c r="RRO34" s="25"/>
      <c r="RRP34" s="25"/>
      <c r="RRQ34" s="25"/>
      <c r="RRR34" s="25"/>
      <c r="RRS34" s="25"/>
      <c r="RRT34" s="25"/>
      <c r="RRU34" s="25"/>
      <c r="RRV34" s="25"/>
      <c r="RRW34" s="25"/>
      <c r="RRX34" s="25"/>
      <c r="RRY34" s="25"/>
      <c r="RRZ34" s="25"/>
      <c r="RSA34" s="25"/>
      <c r="RSB34" s="25"/>
      <c r="RSC34" s="25"/>
      <c r="RSD34" s="25"/>
      <c r="RSE34" s="25"/>
      <c r="RSF34" s="25"/>
      <c r="RSG34" s="25"/>
      <c r="RSH34" s="25"/>
      <c r="RSI34" s="25"/>
      <c r="RSJ34" s="25"/>
      <c r="RSK34" s="25"/>
      <c r="RSL34" s="25"/>
      <c r="RSM34" s="25"/>
      <c r="RSN34" s="25"/>
      <c r="RSO34" s="25"/>
      <c r="RSP34" s="25"/>
      <c r="RSQ34" s="25"/>
      <c r="RSR34" s="25"/>
      <c r="RSS34" s="25"/>
      <c r="RST34" s="25"/>
      <c r="RSU34" s="25"/>
      <c r="RSV34" s="25"/>
      <c r="RSW34" s="25"/>
      <c r="RSX34" s="25"/>
      <c r="RSY34" s="25"/>
      <c r="RSZ34" s="25"/>
      <c r="RTA34" s="25"/>
      <c r="RTB34" s="25"/>
      <c r="RTC34" s="25"/>
      <c r="RTD34" s="25"/>
      <c r="RTE34" s="25"/>
      <c r="RTF34" s="25"/>
      <c r="RTG34" s="25"/>
      <c r="RTH34" s="25"/>
      <c r="RTI34" s="25"/>
      <c r="RTJ34" s="25"/>
      <c r="RTK34" s="25"/>
      <c r="RTL34" s="25"/>
      <c r="RTM34" s="25"/>
      <c r="RTN34" s="25"/>
      <c r="RTO34" s="25"/>
      <c r="RTP34" s="25"/>
      <c r="RTQ34" s="25"/>
      <c r="RTR34" s="25"/>
      <c r="RTS34" s="25"/>
      <c r="RTT34" s="25"/>
      <c r="RTU34" s="25"/>
      <c r="RTV34" s="25"/>
      <c r="RTW34" s="25"/>
      <c r="RTX34" s="25"/>
      <c r="RTY34" s="25"/>
      <c r="RTZ34" s="25"/>
      <c r="RUA34" s="25"/>
      <c r="RUB34" s="25"/>
      <c r="RUC34" s="25"/>
      <c r="RUD34" s="25"/>
      <c r="RUE34" s="25"/>
      <c r="RUF34" s="25"/>
      <c r="RUG34" s="25"/>
      <c r="RUH34" s="25"/>
      <c r="RUI34" s="25"/>
      <c r="RUJ34" s="25"/>
      <c r="RUK34" s="25"/>
      <c r="RUL34" s="25"/>
      <c r="RUM34" s="25"/>
      <c r="RUN34" s="25"/>
      <c r="RUO34" s="25"/>
      <c r="RUP34" s="25"/>
      <c r="RUQ34" s="25"/>
      <c r="RUR34" s="25"/>
      <c r="RUS34" s="25"/>
      <c r="RUT34" s="25"/>
      <c r="RUU34" s="25"/>
      <c r="RUV34" s="25"/>
      <c r="RUW34" s="25"/>
      <c r="RUX34" s="25"/>
      <c r="RUY34" s="25"/>
      <c r="RUZ34" s="25"/>
      <c r="RVA34" s="25"/>
      <c r="RVB34" s="25"/>
      <c r="RVC34" s="25"/>
      <c r="RVD34" s="25"/>
      <c r="RVE34" s="25"/>
      <c r="RVF34" s="25"/>
      <c r="RVG34" s="25"/>
      <c r="RVH34" s="25"/>
      <c r="RVI34" s="25"/>
      <c r="RVJ34" s="25"/>
      <c r="RVK34" s="25"/>
      <c r="RVL34" s="25"/>
      <c r="RVM34" s="25"/>
      <c r="RVN34" s="25"/>
      <c r="RVO34" s="25"/>
      <c r="RVP34" s="25"/>
      <c r="RVQ34" s="25"/>
      <c r="RVR34" s="25"/>
      <c r="RVS34" s="25"/>
      <c r="RVT34" s="25"/>
      <c r="RVU34" s="25"/>
      <c r="RVV34" s="25"/>
      <c r="RVW34" s="25"/>
      <c r="RVX34" s="25"/>
      <c r="RVY34" s="25"/>
      <c r="RVZ34" s="25"/>
      <c r="RWA34" s="25"/>
      <c r="RWB34" s="25"/>
      <c r="RWC34" s="25"/>
      <c r="RWD34" s="25"/>
      <c r="RWE34" s="25"/>
      <c r="RWF34" s="25"/>
      <c r="RWG34" s="25"/>
      <c r="RWH34" s="25"/>
      <c r="RWI34" s="25"/>
      <c r="RWJ34" s="25"/>
      <c r="RWK34" s="25"/>
      <c r="RWL34" s="25"/>
      <c r="RWM34" s="25"/>
      <c r="RWN34" s="25"/>
      <c r="RWO34" s="25"/>
      <c r="RWP34" s="25"/>
      <c r="RWQ34" s="25"/>
      <c r="RWR34" s="25"/>
      <c r="RWS34" s="25"/>
      <c r="RWT34" s="25"/>
      <c r="RWU34" s="25"/>
      <c r="RWV34" s="25"/>
      <c r="RWW34" s="25"/>
      <c r="RWX34" s="25"/>
      <c r="RWY34" s="25"/>
      <c r="RWZ34" s="25"/>
      <c r="RXA34" s="25"/>
      <c r="RXB34" s="25"/>
      <c r="RXC34" s="25"/>
      <c r="RXD34" s="25"/>
      <c r="RXE34" s="25"/>
      <c r="RXF34" s="25"/>
      <c r="RXG34" s="25"/>
      <c r="RXH34" s="25"/>
      <c r="RXI34" s="25"/>
      <c r="RXJ34" s="25"/>
      <c r="RXK34" s="25"/>
      <c r="RXL34" s="25"/>
      <c r="RXM34" s="25"/>
      <c r="RXN34" s="25"/>
      <c r="RXO34" s="25"/>
      <c r="RXP34" s="25"/>
      <c r="RXQ34" s="25"/>
      <c r="RXR34" s="25"/>
      <c r="RXS34" s="25"/>
      <c r="RXT34" s="25"/>
      <c r="RXU34" s="25"/>
      <c r="RXV34" s="25"/>
      <c r="RXW34" s="25"/>
      <c r="RXX34" s="25"/>
      <c r="RXY34" s="25"/>
      <c r="RXZ34" s="25"/>
      <c r="RYA34" s="25"/>
      <c r="RYB34" s="25"/>
      <c r="RYC34" s="25"/>
      <c r="RYD34" s="25"/>
      <c r="RYE34" s="25"/>
      <c r="RYF34" s="25"/>
      <c r="RYG34" s="25"/>
      <c r="RYH34" s="25"/>
      <c r="RYI34" s="25"/>
      <c r="RYJ34" s="25"/>
      <c r="RYK34" s="25"/>
      <c r="RYL34" s="25"/>
      <c r="RYM34" s="25"/>
      <c r="RYN34" s="25"/>
      <c r="RYO34" s="25"/>
      <c r="RYP34" s="25"/>
      <c r="RYQ34" s="25"/>
      <c r="RYR34" s="25"/>
      <c r="RYS34" s="25"/>
      <c r="RYT34" s="25"/>
      <c r="RYU34" s="25"/>
      <c r="RYV34" s="25"/>
      <c r="RYW34" s="25"/>
      <c r="RYX34" s="25"/>
      <c r="RYY34" s="25"/>
      <c r="RYZ34" s="25"/>
      <c r="RZA34" s="25"/>
      <c r="RZB34" s="25"/>
      <c r="RZC34" s="25"/>
      <c r="RZD34" s="25"/>
      <c r="RZE34" s="25"/>
      <c r="RZF34" s="25"/>
      <c r="RZG34" s="25"/>
      <c r="RZH34" s="25"/>
      <c r="RZI34" s="25"/>
      <c r="RZJ34" s="25"/>
      <c r="RZK34" s="25"/>
      <c r="RZL34" s="25"/>
      <c r="RZM34" s="25"/>
      <c r="RZN34" s="25"/>
      <c r="RZO34" s="25"/>
      <c r="RZP34" s="25"/>
      <c r="RZQ34" s="25"/>
      <c r="RZR34" s="25"/>
      <c r="RZS34" s="25"/>
      <c r="RZT34" s="25"/>
      <c r="RZU34" s="25"/>
      <c r="RZV34" s="25"/>
      <c r="RZW34" s="25"/>
      <c r="RZX34" s="25"/>
      <c r="RZY34" s="25"/>
      <c r="RZZ34" s="25"/>
      <c r="SAA34" s="25"/>
      <c r="SAB34" s="25"/>
      <c r="SAC34" s="25"/>
      <c r="SAD34" s="25"/>
      <c r="SAE34" s="25"/>
      <c r="SAF34" s="25"/>
      <c r="SAG34" s="25"/>
      <c r="SAH34" s="25"/>
      <c r="SAI34" s="25"/>
      <c r="SAJ34" s="25"/>
      <c r="SAK34" s="25"/>
      <c r="SAL34" s="25"/>
      <c r="SAM34" s="25"/>
      <c r="SAN34" s="25"/>
      <c r="SAO34" s="25"/>
      <c r="SAP34" s="25"/>
      <c r="SAQ34" s="25"/>
      <c r="SAR34" s="25"/>
      <c r="SAS34" s="25"/>
      <c r="SAT34" s="25"/>
      <c r="SAU34" s="25"/>
      <c r="SAV34" s="25"/>
      <c r="SAW34" s="25"/>
      <c r="SAX34" s="25"/>
      <c r="SAY34" s="25"/>
      <c r="SAZ34" s="25"/>
      <c r="SBA34" s="25"/>
      <c r="SBB34" s="25"/>
      <c r="SBC34" s="25"/>
      <c r="SBD34" s="25"/>
      <c r="SBE34" s="25"/>
      <c r="SBF34" s="25"/>
      <c r="SBG34" s="25"/>
      <c r="SBH34" s="25"/>
      <c r="SBI34" s="25"/>
      <c r="SBJ34" s="25"/>
      <c r="SBK34" s="25"/>
      <c r="SBL34" s="25"/>
      <c r="SBM34" s="25"/>
      <c r="SBN34" s="25"/>
      <c r="SBO34" s="25"/>
      <c r="SBP34" s="25"/>
      <c r="SBQ34" s="25"/>
      <c r="SBR34" s="25"/>
      <c r="SBS34" s="25"/>
      <c r="SBT34" s="25"/>
      <c r="SBU34" s="25"/>
      <c r="SBV34" s="25"/>
      <c r="SBW34" s="25"/>
      <c r="SBX34" s="25"/>
      <c r="SBY34" s="25"/>
      <c r="SBZ34" s="25"/>
      <c r="SCA34" s="25"/>
      <c r="SCB34" s="25"/>
      <c r="SCC34" s="25"/>
      <c r="SCD34" s="25"/>
      <c r="SCE34" s="25"/>
      <c r="SCF34" s="25"/>
      <c r="SCG34" s="25"/>
      <c r="SCH34" s="25"/>
      <c r="SCI34" s="25"/>
      <c r="SCJ34" s="25"/>
      <c r="SCK34" s="25"/>
      <c r="SCL34" s="25"/>
      <c r="SCM34" s="25"/>
      <c r="SCN34" s="25"/>
      <c r="SCO34" s="25"/>
      <c r="SCP34" s="25"/>
      <c r="SCQ34" s="25"/>
      <c r="SCR34" s="25"/>
      <c r="SCS34" s="25"/>
      <c r="SCT34" s="25"/>
      <c r="SCU34" s="25"/>
      <c r="SCV34" s="25"/>
      <c r="SCW34" s="25"/>
      <c r="SCX34" s="25"/>
      <c r="SCY34" s="25"/>
      <c r="SCZ34" s="25"/>
      <c r="SDA34" s="25"/>
      <c r="SDB34" s="25"/>
      <c r="SDC34" s="25"/>
      <c r="SDD34" s="25"/>
      <c r="SDE34" s="25"/>
      <c r="SDF34" s="25"/>
      <c r="SDG34" s="25"/>
      <c r="SDH34" s="25"/>
      <c r="SDI34" s="25"/>
      <c r="SDJ34" s="25"/>
      <c r="SDK34" s="25"/>
      <c r="SDL34" s="25"/>
      <c r="SDM34" s="25"/>
      <c r="SDN34" s="25"/>
      <c r="SDO34" s="25"/>
      <c r="SDP34" s="25"/>
      <c r="SDQ34" s="25"/>
      <c r="SDR34" s="25"/>
      <c r="SDS34" s="25"/>
      <c r="SDT34" s="25"/>
      <c r="SDU34" s="25"/>
      <c r="SDV34" s="25"/>
      <c r="SDW34" s="25"/>
      <c r="SDX34" s="25"/>
      <c r="SDY34" s="25"/>
      <c r="SDZ34" s="25"/>
      <c r="SEA34" s="25"/>
      <c r="SEB34" s="25"/>
      <c r="SEC34" s="25"/>
      <c r="SED34" s="25"/>
      <c r="SEE34" s="25"/>
      <c r="SEF34" s="25"/>
      <c r="SEG34" s="25"/>
      <c r="SEH34" s="25"/>
      <c r="SEI34" s="25"/>
      <c r="SEJ34" s="25"/>
      <c r="SEK34" s="25"/>
      <c r="SEL34" s="25"/>
      <c r="SEM34" s="25"/>
      <c r="SEN34" s="25"/>
      <c r="SEO34" s="25"/>
      <c r="SEP34" s="25"/>
      <c r="SEQ34" s="25"/>
      <c r="SER34" s="25"/>
      <c r="SES34" s="25"/>
      <c r="SET34" s="25"/>
      <c r="SEU34" s="25"/>
      <c r="SEV34" s="25"/>
      <c r="SEW34" s="25"/>
      <c r="SEX34" s="25"/>
      <c r="SEY34" s="25"/>
      <c r="SEZ34" s="25"/>
      <c r="SFA34" s="25"/>
      <c r="SFB34" s="25"/>
      <c r="SFC34" s="25"/>
      <c r="SFD34" s="25"/>
      <c r="SFE34" s="25"/>
      <c r="SFF34" s="25"/>
      <c r="SFG34" s="25"/>
      <c r="SFH34" s="25"/>
      <c r="SFI34" s="25"/>
      <c r="SFJ34" s="25"/>
      <c r="SFK34" s="25"/>
      <c r="SFL34" s="25"/>
      <c r="SFM34" s="25"/>
      <c r="SFN34" s="25"/>
      <c r="SFO34" s="25"/>
      <c r="SFP34" s="25"/>
      <c r="SFQ34" s="25"/>
      <c r="SFR34" s="25"/>
      <c r="SFS34" s="25"/>
      <c r="SFT34" s="25"/>
      <c r="SFU34" s="25"/>
      <c r="SFV34" s="25"/>
      <c r="SFW34" s="25"/>
      <c r="SFX34" s="25"/>
      <c r="SFY34" s="25"/>
      <c r="SFZ34" s="25"/>
      <c r="SGA34" s="25"/>
      <c r="SGB34" s="25"/>
      <c r="SGC34" s="25"/>
      <c r="SGD34" s="25"/>
      <c r="SGE34" s="25"/>
      <c r="SGF34" s="25"/>
      <c r="SGG34" s="25"/>
      <c r="SGH34" s="25"/>
      <c r="SGI34" s="25"/>
      <c r="SGJ34" s="25"/>
      <c r="SGK34" s="25"/>
      <c r="SGL34" s="25"/>
      <c r="SGM34" s="25"/>
      <c r="SGN34" s="25"/>
      <c r="SGO34" s="25"/>
      <c r="SGP34" s="25"/>
      <c r="SGQ34" s="25"/>
      <c r="SGR34" s="25"/>
      <c r="SGS34" s="25"/>
      <c r="SGT34" s="25"/>
      <c r="SGU34" s="25"/>
      <c r="SGV34" s="25"/>
      <c r="SGW34" s="25"/>
      <c r="SGX34" s="25"/>
      <c r="SGY34" s="25"/>
      <c r="SGZ34" s="25"/>
      <c r="SHA34" s="25"/>
      <c r="SHB34" s="25"/>
      <c r="SHC34" s="25"/>
      <c r="SHD34" s="25"/>
      <c r="SHE34" s="25"/>
      <c r="SHF34" s="25"/>
      <c r="SHG34" s="25"/>
      <c r="SHH34" s="25"/>
      <c r="SHI34" s="25"/>
      <c r="SHJ34" s="25"/>
      <c r="SHK34" s="25"/>
      <c r="SHL34" s="25"/>
      <c r="SHM34" s="25"/>
      <c r="SHN34" s="25"/>
      <c r="SHO34" s="25"/>
      <c r="SHP34" s="25"/>
      <c r="SHQ34" s="25"/>
      <c r="SHR34" s="25"/>
      <c r="SHS34" s="25"/>
      <c r="SHT34" s="25"/>
      <c r="SHU34" s="25"/>
      <c r="SHV34" s="25"/>
      <c r="SHW34" s="25"/>
      <c r="SHX34" s="25"/>
      <c r="SHY34" s="25"/>
      <c r="SHZ34" s="25"/>
      <c r="SIA34" s="25"/>
      <c r="SIB34" s="25"/>
      <c r="SIC34" s="25"/>
      <c r="SID34" s="25"/>
      <c r="SIE34" s="25"/>
      <c r="SIF34" s="25"/>
      <c r="SIG34" s="25"/>
      <c r="SIH34" s="25"/>
      <c r="SII34" s="25"/>
      <c r="SIJ34" s="25"/>
      <c r="SIK34" s="25"/>
      <c r="SIL34" s="25"/>
      <c r="SIM34" s="25"/>
      <c r="SIN34" s="25"/>
      <c r="SIO34" s="25"/>
      <c r="SIP34" s="25"/>
      <c r="SIQ34" s="25"/>
      <c r="SIR34" s="25"/>
      <c r="SIS34" s="25"/>
      <c r="SIT34" s="25"/>
      <c r="SIU34" s="25"/>
      <c r="SIV34" s="25"/>
      <c r="SIW34" s="25"/>
      <c r="SIX34" s="25"/>
      <c r="SIY34" s="25"/>
      <c r="SIZ34" s="25"/>
      <c r="SJA34" s="25"/>
      <c r="SJB34" s="25"/>
      <c r="SJC34" s="25"/>
      <c r="SJD34" s="25"/>
      <c r="SJE34" s="25"/>
      <c r="SJF34" s="25"/>
      <c r="SJG34" s="25"/>
      <c r="SJH34" s="25"/>
      <c r="SJI34" s="25"/>
      <c r="SJJ34" s="25"/>
      <c r="SJK34" s="25"/>
      <c r="SJL34" s="25"/>
      <c r="SJM34" s="25"/>
      <c r="SJN34" s="25"/>
      <c r="SJO34" s="25"/>
      <c r="SJP34" s="25"/>
      <c r="SJQ34" s="25"/>
      <c r="SJR34" s="25"/>
      <c r="SJS34" s="25"/>
      <c r="SJT34" s="25"/>
      <c r="SJU34" s="25"/>
      <c r="SJV34" s="25"/>
      <c r="SJW34" s="25"/>
      <c r="SJX34" s="25"/>
      <c r="SJY34" s="25"/>
      <c r="SJZ34" s="25"/>
      <c r="SKA34" s="25"/>
      <c r="SKB34" s="25"/>
      <c r="SKC34" s="25"/>
      <c r="SKD34" s="25"/>
      <c r="SKE34" s="25"/>
      <c r="SKF34" s="25"/>
      <c r="SKG34" s="25"/>
      <c r="SKH34" s="25"/>
      <c r="SKI34" s="25"/>
      <c r="SKJ34" s="25"/>
      <c r="SKK34" s="25"/>
      <c r="SKL34" s="25"/>
      <c r="SKM34" s="25"/>
      <c r="SKN34" s="25"/>
      <c r="SKO34" s="25"/>
      <c r="SKP34" s="25"/>
      <c r="SKQ34" s="25"/>
      <c r="SKR34" s="25"/>
      <c r="SKS34" s="25"/>
      <c r="SKT34" s="25"/>
      <c r="SKU34" s="25"/>
      <c r="SKV34" s="25"/>
      <c r="SKW34" s="25"/>
      <c r="SKX34" s="25"/>
      <c r="SKY34" s="25"/>
      <c r="SKZ34" s="25"/>
      <c r="SLA34" s="25"/>
      <c r="SLB34" s="25"/>
      <c r="SLC34" s="25"/>
      <c r="SLD34" s="25"/>
      <c r="SLE34" s="25"/>
      <c r="SLF34" s="25"/>
      <c r="SLG34" s="25"/>
      <c r="SLH34" s="25"/>
      <c r="SLI34" s="25"/>
      <c r="SLJ34" s="25"/>
      <c r="SLK34" s="25"/>
      <c r="SLL34" s="25"/>
      <c r="SLM34" s="25"/>
      <c r="SLN34" s="25"/>
      <c r="SLO34" s="25"/>
      <c r="SLP34" s="25"/>
      <c r="SLQ34" s="25"/>
      <c r="SLR34" s="25"/>
      <c r="SLS34" s="25"/>
      <c r="SLT34" s="25"/>
      <c r="SLU34" s="25"/>
      <c r="SLV34" s="25"/>
      <c r="SLW34" s="25"/>
      <c r="SLX34" s="25"/>
      <c r="SLY34" s="25"/>
      <c r="SLZ34" s="25"/>
      <c r="SMA34" s="25"/>
      <c r="SMB34" s="25"/>
      <c r="SMC34" s="25"/>
      <c r="SMD34" s="25"/>
      <c r="SME34" s="25"/>
      <c r="SMF34" s="25"/>
      <c r="SMG34" s="25"/>
      <c r="SMH34" s="25"/>
      <c r="SMI34" s="25"/>
      <c r="SMJ34" s="25"/>
      <c r="SMK34" s="25"/>
      <c r="SML34" s="25"/>
      <c r="SMM34" s="25"/>
      <c r="SMN34" s="25"/>
      <c r="SMO34" s="25"/>
      <c r="SMP34" s="25"/>
      <c r="SMQ34" s="25"/>
      <c r="SMR34" s="25"/>
      <c r="SMS34" s="25"/>
      <c r="SMT34" s="25"/>
      <c r="SMU34" s="25"/>
      <c r="SMV34" s="25"/>
      <c r="SMW34" s="25"/>
      <c r="SMX34" s="25"/>
      <c r="SMY34" s="25"/>
      <c r="SMZ34" s="25"/>
      <c r="SNA34" s="25"/>
      <c r="SNB34" s="25"/>
      <c r="SNC34" s="25"/>
      <c r="SND34" s="25"/>
      <c r="SNE34" s="25"/>
      <c r="SNF34" s="25"/>
      <c r="SNG34" s="25"/>
      <c r="SNH34" s="25"/>
      <c r="SNI34" s="25"/>
      <c r="SNJ34" s="25"/>
      <c r="SNK34" s="25"/>
      <c r="SNL34" s="25"/>
      <c r="SNM34" s="25"/>
      <c r="SNN34" s="25"/>
      <c r="SNO34" s="25"/>
      <c r="SNP34" s="25"/>
      <c r="SNQ34" s="25"/>
      <c r="SNR34" s="25"/>
      <c r="SNS34" s="25"/>
      <c r="SNT34" s="25"/>
      <c r="SNU34" s="25"/>
      <c r="SNV34" s="25"/>
      <c r="SNW34" s="25"/>
      <c r="SNX34" s="25"/>
      <c r="SNY34" s="25"/>
      <c r="SNZ34" s="25"/>
      <c r="SOA34" s="25"/>
      <c r="SOB34" s="25"/>
      <c r="SOC34" s="25"/>
      <c r="SOD34" s="25"/>
      <c r="SOE34" s="25"/>
      <c r="SOF34" s="25"/>
      <c r="SOG34" s="25"/>
      <c r="SOH34" s="25"/>
      <c r="SOI34" s="25"/>
      <c r="SOJ34" s="25"/>
      <c r="SOK34" s="25"/>
      <c r="SOL34" s="25"/>
      <c r="SOM34" s="25"/>
      <c r="SON34" s="25"/>
      <c r="SOO34" s="25"/>
      <c r="SOP34" s="25"/>
      <c r="SOQ34" s="25"/>
      <c r="SOR34" s="25"/>
      <c r="SOS34" s="25"/>
      <c r="SOT34" s="25"/>
      <c r="SOU34" s="25"/>
      <c r="SOV34" s="25"/>
      <c r="SOW34" s="25"/>
      <c r="SOX34" s="25"/>
      <c r="SOY34" s="25"/>
      <c r="SOZ34" s="25"/>
      <c r="SPA34" s="25"/>
      <c r="SPB34" s="25"/>
      <c r="SPC34" s="25"/>
      <c r="SPD34" s="25"/>
      <c r="SPE34" s="25"/>
      <c r="SPF34" s="25"/>
      <c r="SPG34" s="25"/>
      <c r="SPH34" s="25"/>
      <c r="SPI34" s="25"/>
      <c r="SPJ34" s="25"/>
      <c r="SPK34" s="25"/>
      <c r="SPL34" s="25"/>
      <c r="SPM34" s="25"/>
      <c r="SPN34" s="25"/>
      <c r="SPO34" s="25"/>
      <c r="SPP34" s="25"/>
      <c r="SPQ34" s="25"/>
      <c r="SPR34" s="25"/>
      <c r="SPS34" s="25"/>
      <c r="SPT34" s="25"/>
      <c r="SPU34" s="25"/>
      <c r="SPV34" s="25"/>
      <c r="SPW34" s="25"/>
      <c r="SPX34" s="25"/>
      <c r="SPY34" s="25"/>
      <c r="SPZ34" s="25"/>
      <c r="SQA34" s="25"/>
      <c r="SQB34" s="25"/>
      <c r="SQC34" s="25"/>
      <c r="SQD34" s="25"/>
      <c r="SQE34" s="25"/>
      <c r="SQF34" s="25"/>
      <c r="SQG34" s="25"/>
      <c r="SQH34" s="25"/>
      <c r="SQI34" s="25"/>
      <c r="SQJ34" s="25"/>
      <c r="SQK34" s="25"/>
      <c r="SQL34" s="25"/>
      <c r="SQM34" s="25"/>
      <c r="SQN34" s="25"/>
      <c r="SQO34" s="25"/>
      <c r="SQP34" s="25"/>
      <c r="SQQ34" s="25"/>
      <c r="SQR34" s="25"/>
      <c r="SQS34" s="25"/>
      <c r="SQT34" s="25"/>
      <c r="SQU34" s="25"/>
      <c r="SQV34" s="25"/>
      <c r="SQW34" s="25"/>
      <c r="SQX34" s="25"/>
      <c r="SQY34" s="25"/>
      <c r="SQZ34" s="25"/>
      <c r="SRA34" s="25"/>
      <c r="SRB34" s="25"/>
      <c r="SRC34" s="25"/>
      <c r="SRD34" s="25"/>
      <c r="SRE34" s="25"/>
      <c r="SRF34" s="25"/>
      <c r="SRG34" s="25"/>
      <c r="SRH34" s="25"/>
      <c r="SRI34" s="25"/>
      <c r="SRJ34" s="25"/>
      <c r="SRK34" s="25"/>
      <c r="SRL34" s="25"/>
      <c r="SRM34" s="25"/>
      <c r="SRN34" s="25"/>
      <c r="SRO34" s="25"/>
      <c r="SRP34" s="25"/>
      <c r="SRQ34" s="25"/>
      <c r="SRR34" s="25"/>
      <c r="SRS34" s="25"/>
      <c r="SRT34" s="25"/>
      <c r="SRU34" s="25"/>
      <c r="SRV34" s="25"/>
      <c r="SRW34" s="25"/>
      <c r="SRX34" s="25"/>
      <c r="SRY34" s="25"/>
      <c r="SRZ34" s="25"/>
      <c r="SSA34" s="25"/>
      <c r="SSB34" s="25"/>
      <c r="SSC34" s="25"/>
      <c r="SSD34" s="25"/>
      <c r="SSE34" s="25"/>
      <c r="SSF34" s="25"/>
      <c r="SSG34" s="25"/>
      <c r="SSH34" s="25"/>
      <c r="SSI34" s="25"/>
      <c r="SSJ34" s="25"/>
      <c r="SSK34" s="25"/>
      <c r="SSL34" s="25"/>
      <c r="SSM34" s="25"/>
      <c r="SSN34" s="25"/>
      <c r="SSO34" s="25"/>
      <c r="SSP34" s="25"/>
      <c r="SSQ34" s="25"/>
      <c r="SSR34" s="25"/>
      <c r="SSS34" s="25"/>
      <c r="SST34" s="25"/>
      <c r="SSU34" s="25"/>
      <c r="SSV34" s="25"/>
      <c r="SSW34" s="25"/>
      <c r="SSX34" s="25"/>
      <c r="SSY34" s="25"/>
      <c r="SSZ34" s="25"/>
      <c r="STA34" s="25"/>
      <c r="STB34" s="25"/>
      <c r="STC34" s="25"/>
      <c r="STD34" s="25"/>
      <c r="STE34" s="25"/>
      <c r="STF34" s="25"/>
      <c r="STG34" s="25"/>
      <c r="STH34" s="25"/>
      <c r="STI34" s="25"/>
      <c r="STJ34" s="25"/>
      <c r="STK34" s="25"/>
      <c r="STL34" s="25"/>
      <c r="STM34" s="25"/>
      <c r="STN34" s="25"/>
      <c r="STO34" s="25"/>
      <c r="STP34" s="25"/>
      <c r="STQ34" s="25"/>
      <c r="STR34" s="25"/>
      <c r="STS34" s="25"/>
      <c r="STT34" s="25"/>
      <c r="STU34" s="25"/>
      <c r="STV34" s="25"/>
      <c r="STW34" s="25"/>
      <c r="STX34" s="25"/>
      <c r="STY34" s="25"/>
      <c r="STZ34" s="25"/>
      <c r="SUA34" s="25"/>
      <c r="SUB34" s="25"/>
      <c r="SUC34" s="25"/>
      <c r="SUD34" s="25"/>
      <c r="SUE34" s="25"/>
      <c r="SUF34" s="25"/>
      <c r="SUG34" s="25"/>
      <c r="SUH34" s="25"/>
      <c r="SUI34" s="25"/>
      <c r="SUJ34" s="25"/>
      <c r="SUK34" s="25"/>
      <c r="SUL34" s="25"/>
      <c r="SUM34" s="25"/>
      <c r="SUN34" s="25"/>
      <c r="SUO34" s="25"/>
      <c r="SUP34" s="25"/>
      <c r="SUQ34" s="25"/>
      <c r="SUR34" s="25"/>
      <c r="SUS34" s="25"/>
      <c r="SUT34" s="25"/>
      <c r="SUU34" s="25"/>
      <c r="SUV34" s="25"/>
      <c r="SUW34" s="25"/>
      <c r="SUX34" s="25"/>
      <c r="SUY34" s="25"/>
      <c r="SUZ34" s="25"/>
      <c r="SVA34" s="25"/>
      <c r="SVB34" s="25"/>
      <c r="SVC34" s="25"/>
      <c r="SVD34" s="25"/>
      <c r="SVE34" s="25"/>
      <c r="SVF34" s="25"/>
      <c r="SVG34" s="25"/>
      <c r="SVH34" s="25"/>
      <c r="SVI34" s="25"/>
      <c r="SVJ34" s="25"/>
      <c r="SVK34" s="25"/>
      <c r="SVL34" s="25"/>
      <c r="SVM34" s="25"/>
      <c r="SVN34" s="25"/>
      <c r="SVO34" s="25"/>
      <c r="SVP34" s="25"/>
      <c r="SVQ34" s="25"/>
      <c r="SVR34" s="25"/>
      <c r="SVS34" s="25"/>
      <c r="SVT34" s="25"/>
      <c r="SVU34" s="25"/>
      <c r="SVV34" s="25"/>
      <c r="SVW34" s="25"/>
      <c r="SVX34" s="25"/>
      <c r="SVY34" s="25"/>
      <c r="SVZ34" s="25"/>
      <c r="SWA34" s="25"/>
      <c r="SWB34" s="25"/>
      <c r="SWC34" s="25"/>
      <c r="SWD34" s="25"/>
      <c r="SWE34" s="25"/>
      <c r="SWF34" s="25"/>
      <c r="SWG34" s="25"/>
      <c r="SWH34" s="25"/>
      <c r="SWI34" s="25"/>
      <c r="SWJ34" s="25"/>
      <c r="SWK34" s="25"/>
      <c r="SWL34" s="25"/>
      <c r="SWM34" s="25"/>
      <c r="SWN34" s="25"/>
      <c r="SWO34" s="25"/>
      <c r="SWP34" s="25"/>
      <c r="SWQ34" s="25"/>
      <c r="SWR34" s="25"/>
      <c r="SWS34" s="25"/>
      <c r="SWT34" s="25"/>
      <c r="SWU34" s="25"/>
      <c r="SWV34" s="25"/>
      <c r="SWW34" s="25"/>
      <c r="SWX34" s="25"/>
      <c r="SWY34" s="25"/>
      <c r="SWZ34" s="25"/>
      <c r="SXA34" s="25"/>
      <c r="SXB34" s="25"/>
      <c r="SXC34" s="25"/>
      <c r="SXD34" s="25"/>
      <c r="SXE34" s="25"/>
      <c r="SXF34" s="25"/>
      <c r="SXG34" s="25"/>
      <c r="SXH34" s="25"/>
      <c r="SXI34" s="25"/>
      <c r="SXJ34" s="25"/>
      <c r="SXK34" s="25"/>
      <c r="SXL34" s="25"/>
      <c r="SXM34" s="25"/>
      <c r="SXN34" s="25"/>
      <c r="SXO34" s="25"/>
      <c r="SXP34" s="25"/>
      <c r="SXQ34" s="25"/>
      <c r="SXR34" s="25"/>
      <c r="SXS34" s="25"/>
      <c r="SXT34" s="25"/>
      <c r="SXU34" s="25"/>
      <c r="SXV34" s="25"/>
      <c r="SXW34" s="25"/>
      <c r="SXX34" s="25"/>
      <c r="SXY34" s="25"/>
      <c r="SXZ34" s="25"/>
      <c r="SYA34" s="25"/>
      <c r="SYB34" s="25"/>
      <c r="SYC34" s="25"/>
      <c r="SYD34" s="25"/>
      <c r="SYE34" s="25"/>
      <c r="SYF34" s="25"/>
      <c r="SYG34" s="25"/>
      <c r="SYH34" s="25"/>
      <c r="SYI34" s="25"/>
      <c r="SYJ34" s="25"/>
      <c r="SYK34" s="25"/>
      <c r="SYL34" s="25"/>
      <c r="SYM34" s="25"/>
      <c r="SYN34" s="25"/>
      <c r="SYO34" s="25"/>
      <c r="SYP34" s="25"/>
      <c r="SYQ34" s="25"/>
      <c r="SYR34" s="25"/>
      <c r="SYS34" s="25"/>
      <c r="SYT34" s="25"/>
      <c r="SYU34" s="25"/>
      <c r="SYV34" s="25"/>
      <c r="SYW34" s="25"/>
      <c r="SYX34" s="25"/>
      <c r="SYY34" s="25"/>
      <c r="SYZ34" s="25"/>
      <c r="SZA34" s="25"/>
      <c r="SZB34" s="25"/>
      <c r="SZC34" s="25"/>
      <c r="SZD34" s="25"/>
      <c r="SZE34" s="25"/>
      <c r="SZF34" s="25"/>
      <c r="SZG34" s="25"/>
      <c r="SZH34" s="25"/>
      <c r="SZI34" s="25"/>
      <c r="SZJ34" s="25"/>
      <c r="SZK34" s="25"/>
      <c r="SZL34" s="25"/>
      <c r="SZM34" s="25"/>
      <c r="SZN34" s="25"/>
      <c r="SZO34" s="25"/>
      <c r="SZP34" s="25"/>
      <c r="SZQ34" s="25"/>
      <c r="SZR34" s="25"/>
      <c r="SZS34" s="25"/>
      <c r="SZT34" s="25"/>
      <c r="SZU34" s="25"/>
      <c r="SZV34" s="25"/>
      <c r="SZW34" s="25"/>
      <c r="SZX34" s="25"/>
      <c r="SZY34" s="25"/>
      <c r="SZZ34" s="25"/>
      <c r="TAA34" s="25"/>
      <c r="TAB34" s="25"/>
      <c r="TAC34" s="25"/>
      <c r="TAD34" s="25"/>
      <c r="TAE34" s="25"/>
      <c r="TAF34" s="25"/>
      <c r="TAG34" s="25"/>
      <c r="TAH34" s="25"/>
      <c r="TAI34" s="25"/>
      <c r="TAJ34" s="25"/>
      <c r="TAK34" s="25"/>
      <c r="TAL34" s="25"/>
      <c r="TAM34" s="25"/>
      <c r="TAN34" s="25"/>
      <c r="TAO34" s="25"/>
      <c r="TAP34" s="25"/>
      <c r="TAQ34" s="25"/>
      <c r="TAR34" s="25"/>
      <c r="TAS34" s="25"/>
      <c r="TAT34" s="25"/>
      <c r="TAU34" s="25"/>
      <c r="TAV34" s="25"/>
      <c r="TAW34" s="25"/>
      <c r="TAX34" s="25"/>
      <c r="TAY34" s="25"/>
      <c r="TAZ34" s="25"/>
      <c r="TBA34" s="25"/>
      <c r="TBB34" s="25"/>
      <c r="TBC34" s="25"/>
      <c r="TBD34" s="25"/>
      <c r="TBE34" s="25"/>
      <c r="TBF34" s="25"/>
      <c r="TBG34" s="25"/>
      <c r="TBH34" s="25"/>
      <c r="TBI34" s="25"/>
      <c r="TBJ34" s="25"/>
      <c r="TBK34" s="25"/>
      <c r="TBL34" s="25"/>
      <c r="TBM34" s="25"/>
      <c r="TBN34" s="25"/>
      <c r="TBO34" s="25"/>
      <c r="TBP34" s="25"/>
      <c r="TBQ34" s="25"/>
      <c r="TBR34" s="25"/>
      <c r="TBS34" s="25"/>
      <c r="TBT34" s="25"/>
      <c r="TBU34" s="25"/>
      <c r="TBV34" s="25"/>
      <c r="TBW34" s="25"/>
      <c r="TBX34" s="25"/>
      <c r="TBY34" s="25"/>
      <c r="TBZ34" s="25"/>
      <c r="TCA34" s="25"/>
      <c r="TCB34" s="25"/>
      <c r="TCC34" s="25"/>
      <c r="TCD34" s="25"/>
      <c r="TCE34" s="25"/>
      <c r="TCF34" s="25"/>
      <c r="TCG34" s="25"/>
      <c r="TCH34" s="25"/>
      <c r="TCI34" s="25"/>
      <c r="TCJ34" s="25"/>
      <c r="TCK34" s="25"/>
      <c r="TCL34" s="25"/>
      <c r="TCM34" s="25"/>
      <c r="TCN34" s="25"/>
      <c r="TCO34" s="25"/>
      <c r="TCP34" s="25"/>
      <c r="TCQ34" s="25"/>
      <c r="TCR34" s="25"/>
      <c r="TCS34" s="25"/>
      <c r="TCT34" s="25"/>
      <c r="TCU34" s="25"/>
      <c r="TCV34" s="25"/>
      <c r="TCW34" s="25"/>
      <c r="TCX34" s="25"/>
      <c r="TCY34" s="25"/>
      <c r="TCZ34" s="25"/>
      <c r="TDA34" s="25"/>
      <c r="TDB34" s="25"/>
      <c r="TDC34" s="25"/>
      <c r="TDD34" s="25"/>
      <c r="TDE34" s="25"/>
      <c r="TDF34" s="25"/>
      <c r="TDG34" s="25"/>
      <c r="TDH34" s="25"/>
      <c r="TDI34" s="25"/>
      <c r="TDJ34" s="25"/>
      <c r="TDK34" s="25"/>
      <c r="TDL34" s="25"/>
      <c r="TDM34" s="25"/>
      <c r="TDN34" s="25"/>
      <c r="TDO34" s="25"/>
      <c r="TDP34" s="25"/>
      <c r="TDQ34" s="25"/>
      <c r="TDR34" s="25"/>
      <c r="TDS34" s="25"/>
      <c r="TDT34" s="25"/>
      <c r="TDU34" s="25"/>
      <c r="TDV34" s="25"/>
      <c r="TDW34" s="25"/>
      <c r="TDX34" s="25"/>
      <c r="TDY34" s="25"/>
      <c r="TDZ34" s="25"/>
      <c r="TEA34" s="25"/>
      <c r="TEB34" s="25"/>
      <c r="TEC34" s="25"/>
      <c r="TED34" s="25"/>
      <c r="TEE34" s="25"/>
      <c r="TEF34" s="25"/>
      <c r="TEG34" s="25"/>
      <c r="TEH34" s="25"/>
      <c r="TEI34" s="25"/>
      <c r="TEJ34" s="25"/>
      <c r="TEK34" s="25"/>
      <c r="TEL34" s="25"/>
      <c r="TEM34" s="25"/>
      <c r="TEN34" s="25"/>
      <c r="TEO34" s="25"/>
      <c r="TEP34" s="25"/>
      <c r="TEQ34" s="25"/>
      <c r="TER34" s="25"/>
      <c r="TES34" s="25"/>
      <c r="TET34" s="25"/>
      <c r="TEU34" s="25"/>
      <c r="TEV34" s="25"/>
      <c r="TEW34" s="25"/>
      <c r="TEX34" s="25"/>
      <c r="TEY34" s="25"/>
      <c r="TEZ34" s="25"/>
      <c r="TFA34" s="25"/>
      <c r="TFB34" s="25"/>
      <c r="TFC34" s="25"/>
      <c r="TFD34" s="25"/>
      <c r="TFE34" s="25"/>
      <c r="TFF34" s="25"/>
      <c r="TFG34" s="25"/>
      <c r="TFH34" s="25"/>
      <c r="TFI34" s="25"/>
      <c r="TFJ34" s="25"/>
      <c r="TFK34" s="25"/>
      <c r="TFL34" s="25"/>
      <c r="TFM34" s="25"/>
      <c r="TFN34" s="25"/>
      <c r="TFO34" s="25"/>
      <c r="TFP34" s="25"/>
      <c r="TFQ34" s="25"/>
      <c r="TFR34" s="25"/>
      <c r="TFS34" s="25"/>
      <c r="TFT34" s="25"/>
      <c r="TFU34" s="25"/>
      <c r="TFV34" s="25"/>
      <c r="TFW34" s="25"/>
      <c r="TFX34" s="25"/>
      <c r="TFY34" s="25"/>
      <c r="TFZ34" s="25"/>
      <c r="TGA34" s="25"/>
      <c r="TGB34" s="25"/>
      <c r="TGC34" s="25"/>
      <c r="TGD34" s="25"/>
      <c r="TGE34" s="25"/>
      <c r="TGF34" s="25"/>
      <c r="TGG34" s="25"/>
      <c r="TGH34" s="25"/>
      <c r="TGI34" s="25"/>
      <c r="TGJ34" s="25"/>
      <c r="TGK34" s="25"/>
      <c r="TGL34" s="25"/>
      <c r="TGM34" s="25"/>
      <c r="TGN34" s="25"/>
      <c r="TGO34" s="25"/>
      <c r="TGP34" s="25"/>
      <c r="TGQ34" s="25"/>
      <c r="TGR34" s="25"/>
      <c r="TGS34" s="25"/>
      <c r="TGT34" s="25"/>
      <c r="TGU34" s="25"/>
      <c r="TGV34" s="25"/>
      <c r="TGW34" s="25"/>
      <c r="TGX34" s="25"/>
      <c r="TGY34" s="25"/>
      <c r="TGZ34" s="25"/>
      <c r="THA34" s="25"/>
      <c r="THB34" s="25"/>
      <c r="THC34" s="25"/>
      <c r="THD34" s="25"/>
      <c r="THE34" s="25"/>
      <c r="THF34" s="25"/>
      <c r="THG34" s="25"/>
      <c r="THH34" s="25"/>
      <c r="THI34" s="25"/>
      <c r="THJ34" s="25"/>
      <c r="THK34" s="25"/>
      <c r="THL34" s="25"/>
      <c r="THM34" s="25"/>
      <c r="THN34" s="25"/>
      <c r="THO34" s="25"/>
      <c r="THP34" s="25"/>
      <c r="THQ34" s="25"/>
      <c r="THR34" s="25"/>
      <c r="THS34" s="25"/>
      <c r="THT34" s="25"/>
      <c r="THU34" s="25"/>
      <c r="THV34" s="25"/>
      <c r="THW34" s="25"/>
      <c r="THX34" s="25"/>
      <c r="THY34" s="25"/>
      <c r="THZ34" s="25"/>
      <c r="TIA34" s="25"/>
      <c r="TIB34" s="25"/>
      <c r="TIC34" s="25"/>
      <c r="TID34" s="25"/>
      <c r="TIE34" s="25"/>
      <c r="TIF34" s="25"/>
      <c r="TIG34" s="25"/>
      <c r="TIH34" s="25"/>
      <c r="TII34" s="25"/>
      <c r="TIJ34" s="25"/>
      <c r="TIK34" s="25"/>
      <c r="TIL34" s="25"/>
      <c r="TIM34" s="25"/>
      <c r="TIN34" s="25"/>
      <c r="TIO34" s="25"/>
      <c r="TIP34" s="25"/>
      <c r="TIQ34" s="25"/>
      <c r="TIR34" s="25"/>
      <c r="TIS34" s="25"/>
      <c r="TIT34" s="25"/>
      <c r="TIU34" s="25"/>
      <c r="TIV34" s="25"/>
      <c r="TIW34" s="25"/>
      <c r="TIX34" s="25"/>
      <c r="TIY34" s="25"/>
      <c r="TIZ34" s="25"/>
      <c r="TJA34" s="25"/>
      <c r="TJB34" s="25"/>
      <c r="TJC34" s="25"/>
      <c r="TJD34" s="25"/>
      <c r="TJE34" s="25"/>
      <c r="TJF34" s="25"/>
      <c r="TJG34" s="25"/>
      <c r="TJH34" s="25"/>
      <c r="TJI34" s="25"/>
      <c r="TJJ34" s="25"/>
      <c r="TJK34" s="25"/>
      <c r="TJL34" s="25"/>
      <c r="TJM34" s="25"/>
      <c r="TJN34" s="25"/>
      <c r="TJO34" s="25"/>
      <c r="TJP34" s="25"/>
      <c r="TJQ34" s="25"/>
      <c r="TJR34" s="25"/>
      <c r="TJS34" s="25"/>
      <c r="TJT34" s="25"/>
      <c r="TJU34" s="25"/>
      <c r="TJV34" s="25"/>
      <c r="TJW34" s="25"/>
      <c r="TJX34" s="25"/>
      <c r="TJY34" s="25"/>
      <c r="TJZ34" s="25"/>
      <c r="TKA34" s="25"/>
      <c r="TKB34" s="25"/>
      <c r="TKC34" s="25"/>
      <c r="TKD34" s="25"/>
      <c r="TKE34" s="25"/>
      <c r="TKF34" s="25"/>
      <c r="TKG34" s="25"/>
      <c r="TKH34" s="25"/>
      <c r="TKI34" s="25"/>
      <c r="TKJ34" s="25"/>
      <c r="TKK34" s="25"/>
      <c r="TKL34" s="25"/>
      <c r="TKM34" s="25"/>
      <c r="TKN34" s="25"/>
      <c r="TKO34" s="25"/>
      <c r="TKP34" s="25"/>
      <c r="TKQ34" s="25"/>
      <c r="TKR34" s="25"/>
      <c r="TKS34" s="25"/>
      <c r="TKT34" s="25"/>
      <c r="TKU34" s="25"/>
      <c r="TKV34" s="25"/>
      <c r="TKW34" s="25"/>
      <c r="TKX34" s="25"/>
      <c r="TKY34" s="25"/>
      <c r="TKZ34" s="25"/>
      <c r="TLA34" s="25"/>
      <c r="TLB34" s="25"/>
      <c r="TLC34" s="25"/>
      <c r="TLD34" s="25"/>
      <c r="TLE34" s="25"/>
      <c r="TLF34" s="25"/>
      <c r="TLG34" s="25"/>
      <c r="TLH34" s="25"/>
      <c r="TLI34" s="25"/>
      <c r="TLJ34" s="25"/>
      <c r="TLK34" s="25"/>
      <c r="TLL34" s="25"/>
      <c r="TLM34" s="25"/>
      <c r="TLN34" s="25"/>
      <c r="TLO34" s="25"/>
      <c r="TLP34" s="25"/>
      <c r="TLQ34" s="25"/>
      <c r="TLR34" s="25"/>
      <c r="TLS34" s="25"/>
      <c r="TLT34" s="25"/>
      <c r="TLU34" s="25"/>
      <c r="TLV34" s="25"/>
      <c r="TLW34" s="25"/>
      <c r="TLX34" s="25"/>
      <c r="TLY34" s="25"/>
      <c r="TLZ34" s="25"/>
      <c r="TMA34" s="25"/>
      <c r="TMB34" s="25"/>
      <c r="TMC34" s="25"/>
      <c r="TMD34" s="25"/>
      <c r="TME34" s="25"/>
      <c r="TMF34" s="25"/>
      <c r="TMG34" s="25"/>
      <c r="TMH34" s="25"/>
      <c r="TMI34" s="25"/>
      <c r="TMJ34" s="25"/>
      <c r="TMK34" s="25"/>
      <c r="TML34" s="25"/>
      <c r="TMM34" s="25"/>
      <c r="TMN34" s="25"/>
      <c r="TMO34" s="25"/>
      <c r="TMP34" s="25"/>
      <c r="TMQ34" s="25"/>
      <c r="TMR34" s="25"/>
      <c r="TMS34" s="25"/>
      <c r="TMT34" s="25"/>
      <c r="TMU34" s="25"/>
      <c r="TMV34" s="25"/>
      <c r="TMW34" s="25"/>
      <c r="TMX34" s="25"/>
      <c r="TMY34" s="25"/>
      <c r="TMZ34" s="25"/>
      <c r="TNA34" s="25"/>
      <c r="TNB34" s="25"/>
      <c r="TNC34" s="25"/>
      <c r="TND34" s="25"/>
      <c r="TNE34" s="25"/>
      <c r="TNF34" s="25"/>
      <c r="TNG34" s="25"/>
      <c r="TNH34" s="25"/>
      <c r="TNI34" s="25"/>
      <c r="TNJ34" s="25"/>
      <c r="TNK34" s="25"/>
      <c r="TNL34" s="25"/>
      <c r="TNM34" s="25"/>
      <c r="TNN34" s="25"/>
      <c r="TNO34" s="25"/>
      <c r="TNP34" s="25"/>
      <c r="TNQ34" s="25"/>
      <c r="TNR34" s="25"/>
      <c r="TNS34" s="25"/>
      <c r="TNT34" s="25"/>
      <c r="TNU34" s="25"/>
      <c r="TNV34" s="25"/>
      <c r="TNW34" s="25"/>
      <c r="TNX34" s="25"/>
      <c r="TNY34" s="25"/>
      <c r="TNZ34" s="25"/>
      <c r="TOA34" s="25"/>
      <c r="TOB34" s="25"/>
      <c r="TOC34" s="25"/>
      <c r="TOD34" s="25"/>
      <c r="TOE34" s="25"/>
      <c r="TOF34" s="25"/>
      <c r="TOG34" s="25"/>
      <c r="TOH34" s="25"/>
      <c r="TOI34" s="25"/>
      <c r="TOJ34" s="25"/>
      <c r="TOK34" s="25"/>
      <c r="TOL34" s="25"/>
      <c r="TOM34" s="25"/>
      <c r="TON34" s="25"/>
      <c r="TOO34" s="25"/>
      <c r="TOP34" s="25"/>
      <c r="TOQ34" s="25"/>
      <c r="TOR34" s="25"/>
      <c r="TOS34" s="25"/>
      <c r="TOT34" s="25"/>
      <c r="TOU34" s="25"/>
      <c r="TOV34" s="25"/>
      <c r="TOW34" s="25"/>
      <c r="TOX34" s="25"/>
      <c r="TOY34" s="25"/>
      <c r="TOZ34" s="25"/>
      <c r="TPA34" s="25"/>
      <c r="TPB34" s="25"/>
      <c r="TPC34" s="25"/>
      <c r="TPD34" s="25"/>
      <c r="TPE34" s="25"/>
      <c r="TPF34" s="25"/>
      <c r="TPG34" s="25"/>
      <c r="TPH34" s="25"/>
      <c r="TPI34" s="25"/>
      <c r="TPJ34" s="25"/>
      <c r="TPK34" s="25"/>
      <c r="TPL34" s="25"/>
      <c r="TPM34" s="25"/>
      <c r="TPN34" s="25"/>
      <c r="TPO34" s="25"/>
      <c r="TPP34" s="25"/>
      <c r="TPQ34" s="25"/>
      <c r="TPR34" s="25"/>
      <c r="TPS34" s="25"/>
      <c r="TPT34" s="25"/>
      <c r="TPU34" s="25"/>
      <c r="TPV34" s="25"/>
      <c r="TPW34" s="25"/>
      <c r="TPX34" s="25"/>
      <c r="TPY34" s="25"/>
      <c r="TPZ34" s="25"/>
      <c r="TQA34" s="25"/>
      <c r="TQB34" s="25"/>
      <c r="TQC34" s="25"/>
      <c r="TQD34" s="25"/>
      <c r="TQE34" s="25"/>
      <c r="TQF34" s="25"/>
      <c r="TQG34" s="25"/>
      <c r="TQH34" s="25"/>
      <c r="TQI34" s="25"/>
      <c r="TQJ34" s="25"/>
      <c r="TQK34" s="25"/>
      <c r="TQL34" s="25"/>
      <c r="TQM34" s="25"/>
      <c r="TQN34" s="25"/>
      <c r="TQO34" s="25"/>
      <c r="TQP34" s="25"/>
      <c r="TQQ34" s="25"/>
      <c r="TQR34" s="25"/>
      <c r="TQS34" s="25"/>
      <c r="TQT34" s="25"/>
      <c r="TQU34" s="25"/>
      <c r="TQV34" s="25"/>
      <c r="TQW34" s="25"/>
      <c r="TQX34" s="25"/>
      <c r="TQY34" s="25"/>
      <c r="TQZ34" s="25"/>
      <c r="TRA34" s="25"/>
      <c r="TRB34" s="25"/>
      <c r="TRC34" s="25"/>
      <c r="TRD34" s="25"/>
      <c r="TRE34" s="25"/>
      <c r="TRF34" s="25"/>
      <c r="TRG34" s="25"/>
      <c r="TRH34" s="25"/>
      <c r="TRI34" s="25"/>
      <c r="TRJ34" s="25"/>
      <c r="TRK34" s="25"/>
      <c r="TRL34" s="25"/>
      <c r="TRM34" s="25"/>
      <c r="TRN34" s="25"/>
      <c r="TRO34" s="25"/>
      <c r="TRP34" s="25"/>
      <c r="TRQ34" s="25"/>
      <c r="TRR34" s="25"/>
      <c r="TRS34" s="25"/>
      <c r="TRT34" s="25"/>
      <c r="TRU34" s="25"/>
      <c r="TRV34" s="25"/>
      <c r="TRW34" s="25"/>
      <c r="TRX34" s="25"/>
      <c r="TRY34" s="25"/>
      <c r="TRZ34" s="25"/>
      <c r="TSA34" s="25"/>
      <c r="TSB34" s="25"/>
      <c r="TSC34" s="25"/>
      <c r="TSD34" s="25"/>
      <c r="TSE34" s="25"/>
      <c r="TSF34" s="25"/>
      <c r="TSG34" s="25"/>
      <c r="TSH34" s="25"/>
      <c r="TSI34" s="25"/>
      <c r="TSJ34" s="25"/>
      <c r="TSK34" s="25"/>
      <c r="TSL34" s="25"/>
      <c r="TSM34" s="25"/>
      <c r="TSN34" s="25"/>
      <c r="TSO34" s="25"/>
      <c r="TSP34" s="25"/>
      <c r="TSQ34" s="25"/>
      <c r="TSR34" s="25"/>
      <c r="TSS34" s="25"/>
      <c r="TST34" s="25"/>
      <c r="TSU34" s="25"/>
      <c r="TSV34" s="25"/>
      <c r="TSW34" s="25"/>
      <c r="TSX34" s="25"/>
      <c r="TSY34" s="25"/>
      <c r="TSZ34" s="25"/>
      <c r="TTA34" s="25"/>
      <c r="TTB34" s="25"/>
      <c r="TTC34" s="25"/>
      <c r="TTD34" s="25"/>
      <c r="TTE34" s="25"/>
      <c r="TTF34" s="25"/>
      <c r="TTG34" s="25"/>
      <c r="TTH34" s="25"/>
      <c r="TTI34" s="25"/>
      <c r="TTJ34" s="25"/>
      <c r="TTK34" s="25"/>
      <c r="TTL34" s="25"/>
      <c r="TTM34" s="25"/>
      <c r="TTN34" s="25"/>
      <c r="TTO34" s="25"/>
      <c r="TTP34" s="25"/>
      <c r="TTQ34" s="25"/>
      <c r="TTR34" s="25"/>
      <c r="TTS34" s="25"/>
      <c r="TTT34" s="25"/>
      <c r="TTU34" s="25"/>
      <c r="TTV34" s="25"/>
      <c r="TTW34" s="25"/>
      <c r="TTX34" s="25"/>
      <c r="TTY34" s="25"/>
      <c r="TTZ34" s="25"/>
      <c r="TUA34" s="25"/>
      <c r="TUB34" s="25"/>
      <c r="TUC34" s="25"/>
      <c r="TUD34" s="25"/>
      <c r="TUE34" s="25"/>
      <c r="TUF34" s="25"/>
      <c r="TUG34" s="25"/>
      <c r="TUH34" s="25"/>
      <c r="TUI34" s="25"/>
      <c r="TUJ34" s="25"/>
      <c r="TUK34" s="25"/>
      <c r="TUL34" s="25"/>
      <c r="TUM34" s="25"/>
      <c r="TUN34" s="25"/>
      <c r="TUO34" s="25"/>
      <c r="TUP34" s="25"/>
      <c r="TUQ34" s="25"/>
      <c r="TUR34" s="25"/>
      <c r="TUS34" s="25"/>
      <c r="TUT34" s="25"/>
      <c r="TUU34" s="25"/>
      <c r="TUV34" s="25"/>
      <c r="TUW34" s="25"/>
      <c r="TUX34" s="25"/>
      <c r="TUY34" s="25"/>
      <c r="TUZ34" s="25"/>
      <c r="TVA34" s="25"/>
      <c r="TVB34" s="25"/>
      <c r="TVC34" s="25"/>
      <c r="TVD34" s="25"/>
      <c r="TVE34" s="25"/>
      <c r="TVF34" s="25"/>
      <c r="TVG34" s="25"/>
      <c r="TVH34" s="25"/>
      <c r="TVI34" s="25"/>
      <c r="TVJ34" s="25"/>
      <c r="TVK34" s="25"/>
      <c r="TVL34" s="25"/>
      <c r="TVM34" s="25"/>
      <c r="TVN34" s="25"/>
      <c r="TVO34" s="25"/>
      <c r="TVP34" s="25"/>
      <c r="TVQ34" s="25"/>
      <c r="TVR34" s="25"/>
      <c r="TVS34" s="25"/>
      <c r="TVT34" s="25"/>
      <c r="TVU34" s="25"/>
      <c r="TVV34" s="25"/>
      <c r="TVW34" s="25"/>
      <c r="TVX34" s="25"/>
      <c r="TVY34" s="25"/>
      <c r="TVZ34" s="25"/>
      <c r="TWA34" s="25"/>
      <c r="TWB34" s="25"/>
      <c r="TWC34" s="25"/>
      <c r="TWD34" s="25"/>
      <c r="TWE34" s="25"/>
      <c r="TWF34" s="25"/>
      <c r="TWG34" s="25"/>
      <c r="TWH34" s="25"/>
      <c r="TWI34" s="25"/>
      <c r="TWJ34" s="25"/>
      <c r="TWK34" s="25"/>
      <c r="TWL34" s="25"/>
      <c r="TWM34" s="25"/>
      <c r="TWN34" s="25"/>
      <c r="TWO34" s="25"/>
      <c r="TWP34" s="25"/>
      <c r="TWQ34" s="25"/>
      <c r="TWR34" s="25"/>
      <c r="TWS34" s="25"/>
      <c r="TWT34" s="25"/>
      <c r="TWU34" s="25"/>
      <c r="TWV34" s="25"/>
      <c r="TWW34" s="25"/>
      <c r="TWX34" s="25"/>
      <c r="TWY34" s="25"/>
      <c r="TWZ34" s="25"/>
      <c r="TXA34" s="25"/>
      <c r="TXB34" s="25"/>
      <c r="TXC34" s="25"/>
      <c r="TXD34" s="25"/>
      <c r="TXE34" s="25"/>
      <c r="TXF34" s="25"/>
      <c r="TXG34" s="25"/>
      <c r="TXH34" s="25"/>
      <c r="TXI34" s="25"/>
      <c r="TXJ34" s="25"/>
      <c r="TXK34" s="25"/>
      <c r="TXL34" s="25"/>
      <c r="TXM34" s="25"/>
      <c r="TXN34" s="25"/>
      <c r="TXO34" s="25"/>
      <c r="TXP34" s="25"/>
      <c r="TXQ34" s="25"/>
      <c r="TXR34" s="25"/>
      <c r="TXS34" s="25"/>
      <c r="TXT34" s="25"/>
      <c r="TXU34" s="25"/>
      <c r="TXV34" s="25"/>
      <c r="TXW34" s="25"/>
      <c r="TXX34" s="25"/>
      <c r="TXY34" s="25"/>
      <c r="TXZ34" s="25"/>
      <c r="TYA34" s="25"/>
      <c r="TYB34" s="25"/>
      <c r="TYC34" s="25"/>
      <c r="TYD34" s="25"/>
      <c r="TYE34" s="25"/>
      <c r="TYF34" s="25"/>
      <c r="TYG34" s="25"/>
      <c r="TYH34" s="25"/>
      <c r="TYI34" s="25"/>
      <c r="TYJ34" s="25"/>
      <c r="TYK34" s="25"/>
      <c r="TYL34" s="25"/>
      <c r="TYM34" s="25"/>
      <c r="TYN34" s="25"/>
      <c r="TYO34" s="25"/>
      <c r="TYP34" s="25"/>
      <c r="TYQ34" s="25"/>
      <c r="TYR34" s="25"/>
      <c r="TYS34" s="25"/>
      <c r="TYT34" s="25"/>
      <c r="TYU34" s="25"/>
      <c r="TYV34" s="25"/>
      <c r="TYW34" s="25"/>
      <c r="TYX34" s="25"/>
      <c r="TYY34" s="25"/>
      <c r="TYZ34" s="25"/>
      <c r="TZA34" s="25"/>
      <c r="TZB34" s="25"/>
      <c r="TZC34" s="25"/>
      <c r="TZD34" s="25"/>
      <c r="TZE34" s="25"/>
      <c r="TZF34" s="25"/>
      <c r="TZG34" s="25"/>
      <c r="TZH34" s="25"/>
      <c r="TZI34" s="25"/>
      <c r="TZJ34" s="25"/>
      <c r="TZK34" s="25"/>
      <c r="TZL34" s="25"/>
      <c r="TZM34" s="25"/>
      <c r="TZN34" s="25"/>
      <c r="TZO34" s="25"/>
      <c r="TZP34" s="25"/>
      <c r="TZQ34" s="25"/>
      <c r="TZR34" s="25"/>
      <c r="TZS34" s="25"/>
      <c r="TZT34" s="25"/>
      <c r="TZU34" s="25"/>
      <c r="TZV34" s="25"/>
      <c r="TZW34" s="25"/>
      <c r="TZX34" s="25"/>
      <c r="TZY34" s="25"/>
      <c r="TZZ34" s="25"/>
      <c r="UAA34" s="25"/>
      <c r="UAB34" s="25"/>
      <c r="UAC34" s="25"/>
      <c r="UAD34" s="25"/>
      <c r="UAE34" s="25"/>
      <c r="UAF34" s="25"/>
      <c r="UAG34" s="25"/>
      <c r="UAH34" s="25"/>
      <c r="UAI34" s="25"/>
      <c r="UAJ34" s="25"/>
      <c r="UAK34" s="25"/>
      <c r="UAL34" s="25"/>
      <c r="UAM34" s="25"/>
      <c r="UAN34" s="25"/>
      <c r="UAO34" s="25"/>
      <c r="UAP34" s="25"/>
      <c r="UAQ34" s="25"/>
      <c r="UAR34" s="25"/>
      <c r="UAS34" s="25"/>
      <c r="UAT34" s="25"/>
      <c r="UAU34" s="25"/>
      <c r="UAV34" s="25"/>
      <c r="UAW34" s="25"/>
      <c r="UAX34" s="25"/>
      <c r="UAY34" s="25"/>
      <c r="UAZ34" s="25"/>
      <c r="UBA34" s="25"/>
      <c r="UBB34" s="25"/>
      <c r="UBC34" s="25"/>
      <c r="UBD34" s="25"/>
      <c r="UBE34" s="25"/>
      <c r="UBF34" s="25"/>
      <c r="UBG34" s="25"/>
      <c r="UBH34" s="25"/>
      <c r="UBI34" s="25"/>
      <c r="UBJ34" s="25"/>
      <c r="UBK34" s="25"/>
      <c r="UBL34" s="25"/>
      <c r="UBM34" s="25"/>
      <c r="UBN34" s="25"/>
      <c r="UBO34" s="25"/>
      <c r="UBP34" s="25"/>
      <c r="UBQ34" s="25"/>
      <c r="UBR34" s="25"/>
      <c r="UBS34" s="25"/>
      <c r="UBT34" s="25"/>
      <c r="UBU34" s="25"/>
      <c r="UBV34" s="25"/>
      <c r="UBW34" s="25"/>
      <c r="UBX34" s="25"/>
      <c r="UBY34" s="25"/>
      <c r="UBZ34" s="25"/>
      <c r="UCA34" s="25"/>
      <c r="UCB34" s="25"/>
      <c r="UCC34" s="25"/>
      <c r="UCD34" s="25"/>
      <c r="UCE34" s="25"/>
      <c r="UCF34" s="25"/>
      <c r="UCG34" s="25"/>
      <c r="UCH34" s="25"/>
      <c r="UCI34" s="25"/>
      <c r="UCJ34" s="25"/>
      <c r="UCK34" s="25"/>
      <c r="UCL34" s="25"/>
      <c r="UCM34" s="25"/>
      <c r="UCN34" s="25"/>
      <c r="UCO34" s="25"/>
      <c r="UCP34" s="25"/>
      <c r="UCQ34" s="25"/>
      <c r="UCR34" s="25"/>
      <c r="UCS34" s="25"/>
      <c r="UCT34" s="25"/>
      <c r="UCU34" s="25"/>
      <c r="UCV34" s="25"/>
      <c r="UCW34" s="25"/>
      <c r="UCX34" s="25"/>
      <c r="UCY34" s="25"/>
      <c r="UCZ34" s="25"/>
      <c r="UDA34" s="25"/>
      <c r="UDB34" s="25"/>
      <c r="UDC34" s="25"/>
      <c r="UDD34" s="25"/>
      <c r="UDE34" s="25"/>
      <c r="UDF34" s="25"/>
      <c r="UDG34" s="25"/>
      <c r="UDH34" s="25"/>
      <c r="UDI34" s="25"/>
      <c r="UDJ34" s="25"/>
      <c r="UDK34" s="25"/>
      <c r="UDL34" s="25"/>
      <c r="UDM34" s="25"/>
      <c r="UDN34" s="25"/>
      <c r="UDO34" s="25"/>
      <c r="UDP34" s="25"/>
      <c r="UDQ34" s="25"/>
      <c r="UDR34" s="25"/>
      <c r="UDS34" s="25"/>
      <c r="UDT34" s="25"/>
      <c r="UDU34" s="25"/>
      <c r="UDV34" s="25"/>
      <c r="UDW34" s="25"/>
      <c r="UDX34" s="25"/>
      <c r="UDY34" s="25"/>
      <c r="UDZ34" s="25"/>
      <c r="UEA34" s="25"/>
      <c r="UEB34" s="25"/>
      <c r="UEC34" s="25"/>
      <c r="UED34" s="25"/>
      <c r="UEE34" s="25"/>
      <c r="UEF34" s="25"/>
      <c r="UEG34" s="25"/>
      <c r="UEH34" s="25"/>
      <c r="UEI34" s="25"/>
      <c r="UEJ34" s="25"/>
      <c r="UEK34" s="25"/>
      <c r="UEL34" s="25"/>
      <c r="UEM34" s="25"/>
      <c r="UEN34" s="25"/>
      <c r="UEO34" s="25"/>
      <c r="UEP34" s="25"/>
      <c r="UEQ34" s="25"/>
      <c r="UER34" s="25"/>
      <c r="UES34" s="25"/>
      <c r="UET34" s="25"/>
      <c r="UEU34" s="25"/>
      <c r="UEV34" s="25"/>
      <c r="UEW34" s="25"/>
      <c r="UEX34" s="25"/>
      <c r="UEY34" s="25"/>
      <c r="UEZ34" s="25"/>
      <c r="UFA34" s="25"/>
      <c r="UFB34" s="25"/>
      <c r="UFC34" s="25"/>
      <c r="UFD34" s="25"/>
      <c r="UFE34" s="25"/>
      <c r="UFF34" s="25"/>
      <c r="UFG34" s="25"/>
      <c r="UFH34" s="25"/>
      <c r="UFI34" s="25"/>
      <c r="UFJ34" s="25"/>
      <c r="UFK34" s="25"/>
      <c r="UFL34" s="25"/>
      <c r="UFM34" s="25"/>
      <c r="UFN34" s="25"/>
      <c r="UFO34" s="25"/>
      <c r="UFP34" s="25"/>
      <c r="UFQ34" s="25"/>
      <c r="UFR34" s="25"/>
      <c r="UFS34" s="25"/>
      <c r="UFT34" s="25"/>
      <c r="UFU34" s="25"/>
      <c r="UFV34" s="25"/>
      <c r="UFW34" s="25"/>
      <c r="UFX34" s="25"/>
      <c r="UFY34" s="25"/>
      <c r="UFZ34" s="25"/>
      <c r="UGA34" s="25"/>
      <c r="UGB34" s="25"/>
      <c r="UGC34" s="25"/>
      <c r="UGD34" s="25"/>
      <c r="UGE34" s="25"/>
      <c r="UGF34" s="25"/>
      <c r="UGG34" s="25"/>
      <c r="UGH34" s="25"/>
      <c r="UGI34" s="25"/>
      <c r="UGJ34" s="25"/>
      <c r="UGK34" s="25"/>
      <c r="UGL34" s="25"/>
      <c r="UGM34" s="25"/>
      <c r="UGN34" s="25"/>
      <c r="UGO34" s="25"/>
      <c r="UGP34" s="25"/>
      <c r="UGQ34" s="25"/>
      <c r="UGR34" s="25"/>
      <c r="UGS34" s="25"/>
      <c r="UGT34" s="25"/>
      <c r="UGU34" s="25"/>
      <c r="UGV34" s="25"/>
      <c r="UGW34" s="25"/>
      <c r="UGX34" s="25"/>
      <c r="UGY34" s="25"/>
      <c r="UGZ34" s="25"/>
      <c r="UHA34" s="25"/>
      <c r="UHB34" s="25"/>
      <c r="UHC34" s="25"/>
      <c r="UHD34" s="25"/>
      <c r="UHE34" s="25"/>
      <c r="UHF34" s="25"/>
      <c r="UHG34" s="25"/>
      <c r="UHH34" s="25"/>
      <c r="UHI34" s="25"/>
      <c r="UHJ34" s="25"/>
      <c r="UHK34" s="25"/>
      <c r="UHL34" s="25"/>
      <c r="UHM34" s="25"/>
      <c r="UHN34" s="25"/>
      <c r="UHO34" s="25"/>
      <c r="UHP34" s="25"/>
      <c r="UHQ34" s="25"/>
      <c r="UHR34" s="25"/>
      <c r="UHS34" s="25"/>
      <c r="UHT34" s="25"/>
      <c r="UHU34" s="25"/>
      <c r="UHV34" s="25"/>
      <c r="UHW34" s="25"/>
      <c r="UHX34" s="25"/>
      <c r="UHY34" s="25"/>
      <c r="UHZ34" s="25"/>
      <c r="UIA34" s="25"/>
      <c r="UIB34" s="25"/>
      <c r="UIC34" s="25"/>
      <c r="UID34" s="25"/>
      <c r="UIE34" s="25"/>
      <c r="UIF34" s="25"/>
      <c r="UIG34" s="25"/>
      <c r="UIH34" s="25"/>
      <c r="UII34" s="25"/>
      <c r="UIJ34" s="25"/>
      <c r="UIK34" s="25"/>
      <c r="UIL34" s="25"/>
      <c r="UIM34" s="25"/>
      <c r="UIN34" s="25"/>
      <c r="UIO34" s="25"/>
      <c r="UIP34" s="25"/>
      <c r="UIQ34" s="25"/>
      <c r="UIR34" s="25"/>
      <c r="UIS34" s="25"/>
      <c r="UIT34" s="25"/>
      <c r="UIU34" s="25"/>
      <c r="UIV34" s="25"/>
      <c r="UIW34" s="25"/>
      <c r="UIX34" s="25"/>
      <c r="UIY34" s="25"/>
      <c r="UIZ34" s="25"/>
      <c r="UJA34" s="25"/>
      <c r="UJB34" s="25"/>
      <c r="UJC34" s="25"/>
      <c r="UJD34" s="25"/>
      <c r="UJE34" s="25"/>
      <c r="UJF34" s="25"/>
      <c r="UJG34" s="25"/>
      <c r="UJH34" s="25"/>
      <c r="UJI34" s="25"/>
      <c r="UJJ34" s="25"/>
      <c r="UJK34" s="25"/>
      <c r="UJL34" s="25"/>
      <c r="UJM34" s="25"/>
      <c r="UJN34" s="25"/>
      <c r="UJO34" s="25"/>
      <c r="UJP34" s="25"/>
      <c r="UJQ34" s="25"/>
      <c r="UJR34" s="25"/>
      <c r="UJS34" s="25"/>
      <c r="UJT34" s="25"/>
      <c r="UJU34" s="25"/>
      <c r="UJV34" s="25"/>
      <c r="UJW34" s="25"/>
      <c r="UJX34" s="25"/>
      <c r="UJY34" s="25"/>
      <c r="UJZ34" s="25"/>
      <c r="UKA34" s="25"/>
      <c r="UKB34" s="25"/>
      <c r="UKC34" s="25"/>
      <c r="UKD34" s="25"/>
      <c r="UKE34" s="25"/>
      <c r="UKF34" s="25"/>
      <c r="UKG34" s="25"/>
      <c r="UKH34" s="25"/>
      <c r="UKI34" s="25"/>
      <c r="UKJ34" s="25"/>
      <c r="UKK34" s="25"/>
      <c r="UKL34" s="25"/>
      <c r="UKM34" s="25"/>
      <c r="UKN34" s="25"/>
      <c r="UKO34" s="25"/>
      <c r="UKP34" s="25"/>
      <c r="UKQ34" s="25"/>
      <c r="UKR34" s="25"/>
      <c r="UKS34" s="25"/>
      <c r="UKT34" s="25"/>
      <c r="UKU34" s="25"/>
      <c r="UKV34" s="25"/>
      <c r="UKW34" s="25"/>
      <c r="UKX34" s="25"/>
      <c r="UKY34" s="25"/>
      <c r="UKZ34" s="25"/>
      <c r="ULA34" s="25"/>
      <c r="ULB34" s="25"/>
      <c r="ULC34" s="25"/>
      <c r="ULD34" s="25"/>
      <c r="ULE34" s="25"/>
      <c r="ULF34" s="25"/>
      <c r="ULG34" s="25"/>
      <c r="ULH34" s="25"/>
      <c r="ULI34" s="25"/>
      <c r="ULJ34" s="25"/>
      <c r="ULK34" s="25"/>
      <c r="ULL34" s="25"/>
      <c r="ULM34" s="25"/>
      <c r="ULN34" s="25"/>
      <c r="ULO34" s="25"/>
      <c r="ULP34" s="25"/>
      <c r="ULQ34" s="25"/>
      <c r="ULR34" s="25"/>
      <c r="ULS34" s="25"/>
      <c r="ULT34" s="25"/>
      <c r="ULU34" s="25"/>
      <c r="ULV34" s="25"/>
      <c r="ULW34" s="25"/>
      <c r="ULX34" s="25"/>
      <c r="ULY34" s="25"/>
      <c r="ULZ34" s="25"/>
      <c r="UMA34" s="25"/>
      <c r="UMB34" s="25"/>
      <c r="UMC34" s="25"/>
      <c r="UMD34" s="25"/>
      <c r="UME34" s="25"/>
      <c r="UMF34" s="25"/>
      <c r="UMG34" s="25"/>
      <c r="UMH34" s="25"/>
      <c r="UMI34" s="25"/>
      <c r="UMJ34" s="25"/>
      <c r="UMK34" s="25"/>
      <c r="UML34" s="25"/>
      <c r="UMM34" s="25"/>
      <c r="UMN34" s="25"/>
      <c r="UMO34" s="25"/>
      <c r="UMP34" s="25"/>
      <c r="UMQ34" s="25"/>
      <c r="UMR34" s="25"/>
      <c r="UMS34" s="25"/>
      <c r="UMT34" s="25"/>
      <c r="UMU34" s="25"/>
      <c r="UMV34" s="25"/>
      <c r="UMW34" s="25"/>
      <c r="UMX34" s="25"/>
      <c r="UMY34" s="25"/>
      <c r="UMZ34" s="25"/>
      <c r="UNA34" s="25"/>
      <c r="UNB34" s="25"/>
      <c r="UNC34" s="25"/>
      <c r="UND34" s="25"/>
      <c r="UNE34" s="25"/>
      <c r="UNF34" s="25"/>
      <c r="UNG34" s="25"/>
      <c r="UNH34" s="25"/>
      <c r="UNI34" s="25"/>
      <c r="UNJ34" s="25"/>
      <c r="UNK34" s="25"/>
      <c r="UNL34" s="25"/>
      <c r="UNM34" s="25"/>
      <c r="UNN34" s="25"/>
      <c r="UNO34" s="25"/>
      <c r="UNP34" s="25"/>
      <c r="UNQ34" s="25"/>
      <c r="UNR34" s="25"/>
      <c r="UNS34" s="25"/>
      <c r="UNT34" s="25"/>
      <c r="UNU34" s="25"/>
      <c r="UNV34" s="25"/>
      <c r="UNW34" s="25"/>
      <c r="UNX34" s="25"/>
      <c r="UNY34" s="25"/>
      <c r="UNZ34" s="25"/>
      <c r="UOA34" s="25"/>
      <c r="UOB34" s="25"/>
      <c r="UOC34" s="25"/>
      <c r="UOD34" s="25"/>
      <c r="UOE34" s="25"/>
      <c r="UOF34" s="25"/>
      <c r="UOG34" s="25"/>
      <c r="UOH34" s="25"/>
      <c r="UOI34" s="25"/>
      <c r="UOJ34" s="25"/>
      <c r="UOK34" s="25"/>
      <c r="UOL34" s="25"/>
      <c r="UOM34" s="25"/>
      <c r="UON34" s="25"/>
      <c r="UOO34" s="25"/>
      <c r="UOP34" s="25"/>
      <c r="UOQ34" s="25"/>
      <c r="UOR34" s="25"/>
      <c r="UOS34" s="25"/>
      <c r="UOT34" s="25"/>
      <c r="UOU34" s="25"/>
      <c r="UOV34" s="25"/>
      <c r="UOW34" s="25"/>
      <c r="UOX34" s="25"/>
      <c r="UOY34" s="25"/>
      <c r="UOZ34" s="25"/>
      <c r="UPA34" s="25"/>
      <c r="UPB34" s="25"/>
      <c r="UPC34" s="25"/>
      <c r="UPD34" s="25"/>
      <c r="UPE34" s="25"/>
      <c r="UPF34" s="25"/>
      <c r="UPG34" s="25"/>
      <c r="UPH34" s="25"/>
      <c r="UPI34" s="25"/>
      <c r="UPJ34" s="25"/>
      <c r="UPK34" s="25"/>
      <c r="UPL34" s="25"/>
      <c r="UPM34" s="25"/>
      <c r="UPN34" s="25"/>
      <c r="UPO34" s="25"/>
      <c r="UPP34" s="25"/>
      <c r="UPQ34" s="25"/>
      <c r="UPR34" s="25"/>
      <c r="UPS34" s="25"/>
      <c r="UPT34" s="25"/>
      <c r="UPU34" s="25"/>
      <c r="UPV34" s="25"/>
      <c r="UPW34" s="25"/>
      <c r="UPX34" s="25"/>
      <c r="UPY34" s="25"/>
      <c r="UPZ34" s="25"/>
      <c r="UQA34" s="25"/>
      <c r="UQB34" s="25"/>
      <c r="UQC34" s="25"/>
      <c r="UQD34" s="25"/>
      <c r="UQE34" s="25"/>
      <c r="UQF34" s="25"/>
      <c r="UQG34" s="25"/>
      <c r="UQH34" s="25"/>
      <c r="UQI34" s="25"/>
      <c r="UQJ34" s="25"/>
      <c r="UQK34" s="25"/>
      <c r="UQL34" s="25"/>
      <c r="UQM34" s="25"/>
      <c r="UQN34" s="25"/>
      <c r="UQO34" s="25"/>
      <c r="UQP34" s="25"/>
      <c r="UQQ34" s="25"/>
      <c r="UQR34" s="25"/>
      <c r="UQS34" s="25"/>
      <c r="UQT34" s="25"/>
      <c r="UQU34" s="25"/>
      <c r="UQV34" s="25"/>
      <c r="UQW34" s="25"/>
      <c r="UQX34" s="25"/>
      <c r="UQY34" s="25"/>
      <c r="UQZ34" s="25"/>
      <c r="URA34" s="25"/>
      <c r="URB34" s="25"/>
      <c r="URC34" s="25"/>
      <c r="URD34" s="25"/>
      <c r="URE34" s="25"/>
      <c r="URF34" s="25"/>
      <c r="URG34" s="25"/>
      <c r="URH34" s="25"/>
      <c r="URI34" s="25"/>
      <c r="URJ34" s="25"/>
      <c r="URK34" s="25"/>
      <c r="URL34" s="25"/>
      <c r="URM34" s="25"/>
      <c r="URN34" s="25"/>
      <c r="URO34" s="25"/>
      <c r="URP34" s="25"/>
      <c r="URQ34" s="25"/>
      <c r="URR34" s="25"/>
      <c r="URS34" s="25"/>
      <c r="URT34" s="25"/>
      <c r="URU34" s="25"/>
      <c r="URV34" s="25"/>
      <c r="URW34" s="25"/>
      <c r="URX34" s="25"/>
      <c r="URY34" s="25"/>
      <c r="URZ34" s="25"/>
      <c r="USA34" s="25"/>
      <c r="USB34" s="25"/>
      <c r="USC34" s="25"/>
      <c r="USD34" s="25"/>
      <c r="USE34" s="25"/>
      <c r="USF34" s="25"/>
      <c r="USG34" s="25"/>
      <c r="USH34" s="25"/>
      <c r="USI34" s="25"/>
      <c r="USJ34" s="25"/>
      <c r="USK34" s="25"/>
      <c r="USL34" s="25"/>
      <c r="USM34" s="25"/>
      <c r="USN34" s="25"/>
      <c r="USO34" s="25"/>
      <c r="USP34" s="25"/>
      <c r="USQ34" s="25"/>
      <c r="USR34" s="25"/>
      <c r="USS34" s="25"/>
      <c r="UST34" s="25"/>
      <c r="USU34" s="25"/>
      <c r="USV34" s="25"/>
      <c r="USW34" s="25"/>
      <c r="USX34" s="25"/>
      <c r="USY34" s="25"/>
      <c r="USZ34" s="25"/>
      <c r="UTA34" s="25"/>
      <c r="UTB34" s="25"/>
      <c r="UTC34" s="25"/>
      <c r="UTD34" s="25"/>
      <c r="UTE34" s="25"/>
      <c r="UTF34" s="25"/>
      <c r="UTG34" s="25"/>
      <c r="UTH34" s="25"/>
      <c r="UTI34" s="25"/>
      <c r="UTJ34" s="25"/>
      <c r="UTK34" s="25"/>
      <c r="UTL34" s="25"/>
      <c r="UTM34" s="25"/>
      <c r="UTN34" s="25"/>
      <c r="UTO34" s="25"/>
      <c r="UTP34" s="25"/>
      <c r="UTQ34" s="25"/>
      <c r="UTR34" s="25"/>
      <c r="UTS34" s="25"/>
      <c r="UTT34" s="25"/>
      <c r="UTU34" s="25"/>
      <c r="UTV34" s="25"/>
      <c r="UTW34" s="25"/>
      <c r="UTX34" s="25"/>
      <c r="UTY34" s="25"/>
      <c r="UTZ34" s="25"/>
      <c r="UUA34" s="25"/>
      <c r="UUB34" s="25"/>
      <c r="UUC34" s="25"/>
      <c r="UUD34" s="25"/>
      <c r="UUE34" s="25"/>
      <c r="UUF34" s="25"/>
      <c r="UUG34" s="25"/>
      <c r="UUH34" s="25"/>
      <c r="UUI34" s="25"/>
      <c r="UUJ34" s="25"/>
      <c r="UUK34" s="25"/>
      <c r="UUL34" s="25"/>
      <c r="UUM34" s="25"/>
      <c r="UUN34" s="25"/>
      <c r="UUO34" s="25"/>
      <c r="UUP34" s="25"/>
      <c r="UUQ34" s="25"/>
      <c r="UUR34" s="25"/>
      <c r="UUS34" s="25"/>
      <c r="UUT34" s="25"/>
      <c r="UUU34" s="25"/>
      <c r="UUV34" s="25"/>
      <c r="UUW34" s="25"/>
      <c r="UUX34" s="25"/>
      <c r="UUY34" s="25"/>
      <c r="UUZ34" s="25"/>
      <c r="UVA34" s="25"/>
      <c r="UVB34" s="25"/>
      <c r="UVC34" s="25"/>
      <c r="UVD34" s="25"/>
      <c r="UVE34" s="25"/>
      <c r="UVF34" s="25"/>
      <c r="UVG34" s="25"/>
      <c r="UVH34" s="25"/>
      <c r="UVI34" s="25"/>
      <c r="UVJ34" s="25"/>
      <c r="UVK34" s="25"/>
      <c r="UVL34" s="25"/>
      <c r="UVM34" s="25"/>
      <c r="UVN34" s="25"/>
      <c r="UVO34" s="25"/>
      <c r="UVP34" s="25"/>
      <c r="UVQ34" s="25"/>
      <c r="UVR34" s="25"/>
      <c r="UVS34" s="25"/>
      <c r="UVT34" s="25"/>
      <c r="UVU34" s="25"/>
      <c r="UVV34" s="25"/>
      <c r="UVW34" s="25"/>
      <c r="UVX34" s="25"/>
      <c r="UVY34" s="25"/>
      <c r="UVZ34" s="25"/>
      <c r="UWA34" s="25"/>
      <c r="UWB34" s="25"/>
      <c r="UWC34" s="25"/>
      <c r="UWD34" s="25"/>
      <c r="UWE34" s="25"/>
      <c r="UWF34" s="25"/>
      <c r="UWG34" s="25"/>
      <c r="UWH34" s="25"/>
      <c r="UWI34" s="25"/>
      <c r="UWJ34" s="25"/>
      <c r="UWK34" s="25"/>
      <c r="UWL34" s="25"/>
      <c r="UWM34" s="25"/>
      <c r="UWN34" s="25"/>
      <c r="UWO34" s="25"/>
      <c r="UWP34" s="25"/>
      <c r="UWQ34" s="25"/>
      <c r="UWR34" s="25"/>
      <c r="UWS34" s="25"/>
      <c r="UWT34" s="25"/>
      <c r="UWU34" s="25"/>
      <c r="UWV34" s="25"/>
      <c r="UWW34" s="25"/>
      <c r="UWX34" s="25"/>
      <c r="UWY34" s="25"/>
      <c r="UWZ34" s="25"/>
      <c r="UXA34" s="25"/>
      <c r="UXB34" s="25"/>
      <c r="UXC34" s="25"/>
      <c r="UXD34" s="25"/>
      <c r="UXE34" s="25"/>
      <c r="UXF34" s="25"/>
      <c r="UXG34" s="25"/>
      <c r="UXH34" s="25"/>
      <c r="UXI34" s="25"/>
      <c r="UXJ34" s="25"/>
      <c r="UXK34" s="25"/>
      <c r="UXL34" s="25"/>
      <c r="UXM34" s="25"/>
      <c r="UXN34" s="25"/>
      <c r="UXO34" s="25"/>
      <c r="UXP34" s="25"/>
      <c r="UXQ34" s="25"/>
      <c r="UXR34" s="25"/>
      <c r="UXS34" s="25"/>
      <c r="UXT34" s="25"/>
      <c r="UXU34" s="25"/>
      <c r="UXV34" s="25"/>
      <c r="UXW34" s="25"/>
      <c r="UXX34" s="25"/>
      <c r="UXY34" s="25"/>
      <c r="UXZ34" s="25"/>
      <c r="UYA34" s="25"/>
      <c r="UYB34" s="25"/>
      <c r="UYC34" s="25"/>
      <c r="UYD34" s="25"/>
      <c r="UYE34" s="25"/>
      <c r="UYF34" s="25"/>
      <c r="UYG34" s="25"/>
      <c r="UYH34" s="25"/>
      <c r="UYI34" s="25"/>
      <c r="UYJ34" s="25"/>
      <c r="UYK34" s="25"/>
      <c r="UYL34" s="25"/>
      <c r="UYM34" s="25"/>
      <c r="UYN34" s="25"/>
      <c r="UYO34" s="25"/>
      <c r="UYP34" s="25"/>
      <c r="UYQ34" s="25"/>
      <c r="UYR34" s="25"/>
      <c r="UYS34" s="25"/>
      <c r="UYT34" s="25"/>
      <c r="UYU34" s="25"/>
      <c r="UYV34" s="25"/>
      <c r="UYW34" s="25"/>
      <c r="UYX34" s="25"/>
      <c r="UYY34" s="25"/>
      <c r="UYZ34" s="25"/>
      <c r="UZA34" s="25"/>
      <c r="UZB34" s="25"/>
      <c r="UZC34" s="25"/>
      <c r="UZD34" s="25"/>
      <c r="UZE34" s="25"/>
      <c r="UZF34" s="25"/>
      <c r="UZG34" s="25"/>
      <c r="UZH34" s="25"/>
      <c r="UZI34" s="25"/>
      <c r="UZJ34" s="25"/>
      <c r="UZK34" s="25"/>
      <c r="UZL34" s="25"/>
      <c r="UZM34" s="25"/>
      <c r="UZN34" s="25"/>
      <c r="UZO34" s="25"/>
      <c r="UZP34" s="25"/>
      <c r="UZQ34" s="25"/>
      <c r="UZR34" s="25"/>
      <c r="UZS34" s="25"/>
      <c r="UZT34" s="25"/>
      <c r="UZU34" s="25"/>
      <c r="UZV34" s="25"/>
      <c r="UZW34" s="25"/>
      <c r="UZX34" s="25"/>
      <c r="UZY34" s="25"/>
      <c r="UZZ34" s="25"/>
      <c r="VAA34" s="25"/>
      <c r="VAB34" s="25"/>
      <c r="VAC34" s="25"/>
      <c r="VAD34" s="25"/>
      <c r="VAE34" s="25"/>
      <c r="VAF34" s="25"/>
      <c r="VAG34" s="25"/>
      <c r="VAH34" s="25"/>
      <c r="VAI34" s="25"/>
      <c r="VAJ34" s="25"/>
      <c r="VAK34" s="25"/>
      <c r="VAL34" s="25"/>
      <c r="VAM34" s="25"/>
      <c r="VAN34" s="25"/>
      <c r="VAO34" s="25"/>
      <c r="VAP34" s="25"/>
      <c r="VAQ34" s="25"/>
      <c r="VAR34" s="25"/>
      <c r="VAS34" s="25"/>
      <c r="VAT34" s="25"/>
      <c r="VAU34" s="25"/>
      <c r="VAV34" s="25"/>
      <c r="VAW34" s="25"/>
      <c r="VAX34" s="25"/>
      <c r="VAY34" s="25"/>
      <c r="VAZ34" s="25"/>
      <c r="VBA34" s="25"/>
      <c r="VBB34" s="25"/>
      <c r="VBC34" s="25"/>
      <c r="VBD34" s="25"/>
      <c r="VBE34" s="25"/>
      <c r="VBF34" s="25"/>
      <c r="VBG34" s="25"/>
      <c r="VBH34" s="25"/>
      <c r="VBI34" s="25"/>
      <c r="VBJ34" s="25"/>
      <c r="VBK34" s="25"/>
      <c r="VBL34" s="25"/>
      <c r="VBM34" s="25"/>
      <c r="VBN34" s="25"/>
      <c r="VBO34" s="25"/>
      <c r="VBP34" s="25"/>
      <c r="VBQ34" s="25"/>
      <c r="VBR34" s="25"/>
      <c r="VBS34" s="25"/>
      <c r="VBT34" s="25"/>
      <c r="VBU34" s="25"/>
      <c r="VBV34" s="25"/>
      <c r="VBW34" s="25"/>
      <c r="VBX34" s="25"/>
      <c r="VBY34" s="25"/>
      <c r="VBZ34" s="25"/>
      <c r="VCA34" s="25"/>
      <c r="VCB34" s="25"/>
      <c r="VCC34" s="25"/>
      <c r="VCD34" s="25"/>
      <c r="VCE34" s="25"/>
      <c r="VCF34" s="25"/>
      <c r="VCG34" s="25"/>
      <c r="VCH34" s="25"/>
      <c r="VCI34" s="25"/>
      <c r="VCJ34" s="25"/>
      <c r="VCK34" s="25"/>
      <c r="VCL34" s="25"/>
      <c r="VCM34" s="25"/>
      <c r="VCN34" s="25"/>
      <c r="VCO34" s="25"/>
      <c r="VCP34" s="25"/>
      <c r="VCQ34" s="25"/>
      <c r="VCR34" s="25"/>
      <c r="VCS34" s="25"/>
      <c r="VCT34" s="25"/>
      <c r="VCU34" s="25"/>
      <c r="VCV34" s="25"/>
      <c r="VCW34" s="25"/>
      <c r="VCX34" s="25"/>
      <c r="VCY34" s="25"/>
      <c r="VCZ34" s="25"/>
      <c r="VDA34" s="25"/>
      <c r="VDB34" s="25"/>
      <c r="VDC34" s="25"/>
      <c r="VDD34" s="25"/>
      <c r="VDE34" s="25"/>
      <c r="VDF34" s="25"/>
      <c r="VDG34" s="25"/>
      <c r="VDH34" s="25"/>
      <c r="VDI34" s="25"/>
      <c r="VDJ34" s="25"/>
      <c r="VDK34" s="25"/>
      <c r="VDL34" s="25"/>
      <c r="VDM34" s="25"/>
      <c r="VDN34" s="25"/>
      <c r="VDO34" s="25"/>
      <c r="VDP34" s="25"/>
      <c r="VDQ34" s="25"/>
      <c r="VDR34" s="25"/>
      <c r="VDS34" s="25"/>
      <c r="VDT34" s="25"/>
      <c r="VDU34" s="25"/>
      <c r="VDV34" s="25"/>
      <c r="VDW34" s="25"/>
      <c r="VDX34" s="25"/>
      <c r="VDY34" s="25"/>
      <c r="VDZ34" s="25"/>
      <c r="VEA34" s="25"/>
      <c r="VEB34" s="25"/>
      <c r="VEC34" s="25"/>
      <c r="VED34" s="25"/>
      <c r="VEE34" s="25"/>
      <c r="VEF34" s="25"/>
      <c r="VEG34" s="25"/>
      <c r="VEH34" s="25"/>
      <c r="VEI34" s="25"/>
      <c r="VEJ34" s="25"/>
      <c r="VEK34" s="25"/>
      <c r="VEL34" s="25"/>
      <c r="VEM34" s="25"/>
      <c r="VEN34" s="25"/>
      <c r="VEO34" s="25"/>
      <c r="VEP34" s="25"/>
      <c r="VEQ34" s="25"/>
      <c r="VER34" s="25"/>
      <c r="VES34" s="25"/>
      <c r="VET34" s="25"/>
      <c r="VEU34" s="25"/>
      <c r="VEV34" s="25"/>
      <c r="VEW34" s="25"/>
      <c r="VEX34" s="25"/>
      <c r="VEY34" s="25"/>
      <c r="VEZ34" s="25"/>
      <c r="VFA34" s="25"/>
      <c r="VFB34" s="25"/>
      <c r="VFC34" s="25"/>
      <c r="VFD34" s="25"/>
      <c r="VFE34" s="25"/>
      <c r="VFF34" s="25"/>
      <c r="VFG34" s="25"/>
      <c r="VFH34" s="25"/>
      <c r="VFI34" s="25"/>
      <c r="VFJ34" s="25"/>
      <c r="VFK34" s="25"/>
      <c r="VFL34" s="25"/>
      <c r="VFM34" s="25"/>
      <c r="VFN34" s="25"/>
      <c r="VFO34" s="25"/>
      <c r="VFP34" s="25"/>
      <c r="VFQ34" s="25"/>
      <c r="VFR34" s="25"/>
      <c r="VFS34" s="25"/>
      <c r="VFT34" s="25"/>
      <c r="VFU34" s="25"/>
      <c r="VFV34" s="25"/>
      <c r="VFW34" s="25"/>
      <c r="VFX34" s="25"/>
      <c r="VFY34" s="25"/>
      <c r="VFZ34" s="25"/>
      <c r="VGA34" s="25"/>
      <c r="VGB34" s="25"/>
      <c r="VGC34" s="25"/>
      <c r="VGD34" s="25"/>
      <c r="VGE34" s="25"/>
      <c r="VGF34" s="25"/>
      <c r="VGG34" s="25"/>
      <c r="VGH34" s="25"/>
      <c r="VGI34" s="25"/>
      <c r="VGJ34" s="25"/>
      <c r="VGK34" s="25"/>
      <c r="VGL34" s="25"/>
      <c r="VGM34" s="25"/>
      <c r="VGN34" s="25"/>
      <c r="VGO34" s="25"/>
      <c r="VGP34" s="25"/>
      <c r="VGQ34" s="25"/>
      <c r="VGR34" s="25"/>
      <c r="VGS34" s="25"/>
      <c r="VGT34" s="25"/>
      <c r="VGU34" s="25"/>
      <c r="VGV34" s="25"/>
      <c r="VGW34" s="25"/>
      <c r="VGX34" s="25"/>
      <c r="VGY34" s="25"/>
      <c r="VGZ34" s="25"/>
      <c r="VHA34" s="25"/>
      <c r="VHB34" s="25"/>
      <c r="VHC34" s="25"/>
      <c r="VHD34" s="25"/>
      <c r="VHE34" s="25"/>
      <c r="VHF34" s="25"/>
      <c r="VHG34" s="25"/>
      <c r="VHH34" s="25"/>
      <c r="VHI34" s="25"/>
      <c r="VHJ34" s="25"/>
      <c r="VHK34" s="25"/>
      <c r="VHL34" s="25"/>
      <c r="VHM34" s="25"/>
      <c r="VHN34" s="25"/>
      <c r="VHO34" s="25"/>
      <c r="VHP34" s="25"/>
      <c r="VHQ34" s="25"/>
      <c r="VHR34" s="25"/>
      <c r="VHS34" s="25"/>
      <c r="VHT34" s="25"/>
      <c r="VHU34" s="25"/>
      <c r="VHV34" s="25"/>
      <c r="VHW34" s="25"/>
      <c r="VHX34" s="25"/>
      <c r="VHY34" s="25"/>
      <c r="VHZ34" s="25"/>
      <c r="VIA34" s="25"/>
      <c r="VIB34" s="25"/>
      <c r="VIC34" s="25"/>
      <c r="VID34" s="25"/>
      <c r="VIE34" s="25"/>
      <c r="VIF34" s="25"/>
      <c r="VIG34" s="25"/>
      <c r="VIH34" s="25"/>
      <c r="VII34" s="25"/>
      <c r="VIJ34" s="25"/>
      <c r="VIK34" s="25"/>
      <c r="VIL34" s="25"/>
      <c r="VIM34" s="25"/>
      <c r="VIN34" s="25"/>
      <c r="VIO34" s="25"/>
      <c r="VIP34" s="25"/>
      <c r="VIQ34" s="25"/>
      <c r="VIR34" s="25"/>
      <c r="VIS34" s="25"/>
      <c r="VIT34" s="25"/>
      <c r="VIU34" s="25"/>
      <c r="VIV34" s="25"/>
      <c r="VIW34" s="25"/>
      <c r="VIX34" s="25"/>
      <c r="VIY34" s="25"/>
      <c r="VIZ34" s="25"/>
      <c r="VJA34" s="25"/>
      <c r="VJB34" s="25"/>
      <c r="VJC34" s="25"/>
      <c r="VJD34" s="25"/>
      <c r="VJE34" s="25"/>
      <c r="VJF34" s="25"/>
      <c r="VJG34" s="25"/>
      <c r="VJH34" s="25"/>
      <c r="VJI34" s="25"/>
      <c r="VJJ34" s="25"/>
      <c r="VJK34" s="25"/>
      <c r="VJL34" s="25"/>
      <c r="VJM34" s="25"/>
      <c r="VJN34" s="25"/>
      <c r="VJO34" s="25"/>
      <c r="VJP34" s="25"/>
      <c r="VJQ34" s="25"/>
      <c r="VJR34" s="25"/>
      <c r="VJS34" s="25"/>
      <c r="VJT34" s="25"/>
      <c r="VJU34" s="25"/>
      <c r="VJV34" s="25"/>
      <c r="VJW34" s="25"/>
      <c r="VJX34" s="25"/>
      <c r="VJY34" s="25"/>
      <c r="VJZ34" s="25"/>
      <c r="VKA34" s="25"/>
      <c r="VKB34" s="25"/>
      <c r="VKC34" s="25"/>
      <c r="VKD34" s="25"/>
      <c r="VKE34" s="25"/>
      <c r="VKF34" s="25"/>
      <c r="VKG34" s="25"/>
      <c r="VKH34" s="25"/>
      <c r="VKI34" s="25"/>
      <c r="VKJ34" s="25"/>
      <c r="VKK34" s="25"/>
      <c r="VKL34" s="25"/>
      <c r="VKM34" s="25"/>
      <c r="VKN34" s="25"/>
      <c r="VKO34" s="25"/>
      <c r="VKP34" s="25"/>
      <c r="VKQ34" s="25"/>
      <c r="VKR34" s="25"/>
      <c r="VKS34" s="25"/>
      <c r="VKT34" s="25"/>
      <c r="VKU34" s="25"/>
      <c r="VKV34" s="25"/>
      <c r="VKW34" s="25"/>
      <c r="VKX34" s="25"/>
      <c r="VKY34" s="25"/>
      <c r="VKZ34" s="25"/>
      <c r="VLA34" s="25"/>
      <c r="VLB34" s="25"/>
      <c r="VLC34" s="25"/>
      <c r="VLD34" s="25"/>
      <c r="VLE34" s="25"/>
      <c r="VLF34" s="25"/>
      <c r="VLG34" s="25"/>
      <c r="VLH34" s="25"/>
      <c r="VLI34" s="25"/>
      <c r="VLJ34" s="25"/>
      <c r="VLK34" s="25"/>
      <c r="VLL34" s="25"/>
      <c r="VLM34" s="25"/>
      <c r="VLN34" s="25"/>
      <c r="VLO34" s="25"/>
      <c r="VLP34" s="25"/>
      <c r="VLQ34" s="25"/>
      <c r="VLR34" s="25"/>
      <c r="VLS34" s="25"/>
      <c r="VLT34" s="25"/>
      <c r="VLU34" s="25"/>
      <c r="VLV34" s="25"/>
      <c r="VLW34" s="25"/>
      <c r="VLX34" s="25"/>
      <c r="VLY34" s="25"/>
      <c r="VLZ34" s="25"/>
      <c r="VMA34" s="25"/>
      <c r="VMB34" s="25"/>
      <c r="VMC34" s="25"/>
      <c r="VMD34" s="25"/>
      <c r="VME34" s="25"/>
      <c r="VMF34" s="25"/>
      <c r="VMG34" s="25"/>
      <c r="VMH34" s="25"/>
      <c r="VMI34" s="25"/>
      <c r="VMJ34" s="25"/>
      <c r="VMK34" s="25"/>
      <c r="VML34" s="25"/>
      <c r="VMM34" s="25"/>
      <c r="VMN34" s="25"/>
      <c r="VMO34" s="25"/>
      <c r="VMP34" s="25"/>
      <c r="VMQ34" s="25"/>
      <c r="VMR34" s="25"/>
      <c r="VMS34" s="25"/>
      <c r="VMT34" s="25"/>
      <c r="VMU34" s="25"/>
      <c r="VMV34" s="25"/>
      <c r="VMW34" s="25"/>
      <c r="VMX34" s="25"/>
      <c r="VMY34" s="25"/>
      <c r="VMZ34" s="25"/>
      <c r="VNA34" s="25"/>
      <c r="VNB34" s="25"/>
      <c r="VNC34" s="25"/>
      <c r="VND34" s="25"/>
      <c r="VNE34" s="25"/>
      <c r="VNF34" s="25"/>
      <c r="VNG34" s="25"/>
      <c r="VNH34" s="25"/>
      <c r="VNI34" s="25"/>
      <c r="VNJ34" s="25"/>
      <c r="VNK34" s="25"/>
      <c r="VNL34" s="25"/>
      <c r="VNM34" s="25"/>
      <c r="VNN34" s="25"/>
      <c r="VNO34" s="25"/>
      <c r="VNP34" s="25"/>
      <c r="VNQ34" s="25"/>
      <c r="VNR34" s="25"/>
      <c r="VNS34" s="25"/>
      <c r="VNT34" s="25"/>
      <c r="VNU34" s="25"/>
      <c r="VNV34" s="25"/>
      <c r="VNW34" s="25"/>
      <c r="VNX34" s="25"/>
      <c r="VNY34" s="25"/>
      <c r="VNZ34" s="25"/>
      <c r="VOA34" s="25"/>
      <c r="VOB34" s="25"/>
      <c r="VOC34" s="25"/>
      <c r="VOD34" s="25"/>
      <c r="VOE34" s="25"/>
      <c r="VOF34" s="25"/>
      <c r="VOG34" s="25"/>
      <c r="VOH34" s="25"/>
      <c r="VOI34" s="25"/>
      <c r="VOJ34" s="25"/>
      <c r="VOK34" s="25"/>
      <c r="VOL34" s="25"/>
      <c r="VOM34" s="25"/>
      <c r="VON34" s="25"/>
      <c r="VOO34" s="25"/>
      <c r="VOP34" s="25"/>
      <c r="VOQ34" s="25"/>
      <c r="VOR34" s="25"/>
      <c r="VOS34" s="25"/>
      <c r="VOT34" s="25"/>
      <c r="VOU34" s="25"/>
      <c r="VOV34" s="25"/>
      <c r="VOW34" s="25"/>
      <c r="VOX34" s="25"/>
      <c r="VOY34" s="25"/>
      <c r="VOZ34" s="25"/>
      <c r="VPA34" s="25"/>
      <c r="VPB34" s="25"/>
      <c r="VPC34" s="25"/>
      <c r="VPD34" s="25"/>
      <c r="VPE34" s="25"/>
      <c r="VPF34" s="25"/>
      <c r="VPG34" s="25"/>
      <c r="VPH34" s="25"/>
      <c r="VPI34" s="25"/>
      <c r="VPJ34" s="25"/>
      <c r="VPK34" s="25"/>
      <c r="VPL34" s="25"/>
      <c r="VPM34" s="25"/>
      <c r="VPN34" s="25"/>
      <c r="VPO34" s="25"/>
      <c r="VPP34" s="25"/>
      <c r="VPQ34" s="25"/>
      <c r="VPR34" s="25"/>
      <c r="VPS34" s="25"/>
      <c r="VPT34" s="25"/>
      <c r="VPU34" s="25"/>
      <c r="VPV34" s="25"/>
      <c r="VPW34" s="25"/>
      <c r="VPX34" s="25"/>
      <c r="VPY34" s="25"/>
      <c r="VPZ34" s="25"/>
      <c r="VQA34" s="25"/>
      <c r="VQB34" s="25"/>
      <c r="VQC34" s="25"/>
      <c r="VQD34" s="25"/>
      <c r="VQE34" s="25"/>
      <c r="VQF34" s="25"/>
      <c r="VQG34" s="25"/>
      <c r="VQH34" s="25"/>
      <c r="VQI34" s="25"/>
      <c r="VQJ34" s="25"/>
      <c r="VQK34" s="25"/>
      <c r="VQL34" s="25"/>
      <c r="VQM34" s="25"/>
      <c r="VQN34" s="25"/>
      <c r="VQO34" s="25"/>
      <c r="VQP34" s="25"/>
      <c r="VQQ34" s="25"/>
      <c r="VQR34" s="25"/>
      <c r="VQS34" s="25"/>
      <c r="VQT34" s="25"/>
      <c r="VQU34" s="25"/>
      <c r="VQV34" s="25"/>
      <c r="VQW34" s="25"/>
      <c r="VQX34" s="25"/>
      <c r="VQY34" s="25"/>
      <c r="VQZ34" s="25"/>
      <c r="VRA34" s="25"/>
      <c r="VRB34" s="25"/>
      <c r="VRC34" s="25"/>
      <c r="VRD34" s="25"/>
      <c r="VRE34" s="25"/>
      <c r="VRF34" s="25"/>
      <c r="VRG34" s="25"/>
      <c r="VRH34" s="25"/>
      <c r="VRI34" s="25"/>
      <c r="VRJ34" s="25"/>
      <c r="VRK34" s="25"/>
      <c r="VRL34" s="25"/>
      <c r="VRM34" s="25"/>
      <c r="VRN34" s="25"/>
      <c r="VRO34" s="25"/>
      <c r="VRP34" s="25"/>
      <c r="VRQ34" s="25"/>
      <c r="VRR34" s="25"/>
      <c r="VRS34" s="25"/>
      <c r="VRT34" s="25"/>
      <c r="VRU34" s="25"/>
      <c r="VRV34" s="25"/>
      <c r="VRW34" s="25"/>
      <c r="VRX34" s="25"/>
      <c r="VRY34" s="25"/>
      <c r="VRZ34" s="25"/>
      <c r="VSA34" s="25"/>
      <c r="VSB34" s="25"/>
      <c r="VSC34" s="25"/>
      <c r="VSD34" s="25"/>
      <c r="VSE34" s="25"/>
      <c r="VSF34" s="25"/>
      <c r="VSG34" s="25"/>
      <c r="VSH34" s="25"/>
      <c r="VSI34" s="25"/>
      <c r="VSJ34" s="25"/>
      <c r="VSK34" s="25"/>
      <c r="VSL34" s="25"/>
      <c r="VSM34" s="25"/>
      <c r="VSN34" s="25"/>
      <c r="VSO34" s="25"/>
      <c r="VSP34" s="25"/>
      <c r="VSQ34" s="25"/>
      <c r="VSR34" s="25"/>
      <c r="VSS34" s="25"/>
      <c r="VST34" s="25"/>
      <c r="VSU34" s="25"/>
      <c r="VSV34" s="25"/>
      <c r="VSW34" s="25"/>
      <c r="VSX34" s="25"/>
      <c r="VSY34" s="25"/>
      <c r="VSZ34" s="25"/>
      <c r="VTA34" s="25"/>
      <c r="VTB34" s="25"/>
      <c r="VTC34" s="25"/>
      <c r="VTD34" s="25"/>
      <c r="VTE34" s="25"/>
      <c r="VTF34" s="25"/>
      <c r="VTG34" s="25"/>
      <c r="VTH34" s="25"/>
      <c r="VTI34" s="25"/>
      <c r="VTJ34" s="25"/>
      <c r="VTK34" s="25"/>
      <c r="VTL34" s="25"/>
      <c r="VTM34" s="25"/>
      <c r="VTN34" s="25"/>
      <c r="VTO34" s="25"/>
      <c r="VTP34" s="25"/>
      <c r="VTQ34" s="25"/>
      <c r="VTR34" s="25"/>
      <c r="VTS34" s="25"/>
      <c r="VTT34" s="25"/>
      <c r="VTU34" s="25"/>
      <c r="VTV34" s="25"/>
      <c r="VTW34" s="25"/>
      <c r="VTX34" s="25"/>
      <c r="VTY34" s="25"/>
      <c r="VTZ34" s="25"/>
      <c r="VUA34" s="25"/>
      <c r="VUB34" s="25"/>
      <c r="VUC34" s="25"/>
      <c r="VUD34" s="25"/>
      <c r="VUE34" s="25"/>
      <c r="VUF34" s="25"/>
      <c r="VUG34" s="25"/>
      <c r="VUH34" s="25"/>
      <c r="VUI34" s="25"/>
      <c r="VUJ34" s="25"/>
      <c r="VUK34" s="25"/>
      <c r="VUL34" s="25"/>
      <c r="VUM34" s="25"/>
      <c r="VUN34" s="25"/>
      <c r="VUO34" s="25"/>
      <c r="VUP34" s="25"/>
      <c r="VUQ34" s="25"/>
      <c r="VUR34" s="25"/>
      <c r="VUS34" s="25"/>
      <c r="VUT34" s="25"/>
      <c r="VUU34" s="25"/>
      <c r="VUV34" s="25"/>
      <c r="VUW34" s="25"/>
      <c r="VUX34" s="25"/>
      <c r="VUY34" s="25"/>
      <c r="VUZ34" s="25"/>
      <c r="VVA34" s="25"/>
      <c r="VVB34" s="25"/>
      <c r="VVC34" s="25"/>
      <c r="VVD34" s="25"/>
      <c r="VVE34" s="25"/>
      <c r="VVF34" s="25"/>
      <c r="VVG34" s="25"/>
      <c r="VVH34" s="25"/>
      <c r="VVI34" s="25"/>
      <c r="VVJ34" s="25"/>
      <c r="VVK34" s="25"/>
      <c r="VVL34" s="25"/>
      <c r="VVM34" s="25"/>
      <c r="VVN34" s="25"/>
      <c r="VVO34" s="25"/>
      <c r="VVP34" s="25"/>
      <c r="VVQ34" s="25"/>
      <c r="VVR34" s="25"/>
      <c r="VVS34" s="25"/>
      <c r="VVT34" s="25"/>
      <c r="VVU34" s="25"/>
      <c r="VVV34" s="25"/>
      <c r="VVW34" s="25"/>
      <c r="VVX34" s="25"/>
      <c r="VVY34" s="25"/>
      <c r="VVZ34" s="25"/>
      <c r="VWA34" s="25"/>
      <c r="VWB34" s="25"/>
      <c r="VWC34" s="25"/>
      <c r="VWD34" s="25"/>
      <c r="VWE34" s="25"/>
      <c r="VWF34" s="25"/>
      <c r="VWG34" s="25"/>
      <c r="VWH34" s="25"/>
      <c r="VWI34" s="25"/>
      <c r="VWJ34" s="25"/>
      <c r="VWK34" s="25"/>
      <c r="VWL34" s="25"/>
      <c r="VWM34" s="25"/>
      <c r="VWN34" s="25"/>
      <c r="VWO34" s="25"/>
      <c r="VWP34" s="25"/>
      <c r="VWQ34" s="25"/>
      <c r="VWR34" s="25"/>
      <c r="VWS34" s="25"/>
      <c r="VWT34" s="25"/>
      <c r="VWU34" s="25"/>
      <c r="VWV34" s="25"/>
      <c r="VWW34" s="25"/>
      <c r="VWX34" s="25"/>
      <c r="VWY34" s="25"/>
      <c r="VWZ34" s="25"/>
      <c r="VXA34" s="25"/>
      <c r="VXB34" s="25"/>
      <c r="VXC34" s="25"/>
      <c r="VXD34" s="25"/>
      <c r="VXE34" s="25"/>
      <c r="VXF34" s="25"/>
      <c r="VXG34" s="25"/>
      <c r="VXH34" s="25"/>
      <c r="VXI34" s="25"/>
      <c r="VXJ34" s="25"/>
      <c r="VXK34" s="25"/>
      <c r="VXL34" s="25"/>
      <c r="VXM34" s="25"/>
      <c r="VXN34" s="25"/>
      <c r="VXO34" s="25"/>
      <c r="VXP34" s="25"/>
      <c r="VXQ34" s="25"/>
      <c r="VXR34" s="25"/>
      <c r="VXS34" s="25"/>
      <c r="VXT34" s="25"/>
      <c r="VXU34" s="25"/>
      <c r="VXV34" s="25"/>
      <c r="VXW34" s="25"/>
      <c r="VXX34" s="25"/>
      <c r="VXY34" s="25"/>
      <c r="VXZ34" s="25"/>
      <c r="VYA34" s="25"/>
      <c r="VYB34" s="25"/>
      <c r="VYC34" s="25"/>
      <c r="VYD34" s="25"/>
      <c r="VYE34" s="25"/>
      <c r="VYF34" s="25"/>
      <c r="VYG34" s="25"/>
      <c r="VYH34" s="25"/>
      <c r="VYI34" s="25"/>
      <c r="VYJ34" s="25"/>
      <c r="VYK34" s="25"/>
      <c r="VYL34" s="25"/>
      <c r="VYM34" s="25"/>
      <c r="VYN34" s="25"/>
      <c r="VYO34" s="25"/>
      <c r="VYP34" s="25"/>
      <c r="VYQ34" s="25"/>
      <c r="VYR34" s="25"/>
      <c r="VYS34" s="25"/>
      <c r="VYT34" s="25"/>
      <c r="VYU34" s="25"/>
      <c r="VYV34" s="25"/>
      <c r="VYW34" s="25"/>
      <c r="VYX34" s="25"/>
      <c r="VYY34" s="25"/>
      <c r="VYZ34" s="25"/>
      <c r="VZA34" s="25"/>
      <c r="VZB34" s="25"/>
      <c r="VZC34" s="25"/>
      <c r="VZD34" s="25"/>
      <c r="VZE34" s="25"/>
      <c r="VZF34" s="25"/>
      <c r="VZG34" s="25"/>
      <c r="VZH34" s="25"/>
      <c r="VZI34" s="25"/>
      <c r="VZJ34" s="25"/>
      <c r="VZK34" s="25"/>
      <c r="VZL34" s="25"/>
      <c r="VZM34" s="25"/>
      <c r="VZN34" s="25"/>
      <c r="VZO34" s="25"/>
      <c r="VZP34" s="25"/>
      <c r="VZQ34" s="25"/>
      <c r="VZR34" s="25"/>
      <c r="VZS34" s="25"/>
      <c r="VZT34" s="25"/>
      <c r="VZU34" s="25"/>
      <c r="VZV34" s="25"/>
      <c r="VZW34" s="25"/>
      <c r="VZX34" s="25"/>
      <c r="VZY34" s="25"/>
      <c r="VZZ34" s="25"/>
      <c r="WAA34" s="25"/>
      <c r="WAB34" s="25"/>
      <c r="WAC34" s="25"/>
      <c r="WAD34" s="25"/>
      <c r="WAE34" s="25"/>
      <c r="WAF34" s="25"/>
      <c r="WAG34" s="25"/>
      <c r="WAH34" s="25"/>
      <c r="WAI34" s="25"/>
      <c r="WAJ34" s="25"/>
      <c r="WAK34" s="25"/>
      <c r="WAL34" s="25"/>
      <c r="WAM34" s="25"/>
      <c r="WAN34" s="25"/>
      <c r="WAO34" s="25"/>
      <c r="WAP34" s="25"/>
      <c r="WAQ34" s="25"/>
      <c r="WAR34" s="25"/>
      <c r="WAS34" s="25"/>
      <c r="WAT34" s="25"/>
      <c r="WAU34" s="25"/>
      <c r="WAV34" s="25"/>
      <c r="WAW34" s="25"/>
      <c r="WAX34" s="25"/>
      <c r="WAY34" s="25"/>
      <c r="WAZ34" s="25"/>
      <c r="WBA34" s="25"/>
      <c r="WBB34" s="25"/>
      <c r="WBC34" s="25"/>
      <c r="WBD34" s="25"/>
      <c r="WBE34" s="25"/>
      <c r="WBF34" s="25"/>
      <c r="WBG34" s="25"/>
      <c r="WBH34" s="25"/>
      <c r="WBI34" s="25"/>
      <c r="WBJ34" s="25"/>
      <c r="WBK34" s="25"/>
      <c r="WBL34" s="25"/>
      <c r="WBM34" s="25"/>
      <c r="WBN34" s="25"/>
      <c r="WBO34" s="25"/>
      <c r="WBP34" s="25"/>
      <c r="WBQ34" s="25"/>
      <c r="WBR34" s="25"/>
      <c r="WBS34" s="25"/>
      <c r="WBT34" s="25"/>
      <c r="WBU34" s="25"/>
      <c r="WBV34" s="25"/>
      <c r="WBW34" s="25"/>
      <c r="WBX34" s="25"/>
      <c r="WBY34" s="25"/>
      <c r="WBZ34" s="25"/>
      <c r="WCA34" s="25"/>
      <c r="WCB34" s="25"/>
      <c r="WCC34" s="25"/>
      <c r="WCD34" s="25"/>
      <c r="WCE34" s="25"/>
      <c r="WCF34" s="25"/>
      <c r="WCG34" s="25"/>
      <c r="WCH34" s="25"/>
      <c r="WCI34" s="25"/>
      <c r="WCJ34" s="25"/>
      <c r="WCK34" s="25"/>
      <c r="WCL34" s="25"/>
      <c r="WCM34" s="25"/>
      <c r="WCN34" s="25"/>
      <c r="WCO34" s="25"/>
      <c r="WCP34" s="25"/>
      <c r="WCQ34" s="25"/>
      <c r="WCR34" s="25"/>
      <c r="WCS34" s="25"/>
      <c r="WCT34" s="25"/>
      <c r="WCU34" s="25"/>
      <c r="WCV34" s="25"/>
      <c r="WCW34" s="25"/>
      <c r="WCX34" s="25"/>
      <c r="WCY34" s="25"/>
      <c r="WCZ34" s="25"/>
      <c r="WDA34" s="25"/>
      <c r="WDB34" s="25"/>
      <c r="WDC34" s="25"/>
      <c r="WDD34" s="25"/>
      <c r="WDE34" s="25"/>
      <c r="WDF34" s="25"/>
      <c r="WDG34" s="25"/>
      <c r="WDH34" s="25"/>
      <c r="WDI34" s="25"/>
      <c r="WDJ34" s="25"/>
      <c r="WDK34" s="25"/>
      <c r="WDL34" s="25"/>
      <c r="WDM34" s="25"/>
      <c r="WDN34" s="25"/>
      <c r="WDO34" s="25"/>
      <c r="WDP34" s="25"/>
      <c r="WDQ34" s="25"/>
      <c r="WDR34" s="25"/>
      <c r="WDS34" s="25"/>
      <c r="WDT34" s="25"/>
      <c r="WDU34" s="25"/>
      <c r="WDV34" s="25"/>
      <c r="WDW34" s="25"/>
      <c r="WDX34" s="25"/>
      <c r="WDY34" s="25"/>
      <c r="WDZ34" s="25"/>
      <c r="WEA34" s="25"/>
      <c r="WEB34" s="25"/>
      <c r="WEC34" s="25"/>
      <c r="WED34" s="25"/>
      <c r="WEE34" s="25"/>
      <c r="WEF34" s="25"/>
      <c r="WEG34" s="25"/>
      <c r="WEH34" s="25"/>
      <c r="WEI34" s="25"/>
      <c r="WEJ34" s="25"/>
      <c r="WEK34" s="25"/>
      <c r="WEL34" s="25"/>
      <c r="WEM34" s="25"/>
      <c r="WEN34" s="25"/>
      <c r="WEO34" s="25"/>
      <c r="WEP34" s="25"/>
      <c r="WEQ34" s="25"/>
      <c r="WER34" s="25"/>
      <c r="WES34" s="25"/>
      <c r="WET34" s="25"/>
      <c r="WEU34" s="25"/>
      <c r="WEV34" s="25"/>
      <c r="WEW34" s="25"/>
      <c r="WEX34" s="25"/>
      <c r="WEY34" s="25"/>
      <c r="WEZ34" s="25"/>
      <c r="WFA34" s="25"/>
      <c r="WFB34" s="25"/>
      <c r="WFC34" s="25"/>
      <c r="WFD34" s="25"/>
      <c r="WFE34" s="25"/>
      <c r="WFF34" s="25"/>
      <c r="WFG34" s="25"/>
      <c r="WFH34" s="25"/>
      <c r="WFI34" s="25"/>
      <c r="WFJ34" s="25"/>
      <c r="WFK34" s="25"/>
      <c r="WFL34" s="25"/>
      <c r="WFM34" s="25"/>
      <c r="WFN34" s="25"/>
      <c r="WFO34" s="25"/>
      <c r="WFP34" s="25"/>
      <c r="WFQ34" s="25"/>
      <c r="WFR34" s="25"/>
      <c r="WFS34" s="25"/>
      <c r="WFT34" s="25"/>
      <c r="WFU34" s="25"/>
      <c r="WFV34" s="25"/>
      <c r="WFW34" s="25"/>
      <c r="WFX34" s="25"/>
      <c r="WFY34" s="25"/>
      <c r="WFZ34" s="25"/>
      <c r="WGA34" s="25"/>
      <c r="WGB34" s="25"/>
      <c r="WGC34" s="25"/>
      <c r="WGD34" s="25"/>
      <c r="WGE34" s="25"/>
      <c r="WGF34" s="25"/>
      <c r="WGG34" s="25"/>
      <c r="WGH34" s="25"/>
      <c r="WGI34" s="25"/>
      <c r="WGJ34" s="25"/>
      <c r="WGK34" s="25"/>
      <c r="WGL34" s="25"/>
      <c r="WGM34" s="25"/>
      <c r="WGN34" s="25"/>
      <c r="WGO34" s="25"/>
      <c r="WGP34" s="25"/>
      <c r="WGQ34" s="25"/>
      <c r="WGR34" s="25"/>
      <c r="WGS34" s="25"/>
      <c r="WGT34" s="25"/>
      <c r="WGU34" s="25"/>
      <c r="WGV34" s="25"/>
      <c r="WGW34" s="25"/>
      <c r="WGX34" s="25"/>
      <c r="WGY34" s="25"/>
      <c r="WGZ34" s="25"/>
      <c r="WHA34" s="25"/>
      <c r="WHB34" s="25"/>
      <c r="WHC34" s="25"/>
      <c r="WHD34" s="25"/>
      <c r="WHE34" s="25"/>
      <c r="WHF34" s="25"/>
      <c r="WHG34" s="25"/>
      <c r="WHH34" s="25"/>
      <c r="WHI34" s="25"/>
      <c r="WHJ34" s="25"/>
      <c r="WHK34" s="25"/>
      <c r="WHL34" s="25"/>
      <c r="WHM34" s="25"/>
      <c r="WHN34" s="25"/>
      <c r="WHO34" s="25"/>
      <c r="WHP34" s="25"/>
      <c r="WHQ34" s="25"/>
      <c r="WHR34" s="25"/>
      <c r="WHS34" s="25"/>
      <c r="WHT34" s="25"/>
      <c r="WHU34" s="25"/>
      <c r="WHV34" s="25"/>
      <c r="WHW34" s="25"/>
      <c r="WHX34" s="25"/>
      <c r="WHY34" s="25"/>
      <c r="WHZ34" s="25"/>
      <c r="WIA34" s="25"/>
      <c r="WIB34" s="25"/>
      <c r="WIC34" s="25"/>
      <c r="WID34" s="25"/>
      <c r="WIE34" s="25"/>
      <c r="WIF34" s="25"/>
      <c r="WIG34" s="25"/>
      <c r="WIH34" s="25"/>
      <c r="WII34" s="25"/>
      <c r="WIJ34" s="25"/>
      <c r="WIK34" s="25"/>
      <c r="WIL34" s="25"/>
      <c r="WIM34" s="25"/>
      <c r="WIN34" s="25"/>
      <c r="WIO34" s="25"/>
      <c r="WIP34" s="25"/>
      <c r="WIQ34" s="25"/>
      <c r="WIR34" s="25"/>
      <c r="WIS34" s="25"/>
      <c r="WIT34" s="25"/>
      <c r="WIU34" s="25"/>
      <c r="WIV34" s="25"/>
      <c r="WIW34" s="25"/>
      <c r="WIX34" s="25"/>
      <c r="WIY34" s="25"/>
      <c r="WIZ34" s="25"/>
      <c r="WJA34" s="25"/>
      <c r="WJB34" s="25"/>
      <c r="WJC34" s="25"/>
      <c r="WJD34" s="25"/>
      <c r="WJE34" s="25"/>
      <c r="WJF34" s="25"/>
      <c r="WJG34" s="25"/>
      <c r="WJH34" s="25"/>
      <c r="WJI34" s="25"/>
      <c r="WJJ34" s="25"/>
      <c r="WJK34" s="25"/>
      <c r="WJL34" s="25"/>
      <c r="WJM34" s="25"/>
      <c r="WJN34" s="25"/>
      <c r="WJO34" s="25"/>
      <c r="WJP34" s="25"/>
      <c r="WJQ34" s="25"/>
      <c r="WJR34" s="25"/>
      <c r="WJS34" s="25"/>
      <c r="WJT34" s="25"/>
      <c r="WJU34" s="25"/>
      <c r="WJV34" s="25"/>
      <c r="WJW34" s="25"/>
      <c r="WJX34" s="25"/>
      <c r="WJY34" s="25"/>
      <c r="WJZ34" s="25"/>
      <c r="WKA34" s="25"/>
      <c r="WKB34" s="25"/>
      <c r="WKC34" s="25"/>
      <c r="WKD34" s="25"/>
      <c r="WKE34" s="25"/>
      <c r="WKF34" s="25"/>
      <c r="WKG34" s="25"/>
      <c r="WKH34" s="25"/>
      <c r="WKI34" s="25"/>
      <c r="WKJ34" s="25"/>
      <c r="WKK34" s="25"/>
      <c r="WKL34" s="25"/>
      <c r="WKM34" s="25"/>
      <c r="WKN34" s="25"/>
      <c r="WKO34" s="25"/>
      <c r="WKP34" s="25"/>
      <c r="WKQ34" s="25"/>
      <c r="WKR34" s="25"/>
      <c r="WKS34" s="25"/>
      <c r="WKT34" s="25"/>
      <c r="WKU34" s="25"/>
      <c r="WKV34" s="25"/>
      <c r="WKW34" s="25"/>
      <c r="WKX34" s="25"/>
      <c r="WKY34" s="25"/>
      <c r="WKZ34" s="25"/>
      <c r="WLA34" s="25"/>
      <c r="WLB34" s="25"/>
      <c r="WLC34" s="25"/>
      <c r="WLD34" s="25"/>
      <c r="WLE34" s="25"/>
      <c r="WLF34" s="25"/>
      <c r="WLG34" s="25"/>
      <c r="WLH34" s="25"/>
      <c r="WLI34" s="25"/>
      <c r="WLJ34" s="25"/>
      <c r="WLK34" s="25"/>
      <c r="WLL34" s="25"/>
      <c r="WLM34" s="25"/>
      <c r="WLN34" s="25"/>
      <c r="WLO34" s="25"/>
      <c r="WLP34" s="25"/>
      <c r="WLQ34" s="25"/>
      <c r="WLR34" s="25"/>
      <c r="WLS34" s="25"/>
      <c r="WLT34" s="25"/>
      <c r="WLU34" s="25"/>
      <c r="WLV34" s="25"/>
      <c r="WLW34" s="25"/>
      <c r="WLX34" s="25"/>
      <c r="WLY34" s="25"/>
      <c r="WLZ34" s="25"/>
      <c r="WMA34" s="25"/>
      <c r="WMB34" s="25"/>
      <c r="WMC34" s="25"/>
      <c r="WMD34" s="25"/>
      <c r="WME34" s="25"/>
      <c r="WMF34" s="25"/>
      <c r="WMG34" s="25"/>
      <c r="WMH34" s="25"/>
      <c r="WMI34" s="25"/>
      <c r="WMJ34" s="25"/>
      <c r="WMK34" s="25"/>
      <c r="WML34" s="25"/>
      <c r="WMM34" s="25"/>
      <c r="WMN34" s="25"/>
      <c r="WMO34" s="25"/>
      <c r="WMP34" s="25"/>
      <c r="WMQ34" s="25"/>
      <c r="WMR34" s="25"/>
      <c r="WMS34" s="25"/>
      <c r="WMT34" s="25"/>
      <c r="WMU34" s="25"/>
      <c r="WMV34" s="25"/>
      <c r="WMW34" s="25"/>
      <c r="WMX34" s="25"/>
      <c r="WMY34" s="25"/>
      <c r="WMZ34" s="25"/>
      <c r="WNA34" s="25"/>
      <c r="WNB34" s="25"/>
      <c r="WNC34" s="25"/>
      <c r="WND34" s="25"/>
      <c r="WNE34" s="25"/>
      <c r="WNF34" s="25"/>
      <c r="WNG34" s="25"/>
      <c r="WNH34" s="25"/>
      <c r="WNI34" s="25"/>
      <c r="WNJ34" s="25"/>
      <c r="WNK34" s="25"/>
      <c r="WNL34" s="25"/>
      <c r="WNM34" s="25"/>
      <c r="WNN34" s="25"/>
      <c r="WNO34" s="25"/>
      <c r="WNP34" s="25"/>
      <c r="WNQ34" s="25"/>
      <c r="WNR34" s="25"/>
      <c r="WNS34" s="25"/>
      <c r="WNT34" s="25"/>
      <c r="WNU34" s="25"/>
      <c r="WNV34" s="25"/>
      <c r="WNW34" s="25"/>
      <c r="WNX34" s="25"/>
      <c r="WNY34" s="25"/>
      <c r="WNZ34" s="25"/>
      <c r="WOA34" s="25"/>
      <c r="WOB34" s="25"/>
      <c r="WOC34" s="25"/>
      <c r="WOD34" s="25"/>
      <c r="WOE34" s="25"/>
      <c r="WOF34" s="25"/>
      <c r="WOG34" s="25"/>
      <c r="WOH34" s="25"/>
      <c r="WOI34" s="25"/>
      <c r="WOJ34" s="25"/>
      <c r="WOK34" s="25"/>
      <c r="WOL34" s="25"/>
      <c r="WOM34" s="25"/>
      <c r="WON34" s="25"/>
      <c r="WOO34" s="25"/>
      <c r="WOP34" s="25"/>
      <c r="WOQ34" s="25"/>
      <c r="WOR34" s="25"/>
      <c r="WOS34" s="25"/>
      <c r="WOT34" s="25"/>
      <c r="WOU34" s="25"/>
      <c r="WOV34" s="25"/>
      <c r="WOW34" s="25"/>
      <c r="WOX34" s="25"/>
      <c r="WOY34" s="25"/>
      <c r="WOZ34" s="25"/>
      <c r="WPA34" s="25"/>
      <c r="WPB34" s="25"/>
      <c r="WPC34" s="25"/>
      <c r="WPD34" s="25"/>
      <c r="WPE34" s="25"/>
      <c r="WPF34" s="25"/>
      <c r="WPG34" s="25"/>
      <c r="WPH34" s="25"/>
      <c r="WPI34" s="25"/>
      <c r="WPJ34" s="25"/>
      <c r="WPK34" s="25"/>
      <c r="WPL34" s="25"/>
      <c r="WPM34" s="25"/>
      <c r="WPN34" s="25"/>
      <c r="WPO34" s="25"/>
      <c r="WPP34" s="25"/>
      <c r="WPQ34" s="25"/>
      <c r="WPR34" s="25"/>
      <c r="WPS34" s="25"/>
      <c r="WPT34" s="25"/>
      <c r="WPU34" s="25"/>
      <c r="WPV34" s="25"/>
      <c r="WPW34" s="25"/>
      <c r="WPX34" s="25"/>
      <c r="WPY34" s="25"/>
      <c r="WPZ34" s="25"/>
      <c r="WQA34" s="25"/>
      <c r="WQB34" s="25"/>
      <c r="WQC34" s="25"/>
      <c r="WQD34" s="25"/>
      <c r="WQE34" s="25"/>
      <c r="WQF34" s="25"/>
      <c r="WQG34" s="25"/>
      <c r="WQH34" s="25"/>
      <c r="WQI34" s="25"/>
      <c r="WQJ34" s="25"/>
      <c r="WQK34" s="25"/>
      <c r="WQL34" s="25"/>
      <c r="WQM34" s="25"/>
      <c r="WQN34" s="25"/>
      <c r="WQO34" s="25"/>
      <c r="WQP34" s="25"/>
      <c r="WQQ34" s="25"/>
      <c r="WQR34" s="25"/>
      <c r="WQS34" s="25"/>
      <c r="WQT34" s="25"/>
      <c r="WQU34" s="25"/>
      <c r="WQV34" s="25"/>
      <c r="WQW34" s="25"/>
      <c r="WQX34" s="25"/>
      <c r="WQY34" s="25"/>
      <c r="WQZ34" s="25"/>
      <c r="WRA34" s="25"/>
      <c r="WRB34" s="25"/>
      <c r="WRC34" s="25"/>
      <c r="WRD34" s="25"/>
      <c r="WRE34" s="25"/>
      <c r="WRF34" s="25"/>
      <c r="WRG34" s="25"/>
      <c r="WRH34" s="25"/>
      <c r="WRI34" s="25"/>
      <c r="WRJ34" s="25"/>
      <c r="WRK34" s="25"/>
      <c r="WRL34" s="25"/>
      <c r="WRM34" s="25"/>
      <c r="WRN34" s="25"/>
      <c r="WRO34" s="25"/>
      <c r="WRP34" s="25"/>
      <c r="WRQ34" s="25"/>
      <c r="WRR34" s="25"/>
      <c r="WRS34" s="25"/>
      <c r="WRT34" s="25"/>
      <c r="WRU34" s="25"/>
      <c r="WRV34" s="25"/>
      <c r="WRW34" s="25"/>
      <c r="WRX34" s="25"/>
      <c r="WRY34" s="25"/>
      <c r="WRZ34" s="25"/>
      <c r="WSA34" s="25"/>
      <c r="WSB34" s="25"/>
      <c r="WSC34" s="25"/>
      <c r="WSD34" s="25"/>
      <c r="WSE34" s="25"/>
      <c r="WSF34" s="25"/>
      <c r="WSG34" s="25"/>
      <c r="WSH34" s="25"/>
      <c r="WSI34" s="25"/>
      <c r="WSJ34" s="25"/>
      <c r="WSK34" s="25"/>
      <c r="WSL34" s="25"/>
      <c r="WSM34" s="25"/>
      <c r="WSN34" s="25"/>
      <c r="WSO34" s="25"/>
      <c r="WSP34" s="25"/>
      <c r="WSQ34" s="25"/>
      <c r="WSR34" s="25"/>
      <c r="WSS34" s="25"/>
      <c r="WST34" s="25"/>
      <c r="WSU34" s="25"/>
      <c r="WSV34" s="25"/>
      <c r="WSW34" s="25"/>
      <c r="WSX34" s="25"/>
      <c r="WSY34" s="25"/>
      <c r="WSZ34" s="25"/>
      <c r="WTA34" s="25"/>
      <c r="WTB34" s="25"/>
      <c r="WTC34" s="25"/>
      <c r="WTD34" s="25"/>
      <c r="WTE34" s="25"/>
      <c r="WTF34" s="25"/>
      <c r="WTG34" s="25"/>
      <c r="WTH34" s="25"/>
      <c r="WTI34" s="25"/>
      <c r="WTJ34" s="25"/>
      <c r="WTK34" s="25"/>
      <c r="WTL34" s="25"/>
      <c r="WTM34" s="25"/>
      <c r="WTN34" s="25"/>
      <c r="WTO34" s="25"/>
      <c r="WTP34" s="25"/>
      <c r="WTQ34" s="25"/>
      <c r="WTR34" s="25"/>
      <c r="WTS34" s="25"/>
      <c r="WTT34" s="25"/>
      <c r="WTU34" s="25"/>
      <c r="WTV34" s="25"/>
      <c r="WTW34" s="25"/>
      <c r="WTX34" s="25"/>
      <c r="WTY34" s="25"/>
      <c r="WTZ34" s="25"/>
      <c r="WUA34" s="25"/>
      <c r="WUB34" s="25"/>
      <c r="WUC34" s="25"/>
      <c r="WUD34" s="25"/>
      <c r="WUE34" s="25"/>
      <c r="WUF34" s="25"/>
      <c r="WUG34" s="25"/>
      <c r="WUH34" s="25"/>
      <c r="WUI34" s="25"/>
      <c r="WUJ34" s="25"/>
      <c r="WUK34" s="25"/>
      <c r="WUL34" s="25"/>
      <c r="WUM34" s="25"/>
      <c r="WUN34" s="25"/>
      <c r="WUO34" s="25"/>
      <c r="WUP34" s="25"/>
      <c r="WUQ34" s="25"/>
      <c r="WUR34" s="25"/>
      <c r="WUS34" s="25"/>
      <c r="WUT34" s="25"/>
      <c r="WUU34" s="25"/>
      <c r="WUV34" s="25"/>
      <c r="WUW34" s="25"/>
      <c r="WUX34" s="25"/>
      <c r="WUY34" s="25"/>
      <c r="WUZ34" s="25"/>
      <c r="WVA34" s="25"/>
      <c r="WVB34" s="25"/>
      <c r="WVC34" s="25"/>
      <c r="WVD34" s="25"/>
      <c r="WVE34" s="25"/>
      <c r="WVF34" s="25"/>
      <c r="WVG34" s="25"/>
      <c r="WVH34" s="25"/>
      <c r="WVI34" s="25"/>
      <c r="WVJ34" s="25"/>
      <c r="WVK34" s="25"/>
      <c r="WVL34" s="25"/>
      <c r="WVM34" s="25"/>
      <c r="WVN34" s="25"/>
      <c r="WVO34" s="25"/>
      <c r="WVP34" s="25"/>
      <c r="WVQ34" s="25"/>
      <c r="WVR34" s="25"/>
      <c r="WVS34" s="25"/>
      <c r="WVT34" s="25"/>
      <c r="WVU34" s="25"/>
      <c r="WVV34" s="25"/>
      <c r="WVW34" s="25"/>
      <c r="WVX34" s="25"/>
      <c r="WVY34" s="25"/>
      <c r="WVZ34" s="25"/>
      <c r="WWA34" s="25"/>
      <c r="WWB34" s="25"/>
      <c r="WWC34" s="25"/>
      <c r="WWD34" s="25"/>
      <c r="WWE34" s="25"/>
      <c r="WWF34" s="25"/>
      <c r="WWG34" s="25"/>
      <c r="WWH34" s="25"/>
      <c r="WWI34" s="25"/>
      <c r="WWJ34" s="25"/>
      <c r="WWK34" s="25"/>
      <c r="WWL34" s="25"/>
      <c r="WWM34" s="25"/>
      <c r="WWN34" s="25"/>
      <c r="WWO34" s="25"/>
      <c r="WWP34" s="25"/>
      <c r="WWQ34" s="25"/>
      <c r="WWR34" s="25"/>
      <c r="WWS34" s="25"/>
      <c r="WWT34" s="25"/>
      <c r="WWU34" s="25"/>
      <c r="WWV34" s="25"/>
      <c r="WWW34" s="25"/>
      <c r="WWX34" s="25"/>
      <c r="WWY34" s="25"/>
      <c r="WWZ34" s="25"/>
      <c r="WXA34" s="25"/>
      <c r="WXB34" s="25"/>
      <c r="WXC34" s="25"/>
      <c r="WXD34" s="25"/>
      <c r="WXE34" s="25"/>
      <c r="WXF34" s="25"/>
      <c r="WXG34" s="25"/>
      <c r="WXH34" s="25"/>
      <c r="WXI34" s="25"/>
      <c r="WXJ34" s="25"/>
      <c r="WXK34" s="25"/>
      <c r="WXL34" s="25"/>
      <c r="WXM34" s="25"/>
      <c r="WXN34" s="25"/>
      <c r="WXO34" s="25"/>
      <c r="WXP34" s="25"/>
      <c r="WXQ34" s="25"/>
      <c r="WXR34" s="25"/>
      <c r="WXS34" s="25"/>
      <c r="WXT34" s="25"/>
      <c r="WXU34" s="25"/>
      <c r="WXV34" s="25"/>
      <c r="WXW34" s="25"/>
      <c r="WXX34" s="25"/>
      <c r="WXY34" s="25"/>
      <c r="WXZ34" s="25"/>
      <c r="WYA34" s="25"/>
      <c r="WYB34" s="25"/>
      <c r="WYC34" s="25"/>
      <c r="WYD34" s="25"/>
      <c r="WYE34" s="25"/>
      <c r="WYF34" s="25"/>
      <c r="WYG34" s="25"/>
      <c r="WYH34" s="25"/>
      <c r="WYI34" s="25"/>
      <c r="WYJ34" s="25"/>
      <c r="WYK34" s="25"/>
      <c r="WYL34" s="25"/>
      <c r="WYM34" s="25"/>
      <c r="WYN34" s="25"/>
      <c r="WYO34" s="25"/>
      <c r="WYP34" s="25"/>
      <c r="WYQ34" s="25"/>
      <c r="WYR34" s="25"/>
      <c r="WYS34" s="25"/>
      <c r="WYT34" s="25"/>
      <c r="WYU34" s="25"/>
      <c r="WYV34" s="25"/>
      <c r="WYW34" s="25"/>
      <c r="WYX34" s="25"/>
      <c r="WYY34" s="25"/>
      <c r="WYZ34" s="25"/>
      <c r="WZA34" s="25"/>
      <c r="WZB34" s="25"/>
      <c r="WZC34" s="25"/>
      <c r="WZD34" s="25"/>
      <c r="WZE34" s="25"/>
      <c r="WZF34" s="25"/>
      <c r="WZG34" s="25"/>
      <c r="WZH34" s="25"/>
      <c r="WZI34" s="25"/>
      <c r="WZJ34" s="25"/>
      <c r="WZK34" s="25"/>
      <c r="WZL34" s="25"/>
      <c r="WZM34" s="25"/>
      <c r="WZN34" s="25"/>
      <c r="WZO34" s="25"/>
      <c r="WZP34" s="25"/>
      <c r="WZQ34" s="25"/>
      <c r="WZR34" s="25"/>
      <c r="WZS34" s="25"/>
      <c r="WZT34" s="25"/>
      <c r="WZU34" s="25"/>
      <c r="WZV34" s="25"/>
      <c r="WZW34" s="25"/>
      <c r="WZX34" s="25"/>
      <c r="WZY34" s="25"/>
      <c r="WZZ34" s="25"/>
      <c r="XAA34" s="25"/>
      <c r="XAB34" s="25"/>
      <c r="XAC34" s="25"/>
      <c r="XAD34" s="25"/>
      <c r="XAE34" s="25"/>
      <c r="XAF34" s="25"/>
      <c r="XAG34" s="25"/>
      <c r="XAH34" s="25"/>
      <c r="XAI34" s="25"/>
      <c r="XAJ34" s="25"/>
      <c r="XAK34" s="25"/>
      <c r="XAL34" s="25"/>
      <c r="XAM34" s="25"/>
      <c r="XAN34" s="25"/>
      <c r="XAO34" s="25"/>
      <c r="XAP34" s="25"/>
      <c r="XAQ34" s="25"/>
      <c r="XAR34" s="25"/>
      <c r="XAS34" s="25"/>
      <c r="XAT34" s="25"/>
      <c r="XAU34" s="25"/>
      <c r="XAV34" s="25"/>
      <c r="XAW34" s="25"/>
      <c r="XAX34" s="25"/>
      <c r="XAY34" s="25"/>
      <c r="XAZ34" s="25"/>
      <c r="XBA34" s="25"/>
      <c r="XBB34" s="25"/>
      <c r="XBC34" s="25"/>
      <c r="XBD34" s="25"/>
      <c r="XBE34" s="25"/>
      <c r="XBF34" s="25"/>
      <c r="XBG34" s="25"/>
      <c r="XBH34" s="25"/>
      <c r="XBI34" s="25"/>
      <c r="XBJ34" s="25"/>
      <c r="XBK34" s="25"/>
      <c r="XBL34" s="25"/>
      <c r="XBM34" s="25"/>
      <c r="XBN34" s="25"/>
      <c r="XBO34" s="25"/>
      <c r="XBP34" s="25"/>
      <c r="XBQ34" s="25"/>
      <c r="XBR34" s="25"/>
      <c r="XBS34" s="25"/>
      <c r="XBT34" s="25"/>
      <c r="XBU34" s="25"/>
      <c r="XBV34" s="25"/>
      <c r="XBW34" s="25"/>
      <c r="XBX34" s="25"/>
      <c r="XBY34" s="25"/>
      <c r="XBZ34" s="25"/>
      <c r="XCA34" s="25"/>
      <c r="XCB34" s="25"/>
      <c r="XCC34" s="25"/>
      <c r="XCD34" s="25"/>
      <c r="XCE34" s="25"/>
      <c r="XCF34" s="25"/>
      <c r="XCG34" s="25"/>
      <c r="XCH34" s="25"/>
      <c r="XCI34" s="25"/>
      <c r="XCJ34" s="25"/>
      <c r="XCK34" s="25"/>
      <c r="XCL34" s="25"/>
      <c r="XCM34" s="25"/>
      <c r="XCN34" s="25"/>
      <c r="XCO34" s="25"/>
      <c r="XCP34" s="25"/>
      <c r="XCQ34" s="25"/>
      <c r="XCR34" s="25"/>
      <c r="XCS34" s="25"/>
      <c r="XCT34" s="25"/>
      <c r="XCU34" s="25"/>
      <c r="XCV34" s="25"/>
      <c r="XCW34" s="25"/>
      <c r="XCX34" s="25"/>
      <c r="XCY34" s="25"/>
      <c r="XCZ34" s="25"/>
      <c r="XDA34" s="25"/>
      <c r="XDB34" s="25"/>
      <c r="XDC34" s="25"/>
      <c r="XDD34" s="25"/>
      <c r="XDE34" s="25"/>
      <c r="XDF34" s="25"/>
      <c r="XDG34" s="25"/>
      <c r="XDH34" s="25"/>
      <c r="XDI34" s="25"/>
      <c r="XDJ34" s="25"/>
      <c r="XDK34" s="25"/>
      <c r="XDL34" s="25"/>
      <c r="XDM34" s="25"/>
    </row>
    <row r="35" spans="2:16341" s="165" customFormat="1" ht="34.5" customHeight="1">
      <c r="B35" s="19"/>
      <c r="C35" s="345"/>
      <c r="D35" s="345"/>
      <c r="E35" s="345"/>
      <c r="F35" s="345"/>
      <c r="G35" s="345"/>
      <c r="H35" s="345"/>
      <c r="I35" s="345"/>
      <c r="J35" s="345"/>
      <c r="K35" s="345"/>
      <c r="L35" s="345"/>
      <c r="M35" s="345"/>
      <c r="N35" s="345"/>
      <c r="O35" s="345"/>
      <c r="P35" s="345"/>
      <c r="Q35" s="345"/>
      <c r="R35" s="345"/>
      <c r="S35" s="25"/>
      <c r="T35" s="25"/>
      <c r="U35" s="25"/>
      <c r="V35" s="322"/>
      <c r="W35" s="290"/>
      <c r="X35" s="288"/>
      <c r="Y35" s="624"/>
      <c r="Z35" s="294"/>
      <c r="AA35" s="606"/>
      <c r="AB35" s="292"/>
      <c r="AC35" s="293"/>
      <c r="AD35" s="323" t="str">
        <f t="shared" si="18"/>
        <v>.</v>
      </c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  <c r="HZ35" s="25"/>
      <c r="IA35" s="25"/>
      <c r="IB35" s="25"/>
      <c r="IC35" s="25"/>
      <c r="ID35" s="25"/>
      <c r="IE35" s="25"/>
      <c r="IF35" s="25"/>
      <c r="IG35" s="25"/>
      <c r="IH35" s="25"/>
      <c r="II35" s="25"/>
      <c r="IJ35" s="25"/>
      <c r="IK35" s="25"/>
      <c r="IL35" s="25"/>
      <c r="IM35" s="25"/>
      <c r="IN35" s="25"/>
      <c r="IO35" s="25"/>
      <c r="IP35" s="25"/>
      <c r="IQ35" s="25"/>
      <c r="IR35" s="25"/>
      <c r="IS35" s="25"/>
      <c r="IT35" s="25"/>
      <c r="IU35" s="25"/>
      <c r="IV35" s="25"/>
      <c r="IW35" s="25"/>
      <c r="IX35" s="25"/>
      <c r="IY35" s="25"/>
      <c r="IZ35" s="25"/>
      <c r="JA35" s="25"/>
      <c r="JB35" s="25"/>
      <c r="JC35" s="25"/>
      <c r="JD35" s="25"/>
      <c r="JE35" s="25"/>
      <c r="JF35" s="25"/>
      <c r="JG35" s="25"/>
      <c r="JH35" s="25"/>
      <c r="JI35" s="25"/>
      <c r="JJ35" s="25"/>
      <c r="JK35" s="25"/>
      <c r="JL35" s="25"/>
      <c r="JM35" s="25"/>
      <c r="JN35" s="25"/>
      <c r="JO35" s="25"/>
      <c r="JP35" s="25"/>
      <c r="JQ35" s="25"/>
      <c r="JR35" s="25"/>
      <c r="JS35" s="25"/>
      <c r="JT35" s="25"/>
      <c r="JU35" s="25"/>
      <c r="JV35" s="25"/>
      <c r="JW35" s="25"/>
      <c r="JX35" s="25"/>
      <c r="JY35" s="25"/>
      <c r="JZ35" s="25"/>
      <c r="KA35" s="25"/>
      <c r="KB35" s="25"/>
      <c r="KC35" s="25"/>
      <c r="KD35" s="25"/>
      <c r="KE35" s="25"/>
      <c r="KF35" s="25"/>
      <c r="KG35" s="25"/>
      <c r="KH35" s="25"/>
      <c r="KI35" s="25"/>
      <c r="KJ35" s="25"/>
      <c r="KK35" s="25"/>
      <c r="KL35" s="25"/>
      <c r="KM35" s="25"/>
      <c r="KN35" s="25"/>
      <c r="KO35" s="25"/>
      <c r="KP35" s="25"/>
      <c r="KQ35" s="25"/>
      <c r="KR35" s="25"/>
      <c r="KS35" s="25"/>
      <c r="KT35" s="25"/>
      <c r="KU35" s="25"/>
      <c r="KV35" s="25"/>
      <c r="KW35" s="25"/>
      <c r="KX35" s="25"/>
      <c r="KY35" s="25"/>
      <c r="KZ35" s="25"/>
      <c r="LA35" s="25"/>
      <c r="LB35" s="25"/>
      <c r="LC35" s="25"/>
      <c r="LD35" s="25"/>
      <c r="LE35" s="25"/>
      <c r="LF35" s="25"/>
      <c r="LG35" s="25"/>
      <c r="LH35" s="25"/>
      <c r="LI35" s="25"/>
      <c r="LJ35" s="25"/>
      <c r="LK35" s="25"/>
      <c r="LL35" s="25"/>
      <c r="LM35" s="25"/>
      <c r="LN35" s="25"/>
      <c r="LO35" s="25"/>
      <c r="LP35" s="25"/>
      <c r="LQ35" s="25"/>
      <c r="LR35" s="25"/>
      <c r="LS35" s="25"/>
      <c r="LT35" s="25"/>
      <c r="LU35" s="25"/>
      <c r="LV35" s="25"/>
      <c r="LW35" s="25"/>
      <c r="LX35" s="25"/>
      <c r="LY35" s="25"/>
      <c r="LZ35" s="25"/>
      <c r="MA35" s="25"/>
      <c r="MB35" s="25"/>
      <c r="MC35" s="25"/>
      <c r="MD35" s="25"/>
      <c r="ME35" s="25"/>
      <c r="MF35" s="25"/>
      <c r="MG35" s="25"/>
      <c r="MH35" s="25"/>
      <c r="MI35" s="25"/>
      <c r="MJ35" s="25"/>
      <c r="MK35" s="25"/>
      <c r="ML35" s="25"/>
      <c r="MM35" s="25"/>
      <c r="MN35" s="25"/>
      <c r="MO35" s="25"/>
      <c r="MP35" s="25"/>
      <c r="MQ35" s="25"/>
      <c r="MR35" s="25"/>
      <c r="MS35" s="25"/>
      <c r="MT35" s="25"/>
      <c r="MU35" s="25"/>
      <c r="MV35" s="25"/>
      <c r="MW35" s="25"/>
      <c r="MX35" s="25"/>
      <c r="MY35" s="25"/>
      <c r="MZ35" s="25"/>
      <c r="NA35" s="25"/>
      <c r="NB35" s="25"/>
      <c r="NC35" s="25"/>
      <c r="ND35" s="25"/>
      <c r="NE35" s="25"/>
      <c r="NF35" s="25"/>
      <c r="NG35" s="25"/>
      <c r="NH35" s="25"/>
      <c r="NI35" s="25"/>
      <c r="NJ35" s="25"/>
      <c r="NK35" s="25"/>
      <c r="NL35" s="25"/>
      <c r="NM35" s="25"/>
      <c r="NN35" s="25"/>
      <c r="NO35" s="25"/>
      <c r="NP35" s="25"/>
      <c r="NQ35" s="25"/>
      <c r="NR35" s="25"/>
      <c r="NS35" s="25"/>
      <c r="NT35" s="25"/>
      <c r="NU35" s="25"/>
      <c r="NV35" s="25"/>
      <c r="NW35" s="25"/>
      <c r="NX35" s="25"/>
      <c r="NY35" s="25"/>
      <c r="NZ35" s="25"/>
      <c r="OA35" s="25"/>
      <c r="OB35" s="25"/>
      <c r="OC35" s="25"/>
      <c r="OD35" s="25"/>
      <c r="OE35" s="25"/>
      <c r="OF35" s="25"/>
      <c r="OG35" s="25"/>
      <c r="OH35" s="25"/>
      <c r="OI35" s="25"/>
      <c r="OJ35" s="25"/>
      <c r="OK35" s="25"/>
      <c r="OL35" s="25"/>
      <c r="OM35" s="25"/>
      <c r="ON35" s="25"/>
      <c r="OO35" s="25"/>
      <c r="OP35" s="25"/>
      <c r="OQ35" s="25"/>
      <c r="OR35" s="25"/>
      <c r="OS35" s="25"/>
      <c r="OT35" s="25"/>
      <c r="OU35" s="25"/>
      <c r="OV35" s="25"/>
      <c r="OW35" s="25"/>
      <c r="OX35" s="25"/>
      <c r="OY35" s="25"/>
      <c r="OZ35" s="25"/>
      <c r="PA35" s="25"/>
      <c r="PB35" s="25"/>
      <c r="PC35" s="25"/>
      <c r="PD35" s="25"/>
      <c r="PE35" s="25"/>
      <c r="PF35" s="25"/>
      <c r="PG35" s="25"/>
      <c r="PH35" s="25"/>
      <c r="PI35" s="25"/>
      <c r="PJ35" s="25"/>
      <c r="PK35" s="25"/>
      <c r="PL35" s="25"/>
      <c r="PM35" s="25"/>
      <c r="PN35" s="25"/>
      <c r="PO35" s="25"/>
      <c r="PP35" s="25"/>
      <c r="PQ35" s="25"/>
      <c r="PR35" s="25"/>
      <c r="PS35" s="25"/>
      <c r="PT35" s="25"/>
      <c r="PU35" s="25"/>
      <c r="PV35" s="25"/>
      <c r="PW35" s="25"/>
      <c r="PX35" s="25"/>
      <c r="PY35" s="25"/>
      <c r="PZ35" s="25"/>
      <c r="QA35" s="25"/>
      <c r="QB35" s="25"/>
      <c r="QC35" s="25"/>
      <c r="QD35" s="25"/>
      <c r="QE35" s="25"/>
      <c r="QF35" s="25"/>
      <c r="QG35" s="25"/>
      <c r="QH35" s="25"/>
      <c r="QI35" s="25"/>
      <c r="QJ35" s="25"/>
      <c r="QK35" s="25"/>
      <c r="QL35" s="25"/>
      <c r="QM35" s="25"/>
      <c r="QN35" s="25"/>
      <c r="QO35" s="25"/>
      <c r="QP35" s="25"/>
      <c r="QQ35" s="25"/>
      <c r="QR35" s="25"/>
      <c r="QS35" s="25"/>
      <c r="QT35" s="25"/>
      <c r="QU35" s="25"/>
      <c r="QV35" s="25"/>
      <c r="QW35" s="25"/>
      <c r="QX35" s="25"/>
      <c r="QY35" s="25"/>
      <c r="QZ35" s="25"/>
      <c r="RA35" s="25"/>
      <c r="RB35" s="25"/>
      <c r="RC35" s="25"/>
      <c r="RD35" s="25"/>
      <c r="RE35" s="25"/>
      <c r="RF35" s="25"/>
      <c r="RG35" s="25"/>
      <c r="RH35" s="25"/>
      <c r="RI35" s="25"/>
      <c r="RJ35" s="25"/>
      <c r="RK35" s="25"/>
      <c r="RL35" s="25"/>
      <c r="RM35" s="25"/>
      <c r="RN35" s="25"/>
      <c r="RO35" s="25"/>
      <c r="RP35" s="25"/>
      <c r="RQ35" s="25"/>
      <c r="RR35" s="25"/>
      <c r="RS35" s="25"/>
      <c r="RT35" s="25"/>
      <c r="RU35" s="25"/>
      <c r="RV35" s="25"/>
      <c r="RW35" s="25"/>
      <c r="RX35" s="25"/>
      <c r="RY35" s="25"/>
      <c r="RZ35" s="25"/>
      <c r="SA35" s="25"/>
      <c r="SB35" s="25"/>
      <c r="SC35" s="25"/>
      <c r="SD35" s="25"/>
      <c r="SE35" s="25"/>
      <c r="SF35" s="25"/>
      <c r="SG35" s="25"/>
      <c r="SH35" s="25"/>
      <c r="SI35" s="25"/>
      <c r="SJ35" s="25"/>
      <c r="SK35" s="25"/>
      <c r="SL35" s="25"/>
      <c r="SM35" s="25"/>
      <c r="SN35" s="25"/>
      <c r="SO35" s="25"/>
      <c r="SP35" s="25"/>
      <c r="SQ35" s="25"/>
      <c r="SR35" s="25"/>
      <c r="SS35" s="25"/>
      <c r="ST35" s="25"/>
      <c r="SU35" s="25"/>
      <c r="SV35" s="25"/>
      <c r="SW35" s="25"/>
      <c r="SX35" s="25"/>
      <c r="SY35" s="25"/>
      <c r="SZ35" s="25"/>
      <c r="TA35" s="25"/>
      <c r="TB35" s="25"/>
      <c r="TC35" s="25"/>
      <c r="TD35" s="25"/>
      <c r="TE35" s="25"/>
      <c r="TF35" s="25"/>
      <c r="TG35" s="25"/>
      <c r="TH35" s="25"/>
      <c r="TI35" s="25"/>
      <c r="TJ35" s="25"/>
      <c r="TK35" s="25"/>
      <c r="TL35" s="25"/>
      <c r="TM35" s="25"/>
      <c r="TN35" s="25"/>
      <c r="TO35" s="25"/>
      <c r="TP35" s="25"/>
      <c r="TQ35" s="25"/>
      <c r="TR35" s="25"/>
      <c r="TS35" s="25"/>
      <c r="TT35" s="25"/>
      <c r="TU35" s="25"/>
      <c r="TV35" s="25"/>
      <c r="TW35" s="25"/>
      <c r="TX35" s="25"/>
      <c r="TY35" s="25"/>
      <c r="TZ35" s="25"/>
      <c r="UA35" s="25"/>
      <c r="UB35" s="25"/>
      <c r="UC35" s="25"/>
      <c r="UD35" s="25"/>
      <c r="UE35" s="25"/>
      <c r="UF35" s="25"/>
      <c r="UG35" s="25"/>
      <c r="UH35" s="25"/>
      <c r="UI35" s="25"/>
      <c r="UJ35" s="25"/>
      <c r="UK35" s="25"/>
      <c r="UL35" s="25"/>
      <c r="UM35" s="25"/>
      <c r="UN35" s="25"/>
      <c r="UO35" s="25"/>
      <c r="UP35" s="25"/>
      <c r="UQ35" s="25"/>
      <c r="UR35" s="25"/>
      <c r="US35" s="25"/>
      <c r="UT35" s="25"/>
      <c r="UU35" s="25"/>
      <c r="UV35" s="25"/>
      <c r="UW35" s="25"/>
      <c r="UX35" s="25"/>
      <c r="UY35" s="25"/>
      <c r="UZ35" s="25"/>
      <c r="VA35" s="25"/>
      <c r="VB35" s="25"/>
      <c r="VC35" s="25"/>
      <c r="VD35" s="25"/>
      <c r="VE35" s="25"/>
      <c r="VF35" s="25"/>
      <c r="VG35" s="25"/>
      <c r="VH35" s="25"/>
      <c r="VI35" s="25"/>
      <c r="VJ35" s="25"/>
      <c r="VK35" s="25"/>
      <c r="VL35" s="25"/>
      <c r="VM35" s="25"/>
      <c r="VN35" s="25"/>
      <c r="VO35" s="25"/>
      <c r="VP35" s="25"/>
      <c r="VQ35" s="25"/>
      <c r="VR35" s="25"/>
      <c r="VS35" s="25"/>
      <c r="VT35" s="25"/>
      <c r="VU35" s="25"/>
      <c r="VV35" s="25"/>
      <c r="VW35" s="25"/>
      <c r="VX35" s="25"/>
      <c r="VY35" s="25"/>
      <c r="VZ35" s="25"/>
      <c r="WA35" s="25"/>
      <c r="WB35" s="25"/>
      <c r="WC35" s="25"/>
      <c r="WD35" s="25"/>
      <c r="WE35" s="25"/>
      <c r="WF35" s="25"/>
      <c r="WG35" s="25"/>
      <c r="WH35" s="25"/>
      <c r="WI35" s="25"/>
      <c r="WJ35" s="25"/>
      <c r="WK35" s="25"/>
      <c r="WL35" s="25"/>
      <c r="WM35" s="25"/>
      <c r="WN35" s="25"/>
      <c r="WO35" s="25"/>
      <c r="WP35" s="25"/>
      <c r="WQ35" s="25"/>
      <c r="WR35" s="25"/>
      <c r="WS35" s="25"/>
      <c r="WT35" s="25"/>
      <c r="WU35" s="25"/>
      <c r="WV35" s="25"/>
      <c r="WW35" s="25"/>
      <c r="WX35" s="25"/>
      <c r="WY35" s="25"/>
      <c r="WZ35" s="25"/>
      <c r="XA35" s="25"/>
      <c r="XB35" s="25"/>
      <c r="XC35" s="25"/>
      <c r="XD35" s="25"/>
      <c r="XE35" s="25"/>
      <c r="XF35" s="25"/>
      <c r="XG35" s="25"/>
      <c r="XH35" s="25"/>
      <c r="XI35" s="25"/>
      <c r="XJ35" s="25"/>
      <c r="XK35" s="25"/>
      <c r="XL35" s="25"/>
      <c r="XM35" s="25"/>
      <c r="XN35" s="25"/>
      <c r="XO35" s="25"/>
      <c r="XP35" s="25"/>
      <c r="XQ35" s="25"/>
      <c r="XR35" s="25"/>
      <c r="XS35" s="25"/>
      <c r="XT35" s="25"/>
      <c r="XU35" s="25"/>
      <c r="XV35" s="25"/>
      <c r="XW35" s="25"/>
      <c r="XX35" s="25"/>
      <c r="XY35" s="25"/>
      <c r="XZ35" s="25"/>
      <c r="YA35" s="25"/>
      <c r="YB35" s="25"/>
      <c r="YC35" s="25"/>
      <c r="YD35" s="25"/>
      <c r="YE35" s="25"/>
      <c r="YF35" s="25"/>
      <c r="YG35" s="25"/>
      <c r="YH35" s="25"/>
      <c r="YI35" s="25"/>
      <c r="YJ35" s="25"/>
      <c r="YK35" s="25"/>
      <c r="YL35" s="25"/>
      <c r="YM35" s="25"/>
      <c r="YN35" s="25"/>
      <c r="YO35" s="25"/>
      <c r="YP35" s="25"/>
      <c r="YQ35" s="25"/>
      <c r="YR35" s="25"/>
      <c r="YS35" s="25"/>
      <c r="YT35" s="25"/>
      <c r="YU35" s="25"/>
      <c r="YV35" s="25"/>
      <c r="YW35" s="25"/>
      <c r="YX35" s="25"/>
      <c r="YY35" s="25"/>
      <c r="YZ35" s="25"/>
      <c r="ZA35" s="25"/>
      <c r="ZB35" s="25"/>
      <c r="ZC35" s="25"/>
      <c r="ZD35" s="25"/>
      <c r="ZE35" s="25"/>
      <c r="ZF35" s="25"/>
      <c r="ZG35" s="25"/>
      <c r="ZH35" s="25"/>
      <c r="ZI35" s="25"/>
      <c r="ZJ35" s="25"/>
      <c r="ZK35" s="25"/>
      <c r="ZL35" s="25"/>
      <c r="ZM35" s="25"/>
      <c r="ZN35" s="25"/>
      <c r="ZO35" s="25"/>
      <c r="ZP35" s="25"/>
      <c r="ZQ35" s="25"/>
      <c r="ZR35" s="25"/>
      <c r="ZS35" s="25"/>
      <c r="ZT35" s="25"/>
      <c r="ZU35" s="25"/>
      <c r="ZV35" s="25"/>
      <c r="ZW35" s="25"/>
      <c r="ZX35" s="25"/>
      <c r="ZY35" s="25"/>
      <c r="ZZ35" s="25"/>
      <c r="AAA35" s="25"/>
      <c r="AAB35" s="25"/>
      <c r="AAC35" s="25"/>
      <c r="AAD35" s="25"/>
      <c r="AAE35" s="25"/>
      <c r="AAF35" s="25"/>
      <c r="AAG35" s="25"/>
      <c r="AAH35" s="25"/>
      <c r="AAI35" s="25"/>
      <c r="AAJ35" s="25"/>
      <c r="AAK35" s="25"/>
      <c r="AAL35" s="25"/>
      <c r="AAM35" s="25"/>
      <c r="AAN35" s="25"/>
      <c r="AAO35" s="25"/>
      <c r="AAP35" s="25"/>
      <c r="AAQ35" s="25"/>
      <c r="AAR35" s="25"/>
      <c r="AAS35" s="25"/>
      <c r="AAT35" s="25"/>
      <c r="AAU35" s="25"/>
      <c r="AAV35" s="25"/>
      <c r="AAW35" s="25"/>
      <c r="AAX35" s="25"/>
      <c r="AAY35" s="25"/>
      <c r="AAZ35" s="25"/>
      <c r="ABA35" s="25"/>
      <c r="ABB35" s="25"/>
      <c r="ABC35" s="25"/>
      <c r="ABD35" s="25"/>
      <c r="ABE35" s="25"/>
      <c r="ABF35" s="25"/>
      <c r="ABG35" s="25"/>
      <c r="ABH35" s="25"/>
      <c r="ABI35" s="25"/>
      <c r="ABJ35" s="25"/>
      <c r="ABK35" s="25"/>
      <c r="ABL35" s="25"/>
      <c r="ABM35" s="25"/>
      <c r="ABN35" s="25"/>
      <c r="ABO35" s="25"/>
      <c r="ABP35" s="25"/>
      <c r="ABQ35" s="25"/>
      <c r="ABR35" s="25"/>
      <c r="ABS35" s="25"/>
      <c r="ABT35" s="25"/>
      <c r="ABU35" s="25"/>
      <c r="ABV35" s="25"/>
      <c r="ABW35" s="25"/>
      <c r="ABX35" s="25"/>
      <c r="ABY35" s="25"/>
      <c r="ABZ35" s="25"/>
      <c r="ACA35" s="25"/>
      <c r="ACB35" s="25"/>
      <c r="ACC35" s="25"/>
      <c r="ACD35" s="25"/>
      <c r="ACE35" s="25"/>
      <c r="ACF35" s="25"/>
      <c r="ACG35" s="25"/>
      <c r="ACH35" s="25"/>
      <c r="ACI35" s="25"/>
      <c r="ACJ35" s="25"/>
      <c r="ACK35" s="25"/>
      <c r="ACL35" s="25"/>
      <c r="ACM35" s="25"/>
      <c r="ACN35" s="25"/>
      <c r="ACO35" s="25"/>
      <c r="ACP35" s="25"/>
      <c r="ACQ35" s="25"/>
      <c r="ACR35" s="25"/>
      <c r="ACS35" s="25"/>
      <c r="ACT35" s="25"/>
      <c r="ACU35" s="25"/>
      <c r="ACV35" s="25"/>
      <c r="ACW35" s="25"/>
      <c r="ACX35" s="25"/>
      <c r="ACY35" s="25"/>
      <c r="ACZ35" s="25"/>
      <c r="ADA35" s="25"/>
      <c r="ADB35" s="25"/>
      <c r="ADC35" s="25"/>
      <c r="ADD35" s="25"/>
      <c r="ADE35" s="25"/>
      <c r="ADF35" s="25"/>
      <c r="ADG35" s="25"/>
      <c r="ADH35" s="25"/>
      <c r="ADI35" s="25"/>
      <c r="ADJ35" s="25"/>
      <c r="ADK35" s="25"/>
      <c r="ADL35" s="25"/>
      <c r="ADM35" s="25"/>
      <c r="ADN35" s="25"/>
      <c r="ADO35" s="25"/>
      <c r="ADP35" s="25"/>
      <c r="ADQ35" s="25"/>
      <c r="ADR35" s="25"/>
      <c r="ADS35" s="25"/>
      <c r="ADT35" s="25"/>
      <c r="ADU35" s="25"/>
      <c r="ADV35" s="25"/>
      <c r="ADW35" s="25"/>
      <c r="ADX35" s="25"/>
      <c r="ADY35" s="25"/>
      <c r="ADZ35" s="25"/>
      <c r="AEA35" s="25"/>
      <c r="AEB35" s="25"/>
      <c r="AEC35" s="25"/>
      <c r="AED35" s="25"/>
      <c r="AEE35" s="25"/>
      <c r="AEF35" s="25"/>
      <c r="AEG35" s="25"/>
      <c r="AEH35" s="25"/>
      <c r="AEI35" s="25"/>
      <c r="AEJ35" s="25"/>
      <c r="AEK35" s="25"/>
      <c r="AEL35" s="25"/>
      <c r="AEM35" s="25"/>
      <c r="AEN35" s="25"/>
      <c r="AEO35" s="25"/>
      <c r="AEP35" s="25"/>
      <c r="AEQ35" s="25"/>
      <c r="AER35" s="25"/>
      <c r="AES35" s="25"/>
      <c r="AET35" s="25"/>
      <c r="AEU35" s="25"/>
      <c r="AEV35" s="25"/>
      <c r="AEW35" s="25"/>
      <c r="AEX35" s="25"/>
      <c r="AEY35" s="25"/>
      <c r="AEZ35" s="25"/>
      <c r="AFA35" s="25"/>
      <c r="AFB35" s="25"/>
      <c r="AFC35" s="25"/>
      <c r="AFD35" s="25"/>
      <c r="AFE35" s="25"/>
      <c r="AFF35" s="25"/>
      <c r="AFG35" s="25"/>
      <c r="AFH35" s="25"/>
      <c r="AFI35" s="25"/>
      <c r="AFJ35" s="25"/>
      <c r="AFK35" s="25"/>
      <c r="AFL35" s="25"/>
      <c r="AFM35" s="25"/>
      <c r="AFN35" s="25"/>
      <c r="AFO35" s="25"/>
      <c r="AFP35" s="25"/>
      <c r="AFQ35" s="25"/>
      <c r="AFR35" s="25"/>
      <c r="AFS35" s="25"/>
      <c r="AFT35" s="25"/>
      <c r="AFU35" s="25"/>
      <c r="AFV35" s="25"/>
      <c r="AFW35" s="25"/>
      <c r="AFX35" s="25"/>
      <c r="AFY35" s="25"/>
      <c r="AFZ35" s="25"/>
      <c r="AGA35" s="25"/>
      <c r="AGB35" s="25"/>
      <c r="AGC35" s="25"/>
      <c r="AGD35" s="25"/>
      <c r="AGE35" s="25"/>
      <c r="AGF35" s="25"/>
      <c r="AGG35" s="25"/>
      <c r="AGH35" s="25"/>
      <c r="AGI35" s="25"/>
      <c r="AGJ35" s="25"/>
      <c r="AGK35" s="25"/>
      <c r="AGL35" s="25"/>
      <c r="AGM35" s="25"/>
      <c r="AGN35" s="25"/>
      <c r="AGO35" s="25"/>
      <c r="AGP35" s="25"/>
      <c r="AGQ35" s="25"/>
      <c r="AGR35" s="25"/>
      <c r="AGS35" s="25"/>
      <c r="AGT35" s="25"/>
      <c r="AGU35" s="25"/>
      <c r="AGV35" s="25"/>
      <c r="AGW35" s="25"/>
      <c r="AGX35" s="25"/>
      <c r="AGY35" s="25"/>
      <c r="AGZ35" s="25"/>
      <c r="AHA35" s="25"/>
      <c r="AHB35" s="25"/>
      <c r="AHC35" s="25"/>
      <c r="AHD35" s="25"/>
      <c r="AHE35" s="25"/>
      <c r="AHF35" s="25"/>
      <c r="AHG35" s="25"/>
      <c r="AHH35" s="25"/>
      <c r="AHI35" s="25"/>
      <c r="AHJ35" s="25"/>
      <c r="AHK35" s="25"/>
      <c r="AHL35" s="25"/>
      <c r="AHM35" s="25"/>
      <c r="AHN35" s="25"/>
      <c r="AHO35" s="25"/>
      <c r="AHP35" s="25"/>
      <c r="AHQ35" s="25"/>
      <c r="AHR35" s="25"/>
      <c r="AHS35" s="25"/>
      <c r="AHT35" s="25"/>
      <c r="AHU35" s="25"/>
      <c r="AHV35" s="25"/>
      <c r="AHW35" s="25"/>
      <c r="AHX35" s="25"/>
      <c r="AHY35" s="25"/>
      <c r="AHZ35" s="25"/>
      <c r="AIA35" s="25"/>
      <c r="AIB35" s="25"/>
      <c r="AIC35" s="25"/>
      <c r="AID35" s="25"/>
      <c r="AIE35" s="25"/>
      <c r="AIF35" s="25"/>
      <c r="AIG35" s="25"/>
      <c r="AIH35" s="25"/>
      <c r="AII35" s="25"/>
      <c r="AIJ35" s="25"/>
      <c r="AIK35" s="25"/>
      <c r="AIL35" s="25"/>
      <c r="AIM35" s="25"/>
      <c r="AIN35" s="25"/>
      <c r="AIO35" s="25"/>
      <c r="AIP35" s="25"/>
      <c r="AIQ35" s="25"/>
      <c r="AIR35" s="25"/>
      <c r="AIS35" s="25"/>
      <c r="AIT35" s="25"/>
      <c r="AIU35" s="25"/>
      <c r="AIV35" s="25"/>
      <c r="AIW35" s="25"/>
      <c r="AIX35" s="25"/>
      <c r="AIY35" s="25"/>
      <c r="AIZ35" s="25"/>
      <c r="AJA35" s="25"/>
      <c r="AJB35" s="25"/>
      <c r="AJC35" s="25"/>
      <c r="AJD35" s="25"/>
      <c r="AJE35" s="25"/>
      <c r="AJF35" s="25"/>
      <c r="AJG35" s="25"/>
      <c r="AJH35" s="25"/>
      <c r="AJI35" s="25"/>
      <c r="AJJ35" s="25"/>
      <c r="AJK35" s="25"/>
      <c r="AJL35" s="25"/>
      <c r="AJM35" s="25"/>
      <c r="AJN35" s="25"/>
      <c r="AJO35" s="25"/>
      <c r="AJP35" s="25"/>
      <c r="AJQ35" s="25"/>
      <c r="AJR35" s="25"/>
      <c r="AJS35" s="25"/>
      <c r="AJT35" s="25"/>
      <c r="AJU35" s="25"/>
      <c r="AJV35" s="25"/>
      <c r="AJW35" s="25"/>
      <c r="AJX35" s="25"/>
      <c r="AJY35" s="25"/>
      <c r="AJZ35" s="25"/>
      <c r="AKA35" s="25"/>
      <c r="AKB35" s="25"/>
      <c r="AKC35" s="25"/>
      <c r="AKD35" s="25"/>
      <c r="AKE35" s="25"/>
      <c r="AKF35" s="25"/>
      <c r="AKG35" s="25"/>
      <c r="AKH35" s="25"/>
      <c r="AKI35" s="25"/>
      <c r="AKJ35" s="25"/>
      <c r="AKK35" s="25"/>
      <c r="AKL35" s="25"/>
      <c r="AKM35" s="25"/>
      <c r="AKN35" s="25"/>
      <c r="AKO35" s="25"/>
      <c r="AKP35" s="25"/>
      <c r="AKQ35" s="25"/>
      <c r="AKR35" s="25"/>
      <c r="AKS35" s="25"/>
      <c r="AKT35" s="25"/>
      <c r="AKU35" s="25"/>
      <c r="AKV35" s="25"/>
      <c r="AKW35" s="25"/>
      <c r="AKX35" s="25"/>
      <c r="AKY35" s="25"/>
      <c r="AKZ35" s="25"/>
      <c r="ALA35" s="25"/>
      <c r="ALB35" s="25"/>
      <c r="ALC35" s="25"/>
      <c r="ALD35" s="25"/>
      <c r="ALE35" s="25"/>
      <c r="ALF35" s="25"/>
      <c r="ALG35" s="25"/>
      <c r="ALH35" s="25"/>
      <c r="ALI35" s="25"/>
      <c r="ALJ35" s="25"/>
      <c r="ALK35" s="25"/>
      <c r="ALL35" s="25"/>
      <c r="ALM35" s="25"/>
      <c r="ALN35" s="25"/>
      <c r="ALO35" s="25"/>
      <c r="ALP35" s="25"/>
      <c r="ALQ35" s="25"/>
      <c r="ALR35" s="25"/>
      <c r="ALS35" s="25"/>
      <c r="ALT35" s="25"/>
      <c r="ALU35" s="25"/>
      <c r="ALV35" s="25"/>
      <c r="ALW35" s="25"/>
      <c r="ALX35" s="25"/>
      <c r="ALY35" s="25"/>
      <c r="ALZ35" s="25"/>
      <c r="AMA35" s="25"/>
      <c r="AMB35" s="25"/>
      <c r="AMC35" s="25"/>
      <c r="AMD35" s="25"/>
      <c r="AME35" s="25"/>
      <c r="AMF35" s="25"/>
      <c r="AMG35" s="25"/>
      <c r="AMH35" s="25"/>
      <c r="AMI35" s="25"/>
      <c r="AMJ35" s="25"/>
      <c r="AMK35" s="25"/>
      <c r="AML35" s="25"/>
      <c r="AMM35" s="25"/>
      <c r="AMN35" s="25"/>
      <c r="AMO35" s="25"/>
      <c r="AMP35" s="25"/>
      <c r="AMQ35" s="25"/>
      <c r="AMR35" s="25"/>
      <c r="AMS35" s="25"/>
      <c r="AMT35" s="25"/>
      <c r="AMU35" s="25"/>
      <c r="AMV35" s="25"/>
      <c r="AMW35" s="25"/>
      <c r="AMX35" s="25"/>
      <c r="AMY35" s="25"/>
      <c r="AMZ35" s="25"/>
      <c r="ANA35" s="25"/>
      <c r="ANB35" s="25"/>
      <c r="ANC35" s="25"/>
      <c r="AND35" s="25"/>
      <c r="ANE35" s="25"/>
      <c r="ANF35" s="25"/>
      <c r="ANG35" s="25"/>
      <c r="ANH35" s="25"/>
      <c r="ANI35" s="25"/>
      <c r="ANJ35" s="25"/>
      <c r="ANK35" s="25"/>
      <c r="ANL35" s="25"/>
      <c r="ANM35" s="25"/>
      <c r="ANN35" s="25"/>
      <c r="ANO35" s="25"/>
      <c r="ANP35" s="25"/>
      <c r="ANQ35" s="25"/>
      <c r="ANR35" s="25"/>
      <c r="ANS35" s="25"/>
      <c r="ANT35" s="25"/>
      <c r="ANU35" s="25"/>
      <c r="ANV35" s="25"/>
      <c r="ANW35" s="25"/>
      <c r="ANX35" s="25"/>
      <c r="ANY35" s="25"/>
      <c r="ANZ35" s="25"/>
      <c r="AOA35" s="25"/>
      <c r="AOB35" s="25"/>
      <c r="AOC35" s="25"/>
      <c r="AOD35" s="25"/>
      <c r="AOE35" s="25"/>
      <c r="AOF35" s="25"/>
      <c r="AOG35" s="25"/>
      <c r="AOH35" s="25"/>
      <c r="AOI35" s="25"/>
      <c r="AOJ35" s="25"/>
      <c r="AOK35" s="25"/>
      <c r="AOL35" s="25"/>
      <c r="AOM35" s="25"/>
      <c r="AON35" s="25"/>
      <c r="AOO35" s="25"/>
      <c r="AOP35" s="25"/>
      <c r="AOQ35" s="25"/>
      <c r="AOR35" s="25"/>
      <c r="AOS35" s="25"/>
      <c r="AOT35" s="25"/>
      <c r="AOU35" s="25"/>
      <c r="AOV35" s="25"/>
      <c r="AOW35" s="25"/>
      <c r="AOX35" s="25"/>
      <c r="AOY35" s="25"/>
      <c r="AOZ35" s="25"/>
      <c r="APA35" s="25"/>
      <c r="APB35" s="25"/>
      <c r="APC35" s="25"/>
      <c r="APD35" s="25"/>
      <c r="APE35" s="25"/>
      <c r="APF35" s="25"/>
      <c r="APG35" s="25"/>
      <c r="APH35" s="25"/>
      <c r="API35" s="25"/>
      <c r="APJ35" s="25"/>
      <c r="APK35" s="25"/>
      <c r="APL35" s="25"/>
      <c r="APM35" s="25"/>
      <c r="APN35" s="25"/>
      <c r="APO35" s="25"/>
      <c r="APP35" s="25"/>
      <c r="APQ35" s="25"/>
      <c r="APR35" s="25"/>
      <c r="APS35" s="25"/>
      <c r="APT35" s="25"/>
      <c r="APU35" s="25"/>
      <c r="APV35" s="25"/>
      <c r="APW35" s="25"/>
      <c r="APX35" s="25"/>
      <c r="APY35" s="25"/>
      <c r="APZ35" s="25"/>
      <c r="AQA35" s="25"/>
      <c r="AQB35" s="25"/>
      <c r="AQC35" s="25"/>
      <c r="AQD35" s="25"/>
      <c r="AQE35" s="25"/>
      <c r="AQF35" s="25"/>
      <c r="AQG35" s="25"/>
      <c r="AQH35" s="25"/>
      <c r="AQI35" s="25"/>
      <c r="AQJ35" s="25"/>
      <c r="AQK35" s="25"/>
      <c r="AQL35" s="25"/>
      <c r="AQM35" s="25"/>
      <c r="AQN35" s="25"/>
      <c r="AQO35" s="25"/>
      <c r="AQP35" s="25"/>
      <c r="AQQ35" s="25"/>
      <c r="AQR35" s="25"/>
      <c r="AQS35" s="25"/>
      <c r="AQT35" s="25"/>
      <c r="AQU35" s="25"/>
      <c r="AQV35" s="25"/>
      <c r="AQW35" s="25"/>
      <c r="AQX35" s="25"/>
      <c r="AQY35" s="25"/>
      <c r="AQZ35" s="25"/>
      <c r="ARA35" s="25"/>
      <c r="ARB35" s="25"/>
      <c r="ARC35" s="25"/>
      <c r="ARD35" s="25"/>
      <c r="ARE35" s="25"/>
      <c r="ARF35" s="25"/>
      <c r="ARG35" s="25"/>
      <c r="ARH35" s="25"/>
      <c r="ARI35" s="25"/>
      <c r="ARJ35" s="25"/>
      <c r="ARK35" s="25"/>
      <c r="ARL35" s="25"/>
      <c r="ARM35" s="25"/>
      <c r="ARN35" s="25"/>
      <c r="ARO35" s="25"/>
      <c r="ARP35" s="25"/>
      <c r="ARQ35" s="25"/>
      <c r="ARR35" s="25"/>
      <c r="ARS35" s="25"/>
      <c r="ART35" s="25"/>
      <c r="ARU35" s="25"/>
      <c r="ARV35" s="25"/>
      <c r="ARW35" s="25"/>
      <c r="ARX35" s="25"/>
      <c r="ARY35" s="25"/>
      <c r="ARZ35" s="25"/>
      <c r="ASA35" s="25"/>
      <c r="ASB35" s="25"/>
      <c r="ASC35" s="25"/>
      <c r="ASD35" s="25"/>
      <c r="ASE35" s="25"/>
      <c r="ASF35" s="25"/>
      <c r="ASG35" s="25"/>
      <c r="ASH35" s="25"/>
      <c r="ASI35" s="25"/>
      <c r="ASJ35" s="25"/>
      <c r="ASK35" s="25"/>
      <c r="ASL35" s="25"/>
      <c r="ASM35" s="25"/>
      <c r="ASN35" s="25"/>
      <c r="ASO35" s="25"/>
      <c r="ASP35" s="25"/>
      <c r="ASQ35" s="25"/>
      <c r="ASR35" s="25"/>
      <c r="ASS35" s="25"/>
      <c r="AST35" s="25"/>
      <c r="ASU35" s="25"/>
      <c r="ASV35" s="25"/>
      <c r="ASW35" s="25"/>
      <c r="ASX35" s="25"/>
      <c r="ASY35" s="25"/>
      <c r="ASZ35" s="25"/>
      <c r="ATA35" s="25"/>
      <c r="ATB35" s="25"/>
      <c r="ATC35" s="25"/>
      <c r="ATD35" s="25"/>
      <c r="ATE35" s="25"/>
      <c r="ATF35" s="25"/>
      <c r="ATG35" s="25"/>
      <c r="ATH35" s="25"/>
      <c r="ATI35" s="25"/>
      <c r="ATJ35" s="25"/>
      <c r="ATK35" s="25"/>
      <c r="ATL35" s="25"/>
      <c r="ATM35" s="25"/>
      <c r="ATN35" s="25"/>
      <c r="ATO35" s="25"/>
      <c r="ATP35" s="25"/>
      <c r="ATQ35" s="25"/>
      <c r="ATR35" s="25"/>
      <c r="ATS35" s="25"/>
      <c r="ATT35" s="25"/>
      <c r="ATU35" s="25"/>
      <c r="ATV35" s="25"/>
      <c r="ATW35" s="25"/>
      <c r="ATX35" s="25"/>
      <c r="ATY35" s="25"/>
      <c r="ATZ35" s="25"/>
      <c r="AUA35" s="25"/>
      <c r="AUB35" s="25"/>
      <c r="AUC35" s="25"/>
      <c r="AUD35" s="25"/>
      <c r="AUE35" s="25"/>
      <c r="AUF35" s="25"/>
      <c r="AUG35" s="25"/>
      <c r="AUH35" s="25"/>
      <c r="AUI35" s="25"/>
      <c r="AUJ35" s="25"/>
      <c r="AUK35" s="25"/>
      <c r="AUL35" s="25"/>
      <c r="AUM35" s="25"/>
      <c r="AUN35" s="25"/>
      <c r="AUO35" s="25"/>
      <c r="AUP35" s="25"/>
      <c r="AUQ35" s="25"/>
      <c r="AUR35" s="25"/>
      <c r="AUS35" s="25"/>
      <c r="AUT35" s="25"/>
      <c r="AUU35" s="25"/>
      <c r="AUV35" s="25"/>
      <c r="AUW35" s="25"/>
      <c r="AUX35" s="25"/>
      <c r="AUY35" s="25"/>
      <c r="AUZ35" s="25"/>
      <c r="AVA35" s="25"/>
      <c r="AVB35" s="25"/>
      <c r="AVC35" s="25"/>
      <c r="AVD35" s="25"/>
      <c r="AVE35" s="25"/>
      <c r="AVF35" s="25"/>
      <c r="AVG35" s="25"/>
      <c r="AVH35" s="25"/>
      <c r="AVI35" s="25"/>
      <c r="AVJ35" s="25"/>
      <c r="AVK35" s="25"/>
      <c r="AVL35" s="25"/>
      <c r="AVM35" s="25"/>
      <c r="AVN35" s="25"/>
      <c r="AVO35" s="25"/>
      <c r="AVP35" s="25"/>
      <c r="AVQ35" s="25"/>
      <c r="AVR35" s="25"/>
      <c r="AVS35" s="25"/>
      <c r="AVT35" s="25"/>
      <c r="AVU35" s="25"/>
      <c r="AVV35" s="25"/>
      <c r="AVW35" s="25"/>
      <c r="AVX35" s="25"/>
      <c r="AVY35" s="25"/>
      <c r="AVZ35" s="25"/>
      <c r="AWA35" s="25"/>
      <c r="AWB35" s="25"/>
      <c r="AWC35" s="25"/>
      <c r="AWD35" s="25"/>
      <c r="AWE35" s="25"/>
      <c r="AWF35" s="25"/>
      <c r="AWG35" s="25"/>
      <c r="AWH35" s="25"/>
      <c r="AWI35" s="25"/>
      <c r="AWJ35" s="25"/>
      <c r="AWK35" s="25"/>
      <c r="AWL35" s="25"/>
      <c r="AWM35" s="25"/>
      <c r="AWN35" s="25"/>
      <c r="AWO35" s="25"/>
      <c r="AWP35" s="25"/>
      <c r="AWQ35" s="25"/>
      <c r="AWR35" s="25"/>
      <c r="AWS35" s="25"/>
      <c r="AWT35" s="25"/>
      <c r="AWU35" s="25"/>
      <c r="AWV35" s="25"/>
      <c r="AWW35" s="25"/>
      <c r="AWX35" s="25"/>
      <c r="AWY35" s="25"/>
      <c r="AWZ35" s="25"/>
      <c r="AXA35" s="25"/>
      <c r="AXB35" s="25"/>
      <c r="AXC35" s="25"/>
      <c r="AXD35" s="25"/>
      <c r="AXE35" s="25"/>
      <c r="AXF35" s="25"/>
      <c r="AXG35" s="25"/>
      <c r="AXH35" s="25"/>
      <c r="AXI35" s="25"/>
      <c r="AXJ35" s="25"/>
      <c r="AXK35" s="25"/>
      <c r="AXL35" s="25"/>
      <c r="AXM35" s="25"/>
      <c r="AXN35" s="25"/>
      <c r="AXO35" s="25"/>
      <c r="AXP35" s="25"/>
      <c r="AXQ35" s="25"/>
      <c r="AXR35" s="25"/>
      <c r="AXS35" s="25"/>
      <c r="AXT35" s="25"/>
      <c r="AXU35" s="25"/>
      <c r="AXV35" s="25"/>
      <c r="AXW35" s="25"/>
      <c r="AXX35" s="25"/>
      <c r="AXY35" s="25"/>
      <c r="AXZ35" s="25"/>
      <c r="AYA35" s="25"/>
      <c r="AYB35" s="25"/>
      <c r="AYC35" s="25"/>
      <c r="AYD35" s="25"/>
      <c r="AYE35" s="25"/>
      <c r="AYF35" s="25"/>
      <c r="AYG35" s="25"/>
      <c r="AYH35" s="25"/>
      <c r="AYI35" s="25"/>
      <c r="AYJ35" s="25"/>
      <c r="AYK35" s="25"/>
      <c r="AYL35" s="25"/>
      <c r="AYM35" s="25"/>
      <c r="AYN35" s="25"/>
      <c r="AYO35" s="25"/>
      <c r="AYP35" s="25"/>
      <c r="AYQ35" s="25"/>
      <c r="AYR35" s="25"/>
      <c r="AYS35" s="25"/>
      <c r="AYT35" s="25"/>
      <c r="AYU35" s="25"/>
      <c r="AYV35" s="25"/>
      <c r="AYW35" s="25"/>
      <c r="AYX35" s="25"/>
      <c r="AYY35" s="25"/>
      <c r="AYZ35" s="25"/>
      <c r="AZA35" s="25"/>
      <c r="AZB35" s="25"/>
      <c r="AZC35" s="25"/>
      <c r="AZD35" s="25"/>
      <c r="AZE35" s="25"/>
      <c r="AZF35" s="25"/>
      <c r="AZG35" s="25"/>
      <c r="AZH35" s="25"/>
      <c r="AZI35" s="25"/>
      <c r="AZJ35" s="25"/>
      <c r="AZK35" s="25"/>
      <c r="AZL35" s="25"/>
      <c r="AZM35" s="25"/>
      <c r="AZN35" s="25"/>
      <c r="AZO35" s="25"/>
      <c r="AZP35" s="25"/>
      <c r="AZQ35" s="25"/>
      <c r="AZR35" s="25"/>
      <c r="AZS35" s="25"/>
      <c r="AZT35" s="25"/>
      <c r="AZU35" s="25"/>
      <c r="AZV35" s="25"/>
      <c r="AZW35" s="25"/>
      <c r="AZX35" s="25"/>
      <c r="AZY35" s="25"/>
      <c r="AZZ35" s="25"/>
      <c r="BAA35" s="25"/>
      <c r="BAB35" s="25"/>
      <c r="BAC35" s="25"/>
      <c r="BAD35" s="25"/>
      <c r="BAE35" s="25"/>
      <c r="BAF35" s="25"/>
      <c r="BAG35" s="25"/>
      <c r="BAH35" s="25"/>
      <c r="BAI35" s="25"/>
      <c r="BAJ35" s="25"/>
      <c r="BAK35" s="25"/>
      <c r="BAL35" s="25"/>
      <c r="BAM35" s="25"/>
      <c r="BAN35" s="25"/>
      <c r="BAO35" s="25"/>
      <c r="BAP35" s="25"/>
      <c r="BAQ35" s="25"/>
      <c r="BAR35" s="25"/>
      <c r="BAS35" s="25"/>
      <c r="BAT35" s="25"/>
      <c r="BAU35" s="25"/>
      <c r="BAV35" s="25"/>
      <c r="BAW35" s="25"/>
      <c r="BAX35" s="25"/>
      <c r="BAY35" s="25"/>
      <c r="BAZ35" s="25"/>
      <c r="BBA35" s="25"/>
      <c r="BBB35" s="25"/>
      <c r="BBC35" s="25"/>
      <c r="BBD35" s="25"/>
      <c r="BBE35" s="25"/>
      <c r="BBF35" s="25"/>
      <c r="BBG35" s="25"/>
      <c r="BBH35" s="25"/>
      <c r="BBI35" s="25"/>
      <c r="BBJ35" s="25"/>
      <c r="BBK35" s="25"/>
      <c r="BBL35" s="25"/>
      <c r="BBM35" s="25"/>
      <c r="BBN35" s="25"/>
      <c r="BBO35" s="25"/>
      <c r="BBP35" s="25"/>
      <c r="BBQ35" s="25"/>
      <c r="BBR35" s="25"/>
      <c r="BBS35" s="25"/>
      <c r="BBT35" s="25"/>
      <c r="BBU35" s="25"/>
      <c r="BBV35" s="25"/>
      <c r="BBW35" s="25"/>
      <c r="BBX35" s="25"/>
      <c r="BBY35" s="25"/>
      <c r="BBZ35" s="25"/>
      <c r="BCA35" s="25"/>
      <c r="BCB35" s="25"/>
      <c r="BCC35" s="25"/>
      <c r="BCD35" s="25"/>
      <c r="BCE35" s="25"/>
      <c r="BCF35" s="25"/>
      <c r="BCG35" s="25"/>
      <c r="BCH35" s="25"/>
      <c r="BCI35" s="25"/>
      <c r="BCJ35" s="25"/>
      <c r="BCK35" s="25"/>
      <c r="BCL35" s="25"/>
      <c r="BCM35" s="25"/>
      <c r="BCN35" s="25"/>
      <c r="BCO35" s="25"/>
      <c r="BCP35" s="25"/>
      <c r="BCQ35" s="25"/>
      <c r="BCR35" s="25"/>
      <c r="BCS35" s="25"/>
      <c r="BCT35" s="25"/>
      <c r="BCU35" s="25"/>
      <c r="BCV35" s="25"/>
      <c r="BCW35" s="25"/>
      <c r="BCX35" s="25"/>
      <c r="BCY35" s="25"/>
      <c r="BCZ35" s="25"/>
      <c r="BDA35" s="25"/>
      <c r="BDB35" s="25"/>
      <c r="BDC35" s="25"/>
      <c r="BDD35" s="25"/>
      <c r="BDE35" s="25"/>
      <c r="BDF35" s="25"/>
      <c r="BDG35" s="25"/>
      <c r="BDH35" s="25"/>
      <c r="BDI35" s="25"/>
      <c r="BDJ35" s="25"/>
      <c r="BDK35" s="25"/>
      <c r="BDL35" s="25"/>
      <c r="BDM35" s="25"/>
      <c r="BDN35" s="25"/>
      <c r="BDO35" s="25"/>
      <c r="BDP35" s="25"/>
      <c r="BDQ35" s="25"/>
      <c r="BDR35" s="25"/>
      <c r="BDS35" s="25"/>
      <c r="BDT35" s="25"/>
      <c r="BDU35" s="25"/>
      <c r="BDV35" s="25"/>
      <c r="BDW35" s="25"/>
      <c r="BDX35" s="25"/>
      <c r="BDY35" s="25"/>
      <c r="BDZ35" s="25"/>
      <c r="BEA35" s="25"/>
      <c r="BEB35" s="25"/>
      <c r="BEC35" s="25"/>
      <c r="BED35" s="25"/>
      <c r="BEE35" s="25"/>
      <c r="BEF35" s="25"/>
      <c r="BEG35" s="25"/>
      <c r="BEH35" s="25"/>
      <c r="BEI35" s="25"/>
      <c r="BEJ35" s="25"/>
      <c r="BEK35" s="25"/>
      <c r="BEL35" s="25"/>
      <c r="BEM35" s="25"/>
      <c r="BEN35" s="25"/>
      <c r="BEO35" s="25"/>
      <c r="BEP35" s="25"/>
      <c r="BEQ35" s="25"/>
      <c r="BER35" s="25"/>
      <c r="BES35" s="25"/>
      <c r="BET35" s="25"/>
      <c r="BEU35" s="25"/>
      <c r="BEV35" s="25"/>
      <c r="BEW35" s="25"/>
      <c r="BEX35" s="25"/>
      <c r="BEY35" s="25"/>
      <c r="BEZ35" s="25"/>
      <c r="BFA35" s="25"/>
      <c r="BFB35" s="25"/>
      <c r="BFC35" s="25"/>
      <c r="BFD35" s="25"/>
      <c r="BFE35" s="25"/>
      <c r="BFF35" s="25"/>
      <c r="BFG35" s="25"/>
      <c r="BFH35" s="25"/>
      <c r="BFI35" s="25"/>
      <c r="BFJ35" s="25"/>
      <c r="BFK35" s="25"/>
      <c r="BFL35" s="25"/>
      <c r="BFM35" s="25"/>
      <c r="BFN35" s="25"/>
      <c r="BFO35" s="25"/>
      <c r="BFP35" s="25"/>
      <c r="BFQ35" s="25"/>
      <c r="BFR35" s="25"/>
      <c r="BFS35" s="25"/>
      <c r="BFT35" s="25"/>
      <c r="BFU35" s="25"/>
      <c r="BFV35" s="25"/>
      <c r="BFW35" s="25"/>
      <c r="BFX35" s="25"/>
      <c r="BFY35" s="25"/>
      <c r="BFZ35" s="25"/>
      <c r="BGA35" s="25"/>
      <c r="BGB35" s="25"/>
      <c r="BGC35" s="25"/>
      <c r="BGD35" s="25"/>
      <c r="BGE35" s="25"/>
      <c r="BGF35" s="25"/>
      <c r="BGG35" s="25"/>
      <c r="BGH35" s="25"/>
      <c r="BGI35" s="25"/>
      <c r="BGJ35" s="25"/>
      <c r="BGK35" s="25"/>
      <c r="BGL35" s="25"/>
      <c r="BGM35" s="25"/>
      <c r="BGN35" s="25"/>
      <c r="BGO35" s="25"/>
      <c r="BGP35" s="25"/>
      <c r="BGQ35" s="25"/>
      <c r="BGR35" s="25"/>
      <c r="BGS35" s="25"/>
      <c r="BGT35" s="25"/>
      <c r="BGU35" s="25"/>
      <c r="BGV35" s="25"/>
      <c r="BGW35" s="25"/>
      <c r="BGX35" s="25"/>
      <c r="BGY35" s="25"/>
      <c r="BGZ35" s="25"/>
      <c r="BHA35" s="25"/>
      <c r="BHB35" s="25"/>
      <c r="BHC35" s="25"/>
      <c r="BHD35" s="25"/>
      <c r="BHE35" s="25"/>
      <c r="BHF35" s="25"/>
      <c r="BHG35" s="25"/>
      <c r="BHH35" s="25"/>
      <c r="BHI35" s="25"/>
      <c r="BHJ35" s="25"/>
      <c r="BHK35" s="25"/>
      <c r="BHL35" s="25"/>
      <c r="BHM35" s="25"/>
      <c r="BHN35" s="25"/>
      <c r="BHO35" s="25"/>
      <c r="BHP35" s="25"/>
      <c r="BHQ35" s="25"/>
      <c r="BHR35" s="25"/>
      <c r="BHS35" s="25"/>
      <c r="BHT35" s="25"/>
      <c r="BHU35" s="25"/>
      <c r="BHV35" s="25"/>
      <c r="BHW35" s="25"/>
      <c r="BHX35" s="25"/>
      <c r="BHY35" s="25"/>
      <c r="BHZ35" s="25"/>
      <c r="BIA35" s="25"/>
      <c r="BIB35" s="25"/>
      <c r="BIC35" s="25"/>
      <c r="BID35" s="25"/>
      <c r="BIE35" s="25"/>
      <c r="BIF35" s="25"/>
      <c r="BIG35" s="25"/>
      <c r="BIH35" s="25"/>
      <c r="BII35" s="25"/>
      <c r="BIJ35" s="25"/>
      <c r="BIK35" s="25"/>
      <c r="BIL35" s="25"/>
      <c r="BIM35" s="25"/>
      <c r="BIN35" s="25"/>
      <c r="BIO35" s="25"/>
      <c r="BIP35" s="25"/>
      <c r="BIQ35" s="25"/>
      <c r="BIR35" s="25"/>
      <c r="BIS35" s="25"/>
      <c r="BIT35" s="25"/>
      <c r="BIU35" s="25"/>
      <c r="BIV35" s="25"/>
      <c r="BIW35" s="25"/>
      <c r="BIX35" s="25"/>
      <c r="BIY35" s="25"/>
      <c r="BIZ35" s="25"/>
      <c r="BJA35" s="25"/>
      <c r="BJB35" s="25"/>
      <c r="BJC35" s="25"/>
      <c r="BJD35" s="25"/>
      <c r="BJE35" s="25"/>
      <c r="BJF35" s="25"/>
      <c r="BJG35" s="25"/>
      <c r="BJH35" s="25"/>
      <c r="BJI35" s="25"/>
      <c r="BJJ35" s="25"/>
      <c r="BJK35" s="25"/>
      <c r="BJL35" s="25"/>
      <c r="BJM35" s="25"/>
      <c r="BJN35" s="25"/>
      <c r="BJO35" s="25"/>
      <c r="BJP35" s="25"/>
      <c r="BJQ35" s="25"/>
      <c r="BJR35" s="25"/>
      <c r="BJS35" s="25"/>
      <c r="BJT35" s="25"/>
      <c r="BJU35" s="25"/>
      <c r="BJV35" s="25"/>
      <c r="BJW35" s="25"/>
      <c r="BJX35" s="25"/>
      <c r="BJY35" s="25"/>
      <c r="BJZ35" s="25"/>
      <c r="BKA35" s="25"/>
      <c r="BKB35" s="25"/>
      <c r="BKC35" s="25"/>
      <c r="BKD35" s="25"/>
      <c r="BKE35" s="25"/>
      <c r="BKF35" s="25"/>
      <c r="BKG35" s="25"/>
      <c r="BKH35" s="25"/>
      <c r="BKI35" s="25"/>
      <c r="BKJ35" s="25"/>
      <c r="BKK35" s="25"/>
      <c r="BKL35" s="25"/>
      <c r="BKM35" s="25"/>
      <c r="BKN35" s="25"/>
      <c r="BKO35" s="25"/>
      <c r="BKP35" s="25"/>
      <c r="BKQ35" s="25"/>
      <c r="BKR35" s="25"/>
      <c r="BKS35" s="25"/>
      <c r="BKT35" s="25"/>
      <c r="BKU35" s="25"/>
      <c r="BKV35" s="25"/>
      <c r="BKW35" s="25"/>
      <c r="BKX35" s="25"/>
      <c r="BKY35" s="25"/>
      <c r="BKZ35" s="25"/>
      <c r="BLA35" s="25"/>
      <c r="BLB35" s="25"/>
      <c r="BLC35" s="25"/>
      <c r="BLD35" s="25"/>
      <c r="BLE35" s="25"/>
      <c r="BLF35" s="25"/>
      <c r="BLG35" s="25"/>
      <c r="BLH35" s="25"/>
      <c r="BLI35" s="25"/>
      <c r="BLJ35" s="25"/>
      <c r="BLK35" s="25"/>
      <c r="BLL35" s="25"/>
      <c r="BLM35" s="25"/>
      <c r="BLN35" s="25"/>
      <c r="BLO35" s="25"/>
      <c r="BLP35" s="25"/>
      <c r="BLQ35" s="25"/>
      <c r="BLR35" s="25"/>
      <c r="BLS35" s="25"/>
      <c r="BLT35" s="25"/>
      <c r="BLU35" s="25"/>
      <c r="BLV35" s="25"/>
      <c r="BLW35" s="25"/>
      <c r="BLX35" s="25"/>
      <c r="BLY35" s="25"/>
      <c r="BLZ35" s="25"/>
      <c r="BMA35" s="25"/>
      <c r="BMB35" s="25"/>
      <c r="BMC35" s="25"/>
      <c r="BMD35" s="25"/>
      <c r="BME35" s="25"/>
      <c r="BMF35" s="25"/>
      <c r="BMG35" s="25"/>
      <c r="BMH35" s="25"/>
      <c r="BMI35" s="25"/>
      <c r="BMJ35" s="25"/>
      <c r="BMK35" s="25"/>
      <c r="BML35" s="25"/>
      <c r="BMM35" s="25"/>
      <c r="BMN35" s="25"/>
      <c r="BMO35" s="25"/>
      <c r="BMP35" s="25"/>
      <c r="BMQ35" s="25"/>
      <c r="BMR35" s="25"/>
      <c r="BMS35" s="25"/>
      <c r="BMT35" s="25"/>
      <c r="BMU35" s="25"/>
      <c r="BMV35" s="25"/>
      <c r="BMW35" s="25"/>
      <c r="BMX35" s="25"/>
      <c r="BMY35" s="25"/>
      <c r="BMZ35" s="25"/>
      <c r="BNA35" s="25"/>
      <c r="BNB35" s="25"/>
      <c r="BNC35" s="25"/>
      <c r="BND35" s="25"/>
      <c r="BNE35" s="25"/>
      <c r="BNF35" s="25"/>
      <c r="BNG35" s="25"/>
      <c r="BNH35" s="25"/>
      <c r="BNI35" s="25"/>
      <c r="BNJ35" s="25"/>
      <c r="BNK35" s="25"/>
      <c r="BNL35" s="25"/>
      <c r="BNM35" s="25"/>
      <c r="BNN35" s="25"/>
      <c r="BNO35" s="25"/>
      <c r="BNP35" s="25"/>
      <c r="BNQ35" s="25"/>
      <c r="BNR35" s="25"/>
      <c r="BNS35" s="25"/>
      <c r="BNT35" s="25"/>
      <c r="BNU35" s="25"/>
      <c r="BNV35" s="25"/>
      <c r="BNW35" s="25"/>
      <c r="BNX35" s="25"/>
      <c r="BNY35" s="25"/>
      <c r="BNZ35" s="25"/>
      <c r="BOA35" s="25"/>
      <c r="BOB35" s="25"/>
      <c r="BOC35" s="25"/>
      <c r="BOD35" s="25"/>
      <c r="BOE35" s="25"/>
      <c r="BOF35" s="25"/>
      <c r="BOG35" s="25"/>
      <c r="BOH35" s="25"/>
      <c r="BOI35" s="25"/>
      <c r="BOJ35" s="25"/>
      <c r="BOK35" s="25"/>
      <c r="BOL35" s="25"/>
      <c r="BOM35" s="25"/>
      <c r="BON35" s="25"/>
      <c r="BOO35" s="25"/>
      <c r="BOP35" s="25"/>
      <c r="BOQ35" s="25"/>
      <c r="BOR35" s="25"/>
      <c r="BOS35" s="25"/>
      <c r="BOT35" s="25"/>
      <c r="BOU35" s="25"/>
      <c r="BOV35" s="25"/>
      <c r="BOW35" s="25"/>
      <c r="BOX35" s="25"/>
      <c r="BOY35" s="25"/>
      <c r="BOZ35" s="25"/>
      <c r="BPA35" s="25"/>
      <c r="BPB35" s="25"/>
      <c r="BPC35" s="25"/>
      <c r="BPD35" s="25"/>
      <c r="BPE35" s="25"/>
      <c r="BPF35" s="25"/>
      <c r="BPG35" s="25"/>
      <c r="BPH35" s="25"/>
      <c r="BPI35" s="25"/>
      <c r="BPJ35" s="25"/>
      <c r="BPK35" s="25"/>
      <c r="BPL35" s="25"/>
      <c r="BPM35" s="25"/>
      <c r="BPN35" s="25"/>
      <c r="BPO35" s="25"/>
      <c r="BPP35" s="25"/>
      <c r="BPQ35" s="25"/>
      <c r="BPR35" s="25"/>
      <c r="BPS35" s="25"/>
      <c r="BPT35" s="25"/>
      <c r="BPU35" s="25"/>
      <c r="BPV35" s="25"/>
      <c r="BPW35" s="25"/>
      <c r="BPX35" s="25"/>
      <c r="BPY35" s="25"/>
      <c r="BPZ35" s="25"/>
      <c r="BQA35" s="25"/>
      <c r="BQB35" s="25"/>
      <c r="BQC35" s="25"/>
      <c r="BQD35" s="25"/>
      <c r="BQE35" s="25"/>
      <c r="BQF35" s="25"/>
      <c r="BQG35" s="25"/>
      <c r="BQH35" s="25"/>
      <c r="BQI35" s="25"/>
      <c r="BQJ35" s="25"/>
      <c r="BQK35" s="25"/>
      <c r="BQL35" s="25"/>
      <c r="BQM35" s="25"/>
      <c r="BQN35" s="25"/>
      <c r="BQO35" s="25"/>
      <c r="BQP35" s="25"/>
      <c r="BQQ35" s="25"/>
      <c r="BQR35" s="25"/>
      <c r="BQS35" s="25"/>
      <c r="BQT35" s="25"/>
      <c r="BQU35" s="25"/>
      <c r="BQV35" s="25"/>
      <c r="BQW35" s="25"/>
      <c r="BQX35" s="25"/>
      <c r="BQY35" s="25"/>
      <c r="BQZ35" s="25"/>
      <c r="BRA35" s="25"/>
      <c r="BRB35" s="25"/>
      <c r="BRC35" s="25"/>
      <c r="BRD35" s="25"/>
      <c r="BRE35" s="25"/>
      <c r="BRF35" s="25"/>
      <c r="BRG35" s="25"/>
      <c r="BRH35" s="25"/>
      <c r="BRI35" s="25"/>
      <c r="BRJ35" s="25"/>
      <c r="BRK35" s="25"/>
      <c r="BRL35" s="25"/>
      <c r="BRM35" s="25"/>
      <c r="BRN35" s="25"/>
      <c r="BRO35" s="25"/>
      <c r="BRP35" s="25"/>
      <c r="BRQ35" s="25"/>
      <c r="BRR35" s="25"/>
      <c r="BRS35" s="25"/>
      <c r="BRT35" s="25"/>
      <c r="BRU35" s="25"/>
      <c r="BRV35" s="25"/>
      <c r="BRW35" s="25"/>
      <c r="BRX35" s="25"/>
      <c r="BRY35" s="25"/>
      <c r="BRZ35" s="25"/>
      <c r="BSA35" s="25"/>
      <c r="BSB35" s="25"/>
      <c r="BSC35" s="25"/>
      <c r="BSD35" s="25"/>
      <c r="BSE35" s="25"/>
      <c r="BSF35" s="25"/>
      <c r="BSG35" s="25"/>
      <c r="BSH35" s="25"/>
      <c r="BSI35" s="25"/>
      <c r="BSJ35" s="25"/>
      <c r="BSK35" s="25"/>
      <c r="BSL35" s="25"/>
      <c r="BSM35" s="25"/>
      <c r="BSN35" s="25"/>
      <c r="BSO35" s="25"/>
      <c r="BSP35" s="25"/>
      <c r="BSQ35" s="25"/>
      <c r="BSR35" s="25"/>
      <c r="BSS35" s="25"/>
      <c r="BST35" s="25"/>
      <c r="BSU35" s="25"/>
      <c r="BSV35" s="25"/>
      <c r="BSW35" s="25"/>
      <c r="BSX35" s="25"/>
      <c r="BSY35" s="25"/>
      <c r="BSZ35" s="25"/>
      <c r="BTA35" s="25"/>
      <c r="BTB35" s="25"/>
      <c r="BTC35" s="25"/>
      <c r="BTD35" s="25"/>
      <c r="BTE35" s="25"/>
      <c r="BTF35" s="25"/>
      <c r="BTG35" s="25"/>
      <c r="BTH35" s="25"/>
      <c r="BTI35" s="25"/>
      <c r="BTJ35" s="25"/>
      <c r="BTK35" s="25"/>
      <c r="BTL35" s="25"/>
      <c r="BTM35" s="25"/>
      <c r="BTN35" s="25"/>
      <c r="BTO35" s="25"/>
      <c r="BTP35" s="25"/>
      <c r="BTQ35" s="25"/>
      <c r="BTR35" s="25"/>
      <c r="BTS35" s="25"/>
      <c r="BTT35" s="25"/>
      <c r="BTU35" s="25"/>
      <c r="BTV35" s="25"/>
      <c r="BTW35" s="25"/>
      <c r="BTX35" s="25"/>
      <c r="BTY35" s="25"/>
      <c r="BTZ35" s="25"/>
      <c r="BUA35" s="25"/>
      <c r="BUB35" s="25"/>
      <c r="BUC35" s="25"/>
      <c r="BUD35" s="25"/>
      <c r="BUE35" s="25"/>
      <c r="BUF35" s="25"/>
      <c r="BUG35" s="25"/>
      <c r="BUH35" s="25"/>
      <c r="BUI35" s="25"/>
      <c r="BUJ35" s="25"/>
      <c r="BUK35" s="25"/>
      <c r="BUL35" s="25"/>
      <c r="BUM35" s="25"/>
      <c r="BUN35" s="25"/>
      <c r="BUO35" s="25"/>
      <c r="BUP35" s="25"/>
      <c r="BUQ35" s="25"/>
      <c r="BUR35" s="25"/>
      <c r="BUS35" s="25"/>
      <c r="BUT35" s="25"/>
      <c r="BUU35" s="25"/>
      <c r="BUV35" s="25"/>
      <c r="BUW35" s="25"/>
      <c r="BUX35" s="25"/>
      <c r="BUY35" s="25"/>
      <c r="BUZ35" s="25"/>
      <c r="BVA35" s="25"/>
      <c r="BVB35" s="25"/>
      <c r="BVC35" s="25"/>
      <c r="BVD35" s="25"/>
      <c r="BVE35" s="25"/>
      <c r="BVF35" s="25"/>
      <c r="BVG35" s="25"/>
      <c r="BVH35" s="25"/>
      <c r="BVI35" s="25"/>
      <c r="BVJ35" s="25"/>
      <c r="BVK35" s="25"/>
      <c r="BVL35" s="25"/>
      <c r="BVM35" s="25"/>
      <c r="BVN35" s="25"/>
      <c r="BVO35" s="25"/>
      <c r="BVP35" s="25"/>
      <c r="BVQ35" s="25"/>
      <c r="BVR35" s="25"/>
      <c r="BVS35" s="25"/>
      <c r="BVT35" s="25"/>
      <c r="BVU35" s="25"/>
      <c r="BVV35" s="25"/>
      <c r="BVW35" s="25"/>
      <c r="BVX35" s="25"/>
      <c r="BVY35" s="25"/>
      <c r="BVZ35" s="25"/>
      <c r="BWA35" s="25"/>
      <c r="BWB35" s="25"/>
      <c r="BWC35" s="25"/>
      <c r="BWD35" s="25"/>
      <c r="BWE35" s="25"/>
      <c r="BWF35" s="25"/>
      <c r="BWG35" s="25"/>
      <c r="BWH35" s="25"/>
      <c r="BWI35" s="25"/>
      <c r="BWJ35" s="25"/>
      <c r="BWK35" s="25"/>
      <c r="BWL35" s="25"/>
      <c r="BWM35" s="25"/>
      <c r="BWN35" s="25"/>
      <c r="BWO35" s="25"/>
      <c r="BWP35" s="25"/>
      <c r="BWQ35" s="25"/>
      <c r="BWR35" s="25"/>
      <c r="BWS35" s="25"/>
      <c r="BWT35" s="25"/>
      <c r="BWU35" s="25"/>
      <c r="BWV35" s="25"/>
      <c r="BWW35" s="25"/>
      <c r="BWX35" s="25"/>
      <c r="BWY35" s="25"/>
      <c r="BWZ35" s="25"/>
      <c r="BXA35" s="25"/>
      <c r="BXB35" s="25"/>
      <c r="BXC35" s="25"/>
      <c r="BXD35" s="25"/>
      <c r="BXE35" s="25"/>
      <c r="BXF35" s="25"/>
      <c r="BXG35" s="25"/>
      <c r="BXH35" s="25"/>
      <c r="BXI35" s="25"/>
      <c r="BXJ35" s="25"/>
      <c r="BXK35" s="25"/>
      <c r="BXL35" s="25"/>
      <c r="BXM35" s="25"/>
      <c r="BXN35" s="25"/>
      <c r="BXO35" s="25"/>
      <c r="BXP35" s="25"/>
      <c r="BXQ35" s="25"/>
      <c r="BXR35" s="25"/>
      <c r="BXS35" s="25"/>
      <c r="BXT35" s="25"/>
      <c r="BXU35" s="25"/>
      <c r="BXV35" s="25"/>
      <c r="BXW35" s="25"/>
      <c r="BXX35" s="25"/>
      <c r="BXY35" s="25"/>
      <c r="BXZ35" s="25"/>
      <c r="BYA35" s="25"/>
      <c r="BYB35" s="25"/>
      <c r="BYC35" s="25"/>
      <c r="BYD35" s="25"/>
      <c r="BYE35" s="25"/>
      <c r="BYF35" s="25"/>
      <c r="BYG35" s="25"/>
      <c r="BYH35" s="25"/>
      <c r="BYI35" s="25"/>
      <c r="BYJ35" s="25"/>
      <c r="BYK35" s="25"/>
      <c r="BYL35" s="25"/>
      <c r="BYM35" s="25"/>
      <c r="BYN35" s="25"/>
      <c r="BYO35" s="25"/>
      <c r="BYP35" s="25"/>
      <c r="BYQ35" s="25"/>
      <c r="BYR35" s="25"/>
      <c r="BYS35" s="25"/>
      <c r="BYT35" s="25"/>
      <c r="BYU35" s="25"/>
      <c r="BYV35" s="25"/>
      <c r="BYW35" s="25"/>
      <c r="BYX35" s="25"/>
      <c r="BYY35" s="25"/>
      <c r="BYZ35" s="25"/>
      <c r="BZA35" s="25"/>
      <c r="BZB35" s="25"/>
      <c r="BZC35" s="25"/>
      <c r="BZD35" s="25"/>
      <c r="BZE35" s="25"/>
      <c r="BZF35" s="25"/>
      <c r="BZG35" s="25"/>
      <c r="BZH35" s="25"/>
      <c r="BZI35" s="25"/>
      <c r="BZJ35" s="25"/>
      <c r="BZK35" s="25"/>
      <c r="BZL35" s="25"/>
      <c r="BZM35" s="25"/>
      <c r="BZN35" s="25"/>
      <c r="BZO35" s="25"/>
      <c r="BZP35" s="25"/>
      <c r="BZQ35" s="25"/>
      <c r="BZR35" s="25"/>
      <c r="BZS35" s="25"/>
      <c r="BZT35" s="25"/>
      <c r="BZU35" s="25"/>
      <c r="BZV35" s="25"/>
      <c r="BZW35" s="25"/>
      <c r="BZX35" s="25"/>
      <c r="BZY35" s="25"/>
      <c r="BZZ35" s="25"/>
      <c r="CAA35" s="25"/>
      <c r="CAB35" s="25"/>
      <c r="CAC35" s="25"/>
      <c r="CAD35" s="25"/>
      <c r="CAE35" s="25"/>
      <c r="CAF35" s="25"/>
      <c r="CAG35" s="25"/>
      <c r="CAH35" s="25"/>
      <c r="CAI35" s="25"/>
      <c r="CAJ35" s="25"/>
      <c r="CAK35" s="25"/>
      <c r="CAL35" s="25"/>
      <c r="CAM35" s="25"/>
      <c r="CAN35" s="25"/>
      <c r="CAO35" s="25"/>
      <c r="CAP35" s="25"/>
      <c r="CAQ35" s="25"/>
      <c r="CAR35" s="25"/>
      <c r="CAS35" s="25"/>
      <c r="CAT35" s="25"/>
      <c r="CAU35" s="25"/>
      <c r="CAV35" s="25"/>
      <c r="CAW35" s="25"/>
      <c r="CAX35" s="25"/>
      <c r="CAY35" s="25"/>
      <c r="CAZ35" s="25"/>
      <c r="CBA35" s="25"/>
      <c r="CBB35" s="25"/>
      <c r="CBC35" s="25"/>
      <c r="CBD35" s="25"/>
      <c r="CBE35" s="25"/>
      <c r="CBF35" s="25"/>
      <c r="CBG35" s="25"/>
      <c r="CBH35" s="25"/>
      <c r="CBI35" s="25"/>
      <c r="CBJ35" s="25"/>
      <c r="CBK35" s="25"/>
      <c r="CBL35" s="25"/>
      <c r="CBM35" s="25"/>
      <c r="CBN35" s="25"/>
      <c r="CBO35" s="25"/>
      <c r="CBP35" s="25"/>
      <c r="CBQ35" s="25"/>
      <c r="CBR35" s="25"/>
      <c r="CBS35" s="25"/>
      <c r="CBT35" s="25"/>
      <c r="CBU35" s="25"/>
      <c r="CBV35" s="25"/>
      <c r="CBW35" s="25"/>
      <c r="CBX35" s="25"/>
      <c r="CBY35" s="25"/>
      <c r="CBZ35" s="25"/>
      <c r="CCA35" s="25"/>
      <c r="CCB35" s="25"/>
      <c r="CCC35" s="25"/>
      <c r="CCD35" s="25"/>
      <c r="CCE35" s="25"/>
      <c r="CCF35" s="25"/>
      <c r="CCG35" s="25"/>
      <c r="CCH35" s="25"/>
      <c r="CCI35" s="25"/>
      <c r="CCJ35" s="25"/>
      <c r="CCK35" s="25"/>
      <c r="CCL35" s="25"/>
      <c r="CCM35" s="25"/>
      <c r="CCN35" s="25"/>
      <c r="CCO35" s="25"/>
      <c r="CCP35" s="25"/>
      <c r="CCQ35" s="25"/>
      <c r="CCR35" s="25"/>
      <c r="CCS35" s="25"/>
      <c r="CCT35" s="25"/>
      <c r="CCU35" s="25"/>
      <c r="CCV35" s="25"/>
      <c r="CCW35" s="25"/>
      <c r="CCX35" s="25"/>
      <c r="CCY35" s="25"/>
      <c r="CCZ35" s="25"/>
      <c r="CDA35" s="25"/>
      <c r="CDB35" s="25"/>
      <c r="CDC35" s="25"/>
      <c r="CDD35" s="25"/>
      <c r="CDE35" s="25"/>
      <c r="CDF35" s="25"/>
      <c r="CDG35" s="25"/>
      <c r="CDH35" s="25"/>
      <c r="CDI35" s="25"/>
      <c r="CDJ35" s="25"/>
      <c r="CDK35" s="25"/>
      <c r="CDL35" s="25"/>
      <c r="CDM35" s="25"/>
      <c r="CDN35" s="25"/>
      <c r="CDO35" s="25"/>
      <c r="CDP35" s="25"/>
      <c r="CDQ35" s="25"/>
      <c r="CDR35" s="25"/>
      <c r="CDS35" s="25"/>
      <c r="CDT35" s="25"/>
      <c r="CDU35" s="25"/>
      <c r="CDV35" s="25"/>
      <c r="CDW35" s="25"/>
      <c r="CDX35" s="25"/>
      <c r="CDY35" s="25"/>
      <c r="CDZ35" s="25"/>
      <c r="CEA35" s="25"/>
      <c r="CEB35" s="25"/>
      <c r="CEC35" s="25"/>
      <c r="CED35" s="25"/>
      <c r="CEE35" s="25"/>
      <c r="CEF35" s="25"/>
      <c r="CEG35" s="25"/>
      <c r="CEH35" s="25"/>
      <c r="CEI35" s="25"/>
      <c r="CEJ35" s="25"/>
      <c r="CEK35" s="25"/>
      <c r="CEL35" s="25"/>
      <c r="CEM35" s="25"/>
      <c r="CEN35" s="25"/>
      <c r="CEO35" s="25"/>
      <c r="CEP35" s="25"/>
      <c r="CEQ35" s="25"/>
      <c r="CER35" s="25"/>
      <c r="CES35" s="25"/>
      <c r="CET35" s="25"/>
      <c r="CEU35" s="25"/>
      <c r="CEV35" s="25"/>
      <c r="CEW35" s="25"/>
      <c r="CEX35" s="25"/>
      <c r="CEY35" s="25"/>
      <c r="CEZ35" s="25"/>
      <c r="CFA35" s="25"/>
      <c r="CFB35" s="25"/>
      <c r="CFC35" s="25"/>
      <c r="CFD35" s="25"/>
      <c r="CFE35" s="25"/>
      <c r="CFF35" s="25"/>
      <c r="CFG35" s="25"/>
      <c r="CFH35" s="25"/>
      <c r="CFI35" s="25"/>
      <c r="CFJ35" s="25"/>
      <c r="CFK35" s="25"/>
      <c r="CFL35" s="25"/>
      <c r="CFM35" s="25"/>
      <c r="CFN35" s="25"/>
      <c r="CFO35" s="25"/>
      <c r="CFP35" s="25"/>
      <c r="CFQ35" s="25"/>
      <c r="CFR35" s="25"/>
      <c r="CFS35" s="25"/>
      <c r="CFT35" s="25"/>
      <c r="CFU35" s="25"/>
      <c r="CFV35" s="25"/>
      <c r="CFW35" s="25"/>
      <c r="CFX35" s="25"/>
      <c r="CFY35" s="25"/>
      <c r="CFZ35" s="25"/>
      <c r="CGA35" s="25"/>
      <c r="CGB35" s="25"/>
      <c r="CGC35" s="25"/>
      <c r="CGD35" s="25"/>
      <c r="CGE35" s="25"/>
      <c r="CGF35" s="25"/>
      <c r="CGG35" s="25"/>
      <c r="CGH35" s="25"/>
      <c r="CGI35" s="25"/>
      <c r="CGJ35" s="25"/>
      <c r="CGK35" s="25"/>
      <c r="CGL35" s="25"/>
      <c r="CGM35" s="25"/>
      <c r="CGN35" s="25"/>
      <c r="CGO35" s="25"/>
      <c r="CGP35" s="25"/>
      <c r="CGQ35" s="25"/>
      <c r="CGR35" s="25"/>
      <c r="CGS35" s="25"/>
      <c r="CGT35" s="25"/>
      <c r="CGU35" s="25"/>
      <c r="CGV35" s="25"/>
      <c r="CGW35" s="25"/>
      <c r="CGX35" s="25"/>
      <c r="CGY35" s="25"/>
      <c r="CGZ35" s="25"/>
      <c r="CHA35" s="25"/>
      <c r="CHB35" s="25"/>
      <c r="CHC35" s="25"/>
      <c r="CHD35" s="25"/>
      <c r="CHE35" s="25"/>
      <c r="CHF35" s="25"/>
      <c r="CHG35" s="25"/>
      <c r="CHH35" s="25"/>
      <c r="CHI35" s="25"/>
      <c r="CHJ35" s="25"/>
      <c r="CHK35" s="25"/>
      <c r="CHL35" s="25"/>
      <c r="CHM35" s="25"/>
      <c r="CHN35" s="25"/>
      <c r="CHO35" s="25"/>
      <c r="CHP35" s="25"/>
      <c r="CHQ35" s="25"/>
      <c r="CHR35" s="25"/>
      <c r="CHS35" s="25"/>
      <c r="CHT35" s="25"/>
      <c r="CHU35" s="25"/>
      <c r="CHV35" s="25"/>
      <c r="CHW35" s="25"/>
      <c r="CHX35" s="25"/>
      <c r="CHY35" s="25"/>
      <c r="CHZ35" s="25"/>
      <c r="CIA35" s="25"/>
      <c r="CIB35" s="25"/>
      <c r="CIC35" s="25"/>
      <c r="CID35" s="25"/>
      <c r="CIE35" s="25"/>
      <c r="CIF35" s="25"/>
      <c r="CIG35" s="25"/>
      <c r="CIH35" s="25"/>
      <c r="CII35" s="25"/>
      <c r="CIJ35" s="25"/>
      <c r="CIK35" s="25"/>
      <c r="CIL35" s="25"/>
      <c r="CIM35" s="25"/>
      <c r="CIN35" s="25"/>
      <c r="CIO35" s="25"/>
      <c r="CIP35" s="25"/>
      <c r="CIQ35" s="25"/>
      <c r="CIR35" s="25"/>
      <c r="CIS35" s="25"/>
      <c r="CIT35" s="25"/>
      <c r="CIU35" s="25"/>
      <c r="CIV35" s="25"/>
      <c r="CIW35" s="25"/>
      <c r="CIX35" s="25"/>
      <c r="CIY35" s="25"/>
      <c r="CIZ35" s="25"/>
      <c r="CJA35" s="25"/>
      <c r="CJB35" s="25"/>
      <c r="CJC35" s="25"/>
      <c r="CJD35" s="25"/>
      <c r="CJE35" s="25"/>
      <c r="CJF35" s="25"/>
      <c r="CJG35" s="25"/>
      <c r="CJH35" s="25"/>
      <c r="CJI35" s="25"/>
      <c r="CJJ35" s="25"/>
      <c r="CJK35" s="25"/>
      <c r="CJL35" s="25"/>
      <c r="CJM35" s="25"/>
      <c r="CJN35" s="25"/>
      <c r="CJO35" s="25"/>
      <c r="CJP35" s="25"/>
      <c r="CJQ35" s="25"/>
      <c r="CJR35" s="25"/>
      <c r="CJS35" s="25"/>
      <c r="CJT35" s="25"/>
      <c r="CJU35" s="25"/>
      <c r="CJV35" s="25"/>
      <c r="CJW35" s="25"/>
      <c r="CJX35" s="25"/>
      <c r="CJY35" s="25"/>
      <c r="CJZ35" s="25"/>
      <c r="CKA35" s="25"/>
      <c r="CKB35" s="25"/>
      <c r="CKC35" s="25"/>
      <c r="CKD35" s="25"/>
      <c r="CKE35" s="25"/>
      <c r="CKF35" s="25"/>
      <c r="CKG35" s="25"/>
      <c r="CKH35" s="25"/>
      <c r="CKI35" s="25"/>
      <c r="CKJ35" s="25"/>
      <c r="CKK35" s="25"/>
      <c r="CKL35" s="25"/>
      <c r="CKM35" s="25"/>
      <c r="CKN35" s="25"/>
      <c r="CKO35" s="25"/>
      <c r="CKP35" s="25"/>
      <c r="CKQ35" s="25"/>
      <c r="CKR35" s="25"/>
      <c r="CKS35" s="25"/>
      <c r="CKT35" s="25"/>
      <c r="CKU35" s="25"/>
      <c r="CKV35" s="25"/>
      <c r="CKW35" s="25"/>
      <c r="CKX35" s="25"/>
      <c r="CKY35" s="25"/>
      <c r="CKZ35" s="25"/>
      <c r="CLA35" s="25"/>
      <c r="CLB35" s="25"/>
      <c r="CLC35" s="25"/>
      <c r="CLD35" s="25"/>
      <c r="CLE35" s="25"/>
      <c r="CLF35" s="25"/>
      <c r="CLG35" s="25"/>
      <c r="CLH35" s="25"/>
      <c r="CLI35" s="25"/>
      <c r="CLJ35" s="25"/>
      <c r="CLK35" s="25"/>
      <c r="CLL35" s="25"/>
      <c r="CLM35" s="25"/>
      <c r="CLN35" s="25"/>
      <c r="CLO35" s="25"/>
      <c r="CLP35" s="25"/>
      <c r="CLQ35" s="25"/>
      <c r="CLR35" s="25"/>
      <c r="CLS35" s="25"/>
      <c r="CLT35" s="25"/>
      <c r="CLU35" s="25"/>
      <c r="CLV35" s="25"/>
      <c r="CLW35" s="25"/>
      <c r="CLX35" s="25"/>
      <c r="CLY35" s="25"/>
      <c r="CLZ35" s="25"/>
      <c r="CMA35" s="25"/>
      <c r="CMB35" s="25"/>
      <c r="CMC35" s="25"/>
      <c r="CMD35" s="25"/>
      <c r="CME35" s="25"/>
      <c r="CMF35" s="25"/>
      <c r="CMG35" s="25"/>
      <c r="CMH35" s="25"/>
      <c r="CMI35" s="25"/>
      <c r="CMJ35" s="25"/>
      <c r="CMK35" s="25"/>
      <c r="CML35" s="25"/>
      <c r="CMM35" s="25"/>
      <c r="CMN35" s="25"/>
      <c r="CMO35" s="25"/>
      <c r="CMP35" s="25"/>
      <c r="CMQ35" s="25"/>
      <c r="CMR35" s="25"/>
      <c r="CMS35" s="25"/>
      <c r="CMT35" s="25"/>
      <c r="CMU35" s="25"/>
      <c r="CMV35" s="25"/>
      <c r="CMW35" s="25"/>
      <c r="CMX35" s="25"/>
      <c r="CMY35" s="25"/>
      <c r="CMZ35" s="25"/>
      <c r="CNA35" s="25"/>
      <c r="CNB35" s="25"/>
      <c r="CNC35" s="25"/>
      <c r="CND35" s="25"/>
      <c r="CNE35" s="25"/>
      <c r="CNF35" s="25"/>
      <c r="CNG35" s="25"/>
      <c r="CNH35" s="25"/>
      <c r="CNI35" s="25"/>
      <c r="CNJ35" s="25"/>
      <c r="CNK35" s="25"/>
      <c r="CNL35" s="25"/>
      <c r="CNM35" s="25"/>
      <c r="CNN35" s="25"/>
      <c r="CNO35" s="25"/>
      <c r="CNP35" s="25"/>
      <c r="CNQ35" s="25"/>
      <c r="CNR35" s="25"/>
      <c r="CNS35" s="25"/>
      <c r="CNT35" s="25"/>
      <c r="CNU35" s="25"/>
      <c r="CNV35" s="25"/>
      <c r="CNW35" s="25"/>
      <c r="CNX35" s="25"/>
      <c r="CNY35" s="25"/>
      <c r="CNZ35" s="25"/>
      <c r="COA35" s="25"/>
      <c r="COB35" s="25"/>
      <c r="COC35" s="25"/>
      <c r="COD35" s="25"/>
      <c r="COE35" s="25"/>
      <c r="COF35" s="25"/>
      <c r="COG35" s="25"/>
      <c r="COH35" s="25"/>
      <c r="COI35" s="25"/>
      <c r="COJ35" s="25"/>
      <c r="COK35" s="25"/>
      <c r="COL35" s="25"/>
      <c r="COM35" s="25"/>
      <c r="CON35" s="25"/>
      <c r="COO35" s="25"/>
      <c r="COP35" s="25"/>
      <c r="COQ35" s="25"/>
      <c r="COR35" s="25"/>
      <c r="COS35" s="25"/>
      <c r="COT35" s="25"/>
      <c r="COU35" s="25"/>
      <c r="COV35" s="25"/>
      <c r="COW35" s="25"/>
      <c r="COX35" s="25"/>
      <c r="COY35" s="25"/>
      <c r="COZ35" s="25"/>
      <c r="CPA35" s="25"/>
      <c r="CPB35" s="25"/>
      <c r="CPC35" s="25"/>
      <c r="CPD35" s="25"/>
      <c r="CPE35" s="25"/>
      <c r="CPF35" s="25"/>
      <c r="CPG35" s="25"/>
      <c r="CPH35" s="25"/>
      <c r="CPI35" s="25"/>
      <c r="CPJ35" s="25"/>
      <c r="CPK35" s="25"/>
      <c r="CPL35" s="25"/>
      <c r="CPM35" s="25"/>
      <c r="CPN35" s="25"/>
      <c r="CPO35" s="25"/>
      <c r="CPP35" s="25"/>
      <c r="CPQ35" s="25"/>
      <c r="CPR35" s="25"/>
      <c r="CPS35" s="25"/>
      <c r="CPT35" s="25"/>
      <c r="CPU35" s="25"/>
      <c r="CPV35" s="25"/>
      <c r="CPW35" s="25"/>
      <c r="CPX35" s="25"/>
      <c r="CPY35" s="25"/>
      <c r="CPZ35" s="25"/>
      <c r="CQA35" s="25"/>
      <c r="CQB35" s="25"/>
      <c r="CQC35" s="25"/>
      <c r="CQD35" s="25"/>
      <c r="CQE35" s="25"/>
      <c r="CQF35" s="25"/>
      <c r="CQG35" s="25"/>
      <c r="CQH35" s="25"/>
      <c r="CQI35" s="25"/>
      <c r="CQJ35" s="25"/>
      <c r="CQK35" s="25"/>
      <c r="CQL35" s="25"/>
      <c r="CQM35" s="25"/>
      <c r="CQN35" s="25"/>
      <c r="CQO35" s="25"/>
      <c r="CQP35" s="25"/>
      <c r="CQQ35" s="25"/>
      <c r="CQR35" s="25"/>
      <c r="CQS35" s="25"/>
      <c r="CQT35" s="25"/>
      <c r="CQU35" s="25"/>
      <c r="CQV35" s="25"/>
      <c r="CQW35" s="25"/>
      <c r="CQX35" s="25"/>
      <c r="CQY35" s="25"/>
      <c r="CQZ35" s="25"/>
      <c r="CRA35" s="25"/>
      <c r="CRB35" s="25"/>
      <c r="CRC35" s="25"/>
      <c r="CRD35" s="25"/>
      <c r="CRE35" s="25"/>
      <c r="CRF35" s="25"/>
      <c r="CRG35" s="25"/>
      <c r="CRH35" s="25"/>
      <c r="CRI35" s="25"/>
      <c r="CRJ35" s="25"/>
      <c r="CRK35" s="25"/>
      <c r="CRL35" s="25"/>
      <c r="CRM35" s="25"/>
      <c r="CRN35" s="25"/>
      <c r="CRO35" s="25"/>
      <c r="CRP35" s="25"/>
      <c r="CRQ35" s="25"/>
      <c r="CRR35" s="25"/>
      <c r="CRS35" s="25"/>
      <c r="CRT35" s="25"/>
      <c r="CRU35" s="25"/>
      <c r="CRV35" s="25"/>
      <c r="CRW35" s="25"/>
      <c r="CRX35" s="25"/>
      <c r="CRY35" s="25"/>
      <c r="CRZ35" s="25"/>
      <c r="CSA35" s="25"/>
      <c r="CSB35" s="25"/>
      <c r="CSC35" s="25"/>
      <c r="CSD35" s="25"/>
      <c r="CSE35" s="25"/>
      <c r="CSF35" s="25"/>
      <c r="CSG35" s="25"/>
      <c r="CSH35" s="25"/>
      <c r="CSI35" s="25"/>
      <c r="CSJ35" s="25"/>
      <c r="CSK35" s="25"/>
      <c r="CSL35" s="25"/>
      <c r="CSM35" s="25"/>
      <c r="CSN35" s="25"/>
      <c r="CSO35" s="25"/>
      <c r="CSP35" s="25"/>
      <c r="CSQ35" s="25"/>
      <c r="CSR35" s="25"/>
      <c r="CSS35" s="25"/>
      <c r="CST35" s="25"/>
      <c r="CSU35" s="25"/>
      <c r="CSV35" s="25"/>
      <c r="CSW35" s="25"/>
      <c r="CSX35" s="25"/>
      <c r="CSY35" s="25"/>
      <c r="CSZ35" s="25"/>
      <c r="CTA35" s="25"/>
      <c r="CTB35" s="25"/>
      <c r="CTC35" s="25"/>
      <c r="CTD35" s="25"/>
      <c r="CTE35" s="25"/>
      <c r="CTF35" s="25"/>
      <c r="CTG35" s="25"/>
      <c r="CTH35" s="25"/>
      <c r="CTI35" s="25"/>
      <c r="CTJ35" s="25"/>
      <c r="CTK35" s="25"/>
      <c r="CTL35" s="25"/>
      <c r="CTM35" s="25"/>
      <c r="CTN35" s="25"/>
      <c r="CTO35" s="25"/>
      <c r="CTP35" s="25"/>
      <c r="CTQ35" s="25"/>
      <c r="CTR35" s="25"/>
      <c r="CTS35" s="25"/>
      <c r="CTT35" s="25"/>
      <c r="CTU35" s="25"/>
      <c r="CTV35" s="25"/>
      <c r="CTW35" s="25"/>
      <c r="CTX35" s="25"/>
      <c r="CTY35" s="25"/>
      <c r="CTZ35" s="25"/>
      <c r="CUA35" s="25"/>
      <c r="CUB35" s="25"/>
      <c r="CUC35" s="25"/>
      <c r="CUD35" s="25"/>
      <c r="CUE35" s="25"/>
      <c r="CUF35" s="25"/>
      <c r="CUG35" s="25"/>
      <c r="CUH35" s="25"/>
      <c r="CUI35" s="25"/>
      <c r="CUJ35" s="25"/>
      <c r="CUK35" s="25"/>
      <c r="CUL35" s="25"/>
      <c r="CUM35" s="25"/>
      <c r="CUN35" s="25"/>
      <c r="CUO35" s="25"/>
      <c r="CUP35" s="25"/>
      <c r="CUQ35" s="25"/>
      <c r="CUR35" s="25"/>
      <c r="CUS35" s="25"/>
      <c r="CUT35" s="25"/>
      <c r="CUU35" s="25"/>
      <c r="CUV35" s="25"/>
      <c r="CUW35" s="25"/>
      <c r="CUX35" s="25"/>
      <c r="CUY35" s="25"/>
      <c r="CUZ35" s="25"/>
      <c r="CVA35" s="25"/>
      <c r="CVB35" s="25"/>
      <c r="CVC35" s="25"/>
      <c r="CVD35" s="25"/>
      <c r="CVE35" s="25"/>
      <c r="CVF35" s="25"/>
      <c r="CVG35" s="25"/>
      <c r="CVH35" s="25"/>
      <c r="CVI35" s="25"/>
      <c r="CVJ35" s="25"/>
      <c r="CVK35" s="25"/>
      <c r="CVL35" s="25"/>
      <c r="CVM35" s="25"/>
      <c r="CVN35" s="25"/>
      <c r="CVO35" s="25"/>
      <c r="CVP35" s="25"/>
      <c r="CVQ35" s="25"/>
      <c r="CVR35" s="25"/>
      <c r="CVS35" s="25"/>
      <c r="CVT35" s="25"/>
      <c r="CVU35" s="25"/>
      <c r="CVV35" s="25"/>
      <c r="CVW35" s="25"/>
      <c r="CVX35" s="25"/>
      <c r="CVY35" s="25"/>
      <c r="CVZ35" s="25"/>
      <c r="CWA35" s="25"/>
      <c r="CWB35" s="25"/>
      <c r="CWC35" s="25"/>
      <c r="CWD35" s="25"/>
      <c r="CWE35" s="25"/>
      <c r="CWF35" s="25"/>
      <c r="CWG35" s="25"/>
      <c r="CWH35" s="25"/>
      <c r="CWI35" s="25"/>
      <c r="CWJ35" s="25"/>
      <c r="CWK35" s="25"/>
      <c r="CWL35" s="25"/>
      <c r="CWM35" s="25"/>
      <c r="CWN35" s="25"/>
      <c r="CWO35" s="25"/>
      <c r="CWP35" s="25"/>
      <c r="CWQ35" s="25"/>
      <c r="CWR35" s="25"/>
      <c r="CWS35" s="25"/>
      <c r="CWT35" s="25"/>
      <c r="CWU35" s="25"/>
      <c r="CWV35" s="25"/>
      <c r="CWW35" s="25"/>
      <c r="CWX35" s="25"/>
      <c r="CWY35" s="25"/>
      <c r="CWZ35" s="25"/>
      <c r="CXA35" s="25"/>
      <c r="CXB35" s="25"/>
      <c r="CXC35" s="25"/>
      <c r="CXD35" s="25"/>
      <c r="CXE35" s="25"/>
      <c r="CXF35" s="25"/>
      <c r="CXG35" s="25"/>
      <c r="CXH35" s="25"/>
      <c r="CXI35" s="25"/>
      <c r="CXJ35" s="25"/>
      <c r="CXK35" s="25"/>
      <c r="CXL35" s="25"/>
      <c r="CXM35" s="25"/>
      <c r="CXN35" s="25"/>
      <c r="CXO35" s="25"/>
      <c r="CXP35" s="25"/>
      <c r="CXQ35" s="25"/>
      <c r="CXR35" s="25"/>
      <c r="CXS35" s="25"/>
      <c r="CXT35" s="25"/>
      <c r="CXU35" s="25"/>
      <c r="CXV35" s="25"/>
      <c r="CXW35" s="25"/>
      <c r="CXX35" s="25"/>
      <c r="CXY35" s="25"/>
      <c r="CXZ35" s="25"/>
      <c r="CYA35" s="25"/>
      <c r="CYB35" s="25"/>
      <c r="CYC35" s="25"/>
      <c r="CYD35" s="25"/>
      <c r="CYE35" s="25"/>
      <c r="CYF35" s="25"/>
      <c r="CYG35" s="25"/>
      <c r="CYH35" s="25"/>
      <c r="CYI35" s="25"/>
      <c r="CYJ35" s="25"/>
      <c r="CYK35" s="25"/>
      <c r="CYL35" s="25"/>
      <c r="CYM35" s="25"/>
      <c r="CYN35" s="25"/>
      <c r="CYO35" s="25"/>
      <c r="CYP35" s="25"/>
      <c r="CYQ35" s="25"/>
      <c r="CYR35" s="25"/>
      <c r="CYS35" s="25"/>
      <c r="CYT35" s="25"/>
      <c r="CYU35" s="25"/>
      <c r="CYV35" s="25"/>
      <c r="CYW35" s="25"/>
      <c r="CYX35" s="25"/>
      <c r="CYY35" s="25"/>
      <c r="CYZ35" s="25"/>
      <c r="CZA35" s="25"/>
      <c r="CZB35" s="25"/>
      <c r="CZC35" s="25"/>
      <c r="CZD35" s="25"/>
      <c r="CZE35" s="25"/>
      <c r="CZF35" s="25"/>
      <c r="CZG35" s="25"/>
      <c r="CZH35" s="25"/>
      <c r="CZI35" s="25"/>
      <c r="CZJ35" s="25"/>
      <c r="CZK35" s="25"/>
      <c r="CZL35" s="25"/>
      <c r="CZM35" s="25"/>
      <c r="CZN35" s="25"/>
      <c r="CZO35" s="25"/>
      <c r="CZP35" s="25"/>
      <c r="CZQ35" s="25"/>
      <c r="CZR35" s="25"/>
      <c r="CZS35" s="25"/>
      <c r="CZT35" s="25"/>
      <c r="CZU35" s="25"/>
      <c r="CZV35" s="25"/>
      <c r="CZW35" s="25"/>
      <c r="CZX35" s="25"/>
      <c r="CZY35" s="25"/>
      <c r="CZZ35" s="25"/>
      <c r="DAA35" s="25"/>
      <c r="DAB35" s="25"/>
      <c r="DAC35" s="25"/>
      <c r="DAD35" s="25"/>
      <c r="DAE35" s="25"/>
      <c r="DAF35" s="25"/>
      <c r="DAG35" s="25"/>
      <c r="DAH35" s="25"/>
      <c r="DAI35" s="25"/>
      <c r="DAJ35" s="25"/>
      <c r="DAK35" s="25"/>
      <c r="DAL35" s="25"/>
      <c r="DAM35" s="25"/>
      <c r="DAN35" s="25"/>
      <c r="DAO35" s="25"/>
      <c r="DAP35" s="25"/>
      <c r="DAQ35" s="25"/>
      <c r="DAR35" s="25"/>
      <c r="DAS35" s="25"/>
      <c r="DAT35" s="25"/>
      <c r="DAU35" s="25"/>
      <c r="DAV35" s="25"/>
      <c r="DAW35" s="25"/>
      <c r="DAX35" s="25"/>
      <c r="DAY35" s="25"/>
      <c r="DAZ35" s="25"/>
      <c r="DBA35" s="25"/>
      <c r="DBB35" s="25"/>
      <c r="DBC35" s="25"/>
      <c r="DBD35" s="25"/>
      <c r="DBE35" s="25"/>
      <c r="DBF35" s="25"/>
      <c r="DBG35" s="25"/>
      <c r="DBH35" s="25"/>
      <c r="DBI35" s="25"/>
      <c r="DBJ35" s="25"/>
      <c r="DBK35" s="25"/>
      <c r="DBL35" s="25"/>
      <c r="DBM35" s="25"/>
      <c r="DBN35" s="25"/>
      <c r="DBO35" s="25"/>
      <c r="DBP35" s="25"/>
      <c r="DBQ35" s="25"/>
      <c r="DBR35" s="25"/>
      <c r="DBS35" s="25"/>
      <c r="DBT35" s="25"/>
      <c r="DBU35" s="25"/>
      <c r="DBV35" s="25"/>
      <c r="DBW35" s="25"/>
      <c r="DBX35" s="25"/>
      <c r="DBY35" s="25"/>
      <c r="DBZ35" s="25"/>
      <c r="DCA35" s="25"/>
      <c r="DCB35" s="25"/>
      <c r="DCC35" s="25"/>
      <c r="DCD35" s="25"/>
      <c r="DCE35" s="25"/>
      <c r="DCF35" s="25"/>
      <c r="DCG35" s="25"/>
      <c r="DCH35" s="25"/>
      <c r="DCI35" s="25"/>
      <c r="DCJ35" s="25"/>
      <c r="DCK35" s="25"/>
      <c r="DCL35" s="25"/>
      <c r="DCM35" s="25"/>
      <c r="DCN35" s="25"/>
      <c r="DCO35" s="25"/>
      <c r="DCP35" s="25"/>
      <c r="DCQ35" s="25"/>
      <c r="DCR35" s="25"/>
      <c r="DCS35" s="25"/>
      <c r="DCT35" s="25"/>
      <c r="DCU35" s="25"/>
      <c r="DCV35" s="25"/>
      <c r="DCW35" s="25"/>
      <c r="DCX35" s="25"/>
      <c r="DCY35" s="25"/>
      <c r="DCZ35" s="25"/>
      <c r="DDA35" s="25"/>
      <c r="DDB35" s="25"/>
      <c r="DDC35" s="25"/>
      <c r="DDD35" s="25"/>
      <c r="DDE35" s="25"/>
      <c r="DDF35" s="25"/>
      <c r="DDG35" s="25"/>
      <c r="DDH35" s="25"/>
      <c r="DDI35" s="25"/>
      <c r="DDJ35" s="25"/>
      <c r="DDK35" s="25"/>
      <c r="DDL35" s="25"/>
      <c r="DDM35" s="25"/>
      <c r="DDN35" s="25"/>
      <c r="DDO35" s="25"/>
      <c r="DDP35" s="25"/>
      <c r="DDQ35" s="25"/>
      <c r="DDR35" s="25"/>
      <c r="DDS35" s="25"/>
      <c r="DDT35" s="25"/>
      <c r="DDU35" s="25"/>
      <c r="DDV35" s="25"/>
      <c r="DDW35" s="25"/>
      <c r="DDX35" s="25"/>
      <c r="DDY35" s="25"/>
      <c r="DDZ35" s="25"/>
      <c r="DEA35" s="25"/>
      <c r="DEB35" s="25"/>
      <c r="DEC35" s="25"/>
      <c r="DED35" s="25"/>
      <c r="DEE35" s="25"/>
      <c r="DEF35" s="25"/>
      <c r="DEG35" s="25"/>
      <c r="DEH35" s="25"/>
      <c r="DEI35" s="25"/>
      <c r="DEJ35" s="25"/>
      <c r="DEK35" s="25"/>
      <c r="DEL35" s="25"/>
      <c r="DEM35" s="25"/>
      <c r="DEN35" s="25"/>
      <c r="DEO35" s="25"/>
      <c r="DEP35" s="25"/>
      <c r="DEQ35" s="25"/>
      <c r="DER35" s="25"/>
      <c r="DES35" s="25"/>
      <c r="DET35" s="25"/>
      <c r="DEU35" s="25"/>
      <c r="DEV35" s="25"/>
      <c r="DEW35" s="25"/>
      <c r="DEX35" s="25"/>
      <c r="DEY35" s="25"/>
      <c r="DEZ35" s="25"/>
      <c r="DFA35" s="25"/>
      <c r="DFB35" s="25"/>
      <c r="DFC35" s="25"/>
      <c r="DFD35" s="25"/>
      <c r="DFE35" s="25"/>
      <c r="DFF35" s="25"/>
      <c r="DFG35" s="25"/>
      <c r="DFH35" s="25"/>
      <c r="DFI35" s="25"/>
      <c r="DFJ35" s="25"/>
      <c r="DFK35" s="25"/>
      <c r="DFL35" s="25"/>
      <c r="DFM35" s="25"/>
      <c r="DFN35" s="25"/>
      <c r="DFO35" s="25"/>
      <c r="DFP35" s="25"/>
      <c r="DFQ35" s="25"/>
      <c r="DFR35" s="25"/>
      <c r="DFS35" s="25"/>
      <c r="DFT35" s="25"/>
      <c r="DFU35" s="25"/>
      <c r="DFV35" s="25"/>
      <c r="DFW35" s="25"/>
      <c r="DFX35" s="25"/>
      <c r="DFY35" s="25"/>
      <c r="DFZ35" s="25"/>
      <c r="DGA35" s="25"/>
      <c r="DGB35" s="25"/>
      <c r="DGC35" s="25"/>
      <c r="DGD35" s="25"/>
      <c r="DGE35" s="25"/>
      <c r="DGF35" s="25"/>
      <c r="DGG35" s="25"/>
      <c r="DGH35" s="25"/>
      <c r="DGI35" s="25"/>
      <c r="DGJ35" s="25"/>
      <c r="DGK35" s="25"/>
      <c r="DGL35" s="25"/>
      <c r="DGM35" s="25"/>
      <c r="DGN35" s="25"/>
      <c r="DGO35" s="25"/>
      <c r="DGP35" s="25"/>
      <c r="DGQ35" s="25"/>
      <c r="DGR35" s="25"/>
      <c r="DGS35" s="25"/>
      <c r="DGT35" s="25"/>
      <c r="DGU35" s="25"/>
      <c r="DGV35" s="25"/>
      <c r="DGW35" s="25"/>
      <c r="DGX35" s="25"/>
      <c r="DGY35" s="25"/>
      <c r="DGZ35" s="25"/>
      <c r="DHA35" s="25"/>
      <c r="DHB35" s="25"/>
      <c r="DHC35" s="25"/>
      <c r="DHD35" s="25"/>
      <c r="DHE35" s="25"/>
      <c r="DHF35" s="25"/>
      <c r="DHG35" s="25"/>
      <c r="DHH35" s="25"/>
      <c r="DHI35" s="25"/>
      <c r="DHJ35" s="25"/>
      <c r="DHK35" s="25"/>
      <c r="DHL35" s="25"/>
      <c r="DHM35" s="25"/>
      <c r="DHN35" s="25"/>
      <c r="DHO35" s="25"/>
      <c r="DHP35" s="25"/>
      <c r="DHQ35" s="25"/>
      <c r="DHR35" s="25"/>
      <c r="DHS35" s="25"/>
      <c r="DHT35" s="25"/>
      <c r="DHU35" s="25"/>
      <c r="DHV35" s="25"/>
      <c r="DHW35" s="25"/>
      <c r="DHX35" s="25"/>
      <c r="DHY35" s="25"/>
      <c r="DHZ35" s="25"/>
      <c r="DIA35" s="25"/>
      <c r="DIB35" s="25"/>
      <c r="DIC35" s="25"/>
      <c r="DID35" s="25"/>
      <c r="DIE35" s="25"/>
      <c r="DIF35" s="25"/>
      <c r="DIG35" s="25"/>
      <c r="DIH35" s="25"/>
      <c r="DII35" s="25"/>
      <c r="DIJ35" s="25"/>
      <c r="DIK35" s="25"/>
      <c r="DIL35" s="25"/>
      <c r="DIM35" s="25"/>
      <c r="DIN35" s="25"/>
      <c r="DIO35" s="25"/>
      <c r="DIP35" s="25"/>
      <c r="DIQ35" s="25"/>
      <c r="DIR35" s="25"/>
      <c r="DIS35" s="25"/>
      <c r="DIT35" s="25"/>
      <c r="DIU35" s="25"/>
      <c r="DIV35" s="25"/>
      <c r="DIW35" s="25"/>
      <c r="DIX35" s="25"/>
      <c r="DIY35" s="25"/>
      <c r="DIZ35" s="25"/>
      <c r="DJA35" s="25"/>
      <c r="DJB35" s="25"/>
      <c r="DJC35" s="25"/>
      <c r="DJD35" s="25"/>
      <c r="DJE35" s="25"/>
      <c r="DJF35" s="25"/>
      <c r="DJG35" s="25"/>
      <c r="DJH35" s="25"/>
      <c r="DJI35" s="25"/>
      <c r="DJJ35" s="25"/>
      <c r="DJK35" s="25"/>
      <c r="DJL35" s="25"/>
      <c r="DJM35" s="25"/>
      <c r="DJN35" s="25"/>
      <c r="DJO35" s="25"/>
      <c r="DJP35" s="25"/>
      <c r="DJQ35" s="25"/>
      <c r="DJR35" s="25"/>
      <c r="DJS35" s="25"/>
      <c r="DJT35" s="25"/>
      <c r="DJU35" s="25"/>
      <c r="DJV35" s="25"/>
      <c r="DJW35" s="25"/>
      <c r="DJX35" s="25"/>
      <c r="DJY35" s="25"/>
      <c r="DJZ35" s="25"/>
      <c r="DKA35" s="25"/>
      <c r="DKB35" s="25"/>
      <c r="DKC35" s="25"/>
      <c r="DKD35" s="25"/>
      <c r="DKE35" s="25"/>
      <c r="DKF35" s="25"/>
      <c r="DKG35" s="25"/>
      <c r="DKH35" s="25"/>
      <c r="DKI35" s="25"/>
      <c r="DKJ35" s="25"/>
      <c r="DKK35" s="25"/>
      <c r="DKL35" s="25"/>
      <c r="DKM35" s="25"/>
      <c r="DKN35" s="25"/>
      <c r="DKO35" s="25"/>
      <c r="DKP35" s="25"/>
      <c r="DKQ35" s="25"/>
      <c r="DKR35" s="25"/>
      <c r="DKS35" s="25"/>
      <c r="DKT35" s="25"/>
      <c r="DKU35" s="25"/>
      <c r="DKV35" s="25"/>
      <c r="DKW35" s="25"/>
      <c r="DKX35" s="25"/>
      <c r="DKY35" s="25"/>
      <c r="DKZ35" s="25"/>
      <c r="DLA35" s="25"/>
      <c r="DLB35" s="25"/>
      <c r="DLC35" s="25"/>
      <c r="DLD35" s="25"/>
      <c r="DLE35" s="25"/>
      <c r="DLF35" s="25"/>
      <c r="DLG35" s="25"/>
      <c r="DLH35" s="25"/>
      <c r="DLI35" s="25"/>
      <c r="DLJ35" s="25"/>
      <c r="DLK35" s="25"/>
      <c r="DLL35" s="25"/>
      <c r="DLM35" s="25"/>
      <c r="DLN35" s="25"/>
      <c r="DLO35" s="25"/>
      <c r="DLP35" s="25"/>
      <c r="DLQ35" s="25"/>
      <c r="DLR35" s="25"/>
      <c r="DLS35" s="25"/>
      <c r="DLT35" s="25"/>
      <c r="DLU35" s="25"/>
      <c r="DLV35" s="25"/>
      <c r="DLW35" s="25"/>
      <c r="DLX35" s="25"/>
      <c r="DLY35" s="25"/>
      <c r="DLZ35" s="25"/>
      <c r="DMA35" s="25"/>
      <c r="DMB35" s="25"/>
      <c r="DMC35" s="25"/>
      <c r="DMD35" s="25"/>
      <c r="DME35" s="25"/>
      <c r="DMF35" s="25"/>
      <c r="DMG35" s="25"/>
      <c r="DMH35" s="25"/>
      <c r="DMI35" s="25"/>
      <c r="DMJ35" s="25"/>
      <c r="DMK35" s="25"/>
      <c r="DML35" s="25"/>
      <c r="DMM35" s="25"/>
      <c r="DMN35" s="25"/>
      <c r="DMO35" s="25"/>
      <c r="DMP35" s="25"/>
      <c r="DMQ35" s="25"/>
      <c r="DMR35" s="25"/>
      <c r="DMS35" s="25"/>
      <c r="DMT35" s="25"/>
      <c r="DMU35" s="25"/>
      <c r="DMV35" s="25"/>
      <c r="DMW35" s="25"/>
      <c r="DMX35" s="25"/>
      <c r="DMY35" s="25"/>
      <c r="DMZ35" s="25"/>
      <c r="DNA35" s="25"/>
      <c r="DNB35" s="25"/>
      <c r="DNC35" s="25"/>
      <c r="DND35" s="25"/>
      <c r="DNE35" s="25"/>
      <c r="DNF35" s="25"/>
      <c r="DNG35" s="25"/>
      <c r="DNH35" s="25"/>
      <c r="DNI35" s="25"/>
      <c r="DNJ35" s="25"/>
      <c r="DNK35" s="25"/>
      <c r="DNL35" s="25"/>
      <c r="DNM35" s="25"/>
      <c r="DNN35" s="25"/>
      <c r="DNO35" s="25"/>
      <c r="DNP35" s="25"/>
      <c r="DNQ35" s="25"/>
      <c r="DNR35" s="25"/>
      <c r="DNS35" s="25"/>
      <c r="DNT35" s="25"/>
      <c r="DNU35" s="25"/>
      <c r="DNV35" s="25"/>
      <c r="DNW35" s="25"/>
      <c r="DNX35" s="25"/>
      <c r="DNY35" s="25"/>
      <c r="DNZ35" s="25"/>
      <c r="DOA35" s="25"/>
      <c r="DOB35" s="25"/>
      <c r="DOC35" s="25"/>
      <c r="DOD35" s="25"/>
      <c r="DOE35" s="25"/>
      <c r="DOF35" s="25"/>
      <c r="DOG35" s="25"/>
      <c r="DOH35" s="25"/>
      <c r="DOI35" s="25"/>
      <c r="DOJ35" s="25"/>
      <c r="DOK35" s="25"/>
      <c r="DOL35" s="25"/>
      <c r="DOM35" s="25"/>
      <c r="DON35" s="25"/>
      <c r="DOO35" s="25"/>
      <c r="DOP35" s="25"/>
      <c r="DOQ35" s="25"/>
      <c r="DOR35" s="25"/>
      <c r="DOS35" s="25"/>
      <c r="DOT35" s="25"/>
      <c r="DOU35" s="25"/>
      <c r="DOV35" s="25"/>
      <c r="DOW35" s="25"/>
      <c r="DOX35" s="25"/>
      <c r="DOY35" s="25"/>
      <c r="DOZ35" s="25"/>
      <c r="DPA35" s="25"/>
      <c r="DPB35" s="25"/>
      <c r="DPC35" s="25"/>
      <c r="DPD35" s="25"/>
      <c r="DPE35" s="25"/>
      <c r="DPF35" s="25"/>
      <c r="DPG35" s="25"/>
      <c r="DPH35" s="25"/>
      <c r="DPI35" s="25"/>
      <c r="DPJ35" s="25"/>
      <c r="DPK35" s="25"/>
      <c r="DPL35" s="25"/>
      <c r="DPM35" s="25"/>
      <c r="DPN35" s="25"/>
      <c r="DPO35" s="25"/>
      <c r="DPP35" s="25"/>
      <c r="DPQ35" s="25"/>
      <c r="DPR35" s="25"/>
      <c r="DPS35" s="25"/>
      <c r="DPT35" s="25"/>
      <c r="DPU35" s="25"/>
      <c r="DPV35" s="25"/>
      <c r="DPW35" s="25"/>
      <c r="DPX35" s="25"/>
      <c r="DPY35" s="25"/>
      <c r="DPZ35" s="25"/>
      <c r="DQA35" s="25"/>
      <c r="DQB35" s="25"/>
      <c r="DQC35" s="25"/>
      <c r="DQD35" s="25"/>
      <c r="DQE35" s="25"/>
      <c r="DQF35" s="25"/>
      <c r="DQG35" s="25"/>
      <c r="DQH35" s="25"/>
      <c r="DQI35" s="25"/>
      <c r="DQJ35" s="25"/>
      <c r="DQK35" s="25"/>
      <c r="DQL35" s="25"/>
      <c r="DQM35" s="25"/>
      <c r="DQN35" s="25"/>
      <c r="DQO35" s="25"/>
      <c r="DQP35" s="25"/>
      <c r="DQQ35" s="25"/>
      <c r="DQR35" s="25"/>
      <c r="DQS35" s="25"/>
      <c r="DQT35" s="25"/>
      <c r="DQU35" s="25"/>
      <c r="DQV35" s="25"/>
      <c r="DQW35" s="25"/>
      <c r="DQX35" s="25"/>
      <c r="DQY35" s="25"/>
      <c r="DQZ35" s="25"/>
      <c r="DRA35" s="25"/>
      <c r="DRB35" s="25"/>
      <c r="DRC35" s="25"/>
      <c r="DRD35" s="25"/>
      <c r="DRE35" s="25"/>
      <c r="DRF35" s="25"/>
      <c r="DRG35" s="25"/>
      <c r="DRH35" s="25"/>
      <c r="DRI35" s="25"/>
      <c r="DRJ35" s="25"/>
      <c r="DRK35" s="25"/>
      <c r="DRL35" s="25"/>
      <c r="DRM35" s="25"/>
      <c r="DRN35" s="25"/>
      <c r="DRO35" s="25"/>
      <c r="DRP35" s="25"/>
      <c r="DRQ35" s="25"/>
      <c r="DRR35" s="25"/>
      <c r="DRS35" s="25"/>
      <c r="DRT35" s="25"/>
      <c r="DRU35" s="25"/>
      <c r="DRV35" s="25"/>
      <c r="DRW35" s="25"/>
      <c r="DRX35" s="25"/>
      <c r="DRY35" s="25"/>
      <c r="DRZ35" s="25"/>
      <c r="DSA35" s="25"/>
      <c r="DSB35" s="25"/>
      <c r="DSC35" s="25"/>
      <c r="DSD35" s="25"/>
      <c r="DSE35" s="25"/>
      <c r="DSF35" s="25"/>
      <c r="DSG35" s="25"/>
      <c r="DSH35" s="25"/>
      <c r="DSI35" s="25"/>
      <c r="DSJ35" s="25"/>
      <c r="DSK35" s="25"/>
      <c r="DSL35" s="25"/>
      <c r="DSM35" s="25"/>
      <c r="DSN35" s="25"/>
      <c r="DSO35" s="25"/>
      <c r="DSP35" s="25"/>
      <c r="DSQ35" s="25"/>
      <c r="DSR35" s="25"/>
      <c r="DSS35" s="25"/>
      <c r="DST35" s="25"/>
      <c r="DSU35" s="25"/>
      <c r="DSV35" s="25"/>
      <c r="DSW35" s="25"/>
      <c r="DSX35" s="25"/>
      <c r="DSY35" s="25"/>
      <c r="DSZ35" s="25"/>
      <c r="DTA35" s="25"/>
      <c r="DTB35" s="25"/>
      <c r="DTC35" s="25"/>
      <c r="DTD35" s="25"/>
      <c r="DTE35" s="25"/>
      <c r="DTF35" s="25"/>
      <c r="DTG35" s="25"/>
      <c r="DTH35" s="25"/>
      <c r="DTI35" s="25"/>
      <c r="DTJ35" s="25"/>
      <c r="DTK35" s="25"/>
      <c r="DTL35" s="25"/>
      <c r="DTM35" s="25"/>
      <c r="DTN35" s="25"/>
      <c r="DTO35" s="25"/>
      <c r="DTP35" s="25"/>
      <c r="DTQ35" s="25"/>
      <c r="DTR35" s="25"/>
      <c r="DTS35" s="25"/>
      <c r="DTT35" s="25"/>
      <c r="DTU35" s="25"/>
      <c r="DTV35" s="25"/>
      <c r="DTW35" s="25"/>
      <c r="DTX35" s="25"/>
      <c r="DTY35" s="25"/>
      <c r="DTZ35" s="25"/>
      <c r="DUA35" s="25"/>
      <c r="DUB35" s="25"/>
      <c r="DUC35" s="25"/>
      <c r="DUD35" s="25"/>
      <c r="DUE35" s="25"/>
      <c r="DUF35" s="25"/>
      <c r="DUG35" s="25"/>
      <c r="DUH35" s="25"/>
      <c r="DUI35" s="25"/>
      <c r="DUJ35" s="25"/>
      <c r="DUK35" s="25"/>
      <c r="DUL35" s="25"/>
      <c r="DUM35" s="25"/>
      <c r="DUN35" s="25"/>
      <c r="DUO35" s="25"/>
      <c r="DUP35" s="25"/>
      <c r="DUQ35" s="25"/>
      <c r="DUR35" s="25"/>
      <c r="DUS35" s="25"/>
      <c r="DUT35" s="25"/>
      <c r="DUU35" s="25"/>
      <c r="DUV35" s="25"/>
      <c r="DUW35" s="25"/>
      <c r="DUX35" s="25"/>
      <c r="DUY35" s="25"/>
      <c r="DUZ35" s="25"/>
      <c r="DVA35" s="25"/>
      <c r="DVB35" s="25"/>
      <c r="DVC35" s="25"/>
      <c r="DVD35" s="25"/>
      <c r="DVE35" s="25"/>
      <c r="DVF35" s="25"/>
      <c r="DVG35" s="25"/>
      <c r="DVH35" s="25"/>
      <c r="DVI35" s="25"/>
      <c r="DVJ35" s="25"/>
      <c r="DVK35" s="25"/>
      <c r="DVL35" s="25"/>
      <c r="DVM35" s="25"/>
      <c r="DVN35" s="25"/>
      <c r="DVO35" s="25"/>
      <c r="DVP35" s="25"/>
      <c r="DVQ35" s="25"/>
      <c r="DVR35" s="25"/>
      <c r="DVS35" s="25"/>
      <c r="DVT35" s="25"/>
      <c r="DVU35" s="25"/>
      <c r="DVV35" s="25"/>
      <c r="DVW35" s="25"/>
      <c r="DVX35" s="25"/>
      <c r="DVY35" s="25"/>
      <c r="DVZ35" s="25"/>
      <c r="DWA35" s="25"/>
      <c r="DWB35" s="25"/>
      <c r="DWC35" s="25"/>
      <c r="DWD35" s="25"/>
      <c r="DWE35" s="25"/>
      <c r="DWF35" s="25"/>
      <c r="DWG35" s="25"/>
      <c r="DWH35" s="25"/>
      <c r="DWI35" s="25"/>
      <c r="DWJ35" s="25"/>
      <c r="DWK35" s="25"/>
      <c r="DWL35" s="25"/>
      <c r="DWM35" s="25"/>
      <c r="DWN35" s="25"/>
      <c r="DWO35" s="25"/>
      <c r="DWP35" s="25"/>
      <c r="DWQ35" s="25"/>
      <c r="DWR35" s="25"/>
      <c r="DWS35" s="25"/>
      <c r="DWT35" s="25"/>
      <c r="DWU35" s="25"/>
      <c r="DWV35" s="25"/>
      <c r="DWW35" s="25"/>
      <c r="DWX35" s="25"/>
      <c r="DWY35" s="25"/>
      <c r="DWZ35" s="25"/>
      <c r="DXA35" s="25"/>
      <c r="DXB35" s="25"/>
      <c r="DXC35" s="25"/>
      <c r="DXD35" s="25"/>
      <c r="DXE35" s="25"/>
      <c r="DXF35" s="25"/>
      <c r="DXG35" s="25"/>
      <c r="DXH35" s="25"/>
      <c r="DXI35" s="25"/>
      <c r="DXJ35" s="25"/>
      <c r="DXK35" s="25"/>
      <c r="DXL35" s="25"/>
      <c r="DXM35" s="25"/>
      <c r="DXN35" s="25"/>
      <c r="DXO35" s="25"/>
      <c r="DXP35" s="25"/>
      <c r="DXQ35" s="25"/>
      <c r="DXR35" s="25"/>
      <c r="DXS35" s="25"/>
      <c r="DXT35" s="25"/>
      <c r="DXU35" s="25"/>
      <c r="DXV35" s="25"/>
      <c r="DXW35" s="25"/>
      <c r="DXX35" s="25"/>
      <c r="DXY35" s="25"/>
      <c r="DXZ35" s="25"/>
      <c r="DYA35" s="25"/>
      <c r="DYB35" s="25"/>
      <c r="DYC35" s="25"/>
      <c r="DYD35" s="25"/>
      <c r="DYE35" s="25"/>
      <c r="DYF35" s="25"/>
      <c r="DYG35" s="25"/>
      <c r="DYH35" s="25"/>
      <c r="DYI35" s="25"/>
      <c r="DYJ35" s="25"/>
      <c r="DYK35" s="25"/>
      <c r="DYL35" s="25"/>
      <c r="DYM35" s="25"/>
      <c r="DYN35" s="25"/>
      <c r="DYO35" s="25"/>
      <c r="DYP35" s="25"/>
      <c r="DYQ35" s="25"/>
      <c r="DYR35" s="25"/>
      <c r="DYS35" s="25"/>
      <c r="DYT35" s="25"/>
      <c r="DYU35" s="25"/>
      <c r="DYV35" s="25"/>
      <c r="DYW35" s="25"/>
      <c r="DYX35" s="25"/>
      <c r="DYY35" s="25"/>
      <c r="DYZ35" s="25"/>
      <c r="DZA35" s="25"/>
      <c r="DZB35" s="25"/>
      <c r="DZC35" s="25"/>
      <c r="DZD35" s="25"/>
      <c r="DZE35" s="25"/>
      <c r="DZF35" s="25"/>
      <c r="DZG35" s="25"/>
      <c r="DZH35" s="25"/>
      <c r="DZI35" s="25"/>
      <c r="DZJ35" s="25"/>
      <c r="DZK35" s="25"/>
      <c r="DZL35" s="25"/>
      <c r="DZM35" s="25"/>
      <c r="DZN35" s="25"/>
      <c r="DZO35" s="25"/>
      <c r="DZP35" s="25"/>
      <c r="DZQ35" s="25"/>
      <c r="DZR35" s="25"/>
      <c r="DZS35" s="25"/>
      <c r="DZT35" s="25"/>
      <c r="DZU35" s="25"/>
      <c r="DZV35" s="25"/>
      <c r="DZW35" s="25"/>
      <c r="DZX35" s="25"/>
      <c r="DZY35" s="25"/>
      <c r="DZZ35" s="25"/>
      <c r="EAA35" s="25"/>
      <c r="EAB35" s="25"/>
      <c r="EAC35" s="25"/>
      <c r="EAD35" s="25"/>
      <c r="EAE35" s="25"/>
      <c r="EAF35" s="25"/>
      <c r="EAG35" s="25"/>
      <c r="EAH35" s="25"/>
      <c r="EAI35" s="25"/>
      <c r="EAJ35" s="25"/>
      <c r="EAK35" s="25"/>
      <c r="EAL35" s="25"/>
      <c r="EAM35" s="25"/>
      <c r="EAN35" s="25"/>
      <c r="EAO35" s="25"/>
      <c r="EAP35" s="25"/>
      <c r="EAQ35" s="25"/>
      <c r="EAR35" s="25"/>
      <c r="EAS35" s="25"/>
      <c r="EAT35" s="25"/>
      <c r="EAU35" s="25"/>
      <c r="EAV35" s="25"/>
      <c r="EAW35" s="25"/>
      <c r="EAX35" s="25"/>
      <c r="EAY35" s="25"/>
      <c r="EAZ35" s="25"/>
      <c r="EBA35" s="25"/>
      <c r="EBB35" s="25"/>
      <c r="EBC35" s="25"/>
      <c r="EBD35" s="25"/>
      <c r="EBE35" s="25"/>
      <c r="EBF35" s="25"/>
      <c r="EBG35" s="25"/>
      <c r="EBH35" s="25"/>
      <c r="EBI35" s="25"/>
      <c r="EBJ35" s="25"/>
      <c r="EBK35" s="25"/>
      <c r="EBL35" s="25"/>
      <c r="EBM35" s="25"/>
      <c r="EBN35" s="25"/>
      <c r="EBO35" s="25"/>
      <c r="EBP35" s="25"/>
      <c r="EBQ35" s="25"/>
      <c r="EBR35" s="25"/>
      <c r="EBS35" s="25"/>
      <c r="EBT35" s="25"/>
      <c r="EBU35" s="25"/>
      <c r="EBV35" s="25"/>
      <c r="EBW35" s="25"/>
      <c r="EBX35" s="25"/>
      <c r="EBY35" s="25"/>
      <c r="EBZ35" s="25"/>
      <c r="ECA35" s="25"/>
      <c r="ECB35" s="25"/>
      <c r="ECC35" s="25"/>
      <c r="ECD35" s="25"/>
      <c r="ECE35" s="25"/>
      <c r="ECF35" s="25"/>
      <c r="ECG35" s="25"/>
      <c r="ECH35" s="25"/>
      <c r="ECI35" s="25"/>
      <c r="ECJ35" s="25"/>
      <c r="ECK35" s="25"/>
      <c r="ECL35" s="25"/>
      <c r="ECM35" s="25"/>
      <c r="ECN35" s="25"/>
      <c r="ECO35" s="25"/>
      <c r="ECP35" s="25"/>
      <c r="ECQ35" s="25"/>
      <c r="ECR35" s="25"/>
      <c r="ECS35" s="25"/>
      <c r="ECT35" s="25"/>
      <c r="ECU35" s="25"/>
      <c r="ECV35" s="25"/>
      <c r="ECW35" s="25"/>
      <c r="ECX35" s="25"/>
      <c r="ECY35" s="25"/>
      <c r="ECZ35" s="25"/>
      <c r="EDA35" s="25"/>
      <c r="EDB35" s="25"/>
      <c r="EDC35" s="25"/>
      <c r="EDD35" s="25"/>
      <c r="EDE35" s="25"/>
      <c r="EDF35" s="25"/>
      <c r="EDG35" s="25"/>
      <c r="EDH35" s="25"/>
      <c r="EDI35" s="25"/>
      <c r="EDJ35" s="25"/>
      <c r="EDK35" s="25"/>
      <c r="EDL35" s="25"/>
      <c r="EDM35" s="25"/>
      <c r="EDN35" s="25"/>
      <c r="EDO35" s="25"/>
      <c r="EDP35" s="25"/>
      <c r="EDQ35" s="25"/>
      <c r="EDR35" s="25"/>
      <c r="EDS35" s="25"/>
      <c r="EDT35" s="25"/>
      <c r="EDU35" s="25"/>
      <c r="EDV35" s="25"/>
      <c r="EDW35" s="25"/>
      <c r="EDX35" s="25"/>
      <c r="EDY35" s="25"/>
      <c r="EDZ35" s="25"/>
      <c r="EEA35" s="25"/>
      <c r="EEB35" s="25"/>
      <c r="EEC35" s="25"/>
      <c r="EED35" s="25"/>
      <c r="EEE35" s="25"/>
      <c r="EEF35" s="25"/>
      <c r="EEG35" s="25"/>
      <c r="EEH35" s="25"/>
      <c r="EEI35" s="25"/>
      <c r="EEJ35" s="25"/>
      <c r="EEK35" s="25"/>
      <c r="EEL35" s="25"/>
      <c r="EEM35" s="25"/>
      <c r="EEN35" s="25"/>
      <c r="EEO35" s="25"/>
      <c r="EEP35" s="25"/>
      <c r="EEQ35" s="25"/>
      <c r="EER35" s="25"/>
      <c r="EES35" s="25"/>
      <c r="EET35" s="25"/>
      <c r="EEU35" s="25"/>
      <c r="EEV35" s="25"/>
      <c r="EEW35" s="25"/>
      <c r="EEX35" s="25"/>
      <c r="EEY35" s="25"/>
      <c r="EEZ35" s="25"/>
      <c r="EFA35" s="25"/>
      <c r="EFB35" s="25"/>
      <c r="EFC35" s="25"/>
      <c r="EFD35" s="25"/>
      <c r="EFE35" s="25"/>
      <c r="EFF35" s="25"/>
      <c r="EFG35" s="25"/>
      <c r="EFH35" s="25"/>
      <c r="EFI35" s="25"/>
      <c r="EFJ35" s="25"/>
      <c r="EFK35" s="25"/>
      <c r="EFL35" s="25"/>
      <c r="EFM35" s="25"/>
      <c r="EFN35" s="25"/>
      <c r="EFO35" s="25"/>
      <c r="EFP35" s="25"/>
      <c r="EFQ35" s="25"/>
      <c r="EFR35" s="25"/>
      <c r="EFS35" s="25"/>
      <c r="EFT35" s="25"/>
      <c r="EFU35" s="25"/>
      <c r="EFV35" s="25"/>
      <c r="EFW35" s="25"/>
      <c r="EFX35" s="25"/>
      <c r="EFY35" s="25"/>
      <c r="EFZ35" s="25"/>
      <c r="EGA35" s="25"/>
      <c r="EGB35" s="25"/>
      <c r="EGC35" s="25"/>
      <c r="EGD35" s="25"/>
      <c r="EGE35" s="25"/>
      <c r="EGF35" s="25"/>
      <c r="EGG35" s="25"/>
      <c r="EGH35" s="25"/>
      <c r="EGI35" s="25"/>
      <c r="EGJ35" s="25"/>
      <c r="EGK35" s="25"/>
      <c r="EGL35" s="25"/>
      <c r="EGM35" s="25"/>
      <c r="EGN35" s="25"/>
      <c r="EGO35" s="25"/>
      <c r="EGP35" s="25"/>
      <c r="EGQ35" s="25"/>
      <c r="EGR35" s="25"/>
      <c r="EGS35" s="25"/>
      <c r="EGT35" s="25"/>
      <c r="EGU35" s="25"/>
      <c r="EGV35" s="25"/>
      <c r="EGW35" s="25"/>
      <c r="EGX35" s="25"/>
      <c r="EGY35" s="25"/>
      <c r="EGZ35" s="25"/>
      <c r="EHA35" s="25"/>
      <c r="EHB35" s="25"/>
      <c r="EHC35" s="25"/>
      <c r="EHD35" s="25"/>
      <c r="EHE35" s="25"/>
      <c r="EHF35" s="25"/>
      <c r="EHG35" s="25"/>
      <c r="EHH35" s="25"/>
      <c r="EHI35" s="25"/>
      <c r="EHJ35" s="25"/>
      <c r="EHK35" s="25"/>
      <c r="EHL35" s="25"/>
      <c r="EHM35" s="25"/>
      <c r="EHN35" s="25"/>
      <c r="EHO35" s="25"/>
      <c r="EHP35" s="25"/>
      <c r="EHQ35" s="25"/>
      <c r="EHR35" s="25"/>
      <c r="EHS35" s="25"/>
      <c r="EHT35" s="25"/>
      <c r="EHU35" s="25"/>
      <c r="EHV35" s="25"/>
      <c r="EHW35" s="25"/>
      <c r="EHX35" s="25"/>
      <c r="EHY35" s="25"/>
      <c r="EHZ35" s="25"/>
      <c r="EIA35" s="25"/>
      <c r="EIB35" s="25"/>
      <c r="EIC35" s="25"/>
      <c r="EID35" s="25"/>
      <c r="EIE35" s="25"/>
      <c r="EIF35" s="25"/>
      <c r="EIG35" s="25"/>
      <c r="EIH35" s="25"/>
      <c r="EII35" s="25"/>
      <c r="EIJ35" s="25"/>
      <c r="EIK35" s="25"/>
      <c r="EIL35" s="25"/>
      <c r="EIM35" s="25"/>
      <c r="EIN35" s="25"/>
      <c r="EIO35" s="25"/>
      <c r="EIP35" s="25"/>
      <c r="EIQ35" s="25"/>
      <c r="EIR35" s="25"/>
      <c r="EIS35" s="25"/>
      <c r="EIT35" s="25"/>
      <c r="EIU35" s="25"/>
      <c r="EIV35" s="25"/>
      <c r="EIW35" s="25"/>
      <c r="EIX35" s="25"/>
      <c r="EIY35" s="25"/>
      <c r="EIZ35" s="25"/>
      <c r="EJA35" s="25"/>
      <c r="EJB35" s="25"/>
      <c r="EJC35" s="25"/>
      <c r="EJD35" s="25"/>
      <c r="EJE35" s="25"/>
      <c r="EJF35" s="25"/>
      <c r="EJG35" s="25"/>
      <c r="EJH35" s="25"/>
      <c r="EJI35" s="25"/>
      <c r="EJJ35" s="25"/>
      <c r="EJK35" s="25"/>
      <c r="EJL35" s="25"/>
      <c r="EJM35" s="25"/>
      <c r="EJN35" s="25"/>
      <c r="EJO35" s="25"/>
      <c r="EJP35" s="25"/>
      <c r="EJQ35" s="25"/>
      <c r="EJR35" s="25"/>
      <c r="EJS35" s="25"/>
      <c r="EJT35" s="25"/>
      <c r="EJU35" s="25"/>
      <c r="EJV35" s="25"/>
      <c r="EJW35" s="25"/>
      <c r="EJX35" s="25"/>
      <c r="EJY35" s="25"/>
      <c r="EJZ35" s="25"/>
      <c r="EKA35" s="25"/>
      <c r="EKB35" s="25"/>
      <c r="EKC35" s="25"/>
      <c r="EKD35" s="25"/>
      <c r="EKE35" s="25"/>
      <c r="EKF35" s="25"/>
      <c r="EKG35" s="25"/>
      <c r="EKH35" s="25"/>
      <c r="EKI35" s="25"/>
      <c r="EKJ35" s="25"/>
      <c r="EKK35" s="25"/>
      <c r="EKL35" s="25"/>
      <c r="EKM35" s="25"/>
      <c r="EKN35" s="25"/>
      <c r="EKO35" s="25"/>
      <c r="EKP35" s="25"/>
      <c r="EKQ35" s="25"/>
      <c r="EKR35" s="25"/>
      <c r="EKS35" s="25"/>
      <c r="EKT35" s="25"/>
      <c r="EKU35" s="25"/>
      <c r="EKV35" s="25"/>
      <c r="EKW35" s="25"/>
      <c r="EKX35" s="25"/>
      <c r="EKY35" s="25"/>
      <c r="EKZ35" s="25"/>
      <c r="ELA35" s="25"/>
      <c r="ELB35" s="25"/>
      <c r="ELC35" s="25"/>
      <c r="ELD35" s="25"/>
      <c r="ELE35" s="25"/>
      <c r="ELF35" s="25"/>
      <c r="ELG35" s="25"/>
      <c r="ELH35" s="25"/>
      <c r="ELI35" s="25"/>
      <c r="ELJ35" s="25"/>
      <c r="ELK35" s="25"/>
      <c r="ELL35" s="25"/>
      <c r="ELM35" s="25"/>
      <c r="ELN35" s="25"/>
      <c r="ELO35" s="25"/>
      <c r="ELP35" s="25"/>
      <c r="ELQ35" s="25"/>
      <c r="ELR35" s="25"/>
      <c r="ELS35" s="25"/>
      <c r="ELT35" s="25"/>
      <c r="ELU35" s="25"/>
      <c r="ELV35" s="25"/>
      <c r="ELW35" s="25"/>
      <c r="ELX35" s="25"/>
      <c r="ELY35" s="25"/>
      <c r="ELZ35" s="25"/>
      <c r="EMA35" s="25"/>
      <c r="EMB35" s="25"/>
      <c r="EMC35" s="25"/>
      <c r="EMD35" s="25"/>
      <c r="EME35" s="25"/>
      <c r="EMF35" s="25"/>
      <c r="EMG35" s="25"/>
      <c r="EMH35" s="25"/>
      <c r="EMI35" s="25"/>
      <c r="EMJ35" s="25"/>
      <c r="EMK35" s="25"/>
      <c r="EML35" s="25"/>
      <c r="EMM35" s="25"/>
      <c r="EMN35" s="25"/>
      <c r="EMO35" s="25"/>
      <c r="EMP35" s="25"/>
      <c r="EMQ35" s="25"/>
      <c r="EMR35" s="25"/>
      <c r="EMS35" s="25"/>
      <c r="EMT35" s="25"/>
      <c r="EMU35" s="25"/>
      <c r="EMV35" s="25"/>
      <c r="EMW35" s="25"/>
      <c r="EMX35" s="25"/>
      <c r="EMY35" s="25"/>
      <c r="EMZ35" s="25"/>
      <c r="ENA35" s="25"/>
      <c r="ENB35" s="25"/>
      <c r="ENC35" s="25"/>
      <c r="END35" s="25"/>
      <c r="ENE35" s="25"/>
      <c r="ENF35" s="25"/>
      <c r="ENG35" s="25"/>
      <c r="ENH35" s="25"/>
      <c r="ENI35" s="25"/>
      <c r="ENJ35" s="25"/>
      <c r="ENK35" s="25"/>
      <c r="ENL35" s="25"/>
      <c r="ENM35" s="25"/>
      <c r="ENN35" s="25"/>
      <c r="ENO35" s="25"/>
      <c r="ENP35" s="25"/>
      <c r="ENQ35" s="25"/>
      <c r="ENR35" s="25"/>
      <c r="ENS35" s="25"/>
      <c r="ENT35" s="25"/>
      <c r="ENU35" s="25"/>
      <c r="ENV35" s="25"/>
      <c r="ENW35" s="25"/>
      <c r="ENX35" s="25"/>
      <c r="ENY35" s="25"/>
      <c r="ENZ35" s="25"/>
      <c r="EOA35" s="25"/>
      <c r="EOB35" s="25"/>
      <c r="EOC35" s="25"/>
      <c r="EOD35" s="25"/>
      <c r="EOE35" s="25"/>
      <c r="EOF35" s="25"/>
      <c r="EOG35" s="25"/>
      <c r="EOH35" s="25"/>
      <c r="EOI35" s="25"/>
      <c r="EOJ35" s="25"/>
      <c r="EOK35" s="25"/>
      <c r="EOL35" s="25"/>
      <c r="EOM35" s="25"/>
      <c r="EON35" s="25"/>
      <c r="EOO35" s="25"/>
      <c r="EOP35" s="25"/>
      <c r="EOQ35" s="25"/>
      <c r="EOR35" s="25"/>
      <c r="EOS35" s="25"/>
      <c r="EOT35" s="25"/>
      <c r="EOU35" s="25"/>
      <c r="EOV35" s="25"/>
      <c r="EOW35" s="25"/>
      <c r="EOX35" s="25"/>
      <c r="EOY35" s="25"/>
      <c r="EOZ35" s="25"/>
      <c r="EPA35" s="25"/>
      <c r="EPB35" s="25"/>
      <c r="EPC35" s="25"/>
      <c r="EPD35" s="25"/>
      <c r="EPE35" s="25"/>
      <c r="EPF35" s="25"/>
      <c r="EPG35" s="25"/>
      <c r="EPH35" s="25"/>
      <c r="EPI35" s="25"/>
      <c r="EPJ35" s="25"/>
      <c r="EPK35" s="25"/>
      <c r="EPL35" s="25"/>
      <c r="EPM35" s="25"/>
      <c r="EPN35" s="25"/>
      <c r="EPO35" s="25"/>
      <c r="EPP35" s="25"/>
      <c r="EPQ35" s="25"/>
      <c r="EPR35" s="25"/>
      <c r="EPS35" s="25"/>
      <c r="EPT35" s="25"/>
      <c r="EPU35" s="25"/>
      <c r="EPV35" s="25"/>
      <c r="EPW35" s="25"/>
      <c r="EPX35" s="25"/>
      <c r="EPY35" s="25"/>
      <c r="EPZ35" s="25"/>
      <c r="EQA35" s="25"/>
      <c r="EQB35" s="25"/>
      <c r="EQC35" s="25"/>
      <c r="EQD35" s="25"/>
      <c r="EQE35" s="25"/>
      <c r="EQF35" s="25"/>
      <c r="EQG35" s="25"/>
      <c r="EQH35" s="25"/>
      <c r="EQI35" s="25"/>
      <c r="EQJ35" s="25"/>
      <c r="EQK35" s="25"/>
      <c r="EQL35" s="25"/>
      <c r="EQM35" s="25"/>
      <c r="EQN35" s="25"/>
      <c r="EQO35" s="25"/>
      <c r="EQP35" s="25"/>
      <c r="EQQ35" s="25"/>
      <c r="EQR35" s="25"/>
      <c r="EQS35" s="25"/>
      <c r="EQT35" s="25"/>
      <c r="EQU35" s="25"/>
      <c r="EQV35" s="25"/>
      <c r="EQW35" s="25"/>
      <c r="EQX35" s="25"/>
      <c r="EQY35" s="25"/>
      <c r="EQZ35" s="25"/>
      <c r="ERA35" s="25"/>
      <c r="ERB35" s="25"/>
      <c r="ERC35" s="25"/>
      <c r="ERD35" s="25"/>
      <c r="ERE35" s="25"/>
      <c r="ERF35" s="25"/>
      <c r="ERG35" s="25"/>
      <c r="ERH35" s="25"/>
      <c r="ERI35" s="25"/>
      <c r="ERJ35" s="25"/>
      <c r="ERK35" s="25"/>
      <c r="ERL35" s="25"/>
      <c r="ERM35" s="25"/>
      <c r="ERN35" s="25"/>
      <c r="ERO35" s="25"/>
      <c r="ERP35" s="25"/>
      <c r="ERQ35" s="25"/>
      <c r="ERR35" s="25"/>
      <c r="ERS35" s="25"/>
      <c r="ERT35" s="25"/>
      <c r="ERU35" s="25"/>
      <c r="ERV35" s="25"/>
      <c r="ERW35" s="25"/>
      <c r="ERX35" s="25"/>
      <c r="ERY35" s="25"/>
      <c r="ERZ35" s="25"/>
      <c r="ESA35" s="25"/>
      <c r="ESB35" s="25"/>
      <c r="ESC35" s="25"/>
      <c r="ESD35" s="25"/>
      <c r="ESE35" s="25"/>
      <c r="ESF35" s="25"/>
      <c r="ESG35" s="25"/>
      <c r="ESH35" s="25"/>
      <c r="ESI35" s="25"/>
      <c r="ESJ35" s="25"/>
      <c r="ESK35" s="25"/>
      <c r="ESL35" s="25"/>
      <c r="ESM35" s="25"/>
      <c r="ESN35" s="25"/>
      <c r="ESO35" s="25"/>
      <c r="ESP35" s="25"/>
      <c r="ESQ35" s="25"/>
      <c r="ESR35" s="25"/>
      <c r="ESS35" s="25"/>
      <c r="EST35" s="25"/>
      <c r="ESU35" s="25"/>
      <c r="ESV35" s="25"/>
      <c r="ESW35" s="25"/>
      <c r="ESX35" s="25"/>
      <c r="ESY35" s="25"/>
      <c r="ESZ35" s="25"/>
      <c r="ETA35" s="25"/>
      <c r="ETB35" s="25"/>
      <c r="ETC35" s="25"/>
      <c r="ETD35" s="25"/>
      <c r="ETE35" s="25"/>
      <c r="ETF35" s="25"/>
      <c r="ETG35" s="25"/>
      <c r="ETH35" s="25"/>
      <c r="ETI35" s="25"/>
      <c r="ETJ35" s="25"/>
      <c r="ETK35" s="25"/>
      <c r="ETL35" s="25"/>
      <c r="ETM35" s="25"/>
      <c r="ETN35" s="25"/>
      <c r="ETO35" s="25"/>
      <c r="ETP35" s="25"/>
      <c r="ETQ35" s="25"/>
      <c r="ETR35" s="25"/>
      <c r="ETS35" s="25"/>
      <c r="ETT35" s="25"/>
      <c r="ETU35" s="25"/>
      <c r="ETV35" s="25"/>
      <c r="ETW35" s="25"/>
      <c r="ETX35" s="25"/>
      <c r="ETY35" s="25"/>
      <c r="ETZ35" s="25"/>
      <c r="EUA35" s="25"/>
      <c r="EUB35" s="25"/>
      <c r="EUC35" s="25"/>
      <c r="EUD35" s="25"/>
      <c r="EUE35" s="25"/>
      <c r="EUF35" s="25"/>
      <c r="EUG35" s="25"/>
      <c r="EUH35" s="25"/>
      <c r="EUI35" s="25"/>
      <c r="EUJ35" s="25"/>
      <c r="EUK35" s="25"/>
      <c r="EUL35" s="25"/>
      <c r="EUM35" s="25"/>
      <c r="EUN35" s="25"/>
      <c r="EUO35" s="25"/>
      <c r="EUP35" s="25"/>
      <c r="EUQ35" s="25"/>
      <c r="EUR35" s="25"/>
      <c r="EUS35" s="25"/>
      <c r="EUT35" s="25"/>
      <c r="EUU35" s="25"/>
      <c r="EUV35" s="25"/>
      <c r="EUW35" s="25"/>
      <c r="EUX35" s="25"/>
      <c r="EUY35" s="25"/>
      <c r="EUZ35" s="25"/>
      <c r="EVA35" s="25"/>
      <c r="EVB35" s="25"/>
      <c r="EVC35" s="25"/>
      <c r="EVD35" s="25"/>
      <c r="EVE35" s="25"/>
      <c r="EVF35" s="25"/>
      <c r="EVG35" s="25"/>
      <c r="EVH35" s="25"/>
      <c r="EVI35" s="25"/>
      <c r="EVJ35" s="25"/>
      <c r="EVK35" s="25"/>
      <c r="EVL35" s="25"/>
      <c r="EVM35" s="25"/>
      <c r="EVN35" s="25"/>
      <c r="EVO35" s="25"/>
      <c r="EVP35" s="25"/>
      <c r="EVQ35" s="25"/>
      <c r="EVR35" s="25"/>
      <c r="EVS35" s="25"/>
      <c r="EVT35" s="25"/>
      <c r="EVU35" s="25"/>
      <c r="EVV35" s="25"/>
      <c r="EVW35" s="25"/>
      <c r="EVX35" s="25"/>
      <c r="EVY35" s="25"/>
      <c r="EVZ35" s="25"/>
      <c r="EWA35" s="25"/>
      <c r="EWB35" s="25"/>
      <c r="EWC35" s="25"/>
      <c r="EWD35" s="25"/>
      <c r="EWE35" s="25"/>
      <c r="EWF35" s="25"/>
      <c r="EWG35" s="25"/>
      <c r="EWH35" s="25"/>
      <c r="EWI35" s="25"/>
      <c r="EWJ35" s="25"/>
      <c r="EWK35" s="25"/>
      <c r="EWL35" s="25"/>
      <c r="EWM35" s="25"/>
      <c r="EWN35" s="25"/>
      <c r="EWO35" s="25"/>
      <c r="EWP35" s="25"/>
      <c r="EWQ35" s="25"/>
      <c r="EWR35" s="25"/>
      <c r="EWS35" s="25"/>
      <c r="EWT35" s="25"/>
      <c r="EWU35" s="25"/>
      <c r="EWV35" s="25"/>
      <c r="EWW35" s="25"/>
      <c r="EWX35" s="25"/>
      <c r="EWY35" s="25"/>
      <c r="EWZ35" s="25"/>
      <c r="EXA35" s="25"/>
      <c r="EXB35" s="25"/>
      <c r="EXC35" s="25"/>
      <c r="EXD35" s="25"/>
      <c r="EXE35" s="25"/>
      <c r="EXF35" s="25"/>
      <c r="EXG35" s="25"/>
      <c r="EXH35" s="25"/>
      <c r="EXI35" s="25"/>
      <c r="EXJ35" s="25"/>
      <c r="EXK35" s="25"/>
      <c r="EXL35" s="25"/>
      <c r="EXM35" s="25"/>
      <c r="EXN35" s="25"/>
      <c r="EXO35" s="25"/>
      <c r="EXP35" s="25"/>
      <c r="EXQ35" s="25"/>
      <c r="EXR35" s="25"/>
      <c r="EXS35" s="25"/>
      <c r="EXT35" s="25"/>
      <c r="EXU35" s="25"/>
      <c r="EXV35" s="25"/>
      <c r="EXW35" s="25"/>
      <c r="EXX35" s="25"/>
      <c r="EXY35" s="25"/>
      <c r="EXZ35" s="25"/>
      <c r="EYA35" s="25"/>
      <c r="EYB35" s="25"/>
      <c r="EYC35" s="25"/>
      <c r="EYD35" s="25"/>
      <c r="EYE35" s="25"/>
      <c r="EYF35" s="25"/>
      <c r="EYG35" s="25"/>
      <c r="EYH35" s="25"/>
      <c r="EYI35" s="25"/>
      <c r="EYJ35" s="25"/>
      <c r="EYK35" s="25"/>
      <c r="EYL35" s="25"/>
      <c r="EYM35" s="25"/>
      <c r="EYN35" s="25"/>
      <c r="EYO35" s="25"/>
      <c r="EYP35" s="25"/>
      <c r="EYQ35" s="25"/>
      <c r="EYR35" s="25"/>
      <c r="EYS35" s="25"/>
      <c r="EYT35" s="25"/>
      <c r="EYU35" s="25"/>
      <c r="EYV35" s="25"/>
      <c r="EYW35" s="25"/>
      <c r="EYX35" s="25"/>
      <c r="EYY35" s="25"/>
      <c r="EYZ35" s="25"/>
      <c r="EZA35" s="25"/>
      <c r="EZB35" s="25"/>
      <c r="EZC35" s="25"/>
      <c r="EZD35" s="25"/>
      <c r="EZE35" s="25"/>
      <c r="EZF35" s="25"/>
      <c r="EZG35" s="25"/>
      <c r="EZH35" s="25"/>
      <c r="EZI35" s="25"/>
      <c r="EZJ35" s="25"/>
      <c r="EZK35" s="25"/>
      <c r="EZL35" s="25"/>
      <c r="EZM35" s="25"/>
      <c r="EZN35" s="25"/>
      <c r="EZO35" s="25"/>
      <c r="EZP35" s="25"/>
      <c r="EZQ35" s="25"/>
      <c r="EZR35" s="25"/>
      <c r="EZS35" s="25"/>
      <c r="EZT35" s="25"/>
      <c r="EZU35" s="25"/>
      <c r="EZV35" s="25"/>
      <c r="EZW35" s="25"/>
      <c r="EZX35" s="25"/>
      <c r="EZY35" s="25"/>
      <c r="EZZ35" s="25"/>
      <c r="FAA35" s="25"/>
      <c r="FAB35" s="25"/>
      <c r="FAC35" s="25"/>
      <c r="FAD35" s="25"/>
      <c r="FAE35" s="25"/>
      <c r="FAF35" s="25"/>
      <c r="FAG35" s="25"/>
      <c r="FAH35" s="25"/>
      <c r="FAI35" s="25"/>
      <c r="FAJ35" s="25"/>
      <c r="FAK35" s="25"/>
      <c r="FAL35" s="25"/>
      <c r="FAM35" s="25"/>
      <c r="FAN35" s="25"/>
      <c r="FAO35" s="25"/>
      <c r="FAP35" s="25"/>
      <c r="FAQ35" s="25"/>
      <c r="FAR35" s="25"/>
      <c r="FAS35" s="25"/>
      <c r="FAT35" s="25"/>
      <c r="FAU35" s="25"/>
      <c r="FAV35" s="25"/>
      <c r="FAW35" s="25"/>
      <c r="FAX35" s="25"/>
      <c r="FAY35" s="25"/>
      <c r="FAZ35" s="25"/>
      <c r="FBA35" s="25"/>
      <c r="FBB35" s="25"/>
      <c r="FBC35" s="25"/>
      <c r="FBD35" s="25"/>
      <c r="FBE35" s="25"/>
      <c r="FBF35" s="25"/>
      <c r="FBG35" s="25"/>
      <c r="FBH35" s="25"/>
      <c r="FBI35" s="25"/>
      <c r="FBJ35" s="25"/>
      <c r="FBK35" s="25"/>
      <c r="FBL35" s="25"/>
      <c r="FBM35" s="25"/>
      <c r="FBN35" s="25"/>
      <c r="FBO35" s="25"/>
      <c r="FBP35" s="25"/>
      <c r="FBQ35" s="25"/>
      <c r="FBR35" s="25"/>
      <c r="FBS35" s="25"/>
      <c r="FBT35" s="25"/>
      <c r="FBU35" s="25"/>
      <c r="FBV35" s="25"/>
      <c r="FBW35" s="25"/>
      <c r="FBX35" s="25"/>
      <c r="FBY35" s="25"/>
      <c r="FBZ35" s="25"/>
      <c r="FCA35" s="25"/>
      <c r="FCB35" s="25"/>
      <c r="FCC35" s="25"/>
      <c r="FCD35" s="25"/>
      <c r="FCE35" s="25"/>
      <c r="FCF35" s="25"/>
      <c r="FCG35" s="25"/>
      <c r="FCH35" s="25"/>
      <c r="FCI35" s="25"/>
      <c r="FCJ35" s="25"/>
      <c r="FCK35" s="25"/>
      <c r="FCL35" s="25"/>
      <c r="FCM35" s="25"/>
      <c r="FCN35" s="25"/>
      <c r="FCO35" s="25"/>
      <c r="FCP35" s="25"/>
      <c r="FCQ35" s="25"/>
      <c r="FCR35" s="25"/>
      <c r="FCS35" s="25"/>
      <c r="FCT35" s="25"/>
      <c r="FCU35" s="25"/>
      <c r="FCV35" s="25"/>
      <c r="FCW35" s="25"/>
      <c r="FCX35" s="25"/>
      <c r="FCY35" s="25"/>
      <c r="FCZ35" s="25"/>
      <c r="FDA35" s="25"/>
      <c r="FDB35" s="25"/>
      <c r="FDC35" s="25"/>
      <c r="FDD35" s="25"/>
      <c r="FDE35" s="25"/>
      <c r="FDF35" s="25"/>
      <c r="FDG35" s="25"/>
      <c r="FDH35" s="25"/>
      <c r="FDI35" s="25"/>
      <c r="FDJ35" s="25"/>
      <c r="FDK35" s="25"/>
      <c r="FDL35" s="25"/>
      <c r="FDM35" s="25"/>
      <c r="FDN35" s="25"/>
      <c r="FDO35" s="25"/>
      <c r="FDP35" s="25"/>
      <c r="FDQ35" s="25"/>
      <c r="FDR35" s="25"/>
      <c r="FDS35" s="25"/>
      <c r="FDT35" s="25"/>
      <c r="FDU35" s="25"/>
      <c r="FDV35" s="25"/>
      <c r="FDW35" s="25"/>
      <c r="FDX35" s="25"/>
      <c r="FDY35" s="25"/>
      <c r="FDZ35" s="25"/>
      <c r="FEA35" s="25"/>
      <c r="FEB35" s="25"/>
      <c r="FEC35" s="25"/>
      <c r="FED35" s="25"/>
      <c r="FEE35" s="25"/>
      <c r="FEF35" s="25"/>
      <c r="FEG35" s="25"/>
      <c r="FEH35" s="25"/>
      <c r="FEI35" s="25"/>
      <c r="FEJ35" s="25"/>
      <c r="FEK35" s="25"/>
      <c r="FEL35" s="25"/>
      <c r="FEM35" s="25"/>
      <c r="FEN35" s="25"/>
      <c r="FEO35" s="25"/>
      <c r="FEP35" s="25"/>
      <c r="FEQ35" s="25"/>
      <c r="FER35" s="25"/>
      <c r="FES35" s="25"/>
      <c r="FET35" s="25"/>
      <c r="FEU35" s="25"/>
      <c r="FEV35" s="25"/>
      <c r="FEW35" s="25"/>
      <c r="FEX35" s="25"/>
      <c r="FEY35" s="25"/>
      <c r="FEZ35" s="25"/>
      <c r="FFA35" s="25"/>
      <c r="FFB35" s="25"/>
      <c r="FFC35" s="25"/>
      <c r="FFD35" s="25"/>
      <c r="FFE35" s="25"/>
      <c r="FFF35" s="25"/>
      <c r="FFG35" s="25"/>
      <c r="FFH35" s="25"/>
      <c r="FFI35" s="25"/>
      <c r="FFJ35" s="25"/>
      <c r="FFK35" s="25"/>
      <c r="FFL35" s="25"/>
      <c r="FFM35" s="25"/>
      <c r="FFN35" s="25"/>
      <c r="FFO35" s="25"/>
      <c r="FFP35" s="25"/>
      <c r="FFQ35" s="25"/>
      <c r="FFR35" s="25"/>
      <c r="FFS35" s="25"/>
      <c r="FFT35" s="25"/>
      <c r="FFU35" s="25"/>
      <c r="FFV35" s="25"/>
      <c r="FFW35" s="25"/>
      <c r="FFX35" s="25"/>
      <c r="FFY35" s="25"/>
      <c r="FFZ35" s="25"/>
      <c r="FGA35" s="25"/>
      <c r="FGB35" s="25"/>
      <c r="FGC35" s="25"/>
      <c r="FGD35" s="25"/>
      <c r="FGE35" s="25"/>
      <c r="FGF35" s="25"/>
      <c r="FGG35" s="25"/>
      <c r="FGH35" s="25"/>
      <c r="FGI35" s="25"/>
      <c r="FGJ35" s="25"/>
      <c r="FGK35" s="25"/>
      <c r="FGL35" s="25"/>
      <c r="FGM35" s="25"/>
      <c r="FGN35" s="25"/>
      <c r="FGO35" s="25"/>
      <c r="FGP35" s="25"/>
      <c r="FGQ35" s="25"/>
      <c r="FGR35" s="25"/>
      <c r="FGS35" s="25"/>
      <c r="FGT35" s="25"/>
      <c r="FGU35" s="25"/>
      <c r="FGV35" s="25"/>
      <c r="FGW35" s="25"/>
      <c r="FGX35" s="25"/>
      <c r="FGY35" s="25"/>
      <c r="FGZ35" s="25"/>
      <c r="FHA35" s="25"/>
      <c r="FHB35" s="25"/>
      <c r="FHC35" s="25"/>
      <c r="FHD35" s="25"/>
      <c r="FHE35" s="25"/>
      <c r="FHF35" s="25"/>
      <c r="FHG35" s="25"/>
      <c r="FHH35" s="25"/>
      <c r="FHI35" s="25"/>
      <c r="FHJ35" s="25"/>
      <c r="FHK35" s="25"/>
      <c r="FHL35" s="25"/>
      <c r="FHM35" s="25"/>
      <c r="FHN35" s="25"/>
      <c r="FHO35" s="25"/>
      <c r="FHP35" s="25"/>
      <c r="FHQ35" s="25"/>
      <c r="FHR35" s="25"/>
      <c r="FHS35" s="25"/>
      <c r="FHT35" s="25"/>
      <c r="FHU35" s="25"/>
      <c r="FHV35" s="25"/>
      <c r="FHW35" s="25"/>
      <c r="FHX35" s="25"/>
      <c r="FHY35" s="25"/>
      <c r="FHZ35" s="25"/>
      <c r="FIA35" s="25"/>
      <c r="FIB35" s="25"/>
      <c r="FIC35" s="25"/>
      <c r="FID35" s="25"/>
      <c r="FIE35" s="25"/>
      <c r="FIF35" s="25"/>
      <c r="FIG35" s="25"/>
      <c r="FIH35" s="25"/>
      <c r="FII35" s="25"/>
      <c r="FIJ35" s="25"/>
      <c r="FIK35" s="25"/>
      <c r="FIL35" s="25"/>
      <c r="FIM35" s="25"/>
      <c r="FIN35" s="25"/>
      <c r="FIO35" s="25"/>
      <c r="FIP35" s="25"/>
      <c r="FIQ35" s="25"/>
      <c r="FIR35" s="25"/>
      <c r="FIS35" s="25"/>
      <c r="FIT35" s="25"/>
      <c r="FIU35" s="25"/>
      <c r="FIV35" s="25"/>
      <c r="FIW35" s="25"/>
      <c r="FIX35" s="25"/>
      <c r="FIY35" s="25"/>
      <c r="FIZ35" s="25"/>
      <c r="FJA35" s="25"/>
      <c r="FJB35" s="25"/>
      <c r="FJC35" s="25"/>
      <c r="FJD35" s="25"/>
      <c r="FJE35" s="25"/>
      <c r="FJF35" s="25"/>
      <c r="FJG35" s="25"/>
      <c r="FJH35" s="25"/>
      <c r="FJI35" s="25"/>
      <c r="FJJ35" s="25"/>
      <c r="FJK35" s="25"/>
      <c r="FJL35" s="25"/>
      <c r="FJM35" s="25"/>
      <c r="FJN35" s="25"/>
      <c r="FJO35" s="25"/>
      <c r="FJP35" s="25"/>
      <c r="FJQ35" s="25"/>
      <c r="FJR35" s="25"/>
      <c r="FJS35" s="25"/>
      <c r="FJT35" s="25"/>
      <c r="FJU35" s="25"/>
      <c r="FJV35" s="25"/>
      <c r="FJW35" s="25"/>
      <c r="FJX35" s="25"/>
      <c r="FJY35" s="25"/>
      <c r="FJZ35" s="25"/>
      <c r="FKA35" s="25"/>
      <c r="FKB35" s="25"/>
      <c r="FKC35" s="25"/>
      <c r="FKD35" s="25"/>
      <c r="FKE35" s="25"/>
      <c r="FKF35" s="25"/>
      <c r="FKG35" s="25"/>
      <c r="FKH35" s="25"/>
      <c r="FKI35" s="25"/>
      <c r="FKJ35" s="25"/>
      <c r="FKK35" s="25"/>
      <c r="FKL35" s="25"/>
      <c r="FKM35" s="25"/>
      <c r="FKN35" s="25"/>
      <c r="FKO35" s="25"/>
      <c r="FKP35" s="25"/>
      <c r="FKQ35" s="25"/>
      <c r="FKR35" s="25"/>
      <c r="FKS35" s="25"/>
      <c r="FKT35" s="25"/>
      <c r="FKU35" s="25"/>
      <c r="FKV35" s="25"/>
      <c r="FKW35" s="25"/>
      <c r="FKX35" s="25"/>
      <c r="FKY35" s="25"/>
      <c r="FKZ35" s="25"/>
      <c r="FLA35" s="25"/>
      <c r="FLB35" s="25"/>
      <c r="FLC35" s="25"/>
      <c r="FLD35" s="25"/>
      <c r="FLE35" s="25"/>
      <c r="FLF35" s="25"/>
      <c r="FLG35" s="25"/>
      <c r="FLH35" s="25"/>
      <c r="FLI35" s="25"/>
      <c r="FLJ35" s="25"/>
      <c r="FLK35" s="25"/>
      <c r="FLL35" s="25"/>
      <c r="FLM35" s="25"/>
      <c r="FLN35" s="25"/>
      <c r="FLO35" s="25"/>
      <c r="FLP35" s="25"/>
      <c r="FLQ35" s="25"/>
      <c r="FLR35" s="25"/>
      <c r="FLS35" s="25"/>
      <c r="FLT35" s="25"/>
      <c r="FLU35" s="25"/>
      <c r="FLV35" s="25"/>
      <c r="FLW35" s="25"/>
      <c r="FLX35" s="25"/>
      <c r="FLY35" s="25"/>
      <c r="FLZ35" s="25"/>
      <c r="FMA35" s="25"/>
      <c r="FMB35" s="25"/>
      <c r="FMC35" s="25"/>
      <c r="FMD35" s="25"/>
      <c r="FME35" s="25"/>
      <c r="FMF35" s="25"/>
      <c r="FMG35" s="25"/>
      <c r="FMH35" s="25"/>
      <c r="FMI35" s="25"/>
      <c r="FMJ35" s="25"/>
      <c r="FMK35" s="25"/>
      <c r="FML35" s="25"/>
      <c r="FMM35" s="25"/>
      <c r="FMN35" s="25"/>
      <c r="FMO35" s="25"/>
      <c r="FMP35" s="25"/>
      <c r="FMQ35" s="25"/>
      <c r="FMR35" s="25"/>
      <c r="FMS35" s="25"/>
      <c r="FMT35" s="25"/>
      <c r="FMU35" s="25"/>
      <c r="FMV35" s="25"/>
      <c r="FMW35" s="25"/>
      <c r="FMX35" s="25"/>
      <c r="FMY35" s="25"/>
      <c r="FMZ35" s="25"/>
      <c r="FNA35" s="25"/>
      <c r="FNB35" s="25"/>
      <c r="FNC35" s="25"/>
      <c r="FND35" s="25"/>
      <c r="FNE35" s="25"/>
      <c r="FNF35" s="25"/>
      <c r="FNG35" s="25"/>
      <c r="FNH35" s="25"/>
      <c r="FNI35" s="25"/>
      <c r="FNJ35" s="25"/>
      <c r="FNK35" s="25"/>
      <c r="FNL35" s="25"/>
      <c r="FNM35" s="25"/>
      <c r="FNN35" s="25"/>
      <c r="FNO35" s="25"/>
      <c r="FNP35" s="25"/>
      <c r="FNQ35" s="25"/>
      <c r="FNR35" s="25"/>
      <c r="FNS35" s="25"/>
      <c r="FNT35" s="25"/>
      <c r="FNU35" s="25"/>
      <c r="FNV35" s="25"/>
      <c r="FNW35" s="25"/>
      <c r="FNX35" s="25"/>
      <c r="FNY35" s="25"/>
      <c r="FNZ35" s="25"/>
      <c r="FOA35" s="25"/>
      <c r="FOB35" s="25"/>
      <c r="FOC35" s="25"/>
      <c r="FOD35" s="25"/>
      <c r="FOE35" s="25"/>
      <c r="FOF35" s="25"/>
      <c r="FOG35" s="25"/>
      <c r="FOH35" s="25"/>
      <c r="FOI35" s="25"/>
      <c r="FOJ35" s="25"/>
      <c r="FOK35" s="25"/>
      <c r="FOL35" s="25"/>
      <c r="FOM35" s="25"/>
      <c r="FON35" s="25"/>
      <c r="FOO35" s="25"/>
      <c r="FOP35" s="25"/>
      <c r="FOQ35" s="25"/>
      <c r="FOR35" s="25"/>
      <c r="FOS35" s="25"/>
      <c r="FOT35" s="25"/>
      <c r="FOU35" s="25"/>
      <c r="FOV35" s="25"/>
      <c r="FOW35" s="25"/>
      <c r="FOX35" s="25"/>
      <c r="FOY35" s="25"/>
      <c r="FOZ35" s="25"/>
      <c r="FPA35" s="25"/>
      <c r="FPB35" s="25"/>
      <c r="FPC35" s="25"/>
      <c r="FPD35" s="25"/>
      <c r="FPE35" s="25"/>
      <c r="FPF35" s="25"/>
      <c r="FPG35" s="25"/>
      <c r="FPH35" s="25"/>
      <c r="FPI35" s="25"/>
      <c r="FPJ35" s="25"/>
      <c r="FPK35" s="25"/>
      <c r="FPL35" s="25"/>
      <c r="FPM35" s="25"/>
      <c r="FPN35" s="25"/>
      <c r="FPO35" s="25"/>
      <c r="FPP35" s="25"/>
      <c r="FPQ35" s="25"/>
      <c r="FPR35" s="25"/>
      <c r="FPS35" s="25"/>
      <c r="FPT35" s="25"/>
      <c r="FPU35" s="25"/>
      <c r="FPV35" s="25"/>
      <c r="FPW35" s="25"/>
      <c r="FPX35" s="25"/>
      <c r="FPY35" s="25"/>
      <c r="FPZ35" s="25"/>
      <c r="FQA35" s="25"/>
      <c r="FQB35" s="25"/>
      <c r="FQC35" s="25"/>
      <c r="FQD35" s="25"/>
      <c r="FQE35" s="25"/>
      <c r="FQF35" s="25"/>
      <c r="FQG35" s="25"/>
      <c r="FQH35" s="25"/>
      <c r="FQI35" s="25"/>
      <c r="FQJ35" s="25"/>
      <c r="FQK35" s="25"/>
      <c r="FQL35" s="25"/>
      <c r="FQM35" s="25"/>
      <c r="FQN35" s="25"/>
      <c r="FQO35" s="25"/>
      <c r="FQP35" s="25"/>
      <c r="FQQ35" s="25"/>
      <c r="FQR35" s="25"/>
      <c r="FQS35" s="25"/>
      <c r="FQT35" s="25"/>
      <c r="FQU35" s="25"/>
      <c r="FQV35" s="25"/>
      <c r="FQW35" s="25"/>
      <c r="FQX35" s="25"/>
      <c r="FQY35" s="25"/>
      <c r="FQZ35" s="25"/>
      <c r="FRA35" s="25"/>
      <c r="FRB35" s="25"/>
      <c r="FRC35" s="25"/>
      <c r="FRD35" s="25"/>
      <c r="FRE35" s="25"/>
      <c r="FRF35" s="25"/>
      <c r="FRG35" s="25"/>
      <c r="FRH35" s="25"/>
      <c r="FRI35" s="25"/>
      <c r="FRJ35" s="25"/>
      <c r="FRK35" s="25"/>
      <c r="FRL35" s="25"/>
      <c r="FRM35" s="25"/>
      <c r="FRN35" s="25"/>
      <c r="FRO35" s="25"/>
      <c r="FRP35" s="25"/>
      <c r="FRQ35" s="25"/>
      <c r="FRR35" s="25"/>
      <c r="FRS35" s="25"/>
      <c r="FRT35" s="25"/>
      <c r="FRU35" s="25"/>
      <c r="FRV35" s="25"/>
      <c r="FRW35" s="25"/>
      <c r="FRX35" s="25"/>
      <c r="FRY35" s="25"/>
      <c r="FRZ35" s="25"/>
      <c r="FSA35" s="25"/>
      <c r="FSB35" s="25"/>
      <c r="FSC35" s="25"/>
      <c r="FSD35" s="25"/>
      <c r="FSE35" s="25"/>
      <c r="FSF35" s="25"/>
      <c r="FSG35" s="25"/>
      <c r="FSH35" s="25"/>
      <c r="FSI35" s="25"/>
      <c r="FSJ35" s="25"/>
      <c r="FSK35" s="25"/>
      <c r="FSL35" s="25"/>
      <c r="FSM35" s="25"/>
      <c r="FSN35" s="25"/>
      <c r="FSO35" s="25"/>
      <c r="FSP35" s="25"/>
      <c r="FSQ35" s="25"/>
      <c r="FSR35" s="25"/>
      <c r="FSS35" s="25"/>
      <c r="FST35" s="25"/>
      <c r="FSU35" s="25"/>
      <c r="FSV35" s="25"/>
      <c r="FSW35" s="25"/>
      <c r="FSX35" s="25"/>
      <c r="FSY35" s="25"/>
      <c r="FSZ35" s="25"/>
      <c r="FTA35" s="25"/>
      <c r="FTB35" s="25"/>
      <c r="FTC35" s="25"/>
      <c r="FTD35" s="25"/>
      <c r="FTE35" s="25"/>
      <c r="FTF35" s="25"/>
      <c r="FTG35" s="25"/>
      <c r="FTH35" s="25"/>
      <c r="FTI35" s="25"/>
      <c r="FTJ35" s="25"/>
      <c r="FTK35" s="25"/>
      <c r="FTL35" s="25"/>
      <c r="FTM35" s="25"/>
      <c r="FTN35" s="25"/>
      <c r="FTO35" s="25"/>
      <c r="FTP35" s="25"/>
      <c r="FTQ35" s="25"/>
      <c r="FTR35" s="25"/>
      <c r="FTS35" s="25"/>
      <c r="FTT35" s="25"/>
      <c r="FTU35" s="25"/>
      <c r="FTV35" s="25"/>
      <c r="FTW35" s="25"/>
      <c r="FTX35" s="25"/>
      <c r="FTY35" s="25"/>
      <c r="FTZ35" s="25"/>
      <c r="FUA35" s="25"/>
      <c r="FUB35" s="25"/>
      <c r="FUC35" s="25"/>
      <c r="FUD35" s="25"/>
      <c r="FUE35" s="25"/>
      <c r="FUF35" s="25"/>
      <c r="FUG35" s="25"/>
      <c r="FUH35" s="25"/>
      <c r="FUI35" s="25"/>
      <c r="FUJ35" s="25"/>
      <c r="FUK35" s="25"/>
      <c r="FUL35" s="25"/>
      <c r="FUM35" s="25"/>
      <c r="FUN35" s="25"/>
      <c r="FUO35" s="25"/>
      <c r="FUP35" s="25"/>
      <c r="FUQ35" s="25"/>
      <c r="FUR35" s="25"/>
      <c r="FUS35" s="25"/>
      <c r="FUT35" s="25"/>
      <c r="FUU35" s="25"/>
      <c r="FUV35" s="25"/>
      <c r="FUW35" s="25"/>
      <c r="FUX35" s="25"/>
      <c r="FUY35" s="25"/>
      <c r="FUZ35" s="25"/>
      <c r="FVA35" s="25"/>
      <c r="FVB35" s="25"/>
      <c r="FVC35" s="25"/>
      <c r="FVD35" s="25"/>
      <c r="FVE35" s="25"/>
      <c r="FVF35" s="25"/>
      <c r="FVG35" s="25"/>
      <c r="FVH35" s="25"/>
      <c r="FVI35" s="25"/>
      <c r="FVJ35" s="25"/>
      <c r="FVK35" s="25"/>
      <c r="FVL35" s="25"/>
      <c r="FVM35" s="25"/>
      <c r="FVN35" s="25"/>
      <c r="FVO35" s="25"/>
      <c r="FVP35" s="25"/>
      <c r="FVQ35" s="25"/>
      <c r="FVR35" s="25"/>
      <c r="FVS35" s="25"/>
      <c r="FVT35" s="25"/>
      <c r="FVU35" s="25"/>
      <c r="FVV35" s="25"/>
      <c r="FVW35" s="25"/>
      <c r="FVX35" s="25"/>
      <c r="FVY35" s="25"/>
      <c r="FVZ35" s="25"/>
      <c r="FWA35" s="25"/>
      <c r="FWB35" s="25"/>
      <c r="FWC35" s="25"/>
      <c r="FWD35" s="25"/>
      <c r="FWE35" s="25"/>
      <c r="FWF35" s="25"/>
      <c r="FWG35" s="25"/>
      <c r="FWH35" s="25"/>
      <c r="FWI35" s="25"/>
      <c r="FWJ35" s="25"/>
      <c r="FWK35" s="25"/>
      <c r="FWL35" s="25"/>
      <c r="FWM35" s="25"/>
      <c r="FWN35" s="25"/>
      <c r="FWO35" s="25"/>
      <c r="FWP35" s="25"/>
      <c r="FWQ35" s="25"/>
      <c r="FWR35" s="25"/>
      <c r="FWS35" s="25"/>
      <c r="FWT35" s="25"/>
      <c r="FWU35" s="25"/>
      <c r="FWV35" s="25"/>
      <c r="FWW35" s="25"/>
      <c r="FWX35" s="25"/>
      <c r="FWY35" s="25"/>
      <c r="FWZ35" s="25"/>
      <c r="FXA35" s="25"/>
      <c r="FXB35" s="25"/>
      <c r="FXC35" s="25"/>
      <c r="FXD35" s="25"/>
      <c r="FXE35" s="25"/>
      <c r="FXF35" s="25"/>
      <c r="FXG35" s="25"/>
      <c r="FXH35" s="25"/>
      <c r="FXI35" s="25"/>
      <c r="FXJ35" s="25"/>
      <c r="FXK35" s="25"/>
      <c r="FXL35" s="25"/>
      <c r="FXM35" s="25"/>
      <c r="FXN35" s="25"/>
      <c r="FXO35" s="25"/>
      <c r="FXP35" s="25"/>
      <c r="FXQ35" s="25"/>
      <c r="FXR35" s="25"/>
      <c r="FXS35" s="25"/>
      <c r="FXT35" s="25"/>
      <c r="FXU35" s="25"/>
      <c r="FXV35" s="25"/>
      <c r="FXW35" s="25"/>
      <c r="FXX35" s="25"/>
      <c r="FXY35" s="25"/>
      <c r="FXZ35" s="25"/>
      <c r="FYA35" s="25"/>
      <c r="FYB35" s="25"/>
      <c r="FYC35" s="25"/>
      <c r="FYD35" s="25"/>
      <c r="FYE35" s="25"/>
      <c r="FYF35" s="25"/>
      <c r="FYG35" s="25"/>
      <c r="FYH35" s="25"/>
      <c r="FYI35" s="25"/>
      <c r="FYJ35" s="25"/>
      <c r="FYK35" s="25"/>
      <c r="FYL35" s="25"/>
      <c r="FYM35" s="25"/>
      <c r="FYN35" s="25"/>
      <c r="FYO35" s="25"/>
      <c r="FYP35" s="25"/>
      <c r="FYQ35" s="25"/>
      <c r="FYR35" s="25"/>
      <c r="FYS35" s="25"/>
      <c r="FYT35" s="25"/>
      <c r="FYU35" s="25"/>
      <c r="FYV35" s="25"/>
      <c r="FYW35" s="25"/>
      <c r="FYX35" s="25"/>
      <c r="FYY35" s="25"/>
      <c r="FYZ35" s="25"/>
      <c r="FZA35" s="25"/>
      <c r="FZB35" s="25"/>
      <c r="FZC35" s="25"/>
      <c r="FZD35" s="25"/>
      <c r="FZE35" s="25"/>
      <c r="FZF35" s="25"/>
      <c r="FZG35" s="25"/>
      <c r="FZH35" s="25"/>
      <c r="FZI35" s="25"/>
      <c r="FZJ35" s="25"/>
      <c r="FZK35" s="25"/>
      <c r="FZL35" s="25"/>
      <c r="FZM35" s="25"/>
      <c r="FZN35" s="25"/>
      <c r="FZO35" s="25"/>
      <c r="FZP35" s="25"/>
      <c r="FZQ35" s="25"/>
      <c r="FZR35" s="25"/>
      <c r="FZS35" s="25"/>
      <c r="FZT35" s="25"/>
      <c r="FZU35" s="25"/>
      <c r="FZV35" s="25"/>
      <c r="FZW35" s="25"/>
      <c r="FZX35" s="25"/>
      <c r="FZY35" s="25"/>
      <c r="FZZ35" s="25"/>
      <c r="GAA35" s="25"/>
      <c r="GAB35" s="25"/>
      <c r="GAC35" s="25"/>
      <c r="GAD35" s="25"/>
      <c r="GAE35" s="25"/>
      <c r="GAF35" s="25"/>
      <c r="GAG35" s="25"/>
      <c r="GAH35" s="25"/>
      <c r="GAI35" s="25"/>
      <c r="GAJ35" s="25"/>
      <c r="GAK35" s="25"/>
      <c r="GAL35" s="25"/>
      <c r="GAM35" s="25"/>
      <c r="GAN35" s="25"/>
      <c r="GAO35" s="25"/>
      <c r="GAP35" s="25"/>
      <c r="GAQ35" s="25"/>
      <c r="GAR35" s="25"/>
      <c r="GAS35" s="25"/>
      <c r="GAT35" s="25"/>
      <c r="GAU35" s="25"/>
      <c r="GAV35" s="25"/>
      <c r="GAW35" s="25"/>
      <c r="GAX35" s="25"/>
      <c r="GAY35" s="25"/>
      <c r="GAZ35" s="25"/>
      <c r="GBA35" s="25"/>
      <c r="GBB35" s="25"/>
      <c r="GBC35" s="25"/>
      <c r="GBD35" s="25"/>
      <c r="GBE35" s="25"/>
      <c r="GBF35" s="25"/>
      <c r="GBG35" s="25"/>
      <c r="GBH35" s="25"/>
      <c r="GBI35" s="25"/>
      <c r="GBJ35" s="25"/>
      <c r="GBK35" s="25"/>
      <c r="GBL35" s="25"/>
      <c r="GBM35" s="25"/>
      <c r="GBN35" s="25"/>
      <c r="GBO35" s="25"/>
      <c r="GBP35" s="25"/>
      <c r="GBQ35" s="25"/>
      <c r="GBR35" s="25"/>
      <c r="GBS35" s="25"/>
      <c r="GBT35" s="25"/>
      <c r="GBU35" s="25"/>
      <c r="GBV35" s="25"/>
      <c r="GBW35" s="25"/>
      <c r="GBX35" s="25"/>
      <c r="GBY35" s="25"/>
      <c r="GBZ35" s="25"/>
      <c r="GCA35" s="25"/>
      <c r="GCB35" s="25"/>
      <c r="GCC35" s="25"/>
      <c r="GCD35" s="25"/>
      <c r="GCE35" s="25"/>
      <c r="GCF35" s="25"/>
      <c r="GCG35" s="25"/>
      <c r="GCH35" s="25"/>
      <c r="GCI35" s="25"/>
      <c r="GCJ35" s="25"/>
      <c r="GCK35" s="25"/>
      <c r="GCL35" s="25"/>
      <c r="GCM35" s="25"/>
      <c r="GCN35" s="25"/>
      <c r="GCO35" s="25"/>
      <c r="GCP35" s="25"/>
      <c r="GCQ35" s="25"/>
      <c r="GCR35" s="25"/>
      <c r="GCS35" s="25"/>
      <c r="GCT35" s="25"/>
      <c r="GCU35" s="25"/>
      <c r="GCV35" s="25"/>
      <c r="GCW35" s="25"/>
      <c r="GCX35" s="25"/>
      <c r="GCY35" s="25"/>
      <c r="GCZ35" s="25"/>
      <c r="GDA35" s="25"/>
      <c r="GDB35" s="25"/>
      <c r="GDC35" s="25"/>
      <c r="GDD35" s="25"/>
      <c r="GDE35" s="25"/>
      <c r="GDF35" s="25"/>
      <c r="GDG35" s="25"/>
      <c r="GDH35" s="25"/>
      <c r="GDI35" s="25"/>
      <c r="GDJ35" s="25"/>
      <c r="GDK35" s="25"/>
      <c r="GDL35" s="25"/>
      <c r="GDM35" s="25"/>
      <c r="GDN35" s="25"/>
      <c r="GDO35" s="25"/>
      <c r="GDP35" s="25"/>
      <c r="GDQ35" s="25"/>
      <c r="GDR35" s="25"/>
      <c r="GDS35" s="25"/>
      <c r="GDT35" s="25"/>
      <c r="GDU35" s="25"/>
      <c r="GDV35" s="25"/>
      <c r="GDW35" s="25"/>
      <c r="GDX35" s="25"/>
      <c r="GDY35" s="25"/>
      <c r="GDZ35" s="25"/>
      <c r="GEA35" s="25"/>
      <c r="GEB35" s="25"/>
      <c r="GEC35" s="25"/>
      <c r="GED35" s="25"/>
      <c r="GEE35" s="25"/>
      <c r="GEF35" s="25"/>
      <c r="GEG35" s="25"/>
      <c r="GEH35" s="25"/>
      <c r="GEI35" s="25"/>
      <c r="GEJ35" s="25"/>
      <c r="GEK35" s="25"/>
      <c r="GEL35" s="25"/>
      <c r="GEM35" s="25"/>
      <c r="GEN35" s="25"/>
      <c r="GEO35" s="25"/>
      <c r="GEP35" s="25"/>
      <c r="GEQ35" s="25"/>
      <c r="GER35" s="25"/>
      <c r="GES35" s="25"/>
      <c r="GET35" s="25"/>
      <c r="GEU35" s="25"/>
      <c r="GEV35" s="25"/>
      <c r="GEW35" s="25"/>
      <c r="GEX35" s="25"/>
      <c r="GEY35" s="25"/>
      <c r="GEZ35" s="25"/>
      <c r="GFA35" s="25"/>
      <c r="GFB35" s="25"/>
      <c r="GFC35" s="25"/>
      <c r="GFD35" s="25"/>
      <c r="GFE35" s="25"/>
      <c r="GFF35" s="25"/>
      <c r="GFG35" s="25"/>
      <c r="GFH35" s="25"/>
      <c r="GFI35" s="25"/>
      <c r="GFJ35" s="25"/>
      <c r="GFK35" s="25"/>
      <c r="GFL35" s="25"/>
      <c r="GFM35" s="25"/>
      <c r="GFN35" s="25"/>
      <c r="GFO35" s="25"/>
      <c r="GFP35" s="25"/>
      <c r="GFQ35" s="25"/>
      <c r="GFR35" s="25"/>
      <c r="GFS35" s="25"/>
      <c r="GFT35" s="25"/>
      <c r="GFU35" s="25"/>
      <c r="GFV35" s="25"/>
      <c r="GFW35" s="25"/>
      <c r="GFX35" s="25"/>
      <c r="GFY35" s="25"/>
      <c r="GFZ35" s="25"/>
      <c r="GGA35" s="25"/>
      <c r="GGB35" s="25"/>
      <c r="GGC35" s="25"/>
      <c r="GGD35" s="25"/>
      <c r="GGE35" s="25"/>
      <c r="GGF35" s="25"/>
      <c r="GGG35" s="25"/>
      <c r="GGH35" s="25"/>
      <c r="GGI35" s="25"/>
      <c r="GGJ35" s="25"/>
      <c r="GGK35" s="25"/>
      <c r="GGL35" s="25"/>
      <c r="GGM35" s="25"/>
      <c r="GGN35" s="25"/>
      <c r="GGO35" s="25"/>
      <c r="GGP35" s="25"/>
      <c r="GGQ35" s="25"/>
      <c r="GGR35" s="25"/>
      <c r="GGS35" s="25"/>
      <c r="GGT35" s="25"/>
      <c r="GGU35" s="25"/>
      <c r="GGV35" s="25"/>
      <c r="GGW35" s="25"/>
      <c r="GGX35" s="25"/>
      <c r="GGY35" s="25"/>
      <c r="GGZ35" s="25"/>
      <c r="GHA35" s="25"/>
      <c r="GHB35" s="25"/>
      <c r="GHC35" s="25"/>
      <c r="GHD35" s="25"/>
      <c r="GHE35" s="25"/>
      <c r="GHF35" s="25"/>
      <c r="GHG35" s="25"/>
      <c r="GHH35" s="25"/>
      <c r="GHI35" s="25"/>
      <c r="GHJ35" s="25"/>
      <c r="GHK35" s="25"/>
      <c r="GHL35" s="25"/>
      <c r="GHM35" s="25"/>
      <c r="GHN35" s="25"/>
      <c r="GHO35" s="25"/>
      <c r="GHP35" s="25"/>
      <c r="GHQ35" s="25"/>
      <c r="GHR35" s="25"/>
      <c r="GHS35" s="25"/>
      <c r="GHT35" s="25"/>
      <c r="GHU35" s="25"/>
      <c r="GHV35" s="25"/>
      <c r="GHW35" s="25"/>
      <c r="GHX35" s="25"/>
      <c r="GHY35" s="25"/>
      <c r="GHZ35" s="25"/>
      <c r="GIA35" s="25"/>
      <c r="GIB35" s="25"/>
      <c r="GIC35" s="25"/>
      <c r="GID35" s="25"/>
      <c r="GIE35" s="25"/>
      <c r="GIF35" s="25"/>
      <c r="GIG35" s="25"/>
      <c r="GIH35" s="25"/>
      <c r="GII35" s="25"/>
      <c r="GIJ35" s="25"/>
      <c r="GIK35" s="25"/>
      <c r="GIL35" s="25"/>
      <c r="GIM35" s="25"/>
      <c r="GIN35" s="25"/>
      <c r="GIO35" s="25"/>
      <c r="GIP35" s="25"/>
      <c r="GIQ35" s="25"/>
      <c r="GIR35" s="25"/>
      <c r="GIS35" s="25"/>
      <c r="GIT35" s="25"/>
      <c r="GIU35" s="25"/>
      <c r="GIV35" s="25"/>
      <c r="GIW35" s="25"/>
      <c r="GIX35" s="25"/>
      <c r="GIY35" s="25"/>
      <c r="GIZ35" s="25"/>
      <c r="GJA35" s="25"/>
      <c r="GJB35" s="25"/>
      <c r="GJC35" s="25"/>
      <c r="GJD35" s="25"/>
      <c r="GJE35" s="25"/>
      <c r="GJF35" s="25"/>
      <c r="GJG35" s="25"/>
      <c r="GJH35" s="25"/>
      <c r="GJI35" s="25"/>
      <c r="GJJ35" s="25"/>
      <c r="GJK35" s="25"/>
      <c r="GJL35" s="25"/>
      <c r="GJM35" s="25"/>
      <c r="GJN35" s="25"/>
      <c r="GJO35" s="25"/>
      <c r="GJP35" s="25"/>
      <c r="GJQ35" s="25"/>
      <c r="GJR35" s="25"/>
      <c r="GJS35" s="25"/>
      <c r="GJT35" s="25"/>
      <c r="GJU35" s="25"/>
      <c r="GJV35" s="25"/>
      <c r="GJW35" s="25"/>
      <c r="GJX35" s="25"/>
      <c r="GJY35" s="25"/>
      <c r="GJZ35" s="25"/>
      <c r="GKA35" s="25"/>
      <c r="GKB35" s="25"/>
      <c r="GKC35" s="25"/>
      <c r="GKD35" s="25"/>
      <c r="GKE35" s="25"/>
      <c r="GKF35" s="25"/>
      <c r="GKG35" s="25"/>
      <c r="GKH35" s="25"/>
      <c r="GKI35" s="25"/>
      <c r="GKJ35" s="25"/>
      <c r="GKK35" s="25"/>
      <c r="GKL35" s="25"/>
      <c r="GKM35" s="25"/>
      <c r="GKN35" s="25"/>
      <c r="GKO35" s="25"/>
      <c r="GKP35" s="25"/>
      <c r="GKQ35" s="25"/>
      <c r="GKR35" s="25"/>
      <c r="GKS35" s="25"/>
      <c r="GKT35" s="25"/>
      <c r="GKU35" s="25"/>
      <c r="GKV35" s="25"/>
      <c r="GKW35" s="25"/>
      <c r="GKX35" s="25"/>
      <c r="GKY35" s="25"/>
      <c r="GKZ35" s="25"/>
      <c r="GLA35" s="25"/>
      <c r="GLB35" s="25"/>
      <c r="GLC35" s="25"/>
      <c r="GLD35" s="25"/>
      <c r="GLE35" s="25"/>
      <c r="GLF35" s="25"/>
      <c r="GLG35" s="25"/>
      <c r="GLH35" s="25"/>
      <c r="GLI35" s="25"/>
      <c r="GLJ35" s="25"/>
      <c r="GLK35" s="25"/>
      <c r="GLL35" s="25"/>
      <c r="GLM35" s="25"/>
      <c r="GLN35" s="25"/>
      <c r="GLO35" s="25"/>
      <c r="GLP35" s="25"/>
      <c r="GLQ35" s="25"/>
      <c r="GLR35" s="25"/>
      <c r="GLS35" s="25"/>
      <c r="GLT35" s="25"/>
      <c r="GLU35" s="25"/>
      <c r="GLV35" s="25"/>
      <c r="GLW35" s="25"/>
      <c r="GLX35" s="25"/>
      <c r="GLY35" s="25"/>
      <c r="GLZ35" s="25"/>
      <c r="GMA35" s="25"/>
      <c r="GMB35" s="25"/>
      <c r="GMC35" s="25"/>
      <c r="GMD35" s="25"/>
      <c r="GME35" s="25"/>
      <c r="GMF35" s="25"/>
      <c r="GMG35" s="25"/>
      <c r="GMH35" s="25"/>
      <c r="GMI35" s="25"/>
      <c r="GMJ35" s="25"/>
      <c r="GMK35" s="25"/>
      <c r="GML35" s="25"/>
      <c r="GMM35" s="25"/>
      <c r="GMN35" s="25"/>
      <c r="GMO35" s="25"/>
      <c r="GMP35" s="25"/>
      <c r="GMQ35" s="25"/>
      <c r="GMR35" s="25"/>
      <c r="GMS35" s="25"/>
      <c r="GMT35" s="25"/>
      <c r="GMU35" s="25"/>
      <c r="GMV35" s="25"/>
      <c r="GMW35" s="25"/>
      <c r="GMX35" s="25"/>
      <c r="GMY35" s="25"/>
      <c r="GMZ35" s="25"/>
      <c r="GNA35" s="25"/>
      <c r="GNB35" s="25"/>
      <c r="GNC35" s="25"/>
      <c r="GND35" s="25"/>
      <c r="GNE35" s="25"/>
      <c r="GNF35" s="25"/>
      <c r="GNG35" s="25"/>
      <c r="GNH35" s="25"/>
      <c r="GNI35" s="25"/>
      <c r="GNJ35" s="25"/>
      <c r="GNK35" s="25"/>
      <c r="GNL35" s="25"/>
      <c r="GNM35" s="25"/>
      <c r="GNN35" s="25"/>
      <c r="GNO35" s="25"/>
      <c r="GNP35" s="25"/>
      <c r="GNQ35" s="25"/>
      <c r="GNR35" s="25"/>
      <c r="GNS35" s="25"/>
      <c r="GNT35" s="25"/>
      <c r="GNU35" s="25"/>
      <c r="GNV35" s="25"/>
      <c r="GNW35" s="25"/>
      <c r="GNX35" s="25"/>
      <c r="GNY35" s="25"/>
      <c r="GNZ35" s="25"/>
      <c r="GOA35" s="25"/>
      <c r="GOB35" s="25"/>
      <c r="GOC35" s="25"/>
      <c r="GOD35" s="25"/>
      <c r="GOE35" s="25"/>
      <c r="GOF35" s="25"/>
      <c r="GOG35" s="25"/>
      <c r="GOH35" s="25"/>
      <c r="GOI35" s="25"/>
      <c r="GOJ35" s="25"/>
      <c r="GOK35" s="25"/>
      <c r="GOL35" s="25"/>
      <c r="GOM35" s="25"/>
      <c r="GON35" s="25"/>
      <c r="GOO35" s="25"/>
      <c r="GOP35" s="25"/>
      <c r="GOQ35" s="25"/>
      <c r="GOR35" s="25"/>
      <c r="GOS35" s="25"/>
      <c r="GOT35" s="25"/>
      <c r="GOU35" s="25"/>
      <c r="GOV35" s="25"/>
      <c r="GOW35" s="25"/>
      <c r="GOX35" s="25"/>
      <c r="GOY35" s="25"/>
      <c r="GOZ35" s="25"/>
      <c r="GPA35" s="25"/>
      <c r="GPB35" s="25"/>
      <c r="GPC35" s="25"/>
      <c r="GPD35" s="25"/>
      <c r="GPE35" s="25"/>
      <c r="GPF35" s="25"/>
      <c r="GPG35" s="25"/>
      <c r="GPH35" s="25"/>
      <c r="GPI35" s="25"/>
      <c r="GPJ35" s="25"/>
      <c r="GPK35" s="25"/>
      <c r="GPL35" s="25"/>
      <c r="GPM35" s="25"/>
      <c r="GPN35" s="25"/>
      <c r="GPO35" s="25"/>
      <c r="GPP35" s="25"/>
      <c r="GPQ35" s="25"/>
      <c r="GPR35" s="25"/>
      <c r="GPS35" s="25"/>
      <c r="GPT35" s="25"/>
      <c r="GPU35" s="25"/>
      <c r="GPV35" s="25"/>
      <c r="GPW35" s="25"/>
      <c r="GPX35" s="25"/>
      <c r="GPY35" s="25"/>
      <c r="GPZ35" s="25"/>
      <c r="GQA35" s="25"/>
      <c r="GQB35" s="25"/>
      <c r="GQC35" s="25"/>
      <c r="GQD35" s="25"/>
      <c r="GQE35" s="25"/>
      <c r="GQF35" s="25"/>
      <c r="GQG35" s="25"/>
      <c r="GQH35" s="25"/>
      <c r="GQI35" s="25"/>
      <c r="GQJ35" s="25"/>
      <c r="GQK35" s="25"/>
      <c r="GQL35" s="25"/>
      <c r="GQM35" s="25"/>
      <c r="GQN35" s="25"/>
      <c r="GQO35" s="25"/>
      <c r="GQP35" s="25"/>
      <c r="GQQ35" s="25"/>
      <c r="GQR35" s="25"/>
      <c r="GQS35" s="25"/>
      <c r="GQT35" s="25"/>
      <c r="GQU35" s="25"/>
      <c r="GQV35" s="25"/>
      <c r="GQW35" s="25"/>
      <c r="GQX35" s="25"/>
      <c r="GQY35" s="25"/>
      <c r="GQZ35" s="25"/>
      <c r="GRA35" s="25"/>
      <c r="GRB35" s="25"/>
      <c r="GRC35" s="25"/>
      <c r="GRD35" s="25"/>
      <c r="GRE35" s="25"/>
      <c r="GRF35" s="25"/>
      <c r="GRG35" s="25"/>
      <c r="GRH35" s="25"/>
      <c r="GRI35" s="25"/>
      <c r="GRJ35" s="25"/>
      <c r="GRK35" s="25"/>
      <c r="GRL35" s="25"/>
      <c r="GRM35" s="25"/>
      <c r="GRN35" s="25"/>
      <c r="GRO35" s="25"/>
      <c r="GRP35" s="25"/>
      <c r="GRQ35" s="25"/>
      <c r="GRR35" s="25"/>
      <c r="GRS35" s="25"/>
      <c r="GRT35" s="25"/>
      <c r="GRU35" s="25"/>
      <c r="GRV35" s="25"/>
      <c r="GRW35" s="25"/>
      <c r="GRX35" s="25"/>
      <c r="GRY35" s="25"/>
      <c r="GRZ35" s="25"/>
      <c r="GSA35" s="25"/>
      <c r="GSB35" s="25"/>
      <c r="GSC35" s="25"/>
      <c r="GSD35" s="25"/>
      <c r="GSE35" s="25"/>
      <c r="GSF35" s="25"/>
      <c r="GSG35" s="25"/>
      <c r="GSH35" s="25"/>
      <c r="GSI35" s="25"/>
      <c r="GSJ35" s="25"/>
      <c r="GSK35" s="25"/>
      <c r="GSL35" s="25"/>
      <c r="GSM35" s="25"/>
      <c r="GSN35" s="25"/>
      <c r="GSO35" s="25"/>
      <c r="GSP35" s="25"/>
      <c r="GSQ35" s="25"/>
      <c r="GSR35" s="25"/>
      <c r="GSS35" s="25"/>
      <c r="GST35" s="25"/>
      <c r="GSU35" s="25"/>
      <c r="GSV35" s="25"/>
      <c r="GSW35" s="25"/>
      <c r="GSX35" s="25"/>
      <c r="GSY35" s="25"/>
      <c r="GSZ35" s="25"/>
      <c r="GTA35" s="25"/>
      <c r="GTB35" s="25"/>
      <c r="GTC35" s="25"/>
      <c r="GTD35" s="25"/>
      <c r="GTE35" s="25"/>
      <c r="GTF35" s="25"/>
      <c r="GTG35" s="25"/>
      <c r="GTH35" s="25"/>
      <c r="GTI35" s="25"/>
      <c r="GTJ35" s="25"/>
      <c r="GTK35" s="25"/>
      <c r="GTL35" s="25"/>
      <c r="GTM35" s="25"/>
      <c r="GTN35" s="25"/>
      <c r="GTO35" s="25"/>
      <c r="GTP35" s="25"/>
      <c r="GTQ35" s="25"/>
      <c r="GTR35" s="25"/>
      <c r="GTS35" s="25"/>
      <c r="GTT35" s="25"/>
      <c r="GTU35" s="25"/>
      <c r="GTV35" s="25"/>
      <c r="GTW35" s="25"/>
      <c r="GTX35" s="25"/>
      <c r="GTY35" s="25"/>
      <c r="GTZ35" s="25"/>
      <c r="GUA35" s="25"/>
      <c r="GUB35" s="25"/>
      <c r="GUC35" s="25"/>
      <c r="GUD35" s="25"/>
      <c r="GUE35" s="25"/>
      <c r="GUF35" s="25"/>
      <c r="GUG35" s="25"/>
      <c r="GUH35" s="25"/>
      <c r="GUI35" s="25"/>
      <c r="GUJ35" s="25"/>
      <c r="GUK35" s="25"/>
      <c r="GUL35" s="25"/>
      <c r="GUM35" s="25"/>
      <c r="GUN35" s="25"/>
      <c r="GUO35" s="25"/>
      <c r="GUP35" s="25"/>
      <c r="GUQ35" s="25"/>
      <c r="GUR35" s="25"/>
      <c r="GUS35" s="25"/>
      <c r="GUT35" s="25"/>
      <c r="GUU35" s="25"/>
      <c r="GUV35" s="25"/>
      <c r="GUW35" s="25"/>
      <c r="GUX35" s="25"/>
      <c r="GUY35" s="25"/>
      <c r="GUZ35" s="25"/>
      <c r="GVA35" s="25"/>
      <c r="GVB35" s="25"/>
      <c r="GVC35" s="25"/>
      <c r="GVD35" s="25"/>
      <c r="GVE35" s="25"/>
      <c r="GVF35" s="25"/>
      <c r="GVG35" s="25"/>
      <c r="GVH35" s="25"/>
      <c r="GVI35" s="25"/>
      <c r="GVJ35" s="25"/>
      <c r="GVK35" s="25"/>
      <c r="GVL35" s="25"/>
      <c r="GVM35" s="25"/>
      <c r="GVN35" s="25"/>
      <c r="GVO35" s="25"/>
      <c r="GVP35" s="25"/>
      <c r="GVQ35" s="25"/>
      <c r="GVR35" s="25"/>
      <c r="GVS35" s="25"/>
      <c r="GVT35" s="25"/>
      <c r="GVU35" s="25"/>
      <c r="GVV35" s="25"/>
      <c r="GVW35" s="25"/>
      <c r="GVX35" s="25"/>
      <c r="GVY35" s="25"/>
      <c r="GVZ35" s="25"/>
      <c r="GWA35" s="25"/>
      <c r="GWB35" s="25"/>
      <c r="GWC35" s="25"/>
      <c r="GWD35" s="25"/>
      <c r="GWE35" s="25"/>
      <c r="GWF35" s="25"/>
      <c r="GWG35" s="25"/>
      <c r="GWH35" s="25"/>
      <c r="GWI35" s="25"/>
      <c r="GWJ35" s="25"/>
      <c r="GWK35" s="25"/>
      <c r="GWL35" s="25"/>
      <c r="GWM35" s="25"/>
      <c r="GWN35" s="25"/>
      <c r="GWO35" s="25"/>
      <c r="GWP35" s="25"/>
      <c r="GWQ35" s="25"/>
      <c r="GWR35" s="25"/>
      <c r="GWS35" s="25"/>
      <c r="GWT35" s="25"/>
      <c r="GWU35" s="25"/>
      <c r="GWV35" s="25"/>
      <c r="GWW35" s="25"/>
      <c r="GWX35" s="25"/>
      <c r="GWY35" s="25"/>
      <c r="GWZ35" s="25"/>
      <c r="GXA35" s="25"/>
      <c r="GXB35" s="25"/>
      <c r="GXC35" s="25"/>
      <c r="GXD35" s="25"/>
      <c r="GXE35" s="25"/>
      <c r="GXF35" s="25"/>
      <c r="GXG35" s="25"/>
      <c r="GXH35" s="25"/>
      <c r="GXI35" s="25"/>
      <c r="GXJ35" s="25"/>
      <c r="GXK35" s="25"/>
      <c r="GXL35" s="25"/>
      <c r="GXM35" s="25"/>
      <c r="GXN35" s="25"/>
      <c r="GXO35" s="25"/>
      <c r="GXP35" s="25"/>
      <c r="GXQ35" s="25"/>
      <c r="GXR35" s="25"/>
      <c r="GXS35" s="25"/>
      <c r="GXT35" s="25"/>
      <c r="GXU35" s="25"/>
      <c r="GXV35" s="25"/>
      <c r="GXW35" s="25"/>
      <c r="GXX35" s="25"/>
      <c r="GXY35" s="25"/>
      <c r="GXZ35" s="25"/>
      <c r="GYA35" s="25"/>
      <c r="GYB35" s="25"/>
      <c r="GYC35" s="25"/>
      <c r="GYD35" s="25"/>
      <c r="GYE35" s="25"/>
      <c r="GYF35" s="25"/>
      <c r="GYG35" s="25"/>
      <c r="GYH35" s="25"/>
      <c r="GYI35" s="25"/>
      <c r="GYJ35" s="25"/>
      <c r="GYK35" s="25"/>
      <c r="GYL35" s="25"/>
      <c r="GYM35" s="25"/>
      <c r="GYN35" s="25"/>
      <c r="GYO35" s="25"/>
      <c r="GYP35" s="25"/>
      <c r="GYQ35" s="25"/>
      <c r="GYR35" s="25"/>
      <c r="GYS35" s="25"/>
      <c r="GYT35" s="25"/>
      <c r="GYU35" s="25"/>
      <c r="GYV35" s="25"/>
      <c r="GYW35" s="25"/>
      <c r="GYX35" s="25"/>
      <c r="GYY35" s="25"/>
      <c r="GYZ35" s="25"/>
      <c r="GZA35" s="25"/>
      <c r="GZB35" s="25"/>
      <c r="GZC35" s="25"/>
      <c r="GZD35" s="25"/>
      <c r="GZE35" s="25"/>
      <c r="GZF35" s="25"/>
      <c r="GZG35" s="25"/>
      <c r="GZH35" s="25"/>
      <c r="GZI35" s="25"/>
      <c r="GZJ35" s="25"/>
      <c r="GZK35" s="25"/>
      <c r="GZL35" s="25"/>
      <c r="GZM35" s="25"/>
      <c r="GZN35" s="25"/>
      <c r="GZO35" s="25"/>
      <c r="GZP35" s="25"/>
      <c r="GZQ35" s="25"/>
      <c r="GZR35" s="25"/>
      <c r="GZS35" s="25"/>
      <c r="GZT35" s="25"/>
      <c r="GZU35" s="25"/>
      <c r="GZV35" s="25"/>
      <c r="GZW35" s="25"/>
      <c r="GZX35" s="25"/>
      <c r="GZY35" s="25"/>
      <c r="GZZ35" s="25"/>
      <c r="HAA35" s="25"/>
      <c r="HAB35" s="25"/>
      <c r="HAC35" s="25"/>
      <c r="HAD35" s="25"/>
      <c r="HAE35" s="25"/>
      <c r="HAF35" s="25"/>
      <c r="HAG35" s="25"/>
      <c r="HAH35" s="25"/>
      <c r="HAI35" s="25"/>
      <c r="HAJ35" s="25"/>
      <c r="HAK35" s="25"/>
      <c r="HAL35" s="25"/>
      <c r="HAM35" s="25"/>
      <c r="HAN35" s="25"/>
      <c r="HAO35" s="25"/>
      <c r="HAP35" s="25"/>
      <c r="HAQ35" s="25"/>
      <c r="HAR35" s="25"/>
      <c r="HAS35" s="25"/>
      <c r="HAT35" s="25"/>
      <c r="HAU35" s="25"/>
      <c r="HAV35" s="25"/>
      <c r="HAW35" s="25"/>
      <c r="HAX35" s="25"/>
      <c r="HAY35" s="25"/>
      <c r="HAZ35" s="25"/>
      <c r="HBA35" s="25"/>
      <c r="HBB35" s="25"/>
      <c r="HBC35" s="25"/>
      <c r="HBD35" s="25"/>
      <c r="HBE35" s="25"/>
      <c r="HBF35" s="25"/>
      <c r="HBG35" s="25"/>
      <c r="HBH35" s="25"/>
      <c r="HBI35" s="25"/>
      <c r="HBJ35" s="25"/>
      <c r="HBK35" s="25"/>
      <c r="HBL35" s="25"/>
      <c r="HBM35" s="25"/>
      <c r="HBN35" s="25"/>
      <c r="HBO35" s="25"/>
      <c r="HBP35" s="25"/>
      <c r="HBQ35" s="25"/>
      <c r="HBR35" s="25"/>
      <c r="HBS35" s="25"/>
      <c r="HBT35" s="25"/>
      <c r="HBU35" s="25"/>
      <c r="HBV35" s="25"/>
      <c r="HBW35" s="25"/>
      <c r="HBX35" s="25"/>
      <c r="HBY35" s="25"/>
      <c r="HBZ35" s="25"/>
      <c r="HCA35" s="25"/>
      <c r="HCB35" s="25"/>
      <c r="HCC35" s="25"/>
      <c r="HCD35" s="25"/>
      <c r="HCE35" s="25"/>
      <c r="HCF35" s="25"/>
      <c r="HCG35" s="25"/>
      <c r="HCH35" s="25"/>
      <c r="HCI35" s="25"/>
      <c r="HCJ35" s="25"/>
      <c r="HCK35" s="25"/>
      <c r="HCL35" s="25"/>
      <c r="HCM35" s="25"/>
      <c r="HCN35" s="25"/>
      <c r="HCO35" s="25"/>
      <c r="HCP35" s="25"/>
      <c r="HCQ35" s="25"/>
      <c r="HCR35" s="25"/>
      <c r="HCS35" s="25"/>
      <c r="HCT35" s="25"/>
      <c r="HCU35" s="25"/>
      <c r="HCV35" s="25"/>
      <c r="HCW35" s="25"/>
      <c r="HCX35" s="25"/>
      <c r="HCY35" s="25"/>
      <c r="HCZ35" s="25"/>
      <c r="HDA35" s="25"/>
      <c r="HDB35" s="25"/>
      <c r="HDC35" s="25"/>
      <c r="HDD35" s="25"/>
      <c r="HDE35" s="25"/>
      <c r="HDF35" s="25"/>
      <c r="HDG35" s="25"/>
      <c r="HDH35" s="25"/>
      <c r="HDI35" s="25"/>
      <c r="HDJ35" s="25"/>
      <c r="HDK35" s="25"/>
      <c r="HDL35" s="25"/>
      <c r="HDM35" s="25"/>
      <c r="HDN35" s="25"/>
      <c r="HDO35" s="25"/>
      <c r="HDP35" s="25"/>
      <c r="HDQ35" s="25"/>
      <c r="HDR35" s="25"/>
      <c r="HDS35" s="25"/>
      <c r="HDT35" s="25"/>
      <c r="HDU35" s="25"/>
      <c r="HDV35" s="25"/>
      <c r="HDW35" s="25"/>
      <c r="HDX35" s="25"/>
      <c r="HDY35" s="25"/>
      <c r="HDZ35" s="25"/>
      <c r="HEA35" s="25"/>
      <c r="HEB35" s="25"/>
      <c r="HEC35" s="25"/>
      <c r="HED35" s="25"/>
      <c r="HEE35" s="25"/>
      <c r="HEF35" s="25"/>
      <c r="HEG35" s="25"/>
      <c r="HEH35" s="25"/>
      <c r="HEI35" s="25"/>
      <c r="HEJ35" s="25"/>
      <c r="HEK35" s="25"/>
      <c r="HEL35" s="25"/>
      <c r="HEM35" s="25"/>
      <c r="HEN35" s="25"/>
      <c r="HEO35" s="25"/>
      <c r="HEP35" s="25"/>
      <c r="HEQ35" s="25"/>
      <c r="HER35" s="25"/>
      <c r="HES35" s="25"/>
      <c r="HET35" s="25"/>
      <c r="HEU35" s="25"/>
      <c r="HEV35" s="25"/>
      <c r="HEW35" s="25"/>
      <c r="HEX35" s="25"/>
      <c r="HEY35" s="25"/>
      <c r="HEZ35" s="25"/>
      <c r="HFA35" s="25"/>
      <c r="HFB35" s="25"/>
      <c r="HFC35" s="25"/>
      <c r="HFD35" s="25"/>
      <c r="HFE35" s="25"/>
      <c r="HFF35" s="25"/>
      <c r="HFG35" s="25"/>
      <c r="HFH35" s="25"/>
      <c r="HFI35" s="25"/>
      <c r="HFJ35" s="25"/>
      <c r="HFK35" s="25"/>
      <c r="HFL35" s="25"/>
      <c r="HFM35" s="25"/>
      <c r="HFN35" s="25"/>
      <c r="HFO35" s="25"/>
      <c r="HFP35" s="25"/>
      <c r="HFQ35" s="25"/>
      <c r="HFR35" s="25"/>
      <c r="HFS35" s="25"/>
      <c r="HFT35" s="25"/>
      <c r="HFU35" s="25"/>
      <c r="HFV35" s="25"/>
      <c r="HFW35" s="25"/>
      <c r="HFX35" s="25"/>
      <c r="HFY35" s="25"/>
      <c r="HFZ35" s="25"/>
      <c r="HGA35" s="25"/>
      <c r="HGB35" s="25"/>
      <c r="HGC35" s="25"/>
      <c r="HGD35" s="25"/>
      <c r="HGE35" s="25"/>
      <c r="HGF35" s="25"/>
      <c r="HGG35" s="25"/>
      <c r="HGH35" s="25"/>
      <c r="HGI35" s="25"/>
      <c r="HGJ35" s="25"/>
      <c r="HGK35" s="25"/>
      <c r="HGL35" s="25"/>
      <c r="HGM35" s="25"/>
      <c r="HGN35" s="25"/>
      <c r="HGO35" s="25"/>
      <c r="HGP35" s="25"/>
      <c r="HGQ35" s="25"/>
      <c r="HGR35" s="25"/>
      <c r="HGS35" s="25"/>
      <c r="HGT35" s="25"/>
      <c r="HGU35" s="25"/>
      <c r="HGV35" s="25"/>
      <c r="HGW35" s="25"/>
      <c r="HGX35" s="25"/>
      <c r="HGY35" s="25"/>
      <c r="HGZ35" s="25"/>
      <c r="HHA35" s="25"/>
      <c r="HHB35" s="25"/>
      <c r="HHC35" s="25"/>
      <c r="HHD35" s="25"/>
      <c r="HHE35" s="25"/>
      <c r="HHF35" s="25"/>
      <c r="HHG35" s="25"/>
      <c r="HHH35" s="25"/>
      <c r="HHI35" s="25"/>
      <c r="HHJ35" s="25"/>
      <c r="HHK35" s="25"/>
      <c r="HHL35" s="25"/>
      <c r="HHM35" s="25"/>
      <c r="HHN35" s="25"/>
      <c r="HHO35" s="25"/>
      <c r="HHP35" s="25"/>
      <c r="HHQ35" s="25"/>
      <c r="HHR35" s="25"/>
      <c r="HHS35" s="25"/>
      <c r="HHT35" s="25"/>
      <c r="HHU35" s="25"/>
      <c r="HHV35" s="25"/>
      <c r="HHW35" s="25"/>
      <c r="HHX35" s="25"/>
      <c r="HHY35" s="25"/>
      <c r="HHZ35" s="25"/>
      <c r="HIA35" s="25"/>
      <c r="HIB35" s="25"/>
      <c r="HIC35" s="25"/>
      <c r="HID35" s="25"/>
      <c r="HIE35" s="25"/>
      <c r="HIF35" s="25"/>
      <c r="HIG35" s="25"/>
      <c r="HIH35" s="25"/>
      <c r="HII35" s="25"/>
      <c r="HIJ35" s="25"/>
      <c r="HIK35" s="25"/>
      <c r="HIL35" s="25"/>
      <c r="HIM35" s="25"/>
      <c r="HIN35" s="25"/>
      <c r="HIO35" s="25"/>
      <c r="HIP35" s="25"/>
      <c r="HIQ35" s="25"/>
      <c r="HIR35" s="25"/>
      <c r="HIS35" s="25"/>
      <c r="HIT35" s="25"/>
      <c r="HIU35" s="25"/>
      <c r="HIV35" s="25"/>
      <c r="HIW35" s="25"/>
      <c r="HIX35" s="25"/>
      <c r="HIY35" s="25"/>
      <c r="HIZ35" s="25"/>
      <c r="HJA35" s="25"/>
      <c r="HJB35" s="25"/>
      <c r="HJC35" s="25"/>
      <c r="HJD35" s="25"/>
      <c r="HJE35" s="25"/>
      <c r="HJF35" s="25"/>
      <c r="HJG35" s="25"/>
      <c r="HJH35" s="25"/>
      <c r="HJI35" s="25"/>
      <c r="HJJ35" s="25"/>
      <c r="HJK35" s="25"/>
      <c r="HJL35" s="25"/>
      <c r="HJM35" s="25"/>
      <c r="HJN35" s="25"/>
      <c r="HJO35" s="25"/>
      <c r="HJP35" s="25"/>
      <c r="HJQ35" s="25"/>
      <c r="HJR35" s="25"/>
      <c r="HJS35" s="25"/>
      <c r="HJT35" s="25"/>
      <c r="HJU35" s="25"/>
      <c r="HJV35" s="25"/>
      <c r="HJW35" s="25"/>
      <c r="HJX35" s="25"/>
      <c r="HJY35" s="25"/>
      <c r="HJZ35" s="25"/>
      <c r="HKA35" s="25"/>
      <c r="HKB35" s="25"/>
      <c r="HKC35" s="25"/>
      <c r="HKD35" s="25"/>
      <c r="HKE35" s="25"/>
      <c r="HKF35" s="25"/>
      <c r="HKG35" s="25"/>
      <c r="HKH35" s="25"/>
      <c r="HKI35" s="25"/>
      <c r="HKJ35" s="25"/>
      <c r="HKK35" s="25"/>
      <c r="HKL35" s="25"/>
      <c r="HKM35" s="25"/>
      <c r="HKN35" s="25"/>
      <c r="HKO35" s="25"/>
      <c r="HKP35" s="25"/>
      <c r="HKQ35" s="25"/>
      <c r="HKR35" s="25"/>
      <c r="HKS35" s="25"/>
      <c r="HKT35" s="25"/>
      <c r="HKU35" s="25"/>
      <c r="HKV35" s="25"/>
      <c r="HKW35" s="25"/>
      <c r="HKX35" s="25"/>
      <c r="HKY35" s="25"/>
      <c r="HKZ35" s="25"/>
      <c r="HLA35" s="25"/>
      <c r="HLB35" s="25"/>
      <c r="HLC35" s="25"/>
      <c r="HLD35" s="25"/>
      <c r="HLE35" s="25"/>
      <c r="HLF35" s="25"/>
      <c r="HLG35" s="25"/>
      <c r="HLH35" s="25"/>
      <c r="HLI35" s="25"/>
      <c r="HLJ35" s="25"/>
      <c r="HLK35" s="25"/>
      <c r="HLL35" s="25"/>
      <c r="HLM35" s="25"/>
      <c r="HLN35" s="25"/>
      <c r="HLO35" s="25"/>
      <c r="HLP35" s="25"/>
      <c r="HLQ35" s="25"/>
      <c r="HLR35" s="25"/>
      <c r="HLS35" s="25"/>
      <c r="HLT35" s="25"/>
      <c r="HLU35" s="25"/>
      <c r="HLV35" s="25"/>
      <c r="HLW35" s="25"/>
      <c r="HLX35" s="25"/>
      <c r="HLY35" s="25"/>
      <c r="HLZ35" s="25"/>
      <c r="HMA35" s="25"/>
      <c r="HMB35" s="25"/>
      <c r="HMC35" s="25"/>
      <c r="HMD35" s="25"/>
      <c r="HME35" s="25"/>
      <c r="HMF35" s="25"/>
      <c r="HMG35" s="25"/>
      <c r="HMH35" s="25"/>
      <c r="HMI35" s="25"/>
      <c r="HMJ35" s="25"/>
      <c r="HMK35" s="25"/>
      <c r="HML35" s="25"/>
      <c r="HMM35" s="25"/>
      <c r="HMN35" s="25"/>
      <c r="HMO35" s="25"/>
      <c r="HMP35" s="25"/>
      <c r="HMQ35" s="25"/>
      <c r="HMR35" s="25"/>
      <c r="HMS35" s="25"/>
      <c r="HMT35" s="25"/>
      <c r="HMU35" s="25"/>
      <c r="HMV35" s="25"/>
      <c r="HMW35" s="25"/>
      <c r="HMX35" s="25"/>
      <c r="HMY35" s="25"/>
      <c r="HMZ35" s="25"/>
      <c r="HNA35" s="25"/>
      <c r="HNB35" s="25"/>
      <c r="HNC35" s="25"/>
      <c r="HND35" s="25"/>
      <c r="HNE35" s="25"/>
      <c r="HNF35" s="25"/>
      <c r="HNG35" s="25"/>
      <c r="HNH35" s="25"/>
      <c r="HNI35" s="25"/>
      <c r="HNJ35" s="25"/>
      <c r="HNK35" s="25"/>
      <c r="HNL35" s="25"/>
      <c r="HNM35" s="25"/>
      <c r="HNN35" s="25"/>
      <c r="HNO35" s="25"/>
      <c r="HNP35" s="25"/>
      <c r="HNQ35" s="25"/>
      <c r="HNR35" s="25"/>
      <c r="HNS35" s="25"/>
      <c r="HNT35" s="25"/>
      <c r="HNU35" s="25"/>
      <c r="HNV35" s="25"/>
      <c r="HNW35" s="25"/>
      <c r="HNX35" s="25"/>
      <c r="HNY35" s="25"/>
      <c r="HNZ35" s="25"/>
      <c r="HOA35" s="25"/>
      <c r="HOB35" s="25"/>
      <c r="HOC35" s="25"/>
      <c r="HOD35" s="25"/>
      <c r="HOE35" s="25"/>
      <c r="HOF35" s="25"/>
      <c r="HOG35" s="25"/>
      <c r="HOH35" s="25"/>
      <c r="HOI35" s="25"/>
      <c r="HOJ35" s="25"/>
      <c r="HOK35" s="25"/>
      <c r="HOL35" s="25"/>
      <c r="HOM35" s="25"/>
      <c r="HON35" s="25"/>
      <c r="HOO35" s="25"/>
      <c r="HOP35" s="25"/>
      <c r="HOQ35" s="25"/>
      <c r="HOR35" s="25"/>
      <c r="HOS35" s="25"/>
      <c r="HOT35" s="25"/>
      <c r="HOU35" s="25"/>
      <c r="HOV35" s="25"/>
      <c r="HOW35" s="25"/>
      <c r="HOX35" s="25"/>
      <c r="HOY35" s="25"/>
      <c r="HOZ35" s="25"/>
      <c r="HPA35" s="25"/>
      <c r="HPB35" s="25"/>
      <c r="HPC35" s="25"/>
      <c r="HPD35" s="25"/>
      <c r="HPE35" s="25"/>
      <c r="HPF35" s="25"/>
      <c r="HPG35" s="25"/>
      <c r="HPH35" s="25"/>
      <c r="HPI35" s="25"/>
      <c r="HPJ35" s="25"/>
      <c r="HPK35" s="25"/>
      <c r="HPL35" s="25"/>
      <c r="HPM35" s="25"/>
      <c r="HPN35" s="25"/>
      <c r="HPO35" s="25"/>
      <c r="HPP35" s="25"/>
      <c r="HPQ35" s="25"/>
      <c r="HPR35" s="25"/>
      <c r="HPS35" s="25"/>
      <c r="HPT35" s="25"/>
      <c r="HPU35" s="25"/>
      <c r="HPV35" s="25"/>
      <c r="HPW35" s="25"/>
      <c r="HPX35" s="25"/>
      <c r="HPY35" s="25"/>
      <c r="HPZ35" s="25"/>
      <c r="HQA35" s="25"/>
      <c r="HQB35" s="25"/>
      <c r="HQC35" s="25"/>
      <c r="HQD35" s="25"/>
      <c r="HQE35" s="25"/>
      <c r="HQF35" s="25"/>
      <c r="HQG35" s="25"/>
      <c r="HQH35" s="25"/>
      <c r="HQI35" s="25"/>
      <c r="HQJ35" s="25"/>
      <c r="HQK35" s="25"/>
      <c r="HQL35" s="25"/>
      <c r="HQM35" s="25"/>
      <c r="HQN35" s="25"/>
      <c r="HQO35" s="25"/>
      <c r="HQP35" s="25"/>
      <c r="HQQ35" s="25"/>
      <c r="HQR35" s="25"/>
      <c r="HQS35" s="25"/>
      <c r="HQT35" s="25"/>
      <c r="HQU35" s="25"/>
      <c r="HQV35" s="25"/>
      <c r="HQW35" s="25"/>
      <c r="HQX35" s="25"/>
      <c r="HQY35" s="25"/>
      <c r="HQZ35" s="25"/>
      <c r="HRA35" s="25"/>
      <c r="HRB35" s="25"/>
      <c r="HRC35" s="25"/>
      <c r="HRD35" s="25"/>
      <c r="HRE35" s="25"/>
      <c r="HRF35" s="25"/>
      <c r="HRG35" s="25"/>
      <c r="HRH35" s="25"/>
      <c r="HRI35" s="25"/>
      <c r="HRJ35" s="25"/>
      <c r="HRK35" s="25"/>
      <c r="HRL35" s="25"/>
      <c r="HRM35" s="25"/>
      <c r="HRN35" s="25"/>
      <c r="HRO35" s="25"/>
      <c r="HRP35" s="25"/>
      <c r="HRQ35" s="25"/>
      <c r="HRR35" s="25"/>
      <c r="HRS35" s="25"/>
      <c r="HRT35" s="25"/>
      <c r="HRU35" s="25"/>
      <c r="HRV35" s="25"/>
      <c r="HRW35" s="25"/>
      <c r="HRX35" s="25"/>
      <c r="HRY35" s="25"/>
      <c r="HRZ35" s="25"/>
      <c r="HSA35" s="25"/>
      <c r="HSB35" s="25"/>
      <c r="HSC35" s="25"/>
      <c r="HSD35" s="25"/>
      <c r="HSE35" s="25"/>
      <c r="HSF35" s="25"/>
      <c r="HSG35" s="25"/>
      <c r="HSH35" s="25"/>
      <c r="HSI35" s="25"/>
      <c r="HSJ35" s="25"/>
      <c r="HSK35" s="25"/>
      <c r="HSL35" s="25"/>
      <c r="HSM35" s="25"/>
      <c r="HSN35" s="25"/>
      <c r="HSO35" s="25"/>
      <c r="HSP35" s="25"/>
      <c r="HSQ35" s="25"/>
      <c r="HSR35" s="25"/>
      <c r="HSS35" s="25"/>
      <c r="HST35" s="25"/>
      <c r="HSU35" s="25"/>
      <c r="HSV35" s="25"/>
      <c r="HSW35" s="25"/>
      <c r="HSX35" s="25"/>
      <c r="HSY35" s="25"/>
      <c r="HSZ35" s="25"/>
      <c r="HTA35" s="25"/>
      <c r="HTB35" s="25"/>
      <c r="HTC35" s="25"/>
      <c r="HTD35" s="25"/>
      <c r="HTE35" s="25"/>
      <c r="HTF35" s="25"/>
      <c r="HTG35" s="25"/>
      <c r="HTH35" s="25"/>
      <c r="HTI35" s="25"/>
      <c r="HTJ35" s="25"/>
      <c r="HTK35" s="25"/>
      <c r="HTL35" s="25"/>
      <c r="HTM35" s="25"/>
      <c r="HTN35" s="25"/>
      <c r="HTO35" s="25"/>
      <c r="HTP35" s="25"/>
      <c r="HTQ35" s="25"/>
      <c r="HTR35" s="25"/>
      <c r="HTS35" s="25"/>
      <c r="HTT35" s="25"/>
      <c r="HTU35" s="25"/>
      <c r="HTV35" s="25"/>
      <c r="HTW35" s="25"/>
      <c r="HTX35" s="25"/>
      <c r="HTY35" s="25"/>
      <c r="HTZ35" s="25"/>
      <c r="HUA35" s="25"/>
      <c r="HUB35" s="25"/>
      <c r="HUC35" s="25"/>
      <c r="HUD35" s="25"/>
      <c r="HUE35" s="25"/>
      <c r="HUF35" s="25"/>
      <c r="HUG35" s="25"/>
      <c r="HUH35" s="25"/>
      <c r="HUI35" s="25"/>
      <c r="HUJ35" s="25"/>
      <c r="HUK35" s="25"/>
      <c r="HUL35" s="25"/>
      <c r="HUM35" s="25"/>
      <c r="HUN35" s="25"/>
      <c r="HUO35" s="25"/>
      <c r="HUP35" s="25"/>
      <c r="HUQ35" s="25"/>
      <c r="HUR35" s="25"/>
      <c r="HUS35" s="25"/>
      <c r="HUT35" s="25"/>
      <c r="HUU35" s="25"/>
      <c r="HUV35" s="25"/>
      <c r="HUW35" s="25"/>
      <c r="HUX35" s="25"/>
      <c r="HUY35" s="25"/>
      <c r="HUZ35" s="25"/>
      <c r="HVA35" s="25"/>
      <c r="HVB35" s="25"/>
      <c r="HVC35" s="25"/>
      <c r="HVD35" s="25"/>
      <c r="HVE35" s="25"/>
      <c r="HVF35" s="25"/>
      <c r="HVG35" s="25"/>
      <c r="HVH35" s="25"/>
      <c r="HVI35" s="25"/>
      <c r="HVJ35" s="25"/>
      <c r="HVK35" s="25"/>
      <c r="HVL35" s="25"/>
      <c r="HVM35" s="25"/>
      <c r="HVN35" s="25"/>
      <c r="HVO35" s="25"/>
      <c r="HVP35" s="25"/>
      <c r="HVQ35" s="25"/>
      <c r="HVR35" s="25"/>
      <c r="HVS35" s="25"/>
      <c r="HVT35" s="25"/>
      <c r="HVU35" s="25"/>
      <c r="HVV35" s="25"/>
      <c r="HVW35" s="25"/>
      <c r="HVX35" s="25"/>
      <c r="HVY35" s="25"/>
      <c r="HVZ35" s="25"/>
      <c r="HWA35" s="25"/>
      <c r="HWB35" s="25"/>
      <c r="HWC35" s="25"/>
      <c r="HWD35" s="25"/>
      <c r="HWE35" s="25"/>
      <c r="HWF35" s="25"/>
      <c r="HWG35" s="25"/>
      <c r="HWH35" s="25"/>
      <c r="HWI35" s="25"/>
      <c r="HWJ35" s="25"/>
      <c r="HWK35" s="25"/>
      <c r="HWL35" s="25"/>
      <c r="HWM35" s="25"/>
      <c r="HWN35" s="25"/>
      <c r="HWO35" s="25"/>
      <c r="HWP35" s="25"/>
      <c r="HWQ35" s="25"/>
      <c r="HWR35" s="25"/>
      <c r="HWS35" s="25"/>
      <c r="HWT35" s="25"/>
      <c r="HWU35" s="25"/>
      <c r="HWV35" s="25"/>
      <c r="HWW35" s="25"/>
      <c r="HWX35" s="25"/>
      <c r="HWY35" s="25"/>
      <c r="HWZ35" s="25"/>
      <c r="HXA35" s="25"/>
      <c r="HXB35" s="25"/>
      <c r="HXC35" s="25"/>
      <c r="HXD35" s="25"/>
      <c r="HXE35" s="25"/>
      <c r="HXF35" s="25"/>
      <c r="HXG35" s="25"/>
      <c r="HXH35" s="25"/>
      <c r="HXI35" s="25"/>
      <c r="HXJ35" s="25"/>
      <c r="HXK35" s="25"/>
      <c r="HXL35" s="25"/>
      <c r="HXM35" s="25"/>
      <c r="HXN35" s="25"/>
      <c r="HXO35" s="25"/>
      <c r="HXP35" s="25"/>
      <c r="HXQ35" s="25"/>
      <c r="HXR35" s="25"/>
      <c r="HXS35" s="25"/>
      <c r="HXT35" s="25"/>
      <c r="HXU35" s="25"/>
      <c r="HXV35" s="25"/>
      <c r="HXW35" s="25"/>
      <c r="HXX35" s="25"/>
      <c r="HXY35" s="25"/>
      <c r="HXZ35" s="25"/>
      <c r="HYA35" s="25"/>
      <c r="HYB35" s="25"/>
      <c r="HYC35" s="25"/>
      <c r="HYD35" s="25"/>
      <c r="HYE35" s="25"/>
      <c r="HYF35" s="25"/>
      <c r="HYG35" s="25"/>
      <c r="HYH35" s="25"/>
      <c r="HYI35" s="25"/>
      <c r="HYJ35" s="25"/>
      <c r="HYK35" s="25"/>
      <c r="HYL35" s="25"/>
      <c r="HYM35" s="25"/>
      <c r="HYN35" s="25"/>
      <c r="HYO35" s="25"/>
      <c r="HYP35" s="25"/>
      <c r="HYQ35" s="25"/>
      <c r="HYR35" s="25"/>
      <c r="HYS35" s="25"/>
      <c r="HYT35" s="25"/>
      <c r="HYU35" s="25"/>
      <c r="HYV35" s="25"/>
      <c r="HYW35" s="25"/>
      <c r="HYX35" s="25"/>
      <c r="HYY35" s="25"/>
      <c r="HYZ35" s="25"/>
      <c r="HZA35" s="25"/>
      <c r="HZB35" s="25"/>
      <c r="HZC35" s="25"/>
      <c r="HZD35" s="25"/>
      <c r="HZE35" s="25"/>
      <c r="HZF35" s="25"/>
      <c r="HZG35" s="25"/>
      <c r="HZH35" s="25"/>
      <c r="HZI35" s="25"/>
      <c r="HZJ35" s="25"/>
      <c r="HZK35" s="25"/>
      <c r="HZL35" s="25"/>
      <c r="HZM35" s="25"/>
      <c r="HZN35" s="25"/>
      <c r="HZO35" s="25"/>
      <c r="HZP35" s="25"/>
      <c r="HZQ35" s="25"/>
      <c r="HZR35" s="25"/>
      <c r="HZS35" s="25"/>
      <c r="HZT35" s="25"/>
      <c r="HZU35" s="25"/>
      <c r="HZV35" s="25"/>
      <c r="HZW35" s="25"/>
      <c r="HZX35" s="25"/>
      <c r="HZY35" s="25"/>
      <c r="HZZ35" s="25"/>
      <c r="IAA35" s="25"/>
      <c r="IAB35" s="25"/>
      <c r="IAC35" s="25"/>
      <c r="IAD35" s="25"/>
      <c r="IAE35" s="25"/>
      <c r="IAF35" s="25"/>
      <c r="IAG35" s="25"/>
      <c r="IAH35" s="25"/>
      <c r="IAI35" s="25"/>
      <c r="IAJ35" s="25"/>
      <c r="IAK35" s="25"/>
      <c r="IAL35" s="25"/>
      <c r="IAM35" s="25"/>
      <c r="IAN35" s="25"/>
      <c r="IAO35" s="25"/>
      <c r="IAP35" s="25"/>
      <c r="IAQ35" s="25"/>
      <c r="IAR35" s="25"/>
      <c r="IAS35" s="25"/>
      <c r="IAT35" s="25"/>
      <c r="IAU35" s="25"/>
      <c r="IAV35" s="25"/>
      <c r="IAW35" s="25"/>
      <c r="IAX35" s="25"/>
      <c r="IAY35" s="25"/>
      <c r="IAZ35" s="25"/>
      <c r="IBA35" s="25"/>
      <c r="IBB35" s="25"/>
      <c r="IBC35" s="25"/>
      <c r="IBD35" s="25"/>
      <c r="IBE35" s="25"/>
      <c r="IBF35" s="25"/>
      <c r="IBG35" s="25"/>
      <c r="IBH35" s="25"/>
      <c r="IBI35" s="25"/>
      <c r="IBJ35" s="25"/>
      <c r="IBK35" s="25"/>
      <c r="IBL35" s="25"/>
      <c r="IBM35" s="25"/>
      <c r="IBN35" s="25"/>
      <c r="IBO35" s="25"/>
      <c r="IBP35" s="25"/>
      <c r="IBQ35" s="25"/>
      <c r="IBR35" s="25"/>
      <c r="IBS35" s="25"/>
      <c r="IBT35" s="25"/>
      <c r="IBU35" s="25"/>
      <c r="IBV35" s="25"/>
      <c r="IBW35" s="25"/>
      <c r="IBX35" s="25"/>
      <c r="IBY35" s="25"/>
      <c r="IBZ35" s="25"/>
      <c r="ICA35" s="25"/>
      <c r="ICB35" s="25"/>
      <c r="ICC35" s="25"/>
      <c r="ICD35" s="25"/>
      <c r="ICE35" s="25"/>
      <c r="ICF35" s="25"/>
      <c r="ICG35" s="25"/>
      <c r="ICH35" s="25"/>
      <c r="ICI35" s="25"/>
      <c r="ICJ35" s="25"/>
      <c r="ICK35" s="25"/>
      <c r="ICL35" s="25"/>
      <c r="ICM35" s="25"/>
      <c r="ICN35" s="25"/>
      <c r="ICO35" s="25"/>
      <c r="ICP35" s="25"/>
      <c r="ICQ35" s="25"/>
      <c r="ICR35" s="25"/>
      <c r="ICS35" s="25"/>
      <c r="ICT35" s="25"/>
      <c r="ICU35" s="25"/>
      <c r="ICV35" s="25"/>
      <c r="ICW35" s="25"/>
      <c r="ICX35" s="25"/>
      <c r="ICY35" s="25"/>
      <c r="ICZ35" s="25"/>
      <c r="IDA35" s="25"/>
      <c r="IDB35" s="25"/>
      <c r="IDC35" s="25"/>
      <c r="IDD35" s="25"/>
      <c r="IDE35" s="25"/>
      <c r="IDF35" s="25"/>
      <c r="IDG35" s="25"/>
      <c r="IDH35" s="25"/>
      <c r="IDI35" s="25"/>
      <c r="IDJ35" s="25"/>
      <c r="IDK35" s="25"/>
      <c r="IDL35" s="25"/>
      <c r="IDM35" s="25"/>
      <c r="IDN35" s="25"/>
      <c r="IDO35" s="25"/>
      <c r="IDP35" s="25"/>
      <c r="IDQ35" s="25"/>
      <c r="IDR35" s="25"/>
      <c r="IDS35" s="25"/>
      <c r="IDT35" s="25"/>
      <c r="IDU35" s="25"/>
      <c r="IDV35" s="25"/>
      <c r="IDW35" s="25"/>
      <c r="IDX35" s="25"/>
      <c r="IDY35" s="25"/>
      <c r="IDZ35" s="25"/>
      <c r="IEA35" s="25"/>
      <c r="IEB35" s="25"/>
      <c r="IEC35" s="25"/>
      <c r="IED35" s="25"/>
      <c r="IEE35" s="25"/>
      <c r="IEF35" s="25"/>
      <c r="IEG35" s="25"/>
      <c r="IEH35" s="25"/>
      <c r="IEI35" s="25"/>
      <c r="IEJ35" s="25"/>
      <c r="IEK35" s="25"/>
      <c r="IEL35" s="25"/>
      <c r="IEM35" s="25"/>
      <c r="IEN35" s="25"/>
      <c r="IEO35" s="25"/>
      <c r="IEP35" s="25"/>
      <c r="IEQ35" s="25"/>
      <c r="IER35" s="25"/>
      <c r="IES35" s="25"/>
      <c r="IET35" s="25"/>
      <c r="IEU35" s="25"/>
      <c r="IEV35" s="25"/>
      <c r="IEW35" s="25"/>
      <c r="IEX35" s="25"/>
      <c r="IEY35" s="25"/>
      <c r="IEZ35" s="25"/>
      <c r="IFA35" s="25"/>
      <c r="IFB35" s="25"/>
      <c r="IFC35" s="25"/>
      <c r="IFD35" s="25"/>
      <c r="IFE35" s="25"/>
      <c r="IFF35" s="25"/>
      <c r="IFG35" s="25"/>
      <c r="IFH35" s="25"/>
      <c r="IFI35" s="25"/>
      <c r="IFJ35" s="25"/>
      <c r="IFK35" s="25"/>
      <c r="IFL35" s="25"/>
      <c r="IFM35" s="25"/>
      <c r="IFN35" s="25"/>
      <c r="IFO35" s="25"/>
      <c r="IFP35" s="25"/>
      <c r="IFQ35" s="25"/>
      <c r="IFR35" s="25"/>
      <c r="IFS35" s="25"/>
      <c r="IFT35" s="25"/>
      <c r="IFU35" s="25"/>
      <c r="IFV35" s="25"/>
      <c r="IFW35" s="25"/>
      <c r="IFX35" s="25"/>
      <c r="IFY35" s="25"/>
      <c r="IFZ35" s="25"/>
      <c r="IGA35" s="25"/>
      <c r="IGB35" s="25"/>
      <c r="IGC35" s="25"/>
      <c r="IGD35" s="25"/>
      <c r="IGE35" s="25"/>
      <c r="IGF35" s="25"/>
      <c r="IGG35" s="25"/>
      <c r="IGH35" s="25"/>
      <c r="IGI35" s="25"/>
      <c r="IGJ35" s="25"/>
      <c r="IGK35" s="25"/>
      <c r="IGL35" s="25"/>
      <c r="IGM35" s="25"/>
      <c r="IGN35" s="25"/>
      <c r="IGO35" s="25"/>
      <c r="IGP35" s="25"/>
      <c r="IGQ35" s="25"/>
      <c r="IGR35" s="25"/>
      <c r="IGS35" s="25"/>
      <c r="IGT35" s="25"/>
      <c r="IGU35" s="25"/>
      <c r="IGV35" s="25"/>
      <c r="IGW35" s="25"/>
      <c r="IGX35" s="25"/>
      <c r="IGY35" s="25"/>
      <c r="IGZ35" s="25"/>
      <c r="IHA35" s="25"/>
      <c r="IHB35" s="25"/>
      <c r="IHC35" s="25"/>
      <c r="IHD35" s="25"/>
      <c r="IHE35" s="25"/>
      <c r="IHF35" s="25"/>
      <c r="IHG35" s="25"/>
      <c r="IHH35" s="25"/>
      <c r="IHI35" s="25"/>
      <c r="IHJ35" s="25"/>
      <c r="IHK35" s="25"/>
      <c r="IHL35" s="25"/>
      <c r="IHM35" s="25"/>
      <c r="IHN35" s="25"/>
      <c r="IHO35" s="25"/>
      <c r="IHP35" s="25"/>
      <c r="IHQ35" s="25"/>
      <c r="IHR35" s="25"/>
      <c r="IHS35" s="25"/>
      <c r="IHT35" s="25"/>
      <c r="IHU35" s="25"/>
      <c r="IHV35" s="25"/>
      <c r="IHW35" s="25"/>
      <c r="IHX35" s="25"/>
      <c r="IHY35" s="25"/>
      <c r="IHZ35" s="25"/>
      <c r="IIA35" s="25"/>
      <c r="IIB35" s="25"/>
      <c r="IIC35" s="25"/>
      <c r="IID35" s="25"/>
      <c r="IIE35" s="25"/>
      <c r="IIF35" s="25"/>
      <c r="IIG35" s="25"/>
      <c r="IIH35" s="25"/>
      <c r="III35" s="25"/>
      <c r="IIJ35" s="25"/>
      <c r="IIK35" s="25"/>
      <c r="IIL35" s="25"/>
      <c r="IIM35" s="25"/>
      <c r="IIN35" s="25"/>
      <c r="IIO35" s="25"/>
      <c r="IIP35" s="25"/>
      <c r="IIQ35" s="25"/>
      <c r="IIR35" s="25"/>
      <c r="IIS35" s="25"/>
      <c r="IIT35" s="25"/>
      <c r="IIU35" s="25"/>
      <c r="IIV35" s="25"/>
      <c r="IIW35" s="25"/>
      <c r="IIX35" s="25"/>
      <c r="IIY35" s="25"/>
      <c r="IIZ35" s="25"/>
      <c r="IJA35" s="25"/>
      <c r="IJB35" s="25"/>
      <c r="IJC35" s="25"/>
      <c r="IJD35" s="25"/>
      <c r="IJE35" s="25"/>
      <c r="IJF35" s="25"/>
      <c r="IJG35" s="25"/>
      <c r="IJH35" s="25"/>
      <c r="IJI35" s="25"/>
      <c r="IJJ35" s="25"/>
      <c r="IJK35" s="25"/>
      <c r="IJL35" s="25"/>
      <c r="IJM35" s="25"/>
      <c r="IJN35" s="25"/>
      <c r="IJO35" s="25"/>
      <c r="IJP35" s="25"/>
      <c r="IJQ35" s="25"/>
      <c r="IJR35" s="25"/>
      <c r="IJS35" s="25"/>
      <c r="IJT35" s="25"/>
      <c r="IJU35" s="25"/>
      <c r="IJV35" s="25"/>
      <c r="IJW35" s="25"/>
      <c r="IJX35" s="25"/>
      <c r="IJY35" s="25"/>
      <c r="IJZ35" s="25"/>
      <c r="IKA35" s="25"/>
      <c r="IKB35" s="25"/>
      <c r="IKC35" s="25"/>
      <c r="IKD35" s="25"/>
      <c r="IKE35" s="25"/>
      <c r="IKF35" s="25"/>
      <c r="IKG35" s="25"/>
      <c r="IKH35" s="25"/>
      <c r="IKI35" s="25"/>
      <c r="IKJ35" s="25"/>
      <c r="IKK35" s="25"/>
      <c r="IKL35" s="25"/>
      <c r="IKM35" s="25"/>
      <c r="IKN35" s="25"/>
      <c r="IKO35" s="25"/>
      <c r="IKP35" s="25"/>
      <c r="IKQ35" s="25"/>
      <c r="IKR35" s="25"/>
      <c r="IKS35" s="25"/>
      <c r="IKT35" s="25"/>
      <c r="IKU35" s="25"/>
      <c r="IKV35" s="25"/>
      <c r="IKW35" s="25"/>
      <c r="IKX35" s="25"/>
      <c r="IKY35" s="25"/>
      <c r="IKZ35" s="25"/>
      <c r="ILA35" s="25"/>
      <c r="ILB35" s="25"/>
      <c r="ILC35" s="25"/>
      <c r="ILD35" s="25"/>
      <c r="ILE35" s="25"/>
      <c r="ILF35" s="25"/>
      <c r="ILG35" s="25"/>
      <c r="ILH35" s="25"/>
      <c r="ILI35" s="25"/>
      <c r="ILJ35" s="25"/>
      <c r="ILK35" s="25"/>
      <c r="ILL35" s="25"/>
      <c r="ILM35" s="25"/>
      <c r="ILN35" s="25"/>
      <c r="ILO35" s="25"/>
      <c r="ILP35" s="25"/>
      <c r="ILQ35" s="25"/>
      <c r="ILR35" s="25"/>
      <c r="ILS35" s="25"/>
      <c r="ILT35" s="25"/>
      <c r="ILU35" s="25"/>
      <c r="ILV35" s="25"/>
      <c r="ILW35" s="25"/>
      <c r="ILX35" s="25"/>
      <c r="ILY35" s="25"/>
      <c r="ILZ35" s="25"/>
      <c r="IMA35" s="25"/>
      <c r="IMB35" s="25"/>
      <c r="IMC35" s="25"/>
      <c r="IMD35" s="25"/>
      <c r="IME35" s="25"/>
      <c r="IMF35" s="25"/>
      <c r="IMG35" s="25"/>
      <c r="IMH35" s="25"/>
      <c r="IMI35" s="25"/>
      <c r="IMJ35" s="25"/>
      <c r="IMK35" s="25"/>
      <c r="IML35" s="25"/>
      <c r="IMM35" s="25"/>
      <c r="IMN35" s="25"/>
      <c r="IMO35" s="25"/>
      <c r="IMP35" s="25"/>
      <c r="IMQ35" s="25"/>
      <c r="IMR35" s="25"/>
      <c r="IMS35" s="25"/>
      <c r="IMT35" s="25"/>
      <c r="IMU35" s="25"/>
      <c r="IMV35" s="25"/>
      <c r="IMW35" s="25"/>
      <c r="IMX35" s="25"/>
      <c r="IMY35" s="25"/>
      <c r="IMZ35" s="25"/>
      <c r="INA35" s="25"/>
      <c r="INB35" s="25"/>
      <c r="INC35" s="25"/>
      <c r="IND35" s="25"/>
      <c r="INE35" s="25"/>
      <c r="INF35" s="25"/>
      <c r="ING35" s="25"/>
      <c r="INH35" s="25"/>
      <c r="INI35" s="25"/>
      <c r="INJ35" s="25"/>
      <c r="INK35" s="25"/>
      <c r="INL35" s="25"/>
      <c r="INM35" s="25"/>
      <c r="INN35" s="25"/>
      <c r="INO35" s="25"/>
      <c r="INP35" s="25"/>
      <c r="INQ35" s="25"/>
      <c r="INR35" s="25"/>
      <c r="INS35" s="25"/>
      <c r="INT35" s="25"/>
      <c r="INU35" s="25"/>
      <c r="INV35" s="25"/>
      <c r="INW35" s="25"/>
      <c r="INX35" s="25"/>
      <c r="INY35" s="25"/>
      <c r="INZ35" s="25"/>
      <c r="IOA35" s="25"/>
      <c r="IOB35" s="25"/>
      <c r="IOC35" s="25"/>
      <c r="IOD35" s="25"/>
      <c r="IOE35" s="25"/>
      <c r="IOF35" s="25"/>
      <c r="IOG35" s="25"/>
      <c r="IOH35" s="25"/>
      <c r="IOI35" s="25"/>
      <c r="IOJ35" s="25"/>
      <c r="IOK35" s="25"/>
      <c r="IOL35" s="25"/>
      <c r="IOM35" s="25"/>
      <c r="ION35" s="25"/>
      <c r="IOO35" s="25"/>
      <c r="IOP35" s="25"/>
      <c r="IOQ35" s="25"/>
      <c r="IOR35" s="25"/>
      <c r="IOS35" s="25"/>
      <c r="IOT35" s="25"/>
      <c r="IOU35" s="25"/>
      <c r="IOV35" s="25"/>
      <c r="IOW35" s="25"/>
      <c r="IOX35" s="25"/>
      <c r="IOY35" s="25"/>
      <c r="IOZ35" s="25"/>
      <c r="IPA35" s="25"/>
      <c r="IPB35" s="25"/>
      <c r="IPC35" s="25"/>
      <c r="IPD35" s="25"/>
      <c r="IPE35" s="25"/>
      <c r="IPF35" s="25"/>
      <c r="IPG35" s="25"/>
      <c r="IPH35" s="25"/>
      <c r="IPI35" s="25"/>
      <c r="IPJ35" s="25"/>
      <c r="IPK35" s="25"/>
      <c r="IPL35" s="25"/>
      <c r="IPM35" s="25"/>
      <c r="IPN35" s="25"/>
      <c r="IPO35" s="25"/>
      <c r="IPP35" s="25"/>
      <c r="IPQ35" s="25"/>
      <c r="IPR35" s="25"/>
      <c r="IPS35" s="25"/>
      <c r="IPT35" s="25"/>
      <c r="IPU35" s="25"/>
      <c r="IPV35" s="25"/>
      <c r="IPW35" s="25"/>
      <c r="IPX35" s="25"/>
      <c r="IPY35" s="25"/>
      <c r="IPZ35" s="25"/>
      <c r="IQA35" s="25"/>
      <c r="IQB35" s="25"/>
      <c r="IQC35" s="25"/>
      <c r="IQD35" s="25"/>
      <c r="IQE35" s="25"/>
      <c r="IQF35" s="25"/>
      <c r="IQG35" s="25"/>
      <c r="IQH35" s="25"/>
      <c r="IQI35" s="25"/>
      <c r="IQJ35" s="25"/>
      <c r="IQK35" s="25"/>
      <c r="IQL35" s="25"/>
      <c r="IQM35" s="25"/>
      <c r="IQN35" s="25"/>
      <c r="IQO35" s="25"/>
      <c r="IQP35" s="25"/>
      <c r="IQQ35" s="25"/>
      <c r="IQR35" s="25"/>
      <c r="IQS35" s="25"/>
      <c r="IQT35" s="25"/>
      <c r="IQU35" s="25"/>
      <c r="IQV35" s="25"/>
      <c r="IQW35" s="25"/>
      <c r="IQX35" s="25"/>
      <c r="IQY35" s="25"/>
      <c r="IQZ35" s="25"/>
      <c r="IRA35" s="25"/>
      <c r="IRB35" s="25"/>
      <c r="IRC35" s="25"/>
      <c r="IRD35" s="25"/>
      <c r="IRE35" s="25"/>
      <c r="IRF35" s="25"/>
      <c r="IRG35" s="25"/>
      <c r="IRH35" s="25"/>
      <c r="IRI35" s="25"/>
      <c r="IRJ35" s="25"/>
      <c r="IRK35" s="25"/>
      <c r="IRL35" s="25"/>
      <c r="IRM35" s="25"/>
      <c r="IRN35" s="25"/>
      <c r="IRO35" s="25"/>
      <c r="IRP35" s="25"/>
      <c r="IRQ35" s="25"/>
      <c r="IRR35" s="25"/>
      <c r="IRS35" s="25"/>
      <c r="IRT35" s="25"/>
      <c r="IRU35" s="25"/>
      <c r="IRV35" s="25"/>
      <c r="IRW35" s="25"/>
      <c r="IRX35" s="25"/>
      <c r="IRY35" s="25"/>
      <c r="IRZ35" s="25"/>
      <c r="ISA35" s="25"/>
      <c r="ISB35" s="25"/>
      <c r="ISC35" s="25"/>
      <c r="ISD35" s="25"/>
      <c r="ISE35" s="25"/>
      <c r="ISF35" s="25"/>
      <c r="ISG35" s="25"/>
      <c r="ISH35" s="25"/>
      <c r="ISI35" s="25"/>
      <c r="ISJ35" s="25"/>
      <c r="ISK35" s="25"/>
      <c r="ISL35" s="25"/>
      <c r="ISM35" s="25"/>
      <c r="ISN35" s="25"/>
      <c r="ISO35" s="25"/>
      <c r="ISP35" s="25"/>
      <c r="ISQ35" s="25"/>
      <c r="ISR35" s="25"/>
      <c r="ISS35" s="25"/>
      <c r="IST35" s="25"/>
      <c r="ISU35" s="25"/>
      <c r="ISV35" s="25"/>
      <c r="ISW35" s="25"/>
      <c r="ISX35" s="25"/>
      <c r="ISY35" s="25"/>
      <c r="ISZ35" s="25"/>
      <c r="ITA35" s="25"/>
      <c r="ITB35" s="25"/>
      <c r="ITC35" s="25"/>
      <c r="ITD35" s="25"/>
      <c r="ITE35" s="25"/>
      <c r="ITF35" s="25"/>
      <c r="ITG35" s="25"/>
      <c r="ITH35" s="25"/>
      <c r="ITI35" s="25"/>
      <c r="ITJ35" s="25"/>
      <c r="ITK35" s="25"/>
      <c r="ITL35" s="25"/>
      <c r="ITM35" s="25"/>
      <c r="ITN35" s="25"/>
      <c r="ITO35" s="25"/>
      <c r="ITP35" s="25"/>
      <c r="ITQ35" s="25"/>
      <c r="ITR35" s="25"/>
      <c r="ITS35" s="25"/>
      <c r="ITT35" s="25"/>
      <c r="ITU35" s="25"/>
      <c r="ITV35" s="25"/>
      <c r="ITW35" s="25"/>
      <c r="ITX35" s="25"/>
      <c r="ITY35" s="25"/>
      <c r="ITZ35" s="25"/>
      <c r="IUA35" s="25"/>
      <c r="IUB35" s="25"/>
      <c r="IUC35" s="25"/>
      <c r="IUD35" s="25"/>
      <c r="IUE35" s="25"/>
      <c r="IUF35" s="25"/>
      <c r="IUG35" s="25"/>
      <c r="IUH35" s="25"/>
      <c r="IUI35" s="25"/>
      <c r="IUJ35" s="25"/>
      <c r="IUK35" s="25"/>
      <c r="IUL35" s="25"/>
      <c r="IUM35" s="25"/>
      <c r="IUN35" s="25"/>
      <c r="IUO35" s="25"/>
      <c r="IUP35" s="25"/>
      <c r="IUQ35" s="25"/>
      <c r="IUR35" s="25"/>
      <c r="IUS35" s="25"/>
      <c r="IUT35" s="25"/>
      <c r="IUU35" s="25"/>
      <c r="IUV35" s="25"/>
      <c r="IUW35" s="25"/>
      <c r="IUX35" s="25"/>
      <c r="IUY35" s="25"/>
      <c r="IUZ35" s="25"/>
      <c r="IVA35" s="25"/>
      <c r="IVB35" s="25"/>
      <c r="IVC35" s="25"/>
      <c r="IVD35" s="25"/>
      <c r="IVE35" s="25"/>
      <c r="IVF35" s="25"/>
      <c r="IVG35" s="25"/>
      <c r="IVH35" s="25"/>
      <c r="IVI35" s="25"/>
      <c r="IVJ35" s="25"/>
      <c r="IVK35" s="25"/>
      <c r="IVL35" s="25"/>
      <c r="IVM35" s="25"/>
      <c r="IVN35" s="25"/>
      <c r="IVO35" s="25"/>
      <c r="IVP35" s="25"/>
      <c r="IVQ35" s="25"/>
      <c r="IVR35" s="25"/>
      <c r="IVS35" s="25"/>
      <c r="IVT35" s="25"/>
      <c r="IVU35" s="25"/>
      <c r="IVV35" s="25"/>
      <c r="IVW35" s="25"/>
      <c r="IVX35" s="25"/>
      <c r="IVY35" s="25"/>
      <c r="IVZ35" s="25"/>
      <c r="IWA35" s="25"/>
      <c r="IWB35" s="25"/>
      <c r="IWC35" s="25"/>
      <c r="IWD35" s="25"/>
      <c r="IWE35" s="25"/>
      <c r="IWF35" s="25"/>
      <c r="IWG35" s="25"/>
      <c r="IWH35" s="25"/>
      <c r="IWI35" s="25"/>
      <c r="IWJ35" s="25"/>
      <c r="IWK35" s="25"/>
      <c r="IWL35" s="25"/>
      <c r="IWM35" s="25"/>
      <c r="IWN35" s="25"/>
      <c r="IWO35" s="25"/>
      <c r="IWP35" s="25"/>
      <c r="IWQ35" s="25"/>
      <c r="IWR35" s="25"/>
      <c r="IWS35" s="25"/>
      <c r="IWT35" s="25"/>
      <c r="IWU35" s="25"/>
      <c r="IWV35" s="25"/>
      <c r="IWW35" s="25"/>
      <c r="IWX35" s="25"/>
      <c r="IWY35" s="25"/>
      <c r="IWZ35" s="25"/>
      <c r="IXA35" s="25"/>
      <c r="IXB35" s="25"/>
      <c r="IXC35" s="25"/>
      <c r="IXD35" s="25"/>
      <c r="IXE35" s="25"/>
      <c r="IXF35" s="25"/>
      <c r="IXG35" s="25"/>
      <c r="IXH35" s="25"/>
      <c r="IXI35" s="25"/>
      <c r="IXJ35" s="25"/>
      <c r="IXK35" s="25"/>
      <c r="IXL35" s="25"/>
      <c r="IXM35" s="25"/>
      <c r="IXN35" s="25"/>
      <c r="IXO35" s="25"/>
      <c r="IXP35" s="25"/>
      <c r="IXQ35" s="25"/>
      <c r="IXR35" s="25"/>
      <c r="IXS35" s="25"/>
      <c r="IXT35" s="25"/>
      <c r="IXU35" s="25"/>
      <c r="IXV35" s="25"/>
      <c r="IXW35" s="25"/>
      <c r="IXX35" s="25"/>
      <c r="IXY35" s="25"/>
      <c r="IXZ35" s="25"/>
      <c r="IYA35" s="25"/>
      <c r="IYB35" s="25"/>
      <c r="IYC35" s="25"/>
      <c r="IYD35" s="25"/>
      <c r="IYE35" s="25"/>
      <c r="IYF35" s="25"/>
      <c r="IYG35" s="25"/>
      <c r="IYH35" s="25"/>
      <c r="IYI35" s="25"/>
      <c r="IYJ35" s="25"/>
      <c r="IYK35" s="25"/>
      <c r="IYL35" s="25"/>
      <c r="IYM35" s="25"/>
      <c r="IYN35" s="25"/>
      <c r="IYO35" s="25"/>
      <c r="IYP35" s="25"/>
      <c r="IYQ35" s="25"/>
      <c r="IYR35" s="25"/>
      <c r="IYS35" s="25"/>
      <c r="IYT35" s="25"/>
      <c r="IYU35" s="25"/>
      <c r="IYV35" s="25"/>
      <c r="IYW35" s="25"/>
      <c r="IYX35" s="25"/>
      <c r="IYY35" s="25"/>
      <c r="IYZ35" s="25"/>
      <c r="IZA35" s="25"/>
      <c r="IZB35" s="25"/>
      <c r="IZC35" s="25"/>
      <c r="IZD35" s="25"/>
      <c r="IZE35" s="25"/>
      <c r="IZF35" s="25"/>
      <c r="IZG35" s="25"/>
      <c r="IZH35" s="25"/>
      <c r="IZI35" s="25"/>
      <c r="IZJ35" s="25"/>
      <c r="IZK35" s="25"/>
      <c r="IZL35" s="25"/>
      <c r="IZM35" s="25"/>
      <c r="IZN35" s="25"/>
      <c r="IZO35" s="25"/>
      <c r="IZP35" s="25"/>
      <c r="IZQ35" s="25"/>
      <c r="IZR35" s="25"/>
      <c r="IZS35" s="25"/>
      <c r="IZT35" s="25"/>
      <c r="IZU35" s="25"/>
      <c r="IZV35" s="25"/>
      <c r="IZW35" s="25"/>
      <c r="IZX35" s="25"/>
      <c r="IZY35" s="25"/>
      <c r="IZZ35" s="25"/>
      <c r="JAA35" s="25"/>
      <c r="JAB35" s="25"/>
      <c r="JAC35" s="25"/>
      <c r="JAD35" s="25"/>
      <c r="JAE35" s="25"/>
      <c r="JAF35" s="25"/>
      <c r="JAG35" s="25"/>
      <c r="JAH35" s="25"/>
      <c r="JAI35" s="25"/>
      <c r="JAJ35" s="25"/>
      <c r="JAK35" s="25"/>
      <c r="JAL35" s="25"/>
      <c r="JAM35" s="25"/>
      <c r="JAN35" s="25"/>
      <c r="JAO35" s="25"/>
      <c r="JAP35" s="25"/>
      <c r="JAQ35" s="25"/>
      <c r="JAR35" s="25"/>
      <c r="JAS35" s="25"/>
      <c r="JAT35" s="25"/>
      <c r="JAU35" s="25"/>
      <c r="JAV35" s="25"/>
      <c r="JAW35" s="25"/>
      <c r="JAX35" s="25"/>
      <c r="JAY35" s="25"/>
      <c r="JAZ35" s="25"/>
      <c r="JBA35" s="25"/>
      <c r="JBB35" s="25"/>
      <c r="JBC35" s="25"/>
      <c r="JBD35" s="25"/>
      <c r="JBE35" s="25"/>
      <c r="JBF35" s="25"/>
      <c r="JBG35" s="25"/>
      <c r="JBH35" s="25"/>
      <c r="JBI35" s="25"/>
      <c r="JBJ35" s="25"/>
      <c r="JBK35" s="25"/>
      <c r="JBL35" s="25"/>
      <c r="JBM35" s="25"/>
      <c r="JBN35" s="25"/>
      <c r="JBO35" s="25"/>
      <c r="JBP35" s="25"/>
      <c r="JBQ35" s="25"/>
      <c r="JBR35" s="25"/>
      <c r="JBS35" s="25"/>
      <c r="JBT35" s="25"/>
      <c r="JBU35" s="25"/>
      <c r="JBV35" s="25"/>
      <c r="JBW35" s="25"/>
      <c r="JBX35" s="25"/>
      <c r="JBY35" s="25"/>
      <c r="JBZ35" s="25"/>
      <c r="JCA35" s="25"/>
      <c r="JCB35" s="25"/>
      <c r="JCC35" s="25"/>
      <c r="JCD35" s="25"/>
      <c r="JCE35" s="25"/>
      <c r="JCF35" s="25"/>
      <c r="JCG35" s="25"/>
      <c r="JCH35" s="25"/>
      <c r="JCI35" s="25"/>
      <c r="JCJ35" s="25"/>
      <c r="JCK35" s="25"/>
      <c r="JCL35" s="25"/>
      <c r="JCM35" s="25"/>
      <c r="JCN35" s="25"/>
      <c r="JCO35" s="25"/>
      <c r="JCP35" s="25"/>
      <c r="JCQ35" s="25"/>
      <c r="JCR35" s="25"/>
      <c r="JCS35" s="25"/>
      <c r="JCT35" s="25"/>
      <c r="JCU35" s="25"/>
      <c r="JCV35" s="25"/>
      <c r="JCW35" s="25"/>
      <c r="JCX35" s="25"/>
      <c r="JCY35" s="25"/>
      <c r="JCZ35" s="25"/>
      <c r="JDA35" s="25"/>
      <c r="JDB35" s="25"/>
      <c r="JDC35" s="25"/>
      <c r="JDD35" s="25"/>
      <c r="JDE35" s="25"/>
      <c r="JDF35" s="25"/>
      <c r="JDG35" s="25"/>
      <c r="JDH35" s="25"/>
      <c r="JDI35" s="25"/>
      <c r="JDJ35" s="25"/>
      <c r="JDK35" s="25"/>
      <c r="JDL35" s="25"/>
      <c r="JDM35" s="25"/>
      <c r="JDN35" s="25"/>
      <c r="JDO35" s="25"/>
      <c r="JDP35" s="25"/>
      <c r="JDQ35" s="25"/>
      <c r="JDR35" s="25"/>
      <c r="JDS35" s="25"/>
      <c r="JDT35" s="25"/>
      <c r="JDU35" s="25"/>
      <c r="JDV35" s="25"/>
      <c r="JDW35" s="25"/>
      <c r="JDX35" s="25"/>
      <c r="JDY35" s="25"/>
      <c r="JDZ35" s="25"/>
      <c r="JEA35" s="25"/>
      <c r="JEB35" s="25"/>
      <c r="JEC35" s="25"/>
      <c r="JED35" s="25"/>
      <c r="JEE35" s="25"/>
      <c r="JEF35" s="25"/>
      <c r="JEG35" s="25"/>
      <c r="JEH35" s="25"/>
      <c r="JEI35" s="25"/>
      <c r="JEJ35" s="25"/>
      <c r="JEK35" s="25"/>
      <c r="JEL35" s="25"/>
      <c r="JEM35" s="25"/>
      <c r="JEN35" s="25"/>
      <c r="JEO35" s="25"/>
      <c r="JEP35" s="25"/>
      <c r="JEQ35" s="25"/>
      <c r="JER35" s="25"/>
      <c r="JES35" s="25"/>
      <c r="JET35" s="25"/>
      <c r="JEU35" s="25"/>
      <c r="JEV35" s="25"/>
      <c r="JEW35" s="25"/>
      <c r="JEX35" s="25"/>
      <c r="JEY35" s="25"/>
      <c r="JEZ35" s="25"/>
      <c r="JFA35" s="25"/>
      <c r="JFB35" s="25"/>
      <c r="JFC35" s="25"/>
      <c r="JFD35" s="25"/>
      <c r="JFE35" s="25"/>
      <c r="JFF35" s="25"/>
      <c r="JFG35" s="25"/>
      <c r="JFH35" s="25"/>
      <c r="JFI35" s="25"/>
      <c r="JFJ35" s="25"/>
      <c r="JFK35" s="25"/>
      <c r="JFL35" s="25"/>
      <c r="JFM35" s="25"/>
      <c r="JFN35" s="25"/>
      <c r="JFO35" s="25"/>
      <c r="JFP35" s="25"/>
      <c r="JFQ35" s="25"/>
      <c r="JFR35" s="25"/>
      <c r="JFS35" s="25"/>
      <c r="JFT35" s="25"/>
      <c r="JFU35" s="25"/>
      <c r="JFV35" s="25"/>
      <c r="JFW35" s="25"/>
      <c r="JFX35" s="25"/>
      <c r="JFY35" s="25"/>
      <c r="JFZ35" s="25"/>
      <c r="JGA35" s="25"/>
      <c r="JGB35" s="25"/>
      <c r="JGC35" s="25"/>
      <c r="JGD35" s="25"/>
      <c r="JGE35" s="25"/>
      <c r="JGF35" s="25"/>
      <c r="JGG35" s="25"/>
      <c r="JGH35" s="25"/>
      <c r="JGI35" s="25"/>
      <c r="JGJ35" s="25"/>
      <c r="JGK35" s="25"/>
      <c r="JGL35" s="25"/>
      <c r="JGM35" s="25"/>
      <c r="JGN35" s="25"/>
      <c r="JGO35" s="25"/>
      <c r="JGP35" s="25"/>
      <c r="JGQ35" s="25"/>
      <c r="JGR35" s="25"/>
      <c r="JGS35" s="25"/>
      <c r="JGT35" s="25"/>
      <c r="JGU35" s="25"/>
      <c r="JGV35" s="25"/>
      <c r="JGW35" s="25"/>
      <c r="JGX35" s="25"/>
      <c r="JGY35" s="25"/>
      <c r="JGZ35" s="25"/>
      <c r="JHA35" s="25"/>
      <c r="JHB35" s="25"/>
      <c r="JHC35" s="25"/>
      <c r="JHD35" s="25"/>
      <c r="JHE35" s="25"/>
      <c r="JHF35" s="25"/>
      <c r="JHG35" s="25"/>
      <c r="JHH35" s="25"/>
      <c r="JHI35" s="25"/>
      <c r="JHJ35" s="25"/>
      <c r="JHK35" s="25"/>
      <c r="JHL35" s="25"/>
      <c r="JHM35" s="25"/>
      <c r="JHN35" s="25"/>
      <c r="JHO35" s="25"/>
      <c r="JHP35" s="25"/>
      <c r="JHQ35" s="25"/>
      <c r="JHR35" s="25"/>
      <c r="JHS35" s="25"/>
      <c r="JHT35" s="25"/>
      <c r="JHU35" s="25"/>
      <c r="JHV35" s="25"/>
      <c r="JHW35" s="25"/>
      <c r="JHX35" s="25"/>
      <c r="JHY35" s="25"/>
      <c r="JHZ35" s="25"/>
      <c r="JIA35" s="25"/>
      <c r="JIB35" s="25"/>
      <c r="JIC35" s="25"/>
      <c r="JID35" s="25"/>
      <c r="JIE35" s="25"/>
      <c r="JIF35" s="25"/>
      <c r="JIG35" s="25"/>
      <c r="JIH35" s="25"/>
      <c r="JII35" s="25"/>
      <c r="JIJ35" s="25"/>
      <c r="JIK35" s="25"/>
      <c r="JIL35" s="25"/>
      <c r="JIM35" s="25"/>
      <c r="JIN35" s="25"/>
      <c r="JIO35" s="25"/>
      <c r="JIP35" s="25"/>
      <c r="JIQ35" s="25"/>
      <c r="JIR35" s="25"/>
      <c r="JIS35" s="25"/>
      <c r="JIT35" s="25"/>
      <c r="JIU35" s="25"/>
      <c r="JIV35" s="25"/>
      <c r="JIW35" s="25"/>
      <c r="JIX35" s="25"/>
      <c r="JIY35" s="25"/>
      <c r="JIZ35" s="25"/>
      <c r="JJA35" s="25"/>
      <c r="JJB35" s="25"/>
      <c r="JJC35" s="25"/>
      <c r="JJD35" s="25"/>
      <c r="JJE35" s="25"/>
      <c r="JJF35" s="25"/>
      <c r="JJG35" s="25"/>
      <c r="JJH35" s="25"/>
      <c r="JJI35" s="25"/>
      <c r="JJJ35" s="25"/>
      <c r="JJK35" s="25"/>
      <c r="JJL35" s="25"/>
      <c r="JJM35" s="25"/>
      <c r="JJN35" s="25"/>
      <c r="JJO35" s="25"/>
      <c r="JJP35" s="25"/>
      <c r="JJQ35" s="25"/>
      <c r="JJR35" s="25"/>
      <c r="JJS35" s="25"/>
      <c r="JJT35" s="25"/>
      <c r="JJU35" s="25"/>
      <c r="JJV35" s="25"/>
      <c r="JJW35" s="25"/>
      <c r="JJX35" s="25"/>
      <c r="JJY35" s="25"/>
      <c r="JJZ35" s="25"/>
      <c r="JKA35" s="25"/>
      <c r="JKB35" s="25"/>
      <c r="JKC35" s="25"/>
      <c r="JKD35" s="25"/>
      <c r="JKE35" s="25"/>
      <c r="JKF35" s="25"/>
      <c r="JKG35" s="25"/>
      <c r="JKH35" s="25"/>
      <c r="JKI35" s="25"/>
      <c r="JKJ35" s="25"/>
      <c r="JKK35" s="25"/>
      <c r="JKL35" s="25"/>
      <c r="JKM35" s="25"/>
      <c r="JKN35" s="25"/>
      <c r="JKO35" s="25"/>
      <c r="JKP35" s="25"/>
      <c r="JKQ35" s="25"/>
      <c r="JKR35" s="25"/>
      <c r="JKS35" s="25"/>
      <c r="JKT35" s="25"/>
      <c r="JKU35" s="25"/>
      <c r="JKV35" s="25"/>
      <c r="JKW35" s="25"/>
      <c r="JKX35" s="25"/>
      <c r="JKY35" s="25"/>
      <c r="JKZ35" s="25"/>
      <c r="JLA35" s="25"/>
      <c r="JLB35" s="25"/>
      <c r="JLC35" s="25"/>
      <c r="JLD35" s="25"/>
      <c r="JLE35" s="25"/>
      <c r="JLF35" s="25"/>
      <c r="JLG35" s="25"/>
      <c r="JLH35" s="25"/>
      <c r="JLI35" s="25"/>
      <c r="JLJ35" s="25"/>
      <c r="JLK35" s="25"/>
      <c r="JLL35" s="25"/>
      <c r="JLM35" s="25"/>
      <c r="JLN35" s="25"/>
      <c r="JLO35" s="25"/>
      <c r="JLP35" s="25"/>
      <c r="JLQ35" s="25"/>
      <c r="JLR35" s="25"/>
      <c r="JLS35" s="25"/>
      <c r="JLT35" s="25"/>
      <c r="JLU35" s="25"/>
      <c r="JLV35" s="25"/>
      <c r="JLW35" s="25"/>
      <c r="JLX35" s="25"/>
      <c r="JLY35" s="25"/>
      <c r="JLZ35" s="25"/>
      <c r="JMA35" s="25"/>
      <c r="JMB35" s="25"/>
      <c r="JMC35" s="25"/>
      <c r="JMD35" s="25"/>
      <c r="JME35" s="25"/>
      <c r="JMF35" s="25"/>
      <c r="JMG35" s="25"/>
      <c r="JMH35" s="25"/>
      <c r="JMI35" s="25"/>
      <c r="JMJ35" s="25"/>
      <c r="JMK35" s="25"/>
      <c r="JML35" s="25"/>
      <c r="JMM35" s="25"/>
      <c r="JMN35" s="25"/>
      <c r="JMO35" s="25"/>
      <c r="JMP35" s="25"/>
      <c r="JMQ35" s="25"/>
      <c r="JMR35" s="25"/>
      <c r="JMS35" s="25"/>
      <c r="JMT35" s="25"/>
      <c r="JMU35" s="25"/>
      <c r="JMV35" s="25"/>
      <c r="JMW35" s="25"/>
      <c r="JMX35" s="25"/>
      <c r="JMY35" s="25"/>
      <c r="JMZ35" s="25"/>
      <c r="JNA35" s="25"/>
      <c r="JNB35" s="25"/>
      <c r="JNC35" s="25"/>
      <c r="JND35" s="25"/>
      <c r="JNE35" s="25"/>
      <c r="JNF35" s="25"/>
      <c r="JNG35" s="25"/>
      <c r="JNH35" s="25"/>
      <c r="JNI35" s="25"/>
      <c r="JNJ35" s="25"/>
      <c r="JNK35" s="25"/>
      <c r="JNL35" s="25"/>
      <c r="JNM35" s="25"/>
      <c r="JNN35" s="25"/>
      <c r="JNO35" s="25"/>
      <c r="JNP35" s="25"/>
      <c r="JNQ35" s="25"/>
      <c r="JNR35" s="25"/>
      <c r="JNS35" s="25"/>
      <c r="JNT35" s="25"/>
      <c r="JNU35" s="25"/>
      <c r="JNV35" s="25"/>
      <c r="JNW35" s="25"/>
      <c r="JNX35" s="25"/>
      <c r="JNY35" s="25"/>
      <c r="JNZ35" s="25"/>
      <c r="JOA35" s="25"/>
      <c r="JOB35" s="25"/>
      <c r="JOC35" s="25"/>
      <c r="JOD35" s="25"/>
      <c r="JOE35" s="25"/>
      <c r="JOF35" s="25"/>
      <c r="JOG35" s="25"/>
      <c r="JOH35" s="25"/>
      <c r="JOI35" s="25"/>
      <c r="JOJ35" s="25"/>
      <c r="JOK35" s="25"/>
      <c r="JOL35" s="25"/>
      <c r="JOM35" s="25"/>
      <c r="JON35" s="25"/>
      <c r="JOO35" s="25"/>
      <c r="JOP35" s="25"/>
      <c r="JOQ35" s="25"/>
      <c r="JOR35" s="25"/>
      <c r="JOS35" s="25"/>
      <c r="JOT35" s="25"/>
      <c r="JOU35" s="25"/>
      <c r="JOV35" s="25"/>
      <c r="JOW35" s="25"/>
      <c r="JOX35" s="25"/>
      <c r="JOY35" s="25"/>
      <c r="JOZ35" s="25"/>
      <c r="JPA35" s="25"/>
      <c r="JPB35" s="25"/>
      <c r="JPC35" s="25"/>
      <c r="JPD35" s="25"/>
      <c r="JPE35" s="25"/>
      <c r="JPF35" s="25"/>
      <c r="JPG35" s="25"/>
      <c r="JPH35" s="25"/>
      <c r="JPI35" s="25"/>
      <c r="JPJ35" s="25"/>
      <c r="JPK35" s="25"/>
      <c r="JPL35" s="25"/>
      <c r="JPM35" s="25"/>
      <c r="JPN35" s="25"/>
      <c r="JPO35" s="25"/>
      <c r="JPP35" s="25"/>
      <c r="JPQ35" s="25"/>
      <c r="JPR35" s="25"/>
      <c r="JPS35" s="25"/>
      <c r="JPT35" s="25"/>
      <c r="JPU35" s="25"/>
      <c r="JPV35" s="25"/>
      <c r="JPW35" s="25"/>
      <c r="JPX35" s="25"/>
      <c r="JPY35" s="25"/>
      <c r="JPZ35" s="25"/>
      <c r="JQA35" s="25"/>
      <c r="JQB35" s="25"/>
      <c r="JQC35" s="25"/>
      <c r="JQD35" s="25"/>
      <c r="JQE35" s="25"/>
      <c r="JQF35" s="25"/>
      <c r="JQG35" s="25"/>
      <c r="JQH35" s="25"/>
      <c r="JQI35" s="25"/>
      <c r="JQJ35" s="25"/>
      <c r="JQK35" s="25"/>
      <c r="JQL35" s="25"/>
      <c r="JQM35" s="25"/>
      <c r="JQN35" s="25"/>
      <c r="JQO35" s="25"/>
      <c r="JQP35" s="25"/>
      <c r="JQQ35" s="25"/>
      <c r="JQR35" s="25"/>
      <c r="JQS35" s="25"/>
      <c r="JQT35" s="25"/>
      <c r="JQU35" s="25"/>
      <c r="JQV35" s="25"/>
      <c r="JQW35" s="25"/>
      <c r="JQX35" s="25"/>
      <c r="JQY35" s="25"/>
      <c r="JQZ35" s="25"/>
      <c r="JRA35" s="25"/>
      <c r="JRB35" s="25"/>
      <c r="JRC35" s="25"/>
      <c r="JRD35" s="25"/>
      <c r="JRE35" s="25"/>
      <c r="JRF35" s="25"/>
      <c r="JRG35" s="25"/>
      <c r="JRH35" s="25"/>
      <c r="JRI35" s="25"/>
      <c r="JRJ35" s="25"/>
      <c r="JRK35" s="25"/>
      <c r="JRL35" s="25"/>
      <c r="JRM35" s="25"/>
      <c r="JRN35" s="25"/>
      <c r="JRO35" s="25"/>
      <c r="JRP35" s="25"/>
      <c r="JRQ35" s="25"/>
      <c r="JRR35" s="25"/>
      <c r="JRS35" s="25"/>
      <c r="JRT35" s="25"/>
      <c r="JRU35" s="25"/>
      <c r="JRV35" s="25"/>
      <c r="JRW35" s="25"/>
      <c r="JRX35" s="25"/>
      <c r="JRY35" s="25"/>
      <c r="JRZ35" s="25"/>
      <c r="JSA35" s="25"/>
      <c r="JSB35" s="25"/>
      <c r="JSC35" s="25"/>
      <c r="JSD35" s="25"/>
      <c r="JSE35" s="25"/>
      <c r="JSF35" s="25"/>
      <c r="JSG35" s="25"/>
      <c r="JSH35" s="25"/>
      <c r="JSI35" s="25"/>
      <c r="JSJ35" s="25"/>
      <c r="JSK35" s="25"/>
      <c r="JSL35" s="25"/>
      <c r="JSM35" s="25"/>
      <c r="JSN35" s="25"/>
      <c r="JSO35" s="25"/>
      <c r="JSP35" s="25"/>
      <c r="JSQ35" s="25"/>
      <c r="JSR35" s="25"/>
      <c r="JSS35" s="25"/>
      <c r="JST35" s="25"/>
      <c r="JSU35" s="25"/>
      <c r="JSV35" s="25"/>
      <c r="JSW35" s="25"/>
      <c r="JSX35" s="25"/>
      <c r="JSY35" s="25"/>
      <c r="JSZ35" s="25"/>
      <c r="JTA35" s="25"/>
      <c r="JTB35" s="25"/>
      <c r="JTC35" s="25"/>
      <c r="JTD35" s="25"/>
      <c r="JTE35" s="25"/>
      <c r="JTF35" s="25"/>
      <c r="JTG35" s="25"/>
      <c r="JTH35" s="25"/>
      <c r="JTI35" s="25"/>
      <c r="JTJ35" s="25"/>
      <c r="JTK35" s="25"/>
      <c r="JTL35" s="25"/>
      <c r="JTM35" s="25"/>
      <c r="JTN35" s="25"/>
      <c r="JTO35" s="25"/>
      <c r="JTP35" s="25"/>
      <c r="JTQ35" s="25"/>
      <c r="JTR35" s="25"/>
      <c r="JTS35" s="25"/>
      <c r="JTT35" s="25"/>
      <c r="JTU35" s="25"/>
      <c r="JTV35" s="25"/>
      <c r="JTW35" s="25"/>
      <c r="JTX35" s="25"/>
      <c r="JTY35" s="25"/>
      <c r="JTZ35" s="25"/>
      <c r="JUA35" s="25"/>
      <c r="JUB35" s="25"/>
      <c r="JUC35" s="25"/>
      <c r="JUD35" s="25"/>
      <c r="JUE35" s="25"/>
      <c r="JUF35" s="25"/>
      <c r="JUG35" s="25"/>
      <c r="JUH35" s="25"/>
      <c r="JUI35" s="25"/>
      <c r="JUJ35" s="25"/>
      <c r="JUK35" s="25"/>
      <c r="JUL35" s="25"/>
      <c r="JUM35" s="25"/>
      <c r="JUN35" s="25"/>
      <c r="JUO35" s="25"/>
      <c r="JUP35" s="25"/>
      <c r="JUQ35" s="25"/>
      <c r="JUR35" s="25"/>
      <c r="JUS35" s="25"/>
      <c r="JUT35" s="25"/>
      <c r="JUU35" s="25"/>
      <c r="JUV35" s="25"/>
      <c r="JUW35" s="25"/>
      <c r="JUX35" s="25"/>
      <c r="JUY35" s="25"/>
      <c r="JUZ35" s="25"/>
      <c r="JVA35" s="25"/>
      <c r="JVB35" s="25"/>
      <c r="JVC35" s="25"/>
      <c r="JVD35" s="25"/>
      <c r="JVE35" s="25"/>
      <c r="JVF35" s="25"/>
      <c r="JVG35" s="25"/>
      <c r="JVH35" s="25"/>
      <c r="JVI35" s="25"/>
      <c r="JVJ35" s="25"/>
      <c r="JVK35" s="25"/>
      <c r="JVL35" s="25"/>
      <c r="JVM35" s="25"/>
      <c r="JVN35" s="25"/>
      <c r="JVO35" s="25"/>
      <c r="JVP35" s="25"/>
      <c r="JVQ35" s="25"/>
      <c r="JVR35" s="25"/>
      <c r="JVS35" s="25"/>
      <c r="JVT35" s="25"/>
      <c r="JVU35" s="25"/>
      <c r="JVV35" s="25"/>
      <c r="JVW35" s="25"/>
      <c r="JVX35" s="25"/>
      <c r="JVY35" s="25"/>
      <c r="JVZ35" s="25"/>
      <c r="JWA35" s="25"/>
      <c r="JWB35" s="25"/>
      <c r="JWC35" s="25"/>
      <c r="JWD35" s="25"/>
      <c r="JWE35" s="25"/>
      <c r="JWF35" s="25"/>
      <c r="JWG35" s="25"/>
      <c r="JWH35" s="25"/>
      <c r="JWI35" s="25"/>
      <c r="JWJ35" s="25"/>
      <c r="JWK35" s="25"/>
      <c r="JWL35" s="25"/>
      <c r="JWM35" s="25"/>
      <c r="JWN35" s="25"/>
      <c r="JWO35" s="25"/>
      <c r="JWP35" s="25"/>
      <c r="JWQ35" s="25"/>
      <c r="JWR35" s="25"/>
      <c r="JWS35" s="25"/>
      <c r="JWT35" s="25"/>
      <c r="JWU35" s="25"/>
      <c r="JWV35" s="25"/>
      <c r="JWW35" s="25"/>
      <c r="JWX35" s="25"/>
      <c r="JWY35" s="25"/>
      <c r="JWZ35" s="25"/>
      <c r="JXA35" s="25"/>
      <c r="JXB35" s="25"/>
      <c r="JXC35" s="25"/>
      <c r="JXD35" s="25"/>
      <c r="JXE35" s="25"/>
      <c r="JXF35" s="25"/>
      <c r="JXG35" s="25"/>
      <c r="JXH35" s="25"/>
      <c r="JXI35" s="25"/>
      <c r="JXJ35" s="25"/>
      <c r="JXK35" s="25"/>
      <c r="JXL35" s="25"/>
      <c r="JXM35" s="25"/>
      <c r="JXN35" s="25"/>
      <c r="JXO35" s="25"/>
      <c r="JXP35" s="25"/>
      <c r="JXQ35" s="25"/>
      <c r="JXR35" s="25"/>
      <c r="JXS35" s="25"/>
      <c r="JXT35" s="25"/>
      <c r="JXU35" s="25"/>
      <c r="JXV35" s="25"/>
      <c r="JXW35" s="25"/>
      <c r="JXX35" s="25"/>
      <c r="JXY35" s="25"/>
      <c r="JXZ35" s="25"/>
      <c r="JYA35" s="25"/>
      <c r="JYB35" s="25"/>
      <c r="JYC35" s="25"/>
      <c r="JYD35" s="25"/>
      <c r="JYE35" s="25"/>
      <c r="JYF35" s="25"/>
      <c r="JYG35" s="25"/>
      <c r="JYH35" s="25"/>
      <c r="JYI35" s="25"/>
      <c r="JYJ35" s="25"/>
      <c r="JYK35" s="25"/>
      <c r="JYL35" s="25"/>
      <c r="JYM35" s="25"/>
      <c r="JYN35" s="25"/>
      <c r="JYO35" s="25"/>
      <c r="JYP35" s="25"/>
      <c r="JYQ35" s="25"/>
      <c r="JYR35" s="25"/>
      <c r="JYS35" s="25"/>
      <c r="JYT35" s="25"/>
      <c r="JYU35" s="25"/>
      <c r="JYV35" s="25"/>
      <c r="JYW35" s="25"/>
      <c r="JYX35" s="25"/>
      <c r="JYY35" s="25"/>
      <c r="JYZ35" s="25"/>
      <c r="JZA35" s="25"/>
      <c r="JZB35" s="25"/>
      <c r="JZC35" s="25"/>
      <c r="JZD35" s="25"/>
      <c r="JZE35" s="25"/>
      <c r="JZF35" s="25"/>
      <c r="JZG35" s="25"/>
      <c r="JZH35" s="25"/>
      <c r="JZI35" s="25"/>
      <c r="JZJ35" s="25"/>
      <c r="JZK35" s="25"/>
      <c r="JZL35" s="25"/>
      <c r="JZM35" s="25"/>
      <c r="JZN35" s="25"/>
      <c r="JZO35" s="25"/>
      <c r="JZP35" s="25"/>
      <c r="JZQ35" s="25"/>
      <c r="JZR35" s="25"/>
      <c r="JZS35" s="25"/>
      <c r="JZT35" s="25"/>
      <c r="JZU35" s="25"/>
      <c r="JZV35" s="25"/>
      <c r="JZW35" s="25"/>
      <c r="JZX35" s="25"/>
      <c r="JZY35" s="25"/>
      <c r="JZZ35" s="25"/>
      <c r="KAA35" s="25"/>
      <c r="KAB35" s="25"/>
      <c r="KAC35" s="25"/>
      <c r="KAD35" s="25"/>
      <c r="KAE35" s="25"/>
      <c r="KAF35" s="25"/>
      <c r="KAG35" s="25"/>
      <c r="KAH35" s="25"/>
      <c r="KAI35" s="25"/>
      <c r="KAJ35" s="25"/>
      <c r="KAK35" s="25"/>
      <c r="KAL35" s="25"/>
      <c r="KAM35" s="25"/>
      <c r="KAN35" s="25"/>
      <c r="KAO35" s="25"/>
      <c r="KAP35" s="25"/>
      <c r="KAQ35" s="25"/>
      <c r="KAR35" s="25"/>
      <c r="KAS35" s="25"/>
      <c r="KAT35" s="25"/>
      <c r="KAU35" s="25"/>
      <c r="KAV35" s="25"/>
      <c r="KAW35" s="25"/>
      <c r="KAX35" s="25"/>
      <c r="KAY35" s="25"/>
      <c r="KAZ35" s="25"/>
      <c r="KBA35" s="25"/>
      <c r="KBB35" s="25"/>
      <c r="KBC35" s="25"/>
      <c r="KBD35" s="25"/>
      <c r="KBE35" s="25"/>
      <c r="KBF35" s="25"/>
      <c r="KBG35" s="25"/>
      <c r="KBH35" s="25"/>
      <c r="KBI35" s="25"/>
      <c r="KBJ35" s="25"/>
      <c r="KBK35" s="25"/>
      <c r="KBL35" s="25"/>
      <c r="KBM35" s="25"/>
      <c r="KBN35" s="25"/>
      <c r="KBO35" s="25"/>
      <c r="KBP35" s="25"/>
      <c r="KBQ35" s="25"/>
      <c r="KBR35" s="25"/>
      <c r="KBS35" s="25"/>
      <c r="KBT35" s="25"/>
      <c r="KBU35" s="25"/>
      <c r="KBV35" s="25"/>
      <c r="KBW35" s="25"/>
      <c r="KBX35" s="25"/>
      <c r="KBY35" s="25"/>
      <c r="KBZ35" s="25"/>
      <c r="KCA35" s="25"/>
      <c r="KCB35" s="25"/>
      <c r="KCC35" s="25"/>
      <c r="KCD35" s="25"/>
      <c r="KCE35" s="25"/>
      <c r="KCF35" s="25"/>
      <c r="KCG35" s="25"/>
      <c r="KCH35" s="25"/>
      <c r="KCI35" s="25"/>
      <c r="KCJ35" s="25"/>
      <c r="KCK35" s="25"/>
      <c r="KCL35" s="25"/>
      <c r="KCM35" s="25"/>
      <c r="KCN35" s="25"/>
      <c r="KCO35" s="25"/>
      <c r="KCP35" s="25"/>
      <c r="KCQ35" s="25"/>
      <c r="KCR35" s="25"/>
      <c r="KCS35" s="25"/>
      <c r="KCT35" s="25"/>
      <c r="KCU35" s="25"/>
      <c r="KCV35" s="25"/>
      <c r="KCW35" s="25"/>
      <c r="KCX35" s="25"/>
      <c r="KCY35" s="25"/>
      <c r="KCZ35" s="25"/>
      <c r="KDA35" s="25"/>
      <c r="KDB35" s="25"/>
      <c r="KDC35" s="25"/>
      <c r="KDD35" s="25"/>
      <c r="KDE35" s="25"/>
      <c r="KDF35" s="25"/>
      <c r="KDG35" s="25"/>
      <c r="KDH35" s="25"/>
      <c r="KDI35" s="25"/>
      <c r="KDJ35" s="25"/>
      <c r="KDK35" s="25"/>
      <c r="KDL35" s="25"/>
      <c r="KDM35" s="25"/>
      <c r="KDN35" s="25"/>
      <c r="KDO35" s="25"/>
      <c r="KDP35" s="25"/>
      <c r="KDQ35" s="25"/>
      <c r="KDR35" s="25"/>
      <c r="KDS35" s="25"/>
      <c r="KDT35" s="25"/>
      <c r="KDU35" s="25"/>
      <c r="KDV35" s="25"/>
      <c r="KDW35" s="25"/>
      <c r="KDX35" s="25"/>
      <c r="KDY35" s="25"/>
      <c r="KDZ35" s="25"/>
      <c r="KEA35" s="25"/>
      <c r="KEB35" s="25"/>
      <c r="KEC35" s="25"/>
      <c r="KED35" s="25"/>
      <c r="KEE35" s="25"/>
      <c r="KEF35" s="25"/>
      <c r="KEG35" s="25"/>
      <c r="KEH35" s="25"/>
      <c r="KEI35" s="25"/>
      <c r="KEJ35" s="25"/>
      <c r="KEK35" s="25"/>
      <c r="KEL35" s="25"/>
      <c r="KEM35" s="25"/>
      <c r="KEN35" s="25"/>
      <c r="KEO35" s="25"/>
      <c r="KEP35" s="25"/>
      <c r="KEQ35" s="25"/>
      <c r="KER35" s="25"/>
      <c r="KES35" s="25"/>
      <c r="KET35" s="25"/>
      <c r="KEU35" s="25"/>
      <c r="KEV35" s="25"/>
      <c r="KEW35" s="25"/>
      <c r="KEX35" s="25"/>
      <c r="KEY35" s="25"/>
      <c r="KEZ35" s="25"/>
      <c r="KFA35" s="25"/>
      <c r="KFB35" s="25"/>
      <c r="KFC35" s="25"/>
      <c r="KFD35" s="25"/>
      <c r="KFE35" s="25"/>
      <c r="KFF35" s="25"/>
      <c r="KFG35" s="25"/>
      <c r="KFH35" s="25"/>
      <c r="KFI35" s="25"/>
      <c r="KFJ35" s="25"/>
      <c r="KFK35" s="25"/>
      <c r="KFL35" s="25"/>
      <c r="KFM35" s="25"/>
      <c r="KFN35" s="25"/>
      <c r="KFO35" s="25"/>
      <c r="KFP35" s="25"/>
      <c r="KFQ35" s="25"/>
      <c r="KFR35" s="25"/>
      <c r="KFS35" s="25"/>
      <c r="KFT35" s="25"/>
      <c r="KFU35" s="25"/>
      <c r="KFV35" s="25"/>
      <c r="KFW35" s="25"/>
      <c r="KFX35" s="25"/>
      <c r="KFY35" s="25"/>
      <c r="KFZ35" s="25"/>
      <c r="KGA35" s="25"/>
      <c r="KGB35" s="25"/>
      <c r="KGC35" s="25"/>
      <c r="KGD35" s="25"/>
      <c r="KGE35" s="25"/>
      <c r="KGF35" s="25"/>
      <c r="KGG35" s="25"/>
      <c r="KGH35" s="25"/>
      <c r="KGI35" s="25"/>
      <c r="KGJ35" s="25"/>
      <c r="KGK35" s="25"/>
      <c r="KGL35" s="25"/>
      <c r="KGM35" s="25"/>
      <c r="KGN35" s="25"/>
      <c r="KGO35" s="25"/>
      <c r="KGP35" s="25"/>
      <c r="KGQ35" s="25"/>
      <c r="KGR35" s="25"/>
      <c r="KGS35" s="25"/>
      <c r="KGT35" s="25"/>
      <c r="KGU35" s="25"/>
      <c r="KGV35" s="25"/>
      <c r="KGW35" s="25"/>
      <c r="KGX35" s="25"/>
      <c r="KGY35" s="25"/>
      <c r="KGZ35" s="25"/>
      <c r="KHA35" s="25"/>
      <c r="KHB35" s="25"/>
      <c r="KHC35" s="25"/>
      <c r="KHD35" s="25"/>
      <c r="KHE35" s="25"/>
      <c r="KHF35" s="25"/>
      <c r="KHG35" s="25"/>
      <c r="KHH35" s="25"/>
      <c r="KHI35" s="25"/>
      <c r="KHJ35" s="25"/>
      <c r="KHK35" s="25"/>
      <c r="KHL35" s="25"/>
      <c r="KHM35" s="25"/>
      <c r="KHN35" s="25"/>
      <c r="KHO35" s="25"/>
      <c r="KHP35" s="25"/>
      <c r="KHQ35" s="25"/>
      <c r="KHR35" s="25"/>
      <c r="KHS35" s="25"/>
      <c r="KHT35" s="25"/>
      <c r="KHU35" s="25"/>
      <c r="KHV35" s="25"/>
      <c r="KHW35" s="25"/>
      <c r="KHX35" s="25"/>
      <c r="KHY35" s="25"/>
      <c r="KHZ35" s="25"/>
      <c r="KIA35" s="25"/>
      <c r="KIB35" s="25"/>
      <c r="KIC35" s="25"/>
      <c r="KID35" s="25"/>
      <c r="KIE35" s="25"/>
      <c r="KIF35" s="25"/>
      <c r="KIG35" s="25"/>
      <c r="KIH35" s="25"/>
      <c r="KII35" s="25"/>
      <c r="KIJ35" s="25"/>
      <c r="KIK35" s="25"/>
      <c r="KIL35" s="25"/>
      <c r="KIM35" s="25"/>
      <c r="KIN35" s="25"/>
      <c r="KIO35" s="25"/>
      <c r="KIP35" s="25"/>
      <c r="KIQ35" s="25"/>
      <c r="KIR35" s="25"/>
      <c r="KIS35" s="25"/>
      <c r="KIT35" s="25"/>
      <c r="KIU35" s="25"/>
      <c r="KIV35" s="25"/>
      <c r="KIW35" s="25"/>
      <c r="KIX35" s="25"/>
      <c r="KIY35" s="25"/>
      <c r="KIZ35" s="25"/>
      <c r="KJA35" s="25"/>
      <c r="KJB35" s="25"/>
      <c r="KJC35" s="25"/>
      <c r="KJD35" s="25"/>
      <c r="KJE35" s="25"/>
      <c r="KJF35" s="25"/>
      <c r="KJG35" s="25"/>
      <c r="KJH35" s="25"/>
      <c r="KJI35" s="25"/>
      <c r="KJJ35" s="25"/>
      <c r="KJK35" s="25"/>
      <c r="KJL35" s="25"/>
      <c r="KJM35" s="25"/>
      <c r="KJN35" s="25"/>
      <c r="KJO35" s="25"/>
      <c r="KJP35" s="25"/>
      <c r="KJQ35" s="25"/>
      <c r="KJR35" s="25"/>
      <c r="KJS35" s="25"/>
      <c r="KJT35" s="25"/>
      <c r="KJU35" s="25"/>
      <c r="KJV35" s="25"/>
      <c r="KJW35" s="25"/>
      <c r="KJX35" s="25"/>
      <c r="KJY35" s="25"/>
      <c r="KJZ35" s="25"/>
      <c r="KKA35" s="25"/>
      <c r="KKB35" s="25"/>
      <c r="KKC35" s="25"/>
      <c r="KKD35" s="25"/>
      <c r="KKE35" s="25"/>
      <c r="KKF35" s="25"/>
      <c r="KKG35" s="25"/>
      <c r="KKH35" s="25"/>
      <c r="KKI35" s="25"/>
      <c r="KKJ35" s="25"/>
      <c r="KKK35" s="25"/>
      <c r="KKL35" s="25"/>
      <c r="KKM35" s="25"/>
      <c r="KKN35" s="25"/>
      <c r="KKO35" s="25"/>
      <c r="KKP35" s="25"/>
      <c r="KKQ35" s="25"/>
      <c r="KKR35" s="25"/>
      <c r="KKS35" s="25"/>
      <c r="KKT35" s="25"/>
      <c r="KKU35" s="25"/>
      <c r="KKV35" s="25"/>
      <c r="KKW35" s="25"/>
      <c r="KKX35" s="25"/>
      <c r="KKY35" s="25"/>
      <c r="KKZ35" s="25"/>
      <c r="KLA35" s="25"/>
      <c r="KLB35" s="25"/>
      <c r="KLC35" s="25"/>
      <c r="KLD35" s="25"/>
      <c r="KLE35" s="25"/>
      <c r="KLF35" s="25"/>
      <c r="KLG35" s="25"/>
      <c r="KLH35" s="25"/>
      <c r="KLI35" s="25"/>
      <c r="KLJ35" s="25"/>
      <c r="KLK35" s="25"/>
      <c r="KLL35" s="25"/>
      <c r="KLM35" s="25"/>
      <c r="KLN35" s="25"/>
      <c r="KLO35" s="25"/>
      <c r="KLP35" s="25"/>
      <c r="KLQ35" s="25"/>
      <c r="KLR35" s="25"/>
      <c r="KLS35" s="25"/>
      <c r="KLT35" s="25"/>
      <c r="KLU35" s="25"/>
      <c r="KLV35" s="25"/>
      <c r="KLW35" s="25"/>
      <c r="KLX35" s="25"/>
      <c r="KLY35" s="25"/>
      <c r="KLZ35" s="25"/>
      <c r="KMA35" s="25"/>
      <c r="KMB35" s="25"/>
      <c r="KMC35" s="25"/>
      <c r="KMD35" s="25"/>
      <c r="KME35" s="25"/>
      <c r="KMF35" s="25"/>
      <c r="KMG35" s="25"/>
      <c r="KMH35" s="25"/>
      <c r="KMI35" s="25"/>
      <c r="KMJ35" s="25"/>
      <c r="KMK35" s="25"/>
      <c r="KML35" s="25"/>
      <c r="KMM35" s="25"/>
      <c r="KMN35" s="25"/>
      <c r="KMO35" s="25"/>
      <c r="KMP35" s="25"/>
      <c r="KMQ35" s="25"/>
      <c r="KMR35" s="25"/>
      <c r="KMS35" s="25"/>
      <c r="KMT35" s="25"/>
      <c r="KMU35" s="25"/>
      <c r="KMV35" s="25"/>
      <c r="KMW35" s="25"/>
      <c r="KMX35" s="25"/>
      <c r="KMY35" s="25"/>
      <c r="KMZ35" s="25"/>
      <c r="KNA35" s="25"/>
      <c r="KNB35" s="25"/>
      <c r="KNC35" s="25"/>
      <c r="KND35" s="25"/>
      <c r="KNE35" s="25"/>
      <c r="KNF35" s="25"/>
      <c r="KNG35" s="25"/>
      <c r="KNH35" s="25"/>
      <c r="KNI35" s="25"/>
      <c r="KNJ35" s="25"/>
      <c r="KNK35" s="25"/>
      <c r="KNL35" s="25"/>
      <c r="KNM35" s="25"/>
      <c r="KNN35" s="25"/>
      <c r="KNO35" s="25"/>
      <c r="KNP35" s="25"/>
      <c r="KNQ35" s="25"/>
      <c r="KNR35" s="25"/>
      <c r="KNS35" s="25"/>
      <c r="KNT35" s="25"/>
      <c r="KNU35" s="25"/>
      <c r="KNV35" s="25"/>
      <c r="KNW35" s="25"/>
      <c r="KNX35" s="25"/>
      <c r="KNY35" s="25"/>
      <c r="KNZ35" s="25"/>
      <c r="KOA35" s="25"/>
      <c r="KOB35" s="25"/>
      <c r="KOC35" s="25"/>
      <c r="KOD35" s="25"/>
      <c r="KOE35" s="25"/>
      <c r="KOF35" s="25"/>
      <c r="KOG35" s="25"/>
      <c r="KOH35" s="25"/>
      <c r="KOI35" s="25"/>
      <c r="KOJ35" s="25"/>
      <c r="KOK35" s="25"/>
      <c r="KOL35" s="25"/>
      <c r="KOM35" s="25"/>
      <c r="KON35" s="25"/>
      <c r="KOO35" s="25"/>
      <c r="KOP35" s="25"/>
      <c r="KOQ35" s="25"/>
      <c r="KOR35" s="25"/>
      <c r="KOS35" s="25"/>
      <c r="KOT35" s="25"/>
      <c r="KOU35" s="25"/>
      <c r="KOV35" s="25"/>
      <c r="KOW35" s="25"/>
      <c r="KOX35" s="25"/>
      <c r="KOY35" s="25"/>
      <c r="KOZ35" s="25"/>
      <c r="KPA35" s="25"/>
      <c r="KPB35" s="25"/>
      <c r="KPC35" s="25"/>
      <c r="KPD35" s="25"/>
      <c r="KPE35" s="25"/>
      <c r="KPF35" s="25"/>
      <c r="KPG35" s="25"/>
      <c r="KPH35" s="25"/>
      <c r="KPI35" s="25"/>
      <c r="KPJ35" s="25"/>
      <c r="KPK35" s="25"/>
      <c r="KPL35" s="25"/>
      <c r="KPM35" s="25"/>
      <c r="KPN35" s="25"/>
      <c r="KPO35" s="25"/>
      <c r="KPP35" s="25"/>
      <c r="KPQ35" s="25"/>
      <c r="KPR35" s="25"/>
      <c r="KPS35" s="25"/>
      <c r="KPT35" s="25"/>
      <c r="KPU35" s="25"/>
      <c r="KPV35" s="25"/>
      <c r="KPW35" s="25"/>
      <c r="KPX35" s="25"/>
      <c r="KPY35" s="25"/>
      <c r="KPZ35" s="25"/>
      <c r="KQA35" s="25"/>
      <c r="KQB35" s="25"/>
      <c r="KQC35" s="25"/>
      <c r="KQD35" s="25"/>
      <c r="KQE35" s="25"/>
      <c r="KQF35" s="25"/>
      <c r="KQG35" s="25"/>
      <c r="KQH35" s="25"/>
      <c r="KQI35" s="25"/>
      <c r="KQJ35" s="25"/>
      <c r="KQK35" s="25"/>
      <c r="KQL35" s="25"/>
      <c r="KQM35" s="25"/>
      <c r="KQN35" s="25"/>
      <c r="KQO35" s="25"/>
      <c r="KQP35" s="25"/>
      <c r="KQQ35" s="25"/>
      <c r="KQR35" s="25"/>
      <c r="KQS35" s="25"/>
      <c r="KQT35" s="25"/>
      <c r="KQU35" s="25"/>
      <c r="KQV35" s="25"/>
      <c r="KQW35" s="25"/>
      <c r="KQX35" s="25"/>
      <c r="KQY35" s="25"/>
      <c r="KQZ35" s="25"/>
      <c r="KRA35" s="25"/>
      <c r="KRB35" s="25"/>
      <c r="KRC35" s="25"/>
      <c r="KRD35" s="25"/>
      <c r="KRE35" s="25"/>
      <c r="KRF35" s="25"/>
      <c r="KRG35" s="25"/>
      <c r="KRH35" s="25"/>
      <c r="KRI35" s="25"/>
      <c r="KRJ35" s="25"/>
      <c r="KRK35" s="25"/>
      <c r="KRL35" s="25"/>
      <c r="KRM35" s="25"/>
      <c r="KRN35" s="25"/>
      <c r="KRO35" s="25"/>
      <c r="KRP35" s="25"/>
      <c r="KRQ35" s="25"/>
      <c r="KRR35" s="25"/>
      <c r="KRS35" s="25"/>
      <c r="KRT35" s="25"/>
      <c r="KRU35" s="25"/>
      <c r="KRV35" s="25"/>
      <c r="KRW35" s="25"/>
      <c r="KRX35" s="25"/>
      <c r="KRY35" s="25"/>
      <c r="KRZ35" s="25"/>
      <c r="KSA35" s="25"/>
      <c r="KSB35" s="25"/>
      <c r="KSC35" s="25"/>
      <c r="KSD35" s="25"/>
      <c r="KSE35" s="25"/>
      <c r="KSF35" s="25"/>
      <c r="KSG35" s="25"/>
      <c r="KSH35" s="25"/>
      <c r="KSI35" s="25"/>
      <c r="KSJ35" s="25"/>
      <c r="KSK35" s="25"/>
      <c r="KSL35" s="25"/>
      <c r="KSM35" s="25"/>
      <c r="KSN35" s="25"/>
      <c r="KSO35" s="25"/>
      <c r="KSP35" s="25"/>
      <c r="KSQ35" s="25"/>
      <c r="KSR35" s="25"/>
      <c r="KSS35" s="25"/>
      <c r="KST35" s="25"/>
      <c r="KSU35" s="25"/>
      <c r="KSV35" s="25"/>
      <c r="KSW35" s="25"/>
      <c r="KSX35" s="25"/>
      <c r="KSY35" s="25"/>
      <c r="KSZ35" s="25"/>
      <c r="KTA35" s="25"/>
      <c r="KTB35" s="25"/>
      <c r="KTC35" s="25"/>
      <c r="KTD35" s="25"/>
      <c r="KTE35" s="25"/>
      <c r="KTF35" s="25"/>
      <c r="KTG35" s="25"/>
      <c r="KTH35" s="25"/>
      <c r="KTI35" s="25"/>
      <c r="KTJ35" s="25"/>
      <c r="KTK35" s="25"/>
      <c r="KTL35" s="25"/>
      <c r="KTM35" s="25"/>
      <c r="KTN35" s="25"/>
      <c r="KTO35" s="25"/>
      <c r="KTP35" s="25"/>
      <c r="KTQ35" s="25"/>
      <c r="KTR35" s="25"/>
      <c r="KTS35" s="25"/>
      <c r="KTT35" s="25"/>
      <c r="KTU35" s="25"/>
      <c r="KTV35" s="25"/>
      <c r="KTW35" s="25"/>
      <c r="KTX35" s="25"/>
      <c r="KTY35" s="25"/>
      <c r="KTZ35" s="25"/>
      <c r="KUA35" s="25"/>
      <c r="KUB35" s="25"/>
      <c r="KUC35" s="25"/>
      <c r="KUD35" s="25"/>
      <c r="KUE35" s="25"/>
      <c r="KUF35" s="25"/>
      <c r="KUG35" s="25"/>
      <c r="KUH35" s="25"/>
      <c r="KUI35" s="25"/>
      <c r="KUJ35" s="25"/>
      <c r="KUK35" s="25"/>
      <c r="KUL35" s="25"/>
      <c r="KUM35" s="25"/>
      <c r="KUN35" s="25"/>
      <c r="KUO35" s="25"/>
      <c r="KUP35" s="25"/>
      <c r="KUQ35" s="25"/>
      <c r="KUR35" s="25"/>
      <c r="KUS35" s="25"/>
      <c r="KUT35" s="25"/>
      <c r="KUU35" s="25"/>
      <c r="KUV35" s="25"/>
      <c r="KUW35" s="25"/>
      <c r="KUX35" s="25"/>
      <c r="KUY35" s="25"/>
      <c r="KUZ35" s="25"/>
      <c r="KVA35" s="25"/>
      <c r="KVB35" s="25"/>
      <c r="KVC35" s="25"/>
      <c r="KVD35" s="25"/>
      <c r="KVE35" s="25"/>
      <c r="KVF35" s="25"/>
      <c r="KVG35" s="25"/>
      <c r="KVH35" s="25"/>
      <c r="KVI35" s="25"/>
      <c r="KVJ35" s="25"/>
      <c r="KVK35" s="25"/>
      <c r="KVL35" s="25"/>
      <c r="KVM35" s="25"/>
      <c r="KVN35" s="25"/>
      <c r="KVO35" s="25"/>
      <c r="KVP35" s="25"/>
      <c r="KVQ35" s="25"/>
      <c r="KVR35" s="25"/>
      <c r="KVS35" s="25"/>
      <c r="KVT35" s="25"/>
      <c r="KVU35" s="25"/>
      <c r="KVV35" s="25"/>
      <c r="KVW35" s="25"/>
      <c r="KVX35" s="25"/>
      <c r="KVY35" s="25"/>
      <c r="KVZ35" s="25"/>
      <c r="KWA35" s="25"/>
      <c r="KWB35" s="25"/>
      <c r="KWC35" s="25"/>
      <c r="KWD35" s="25"/>
      <c r="KWE35" s="25"/>
      <c r="KWF35" s="25"/>
      <c r="KWG35" s="25"/>
      <c r="KWH35" s="25"/>
      <c r="KWI35" s="25"/>
      <c r="KWJ35" s="25"/>
      <c r="KWK35" s="25"/>
      <c r="KWL35" s="25"/>
      <c r="KWM35" s="25"/>
      <c r="KWN35" s="25"/>
      <c r="KWO35" s="25"/>
      <c r="KWP35" s="25"/>
      <c r="KWQ35" s="25"/>
      <c r="KWR35" s="25"/>
      <c r="KWS35" s="25"/>
      <c r="KWT35" s="25"/>
      <c r="KWU35" s="25"/>
      <c r="KWV35" s="25"/>
      <c r="KWW35" s="25"/>
      <c r="KWX35" s="25"/>
      <c r="KWY35" s="25"/>
      <c r="KWZ35" s="25"/>
      <c r="KXA35" s="25"/>
      <c r="KXB35" s="25"/>
      <c r="KXC35" s="25"/>
      <c r="KXD35" s="25"/>
      <c r="KXE35" s="25"/>
      <c r="KXF35" s="25"/>
      <c r="KXG35" s="25"/>
      <c r="KXH35" s="25"/>
      <c r="KXI35" s="25"/>
      <c r="KXJ35" s="25"/>
      <c r="KXK35" s="25"/>
      <c r="KXL35" s="25"/>
      <c r="KXM35" s="25"/>
      <c r="KXN35" s="25"/>
      <c r="KXO35" s="25"/>
      <c r="KXP35" s="25"/>
      <c r="KXQ35" s="25"/>
      <c r="KXR35" s="25"/>
      <c r="KXS35" s="25"/>
      <c r="KXT35" s="25"/>
      <c r="KXU35" s="25"/>
      <c r="KXV35" s="25"/>
      <c r="KXW35" s="25"/>
      <c r="KXX35" s="25"/>
      <c r="KXY35" s="25"/>
      <c r="KXZ35" s="25"/>
      <c r="KYA35" s="25"/>
      <c r="KYB35" s="25"/>
      <c r="KYC35" s="25"/>
      <c r="KYD35" s="25"/>
      <c r="KYE35" s="25"/>
      <c r="KYF35" s="25"/>
      <c r="KYG35" s="25"/>
      <c r="KYH35" s="25"/>
      <c r="KYI35" s="25"/>
      <c r="KYJ35" s="25"/>
      <c r="KYK35" s="25"/>
      <c r="KYL35" s="25"/>
      <c r="KYM35" s="25"/>
      <c r="KYN35" s="25"/>
      <c r="KYO35" s="25"/>
      <c r="KYP35" s="25"/>
      <c r="KYQ35" s="25"/>
      <c r="KYR35" s="25"/>
      <c r="KYS35" s="25"/>
      <c r="KYT35" s="25"/>
      <c r="KYU35" s="25"/>
      <c r="KYV35" s="25"/>
      <c r="KYW35" s="25"/>
      <c r="KYX35" s="25"/>
      <c r="KYY35" s="25"/>
      <c r="KYZ35" s="25"/>
      <c r="KZA35" s="25"/>
      <c r="KZB35" s="25"/>
      <c r="KZC35" s="25"/>
      <c r="KZD35" s="25"/>
      <c r="KZE35" s="25"/>
      <c r="KZF35" s="25"/>
      <c r="KZG35" s="25"/>
      <c r="KZH35" s="25"/>
      <c r="KZI35" s="25"/>
      <c r="KZJ35" s="25"/>
      <c r="KZK35" s="25"/>
      <c r="KZL35" s="25"/>
      <c r="KZM35" s="25"/>
      <c r="KZN35" s="25"/>
      <c r="KZO35" s="25"/>
      <c r="KZP35" s="25"/>
      <c r="KZQ35" s="25"/>
      <c r="KZR35" s="25"/>
      <c r="KZS35" s="25"/>
      <c r="KZT35" s="25"/>
      <c r="KZU35" s="25"/>
      <c r="KZV35" s="25"/>
      <c r="KZW35" s="25"/>
      <c r="KZX35" s="25"/>
      <c r="KZY35" s="25"/>
      <c r="KZZ35" s="25"/>
      <c r="LAA35" s="25"/>
      <c r="LAB35" s="25"/>
      <c r="LAC35" s="25"/>
      <c r="LAD35" s="25"/>
      <c r="LAE35" s="25"/>
      <c r="LAF35" s="25"/>
      <c r="LAG35" s="25"/>
      <c r="LAH35" s="25"/>
      <c r="LAI35" s="25"/>
      <c r="LAJ35" s="25"/>
      <c r="LAK35" s="25"/>
      <c r="LAL35" s="25"/>
      <c r="LAM35" s="25"/>
      <c r="LAN35" s="25"/>
      <c r="LAO35" s="25"/>
      <c r="LAP35" s="25"/>
      <c r="LAQ35" s="25"/>
      <c r="LAR35" s="25"/>
      <c r="LAS35" s="25"/>
      <c r="LAT35" s="25"/>
      <c r="LAU35" s="25"/>
      <c r="LAV35" s="25"/>
      <c r="LAW35" s="25"/>
      <c r="LAX35" s="25"/>
      <c r="LAY35" s="25"/>
      <c r="LAZ35" s="25"/>
      <c r="LBA35" s="25"/>
      <c r="LBB35" s="25"/>
      <c r="LBC35" s="25"/>
      <c r="LBD35" s="25"/>
      <c r="LBE35" s="25"/>
      <c r="LBF35" s="25"/>
      <c r="LBG35" s="25"/>
      <c r="LBH35" s="25"/>
      <c r="LBI35" s="25"/>
      <c r="LBJ35" s="25"/>
      <c r="LBK35" s="25"/>
      <c r="LBL35" s="25"/>
      <c r="LBM35" s="25"/>
      <c r="LBN35" s="25"/>
      <c r="LBO35" s="25"/>
      <c r="LBP35" s="25"/>
      <c r="LBQ35" s="25"/>
      <c r="LBR35" s="25"/>
      <c r="LBS35" s="25"/>
      <c r="LBT35" s="25"/>
      <c r="LBU35" s="25"/>
      <c r="LBV35" s="25"/>
      <c r="LBW35" s="25"/>
      <c r="LBX35" s="25"/>
      <c r="LBY35" s="25"/>
      <c r="LBZ35" s="25"/>
      <c r="LCA35" s="25"/>
      <c r="LCB35" s="25"/>
      <c r="LCC35" s="25"/>
      <c r="LCD35" s="25"/>
      <c r="LCE35" s="25"/>
      <c r="LCF35" s="25"/>
      <c r="LCG35" s="25"/>
      <c r="LCH35" s="25"/>
      <c r="LCI35" s="25"/>
      <c r="LCJ35" s="25"/>
      <c r="LCK35" s="25"/>
      <c r="LCL35" s="25"/>
      <c r="LCM35" s="25"/>
      <c r="LCN35" s="25"/>
      <c r="LCO35" s="25"/>
      <c r="LCP35" s="25"/>
      <c r="LCQ35" s="25"/>
      <c r="LCR35" s="25"/>
      <c r="LCS35" s="25"/>
      <c r="LCT35" s="25"/>
      <c r="LCU35" s="25"/>
      <c r="LCV35" s="25"/>
      <c r="LCW35" s="25"/>
      <c r="LCX35" s="25"/>
      <c r="LCY35" s="25"/>
      <c r="LCZ35" s="25"/>
      <c r="LDA35" s="25"/>
      <c r="LDB35" s="25"/>
      <c r="LDC35" s="25"/>
      <c r="LDD35" s="25"/>
      <c r="LDE35" s="25"/>
      <c r="LDF35" s="25"/>
      <c r="LDG35" s="25"/>
      <c r="LDH35" s="25"/>
      <c r="LDI35" s="25"/>
      <c r="LDJ35" s="25"/>
      <c r="LDK35" s="25"/>
      <c r="LDL35" s="25"/>
      <c r="LDM35" s="25"/>
      <c r="LDN35" s="25"/>
      <c r="LDO35" s="25"/>
      <c r="LDP35" s="25"/>
      <c r="LDQ35" s="25"/>
      <c r="LDR35" s="25"/>
      <c r="LDS35" s="25"/>
      <c r="LDT35" s="25"/>
      <c r="LDU35" s="25"/>
      <c r="LDV35" s="25"/>
      <c r="LDW35" s="25"/>
      <c r="LDX35" s="25"/>
      <c r="LDY35" s="25"/>
      <c r="LDZ35" s="25"/>
      <c r="LEA35" s="25"/>
      <c r="LEB35" s="25"/>
      <c r="LEC35" s="25"/>
      <c r="LED35" s="25"/>
      <c r="LEE35" s="25"/>
      <c r="LEF35" s="25"/>
      <c r="LEG35" s="25"/>
      <c r="LEH35" s="25"/>
      <c r="LEI35" s="25"/>
      <c r="LEJ35" s="25"/>
      <c r="LEK35" s="25"/>
      <c r="LEL35" s="25"/>
      <c r="LEM35" s="25"/>
      <c r="LEN35" s="25"/>
      <c r="LEO35" s="25"/>
      <c r="LEP35" s="25"/>
      <c r="LEQ35" s="25"/>
      <c r="LER35" s="25"/>
      <c r="LES35" s="25"/>
      <c r="LET35" s="25"/>
      <c r="LEU35" s="25"/>
      <c r="LEV35" s="25"/>
      <c r="LEW35" s="25"/>
      <c r="LEX35" s="25"/>
      <c r="LEY35" s="25"/>
      <c r="LEZ35" s="25"/>
      <c r="LFA35" s="25"/>
      <c r="LFB35" s="25"/>
      <c r="LFC35" s="25"/>
      <c r="LFD35" s="25"/>
      <c r="LFE35" s="25"/>
      <c r="LFF35" s="25"/>
      <c r="LFG35" s="25"/>
      <c r="LFH35" s="25"/>
      <c r="LFI35" s="25"/>
      <c r="LFJ35" s="25"/>
      <c r="LFK35" s="25"/>
      <c r="LFL35" s="25"/>
      <c r="LFM35" s="25"/>
      <c r="LFN35" s="25"/>
      <c r="LFO35" s="25"/>
      <c r="LFP35" s="25"/>
      <c r="LFQ35" s="25"/>
      <c r="LFR35" s="25"/>
      <c r="LFS35" s="25"/>
      <c r="LFT35" s="25"/>
      <c r="LFU35" s="25"/>
      <c r="LFV35" s="25"/>
      <c r="LFW35" s="25"/>
      <c r="LFX35" s="25"/>
      <c r="LFY35" s="25"/>
      <c r="LFZ35" s="25"/>
      <c r="LGA35" s="25"/>
      <c r="LGB35" s="25"/>
      <c r="LGC35" s="25"/>
      <c r="LGD35" s="25"/>
      <c r="LGE35" s="25"/>
      <c r="LGF35" s="25"/>
      <c r="LGG35" s="25"/>
      <c r="LGH35" s="25"/>
      <c r="LGI35" s="25"/>
      <c r="LGJ35" s="25"/>
      <c r="LGK35" s="25"/>
      <c r="LGL35" s="25"/>
      <c r="LGM35" s="25"/>
      <c r="LGN35" s="25"/>
      <c r="LGO35" s="25"/>
      <c r="LGP35" s="25"/>
      <c r="LGQ35" s="25"/>
      <c r="LGR35" s="25"/>
      <c r="LGS35" s="25"/>
      <c r="LGT35" s="25"/>
      <c r="LGU35" s="25"/>
      <c r="LGV35" s="25"/>
      <c r="LGW35" s="25"/>
      <c r="LGX35" s="25"/>
      <c r="LGY35" s="25"/>
      <c r="LGZ35" s="25"/>
      <c r="LHA35" s="25"/>
      <c r="LHB35" s="25"/>
      <c r="LHC35" s="25"/>
      <c r="LHD35" s="25"/>
      <c r="LHE35" s="25"/>
      <c r="LHF35" s="25"/>
      <c r="LHG35" s="25"/>
      <c r="LHH35" s="25"/>
      <c r="LHI35" s="25"/>
      <c r="LHJ35" s="25"/>
      <c r="LHK35" s="25"/>
      <c r="LHL35" s="25"/>
      <c r="LHM35" s="25"/>
      <c r="LHN35" s="25"/>
      <c r="LHO35" s="25"/>
      <c r="LHP35" s="25"/>
      <c r="LHQ35" s="25"/>
      <c r="LHR35" s="25"/>
      <c r="LHS35" s="25"/>
      <c r="LHT35" s="25"/>
      <c r="LHU35" s="25"/>
      <c r="LHV35" s="25"/>
      <c r="LHW35" s="25"/>
      <c r="LHX35" s="25"/>
      <c r="LHY35" s="25"/>
      <c r="LHZ35" s="25"/>
      <c r="LIA35" s="25"/>
      <c r="LIB35" s="25"/>
      <c r="LIC35" s="25"/>
      <c r="LID35" s="25"/>
      <c r="LIE35" s="25"/>
      <c r="LIF35" s="25"/>
      <c r="LIG35" s="25"/>
      <c r="LIH35" s="25"/>
      <c r="LII35" s="25"/>
      <c r="LIJ35" s="25"/>
      <c r="LIK35" s="25"/>
      <c r="LIL35" s="25"/>
      <c r="LIM35" s="25"/>
      <c r="LIN35" s="25"/>
      <c r="LIO35" s="25"/>
      <c r="LIP35" s="25"/>
      <c r="LIQ35" s="25"/>
      <c r="LIR35" s="25"/>
      <c r="LIS35" s="25"/>
      <c r="LIT35" s="25"/>
      <c r="LIU35" s="25"/>
      <c r="LIV35" s="25"/>
      <c r="LIW35" s="25"/>
      <c r="LIX35" s="25"/>
      <c r="LIY35" s="25"/>
      <c r="LIZ35" s="25"/>
      <c r="LJA35" s="25"/>
      <c r="LJB35" s="25"/>
      <c r="LJC35" s="25"/>
      <c r="LJD35" s="25"/>
      <c r="LJE35" s="25"/>
      <c r="LJF35" s="25"/>
      <c r="LJG35" s="25"/>
      <c r="LJH35" s="25"/>
      <c r="LJI35" s="25"/>
      <c r="LJJ35" s="25"/>
      <c r="LJK35" s="25"/>
      <c r="LJL35" s="25"/>
      <c r="LJM35" s="25"/>
      <c r="LJN35" s="25"/>
      <c r="LJO35" s="25"/>
      <c r="LJP35" s="25"/>
      <c r="LJQ35" s="25"/>
      <c r="LJR35" s="25"/>
      <c r="LJS35" s="25"/>
      <c r="LJT35" s="25"/>
      <c r="LJU35" s="25"/>
      <c r="LJV35" s="25"/>
      <c r="LJW35" s="25"/>
      <c r="LJX35" s="25"/>
      <c r="LJY35" s="25"/>
      <c r="LJZ35" s="25"/>
      <c r="LKA35" s="25"/>
      <c r="LKB35" s="25"/>
      <c r="LKC35" s="25"/>
      <c r="LKD35" s="25"/>
      <c r="LKE35" s="25"/>
      <c r="LKF35" s="25"/>
      <c r="LKG35" s="25"/>
      <c r="LKH35" s="25"/>
      <c r="LKI35" s="25"/>
      <c r="LKJ35" s="25"/>
      <c r="LKK35" s="25"/>
      <c r="LKL35" s="25"/>
      <c r="LKM35" s="25"/>
      <c r="LKN35" s="25"/>
      <c r="LKO35" s="25"/>
      <c r="LKP35" s="25"/>
      <c r="LKQ35" s="25"/>
      <c r="LKR35" s="25"/>
      <c r="LKS35" s="25"/>
      <c r="LKT35" s="25"/>
      <c r="LKU35" s="25"/>
      <c r="LKV35" s="25"/>
      <c r="LKW35" s="25"/>
      <c r="LKX35" s="25"/>
      <c r="LKY35" s="25"/>
      <c r="LKZ35" s="25"/>
      <c r="LLA35" s="25"/>
      <c r="LLB35" s="25"/>
      <c r="LLC35" s="25"/>
      <c r="LLD35" s="25"/>
      <c r="LLE35" s="25"/>
      <c r="LLF35" s="25"/>
      <c r="LLG35" s="25"/>
      <c r="LLH35" s="25"/>
      <c r="LLI35" s="25"/>
      <c r="LLJ35" s="25"/>
      <c r="LLK35" s="25"/>
      <c r="LLL35" s="25"/>
      <c r="LLM35" s="25"/>
      <c r="LLN35" s="25"/>
      <c r="LLO35" s="25"/>
      <c r="LLP35" s="25"/>
      <c r="LLQ35" s="25"/>
      <c r="LLR35" s="25"/>
      <c r="LLS35" s="25"/>
      <c r="LLT35" s="25"/>
      <c r="LLU35" s="25"/>
      <c r="LLV35" s="25"/>
      <c r="LLW35" s="25"/>
      <c r="LLX35" s="25"/>
      <c r="LLY35" s="25"/>
      <c r="LLZ35" s="25"/>
      <c r="LMA35" s="25"/>
      <c r="LMB35" s="25"/>
      <c r="LMC35" s="25"/>
      <c r="LMD35" s="25"/>
      <c r="LME35" s="25"/>
      <c r="LMF35" s="25"/>
      <c r="LMG35" s="25"/>
      <c r="LMH35" s="25"/>
      <c r="LMI35" s="25"/>
      <c r="LMJ35" s="25"/>
      <c r="LMK35" s="25"/>
      <c r="LML35" s="25"/>
      <c r="LMM35" s="25"/>
      <c r="LMN35" s="25"/>
      <c r="LMO35" s="25"/>
      <c r="LMP35" s="25"/>
      <c r="LMQ35" s="25"/>
      <c r="LMR35" s="25"/>
      <c r="LMS35" s="25"/>
      <c r="LMT35" s="25"/>
      <c r="LMU35" s="25"/>
      <c r="LMV35" s="25"/>
      <c r="LMW35" s="25"/>
      <c r="LMX35" s="25"/>
      <c r="LMY35" s="25"/>
      <c r="LMZ35" s="25"/>
      <c r="LNA35" s="25"/>
      <c r="LNB35" s="25"/>
      <c r="LNC35" s="25"/>
      <c r="LND35" s="25"/>
      <c r="LNE35" s="25"/>
      <c r="LNF35" s="25"/>
      <c r="LNG35" s="25"/>
      <c r="LNH35" s="25"/>
      <c r="LNI35" s="25"/>
      <c r="LNJ35" s="25"/>
      <c r="LNK35" s="25"/>
      <c r="LNL35" s="25"/>
      <c r="LNM35" s="25"/>
      <c r="LNN35" s="25"/>
      <c r="LNO35" s="25"/>
      <c r="LNP35" s="25"/>
      <c r="LNQ35" s="25"/>
      <c r="LNR35" s="25"/>
      <c r="LNS35" s="25"/>
      <c r="LNT35" s="25"/>
      <c r="LNU35" s="25"/>
      <c r="LNV35" s="25"/>
      <c r="LNW35" s="25"/>
      <c r="LNX35" s="25"/>
      <c r="LNY35" s="25"/>
      <c r="LNZ35" s="25"/>
      <c r="LOA35" s="25"/>
      <c r="LOB35" s="25"/>
      <c r="LOC35" s="25"/>
      <c r="LOD35" s="25"/>
      <c r="LOE35" s="25"/>
      <c r="LOF35" s="25"/>
      <c r="LOG35" s="25"/>
      <c r="LOH35" s="25"/>
      <c r="LOI35" s="25"/>
      <c r="LOJ35" s="25"/>
      <c r="LOK35" s="25"/>
      <c r="LOL35" s="25"/>
      <c r="LOM35" s="25"/>
      <c r="LON35" s="25"/>
      <c r="LOO35" s="25"/>
      <c r="LOP35" s="25"/>
      <c r="LOQ35" s="25"/>
      <c r="LOR35" s="25"/>
      <c r="LOS35" s="25"/>
      <c r="LOT35" s="25"/>
      <c r="LOU35" s="25"/>
      <c r="LOV35" s="25"/>
      <c r="LOW35" s="25"/>
      <c r="LOX35" s="25"/>
      <c r="LOY35" s="25"/>
      <c r="LOZ35" s="25"/>
      <c r="LPA35" s="25"/>
      <c r="LPB35" s="25"/>
      <c r="LPC35" s="25"/>
      <c r="LPD35" s="25"/>
      <c r="LPE35" s="25"/>
      <c r="LPF35" s="25"/>
      <c r="LPG35" s="25"/>
      <c r="LPH35" s="25"/>
      <c r="LPI35" s="25"/>
      <c r="LPJ35" s="25"/>
      <c r="LPK35" s="25"/>
      <c r="LPL35" s="25"/>
      <c r="LPM35" s="25"/>
      <c r="LPN35" s="25"/>
      <c r="LPO35" s="25"/>
      <c r="LPP35" s="25"/>
      <c r="LPQ35" s="25"/>
      <c r="LPR35" s="25"/>
      <c r="LPS35" s="25"/>
      <c r="LPT35" s="25"/>
      <c r="LPU35" s="25"/>
      <c r="LPV35" s="25"/>
      <c r="LPW35" s="25"/>
      <c r="LPX35" s="25"/>
      <c r="LPY35" s="25"/>
      <c r="LPZ35" s="25"/>
      <c r="LQA35" s="25"/>
      <c r="LQB35" s="25"/>
      <c r="LQC35" s="25"/>
      <c r="LQD35" s="25"/>
      <c r="LQE35" s="25"/>
      <c r="LQF35" s="25"/>
      <c r="LQG35" s="25"/>
      <c r="LQH35" s="25"/>
      <c r="LQI35" s="25"/>
      <c r="LQJ35" s="25"/>
      <c r="LQK35" s="25"/>
      <c r="LQL35" s="25"/>
      <c r="LQM35" s="25"/>
      <c r="LQN35" s="25"/>
      <c r="LQO35" s="25"/>
      <c r="LQP35" s="25"/>
      <c r="LQQ35" s="25"/>
      <c r="LQR35" s="25"/>
      <c r="LQS35" s="25"/>
      <c r="LQT35" s="25"/>
      <c r="LQU35" s="25"/>
      <c r="LQV35" s="25"/>
      <c r="LQW35" s="25"/>
      <c r="LQX35" s="25"/>
      <c r="LQY35" s="25"/>
      <c r="LQZ35" s="25"/>
      <c r="LRA35" s="25"/>
      <c r="LRB35" s="25"/>
      <c r="LRC35" s="25"/>
      <c r="LRD35" s="25"/>
      <c r="LRE35" s="25"/>
      <c r="LRF35" s="25"/>
      <c r="LRG35" s="25"/>
      <c r="LRH35" s="25"/>
      <c r="LRI35" s="25"/>
      <c r="LRJ35" s="25"/>
      <c r="LRK35" s="25"/>
      <c r="LRL35" s="25"/>
      <c r="LRM35" s="25"/>
      <c r="LRN35" s="25"/>
      <c r="LRO35" s="25"/>
      <c r="LRP35" s="25"/>
      <c r="LRQ35" s="25"/>
      <c r="LRR35" s="25"/>
      <c r="LRS35" s="25"/>
      <c r="LRT35" s="25"/>
      <c r="LRU35" s="25"/>
      <c r="LRV35" s="25"/>
      <c r="LRW35" s="25"/>
      <c r="LRX35" s="25"/>
      <c r="LRY35" s="25"/>
      <c r="LRZ35" s="25"/>
      <c r="LSA35" s="25"/>
      <c r="LSB35" s="25"/>
      <c r="LSC35" s="25"/>
      <c r="LSD35" s="25"/>
      <c r="LSE35" s="25"/>
      <c r="LSF35" s="25"/>
      <c r="LSG35" s="25"/>
      <c r="LSH35" s="25"/>
      <c r="LSI35" s="25"/>
      <c r="LSJ35" s="25"/>
      <c r="LSK35" s="25"/>
      <c r="LSL35" s="25"/>
      <c r="LSM35" s="25"/>
      <c r="LSN35" s="25"/>
      <c r="LSO35" s="25"/>
      <c r="LSP35" s="25"/>
      <c r="LSQ35" s="25"/>
      <c r="LSR35" s="25"/>
      <c r="LSS35" s="25"/>
      <c r="LST35" s="25"/>
      <c r="LSU35" s="25"/>
      <c r="LSV35" s="25"/>
      <c r="LSW35" s="25"/>
      <c r="LSX35" s="25"/>
      <c r="LSY35" s="25"/>
      <c r="LSZ35" s="25"/>
      <c r="LTA35" s="25"/>
      <c r="LTB35" s="25"/>
      <c r="LTC35" s="25"/>
      <c r="LTD35" s="25"/>
      <c r="LTE35" s="25"/>
      <c r="LTF35" s="25"/>
      <c r="LTG35" s="25"/>
      <c r="LTH35" s="25"/>
      <c r="LTI35" s="25"/>
      <c r="LTJ35" s="25"/>
      <c r="LTK35" s="25"/>
      <c r="LTL35" s="25"/>
      <c r="LTM35" s="25"/>
      <c r="LTN35" s="25"/>
      <c r="LTO35" s="25"/>
      <c r="LTP35" s="25"/>
      <c r="LTQ35" s="25"/>
      <c r="LTR35" s="25"/>
      <c r="LTS35" s="25"/>
      <c r="LTT35" s="25"/>
      <c r="LTU35" s="25"/>
      <c r="LTV35" s="25"/>
      <c r="LTW35" s="25"/>
      <c r="LTX35" s="25"/>
      <c r="LTY35" s="25"/>
      <c r="LTZ35" s="25"/>
      <c r="LUA35" s="25"/>
      <c r="LUB35" s="25"/>
      <c r="LUC35" s="25"/>
      <c r="LUD35" s="25"/>
      <c r="LUE35" s="25"/>
      <c r="LUF35" s="25"/>
      <c r="LUG35" s="25"/>
      <c r="LUH35" s="25"/>
      <c r="LUI35" s="25"/>
      <c r="LUJ35" s="25"/>
      <c r="LUK35" s="25"/>
      <c r="LUL35" s="25"/>
      <c r="LUM35" s="25"/>
      <c r="LUN35" s="25"/>
      <c r="LUO35" s="25"/>
      <c r="LUP35" s="25"/>
      <c r="LUQ35" s="25"/>
      <c r="LUR35" s="25"/>
      <c r="LUS35" s="25"/>
      <c r="LUT35" s="25"/>
      <c r="LUU35" s="25"/>
      <c r="LUV35" s="25"/>
      <c r="LUW35" s="25"/>
      <c r="LUX35" s="25"/>
      <c r="LUY35" s="25"/>
      <c r="LUZ35" s="25"/>
      <c r="LVA35" s="25"/>
      <c r="LVB35" s="25"/>
      <c r="LVC35" s="25"/>
      <c r="LVD35" s="25"/>
      <c r="LVE35" s="25"/>
      <c r="LVF35" s="25"/>
      <c r="LVG35" s="25"/>
      <c r="LVH35" s="25"/>
      <c r="LVI35" s="25"/>
      <c r="LVJ35" s="25"/>
      <c r="LVK35" s="25"/>
      <c r="LVL35" s="25"/>
      <c r="LVM35" s="25"/>
      <c r="LVN35" s="25"/>
      <c r="LVO35" s="25"/>
      <c r="LVP35" s="25"/>
      <c r="LVQ35" s="25"/>
      <c r="LVR35" s="25"/>
      <c r="LVS35" s="25"/>
      <c r="LVT35" s="25"/>
      <c r="LVU35" s="25"/>
      <c r="LVV35" s="25"/>
      <c r="LVW35" s="25"/>
      <c r="LVX35" s="25"/>
      <c r="LVY35" s="25"/>
      <c r="LVZ35" s="25"/>
      <c r="LWA35" s="25"/>
      <c r="LWB35" s="25"/>
      <c r="LWC35" s="25"/>
      <c r="LWD35" s="25"/>
      <c r="LWE35" s="25"/>
      <c r="LWF35" s="25"/>
      <c r="LWG35" s="25"/>
      <c r="LWH35" s="25"/>
      <c r="LWI35" s="25"/>
      <c r="LWJ35" s="25"/>
      <c r="LWK35" s="25"/>
      <c r="LWL35" s="25"/>
      <c r="LWM35" s="25"/>
      <c r="LWN35" s="25"/>
      <c r="LWO35" s="25"/>
      <c r="LWP35" s="25"/>
      <c r="LWQ35" s="25"/>
      <c r="LWR35" s="25"/>
      <c r="LWS35" s="25"/>
      <c r="LWT35" s="25"/>
      <c r="LWU35" s="25"/>
      <c r="LWV35" s="25"/>
      <c r="LWW35" s="25"/>
      <c r="LWX35" s="25"/>
      <c r="LWY35" s="25"/>
      <c r="LWZ35" s="25"/>
      <c r="LXA35" s="25"/>
      <c r="LXB35" s="25"/>
      <c r="LXC35" s="25"/>
      <c r="LXD35" s="25"/>
      <c r="LXE35" s="25"/>
      <c r="LXF35" s="25"/>
      <c r="LXG35" s="25"/>
      <c r="LXH35" s="25"/>
      <c r="LXI35" s="25"/>
      <c r="LXJ35" s="25"/>
      <c r="LXK35" s="25"/>
      <c r="LXL35" s="25"/>
      <c r="LXM35" s="25"/>
      <c r="LXN35" s="25"/>
      <c r="LXO35" s="25"/>
      <c r="LXP35" s="25"/>
      <c r="LXQ35" s="25"/>
      <c r="LXR35" s="25"/>
      <c r="LXS35" s="25"/>
      <c r="LXT35" s="25"/>
      <c r="LXU35" s="25"/>
      <c r="LXV35" s="25"/>
      <c r="LXW35" s="25"/>
      <c r="LXX35" s="25"/>
      <c r="LXY35" s="25"/>
      <c r="LXZ35" s="25"/>
      <c r="LYA35" s="25"/>
      <c r="LYB35" s="25"/>
      <c r="LYC35" s="25"/>
      <c r="LYD35" s="25"/>
      <c r="LYE35" s="25"/>
      <c r="LYF35" s="25"/>
      <c r="LYG35" s="25"/>
      <c r="LYH35" s="25"/>
      <c r="LYI35" s="25"/>
      <c r="LYJ35" s="25"/>
      <c r="LYK35" s="25"/>
      <c r="LYL35" s="25"/>
      <c r="LYM35" s="25"/>
      <c r="LYN35" s="25"/>
      <c r="LYO35" s="25"/>
      <c r="LYP35" s="25"/>
      <c r="LYQ35" s="25"/>
      <c r="LYR35" s="25"/>
      <c r="LYS35" s="25"/>
      <c r="LYT35" s="25"/>
      <c r="LYU35" s="25"/>
      <c r="LYV35" s="25"/>
      <c r="LYW35" s="25"/>
      <c r="LYX35" s="25"/>
      <c r="LYY35" s="25"/>
      <c r="LYZ35" s="25"/>
      <c r="LZA35" s="25"/>
      <c r="LZB35" s="25"/>
      <c r="LZC35" s="25"/>
      <c r="LZD35" s="25"/>
      <c r="LZE35" s="25"/>
      <c r="LZF35" s="25"/>
      <c r="LZG35" s="25"/>
      <c r="LZH35" s="25"/>
      <c r="LZI35" s="25"/>
      <c r="LZJ35" s="25"/>
      <c r="LZK35" s="25"/>
      <c r="LZL35" s="25"/>
      <c r="LZM35" s="25"/>
      <c r="LZN35" s="25"/>
      <c r="LZO35" s="25"/>
      <c r="LZP35" s="25"/>
      <c r="LZQ35" s="25"/>
      <c r="LZR35" s="25"/>
      <c r="LZS35" s="25"/>
      <c r="LZT35" s="25"/>
      <c r="LZU35" s="25"/>
      <c r="LZV35" s="25"/>
      <c r="LZW35" s="25"/>
      <c r="LZX35" s="25"/>
      <c r="LZY35" s="25"/>
      <c r="LZZ35" s="25"/>
      <c r="MAA35" s="25"/>
      <c r="MAB35" s="25"/>
      <c r="MAC35" s="25"/>
      <c r="MAD35" s="25"/>
      <c r="MAE35" s="25"/>
      <c r="MAF35" s="25"/>
      <c r="MAG35" s="25"/>
      <c r="MAH35" s="25"/>
      <c r="MAI35" s="25"/>
      <c r="MAJ35" s="25"/>
      <c r="MAK35" s="25"/>
      <c r="MAL35" s="25"/>
      <c r="MAM35" s="25"/>
      <c r="MAN35" s="25"/>
      <c r="MAO35" s="25"/>
      <c r="MAP35" s="25"/>
      <c r="MAQ35" s="25"/>
      <c r="MAR35" s="25"/>
      <c r="MAS35" s="25"/>
      <c r="MAT35" s="25"/>
      <c r="MAU35" s="25"/>
      <c r="MAV35" s="25"/>
      <c r="MAW35" s="25"/>
      <c r="MAX35" s="25"/>
      <c r="MAY35" s="25"/>
      <c r="MAZ35" s="25"/>
      <c r="MBA35" s="25"/>
      <c r="MBB35" s="25"/>
      <c r="MBC35" s="25"/>
      <c r="MBD35" s="25"/>
      <c r="MBE35" s="25"/>
      <c r="MBF35" s="25"/>
      <c r="MBG35" s="25"/>
      <c r="MBH35" s="25"/>
      <c r="MBI35" s="25"/>
      <c r="MBJ35" s="25"/>
      <c r="MBK35" s="25"/>
      <c r="MBL35" s="25"/>
      <c r="MBM35" s="25"/>
      <c r="MBN35" s="25"/>
      <c r="MBO35" s="25"/>
      <c r="MBP35" s="25"/>
      <c r="MBQ35" s="25"/>
      <c r="MBR35" s="25"/>
      <c r="MBS35" s="25"/>
      <c r="MBT35" s="25"/>
      <c r="MBU35" s="25"/>
      <c r="MBV35" s="25"/>
      <c r="MBW35" s="25"/>
      <c r="MBX35" s="25"/>
      <c r="MBY35" s="25"/>
      <c r="MBZ35" s="25"/>
      <c r="MCA35" s="25"/>
      <c r="MCB35" s="25"/>
      <c r="MCC35" s="25"/>
      <c r="MCD35" s="25"/>
      <c r="MCE35" s="25"/>
      <c r="MCF35" s="25"/>
      <c r="MCG35" s="25"/>
      <c r="MCH35" s="25"/>
      <c r="MCI35" s="25"/>
      <c r="MCJ35" s="25"/>
      <c r="MCK35" s="25"/>
      <c r="MCL35" s="25"/>
      <c r="MCM35" s="25"/>
      <c r="MCN35" s="25"/>
      <c r="MCO35" s="25"/>
      <c r="MCP35" s="25"/>
      <c r="MCQ35" s="25"/>
      <c r="MCR35" s="25"/>
      <c r="MCS35" s="25"/>
      <c r="MCT35" s="25"/>
      <c r="MCU35" s="25"/>
      <c r="MCV35" s="25"/>
      <c r="MCW35" s="25"/>
      <c r="MCX35" s="25"/>
      <c r="MCY35" s="25"/>
      <c r="MCZ35" s="25"/>
      <c r="MDA35" s="25"/>
      <c r="MDB35" s="25"/>
      <c r="MDC35" s="25"/>
      <c r="MDD35" s="25"/>
      <c r="MDE35" s="25"/>
      <c r="MDF35" s="25"/>
      <c r="MDG35" s="25"/>
      <c r="MDH35" s="25"/>
      <c r="MDI35" s="25"/>
      <c r="MDJ35" s="25"/>
      <c r="MDK35" s="25"/>
      <c r="MDL35" s="25"/>
      <c r="MDM35" s="25"/>
      <c r="MDN35" s="25"/>
      <c r="MDO35" s="25"/>
      <c r="MDP35" s="25"/>
      <c r="MDQ35" s="25"/>
      <c r="MDR35" s="25"/>
      <c r="MDS35" s="25"/>
      <c r="MDT35" s="25"/>
      <c r="MDU35" s="25"/>
      <c r="MDV35" s="25"/>
      <c r="MDW35" s="25"/>
      <c r="MDX35" s="25"/>
      <c r="MDY35" s="25"/>
      <c r="MDZ35" s="25"/>
      <c r="MEA35" s="25"/>
      <c r="MEB35" s="25"/>
      <c r="MEC35" s="25"/>
      <c r="MED35" s="25"/>
      <c r="MEE35" s="25"/>
      <c r="MEF35" s="25"/>
      <c r="MEG35" s="25"/>
      <c r="MEH35" s="25"/>
      <c r="MEI35" s="25"/>
      <c r="MEJ35" s="25"/>
      <c r="MEK35" s="25"/>
      <c r="MEL35" s="25"/>
      <c r="MEM35" s="25"/>
      <c r="MEN35" s="25"/>
      <c r="MEO35" s="25"/>
      <c r="MEP35" s="25"/>
      <c r="MEQ35" s="25"/>
      <c r="MER35" s="25"/>
      <c r="MES35" s="25"/>
      <c r="MET35" s="25"/>
      <c r="MEU35" s="25"/>
      <c r="MEV35" s="25"/>
      <c r="MEW35" s="25"/>
      <c r="MEX35" s="25"/>
      <c r="MEY35" s="25"/>
      <c r="MEZ35" s="25"/>
      <c r="MFA35" s="25"/>
      <c r="MFB35" s="25"/>
      <c r="MFC35" s="25"/>
      <c r="MFD35" s="25"/>
      <c r="MFE35" s="25"/>
      <c r="MFF35" s="25"/>
      <c r="MFG35" s="25"/>
      <c r="MFH35" s="25"/>
      <c r="MFI35" s="25"/>
      <c r="MFJ35" s="25"/>
      <c r="MFK35" s="25"/>
      <c r="MFL35" s="25"/>
      <c r="MFM35" s="25"/>
      <c r="MFN35" s="25"/>
      <c r="MFO35" s="25"/>
      <c r="MFP35" s="25"/>
      <c r="MFQ35" s="25"/>
      <c r="MFR35" s="25"/>
      <c r="MFS35" s="25"/>
      <c r="MFT35" s="25"/>
      <c r="MFU35" s="25"/>
      <c r="MFV35" s="25"/>
      <c r="MFW35" s="25"/>
      <c r="MFX35" s="25"/>
      <c r="MFY35" s="25"/>
      <c r="MFZ35" s="25"/>
      <c r="MGA35" s="25"/>
      <c r="MGB35" s="25"/>
      <c r="MGC35" s="25"/>
      <c r="MGD35" s="25"/>
      <c r="MGE35" s="25"/>
      <c r="MGF35" s="25"/>
      <c r="MGG35" s="25"/>
      <c r="MGH35" s="25"/>
      <c r="MGI35" s="25"/>
      <c r="MGJ35" s="25"/>
      <c r="MGK35" s="25"/>
      <c r="MGL35" s="25"/>
      <c r="MGM35" s="25"/>
      <c r="MGN35" s="25"/>
      <c r="MGO35" s="25"/>
      <c r="MGP35" s="25"/>
      <c r="MGQ35" s="25"/>
      <c r="MGR35" s="25"/>
      <c r="MGS35" s="25"/>
      <c r="MGT35" s="25"/>
      <c r="MGU35" s="25"/>
      <c r="MGV35" s="25"/>
      <c r="MGW35" s="25"/>
      <c r="MGX35" s="25"/>
      <c r="MGY35" s="25"/>
      <c r="MGZ35" s="25"/>
      <c r="MHA35" s="25"/>
      <c r="MHB35" s="25"/>
      <c r="MHC35" s="25"/>
      <c r="MHD35" s="25"/>
      <c r="MHE35" s="25"/>
      <c r="MHF35" s="25"/>
      <c r="MHG35" s="25"/>
      <c r="MHH35" s="25"/>
      <c r="MHI35" s="25"/>
      <c r="MHJ35" s="25"/>
      <c r="MHK35" s="25"/>
      <c r="MHL35" s="25"/>
      <c r="MHM35" s="25"/>
      <c r="MHN35" s="25"/>
      <c r="MHO35" s="25"/>
      <c r="MHP35" s="25"/>
      <c r="MHQ35" s="25"/>
      <c r="MHR35" s="25"/>
      <c r="MHS35" s="25"/>
      <c r="MHT35" s="25"/>
      <c r="MHU35" s="25"/>
      <c r="MHV35" s="25"/>
      <c r="MHW35" s="25"/>
      <c r="MHX35" s="25"/>
      <c r="MHY35" s="25"/>
      <c r="MHZ35" s="25"/>
      <c r="MIA35" s="25"/>
      <c r="MIB35" s="25"/>
      <c r="MIC35" s="25"/>
      <c r="MID35" s="25"/>
      <c r="MIE35" s="25"/>
      <c r="MIF35" s="25"/>
      <c r="MIG35" s="25"/>
      <c r="MIH35" s="25"/>
      <c r="MII35" s="25"/>
      <c r="MIJ35" s="25"/>
      <c r="MIK35" s="25"/>
      <c r="MIL35" s="25"/>
      <c r="MIM35" s="25"/>
      <c r="MIN35" s="25"/>
      <c r="MIO35" s="25"/>
      <c r="MIP35" s="25"/>
      <c r="MIQ35" s="25"/>
      <c r="MIR35" s="25"/>
      <c r="MIS35" s="25"/>
      <c r="MIT35" s="25"/>
      <c r="MIU35" s="25"/>
      <c r="MIV35" s="25"/>
      <c r="MIW35" s="25"/>
      <c r="MIX35" s="25"/>
      <c r="MIY35" s="25"/>
      <c r="MIZ35" s="25"/>
      <c r="MJA35" s="25"/>
      <c r="MJB35" s="25"/>
      <c r="MJC35" s="25"/>
      <c r="MJD35" s="25"/>
      <c r="MJE35" s="25"/>
      <c r="MJF35" s="25"/>
      <c r="MJG35" s="25"/>
      <c r="MJH35" s="25"/>
      <c r="MJI35" s="25"/>
      <c r="MJJ35" s="25"/>
      <c r="MJK35" s="25"/>
      <c r="MJL35" s="25"/>
      <c r="MJM35" s="25"/>
      <c r="MJN35" s="25"/>
      <c r="MJO35" s="25"/>
      <c r="MJP35" s="25"/>
      <c r="MJQ35" s="25"/>
      <c r="MJR35" s="25"/>
      <c r="MJS35" s="25"/>
      <c r="MJT35" s="25"/>
      <c r="MJU35" s="25"/>
      <c r="MJV35" s="25"/>
      <c r="MJW35" s="25"/>
      <c r="MJX35" s="25"/>
      <c r="MJY35" s="25"/>
      <c r="MJZ35" s="25"/>
      <c r="MKA35" s="25"/>
      <c r="MKB35" s="25"/>
      <c r="MKC35" s="25"/>
      <c r="MKD35" s="25"/>
      <c r="MKE35" s="25"/>
      <c r="MKF35" s="25"/>
      <c r="MKG35" s="25"/>
      <c r="MKH35" s="25"/>
      <c r="MKI35" s="25"/>
      <c r="MKJ35" s="25"/>
      <c r="MKK35" s="25"/>
      <c r="MKL35" s="25"/>
      <c r="MKM35" s="25"/>
      <c r="MKN35" s="25"/>
      <c r="MKO35" s="25"/>
      <c r="MKP35" s="25"/>
      <c r="MKQ35" s="25"/>
      <c r="MKR35" s="25"/>
      <c r="MKS35" s="25"/>
      <c r="MKT35" s="25"/>
      <c r="MKU35" s="25"/>
      <c r="MKV35" s="25"/>
      <c r="MKW35" s="25"/>
      <c r="MKX35" s="25"/>
      <c r="MKY35" s="25"/>
      <c r="MKZ35" s="25"/>
      <c r="MLA35" s="25"/>
      <c r="MLB35" s="25"/>
      <c r="MLC35" s="25"/>
      <c r="MLD35" s="25"/>
      <c r="MLE35" s="25"/>
      <c r="MLF35" s="25"/>
      <c r="MLG35" s="25"/>
      <c r="MLH35" s="25"/>
      <c r="MLI35" s="25"/>
      <c r="MLJ35" s="25"/>
      <c r="MLK35" s="25"/>
      <c r="MLL35" s="25"/>
      <c r="MLM35" s="25"/>
      <c r="MLN35" s="25"/>
      <c r="MLO35" s="25"/>
      <c r="MLP35" s="25"/>
      <c r="MLQ35" s="25"/>
      <c r="MLR35" s="25"/>
      <c r="MLS35" s="25"/>
      <c r="MLT35" s="25"/>
      <c r="MLU35" s="25"/>
      <c r="MLV35" s="25"/>
      <c r="MLW35" s="25"/>
      <c r="MLX35" s="25"/>
      <c r="MLY35" s="25"/>
      <c r="MLZ35" s="25"/>
      <c r="MMA35" s="25"/>
      <c r="MMB35" s="25"/>
      <c r="MMC35" s="25"/>
      <c r="MMD35" s="25"/>
      <c r="MME35" s="25"/>
      <c r="MMF35" s="25"/>
      <c r="MMG35" s="25"/>
      <c r="MMH35" s="25"/>
      <c r="MMI35" s="25"/>
      <c r="MMJ35" s="25"/>
      <c r="MMK35" s="25"/>
      <c r="MML35" s="25"/>
      <c r="MMM35" s="25"/>
      <c r="MMN35" s="25"/>
      <c r="MMO35" s="25"/>
      <c r="MMP35" s="25"/>
      <c r="MMQ35" s="25"/>
      <c r="MMR35" s="25"/>
      <c r="MMS35" s="25"/>
      <c r="MMT35" s="25"/>
      <c r="MMU35" s="25"/>
      <c r="MMV35" s="25"/>
      <c r="MMW35" s="25"/>
      <c r="MMX35" s="25"/>
      <c r="MMY35" s="25"/>
      <c r="MMZ35" s="25"/>
      <c r="MNA35" s="25"/>
      <c r="MNB35" s="25"/>
      <c r="MNC35" s="25"/>
      <c r="MND35" s="25"/>
      <c r="MNE35" s="25"/>
      <c r="MNF35" s="25"/>
      <c r="MNG35" s="25"/>
      <c r="MNH35" s="25"/>
      <c r="MNI35" s="25"/>
      <c r="MNJ35" s="25"/>
      <c r="MNK35" s="25"/>
      <c r="MNL35" s="25"/>
      <c r="MNM35" s="25"/>
      <c r="MNN35" s="25"/>
      <c r="MNO35" s="25"/>
      <c r="MNP35" s="25"/>
      <c r="MNQ35" s="25"/>
      <c r="MNR35" s="25"/>
      <c r="MNS35" s="25"/>
      <c r="MNT35" s="25"/>
      <c r="MNU35" s="25"/>
      <c r="MNV35" s="25"/>
      <c r="MNW35" s="25"/>
      <c r="MNX35" s="25"/>
      <c r="MNY35" s="25"/>
      <c r="MNZ35" s="25"/>
      <c r="MOA35" s="25"/>
      <c r="MOB35" s="25"/>
      <c r="MOC35" s="25"/>
      <c r="MOD35" s="25"/>
      <c r="MOE35" s="25"/>
      <c r="MOF35" s="25"/>
      <c r="MOG35" s="25"/>
      <c r="MOH35" s="25"/>
      <c r="MOI35" s="25"/>
      <c r="MOJ35" s="25"/>
      <c r="MOK35" s="25"/>
      <c r="MOL35" s="25"/>
      <c r="MOM35" s="25"/>
      <c r="MON35" s="25"/>
      <c r="MOO35" s="25"/>
      <c r="MOP35" s="25"/>
      <c r="MOQ35" s="25"/>
      <c r="MOR35" s="25"/>
      <c r="MOS35" s="25"/>
      <c r="MOT35" s="25"/>
      <c r="MOU35" s="25"/>
      <c r="MOV35" s="25"/>
      <c r="MOW35" s="25"/>
      <c r="MOX35" s="25"/>
      <c r="MOY35" s="25"/>
      <c r="MOZ35" s="25"/>
      <c r="MPA35" s="25"/>
      <c r="MPB35" s="25"/>
      <c r="MPC35" s="25"/>
      <c r="MPD35" s="25"/>
      <c r="MPE35" s="25"/>
      <c r="MPF35" s="25"/>
      <c r="MPG35" s="25"/>
      <c r="MPH35" s="25"/>
      <c r="MPI35" s="25"/>
      <c r="MPJ35" s="25"/>
      <c r="MPK35" s="25"/>
      <c r="MPL35" s="25"/>
      <c r="MPM35" s="25"/>
      <c r="MPN35" s="25"/>
      <c r="MPO35" s="25"/>
      <c r="MPP35" s="25"/>
      <c r="MPQ35" s="25"/>
      <c r="MPR35" s="25"/>
      <c r="MPS35" s="25"/>
      <c r="MPT35" s="25"/>
      <c r="MPU35" s="25"/>
      <c r="MPV35" s="25"/>
      <c r="MPW35" s="25"/>
      <c r="MPX35" s="25"/>
      <c r="MPY35" s="25"/>
      <c r="MPZ35" s="25"/>
      <c r="MQA35" s="25"/>
      <c r="MQB35" s="25"/>
      <c r="MQC35" s="25"/>
      <c r="MQD35" s="25"/>
      <c r="MQE35" s="25"/>
      <c r="MQF35" s="25"/>
      <c r="MQG35" s="25"/>
      <c r="MQH35" s="25"/>
      <c r="MQI35" s="25"/>
      <c r="MQJ35" s="25"/>
      <c r="MQK35" s="25"/>
      <c r="MQL35" s="25"/>
      <c r="MQM35" s="25"/>
      <c r="MQN35" s="25"/>
      <c r="MQO35" s="25"/>
      <c r="MQP35" s="25"/>
      <c r="MQQ35" s="25"/>
      <c r="MQR35" s="25"/>
      <c r="MQS35" s="25"/>
      <c r="MQT35" s="25"/>
      <c r="MQU35" s="25"/>
      <c r="MQV35" s="25"/>
      <c r="MQW35" s="25"/>
      <c r="MQX35" s="25"/>
      <c r="MQY35" s="25"/>
      <c r="MQZ35" s="25"/>
      <c r="MRA35" s="25"/>
      <c r="MRB35" s="25"/>
      <c r="MRC35" s="25"/>
      <c r="MRD35" s="25"/>
      <c r="MRE35" s="25"/>
      <c r="MRF35" s="25"/>
      <c r="MRG35" s="25"/>
      <c r="MRH35" s="25"/>
      <c r="MRI35" s="25"/>
      <c r="MRJ35" s="25"/>
      <c r="MRK35" s="25"/>
      <c r="MRL35" s="25"/>
      <c r="MRM35" s="25"/>
      <c r="MRN35" s="25"/>
      <c r="MRO35" s="25"/>
      <c r="MRP35" s="25"/>
      <c r="MRQ35" s="25"/>
      <c r="MRR35" s="25"/>
      <c r="MRS35" s="25"/>
      <c r="MRT35" s="25"/>
      <c r="MRU35" s="25"/>
      <c r="MRV35" s="25"/>
      <c r="MRW35" s="25"/>
      <c r="MRX35" s="25"/>
      <c r="MRY35" s="25"/>
      <c r="MRZ35" s="25"/>
      <c r="MSA35" s="25"/>
      <c r="MSB35" s="25"/>
      <c r="MSC35" s="25"/>
      <c r="MSD35" s="25"/>
      <c r="MSE35" s="25"/>
      <c r="MSF35" s="25"/>
      <c r="MSG35" s="25"/>
      <c r="MSH35" s="25"/>
      <c r="MSI35" s="25"/>
      <c r="MSJ35" s="25"/>
      <c r="MSK35" s="25"/>
      <c r="MSL35" s="25"/>
      <c r="MSM35" s="25"/>
      <c r="MSN35" s="25"/>
      <c r="MSO35" s="25"/>
      <c r="MSP35" s="25"/>
      <c r="MSQ35" s="25"/>
      <c r="MSR35" s="25"/>
      <c r="MSS35" s="25"/>
      <c r="MST35" s="25"/>
      <c r="MSU35" s="25"/>
      <c r="MSV35" s="25"/>
      <c r="MSW35" s="25"/>
      <c r="MSX35" s="25"/>
      <c r="MSY35" s="25"/>
      <c r="MSZ35" s="25"/>
      <c r="MTA35" s="25"/>
      <c r="MTB35" s="25"/>
      <c r="MTC35" s="25"/>
      <c r="MTD35" s="25"/>
      <c r="MTE35" s="25"/>
      <c r="MTF35" s="25"/>
      <c r="MTG35" s="25"/>
      <c r="MTH35" s="25"/>
      <c r="MTI35" s="25"/>
      <c r="MTJ35" s="25"/>
      <c r="MTK35" s="25"/>
      <c r="MTL35" s="25"/>
      <c r="MTM35" s="25"/>
      <c r="MTN35" s="25"/>
      <c r="MTO35" s="25"/>
      <c r="MTP35" s="25"/>
      <c r="MTQ35" s="25"/>
      <c r="MTR35" s="25"/>
      <c r="MTS35" s="25"/>
      <c r="MTT35" s="25"/>
      <c r="MTU35" s="25"/>
      <c r="MTV35" s="25"/>
      <c r="MTW35" s="25"/>
      <c r="MTX35" s="25"/>
      <c r="MTY35" s="25"/>
      <c r="MTZ35" s="25"/>
      <c r="MUA35" s="25"/>
      <c r="MUB35" s="25"/>
      <c r="MUC35" s="25"/>
      <c r="MUD35" s="25"/>
      <c r="MUE35" s="25"/>
      <c r="MUF35" s="25"/>
      <c r="MUG35" s="25"/>
      <c r="MUH35" s="25"/>
      <c r="MUI35" s="25"/>
      <c r="MUJ35" s="25"/>
      <c r="MUK35" s="25"/>
      <c r="MUL35" s="25"/>
      <c r="MUM35" s="25"/>
      <c r="MUN35" s="25"/>
      <c r="MUO35" s="25"/>
      <c r="MUP35" s="25"/>
      <c r="MUQ35" s="25"/>
      <c r="MUR35" s="25"/>
      <c r="MUS35" s="25"/>
      <c r="MUT35" s="25"/>
      <c r="MUU35" s="25"/>
      <c r="MUV35" s="25"/>
      <c r="MUW35" s="25"/>
      <c r="MUX35" s="25"/>
      <c r="MUY35" s="25"/>
      <c r="MUZ35" s="25"/>
      <c r="MVA35" s="25"/>
      <c r="MVB35" s="25"/>
      <c r="MVC35" s="25"/>
      <c r="MVD35" s="25"/>
      <c r="MVE35" s="25"/>
      <c r="MVF35" s="25"/>
      <c r="MVG35" s="25"/>
      <c r="MVH35" s="25"/>
      <c r="MVI35" s="25"/>
      <c r="MVJ35" s="25"/>
      <c r="MVK35" s="25"/>
      <c r="MVL35" s="25"/>
      <c r="MVM35" s="25"/>
      <c r="MVN35" s="25"/>
      <c r="MVO35" s="25"/>
      <c r="MVP35" s="25"/>
      <c r="MVQ35" s="25"/>
      <c r="MVR35" s="25"/>
      <c r="MVS35" s="25"/>
      <c r="MVT35" s="25"/>
      <c r="MVU35" s="25"/>
      <c r="MVV35" s="25"/>
      <c r="MVW35" s="25"/>
      <c r="MVX35" s="25"/>
      <c r="MVY35" s="25"/>
      <c r="MVZ35" s="25"/>
      <c r="MWA35" s="25"/>
      <c r="MWB35" s="25"/>
      <c r="MWC35" s="25"/>
      <c r="MWD35" s="25"/>
      <c r="MWE35" s="25"/>
      <c r="MWF35" s="25"/>
      <c r="MWG35" s="25"/>
      <c r="MWH35" s="25"/>
      <c r="MWI35" s="25"/>
      <c r="MWJ35" s="25"/>
      <c r="MWK35" s="25"/>
      <c r="MWL35" s="25"/>
      <c r="MWM35" s="25"/>
      <c r="MWN35" s="25"/>
      <c r="MWO35" s="25"/>
      <c r="MWP35" s="25"/>
      <c r="MWQ35" s="25"/>
      <c r="MWR35" s="25"/>
      <c r="MWS35" s="25"/>
      <c r="MWT35" s="25"/>
      <c r="MWU35" s="25"/>
      <c r="MWV35" s="25"/>
      <c r="MWW35" s="25"/>
      <c r="MWX35" s="25"/>
      <c r="MWY35" s="25"/>
      <c r="MWZ35" s="25"/>
      <c r="MXA35" s="25"/>
      <c r="MXB35" s="25"/>
      <c r="MXC35" s="25"/>
      <c r="MXD35" s="25"/>
      <c r="MXE35" s="25"/>
      <c r="MXF35" s="25"/>
      <c r="MXG35" s="25"/>
      <c r="MXH35" s="25"/>
      <c r="MXI35" s="25"/>
      <c r="MXJ35" s="25"/>
      <c r="MXK35" s="25"/>
      <c r="MXL35" s="25"/>
      <c r="MXM35" s="25"/>
      <c r="MXN35" s="25"/>
      <c r="MXO35" s="25"/>
      <c r="MXP35" s="25"/>
      <c r="MXQ35" s="25"/>
      <c r="MXR35" s="25"/>
      <c r="MXS35" s="25"/>
      <c r="MXT35" s="25"/>
      <c r="MXU35" s="25"/>
      <c r="MXV35" s="25"/>
      <c r="MXW35" s="25"/>
      <c r="MXX35" s="25"/>
      <c r="MXY35" s="25"/>
      <c r="MXZ35" s="25"/>
      <c r="MYA35" s="25"/>
      <c r="MYB35" s="25"/>
      <c r="MYC35" s="25"/>
      <c r="MYD35" s="25"/>
      <c r="MYE35" s="25"/>
      <c r="MYF35" s="25"/>
      <c r="MYG35" s="25"/>
      <c r="MYH35" s="25"/>
      <c r="MYI35" s="25"/>
      <c r="MYJ35" s="25"/>
      <c r="MYK35" s="25"/>
      <c r="MYL35" s="25"/>
      <c r="MYM35" s="25"/>
      <c r="MYN35" s="25"/>
      <c r="MYO35" s="25"/>
      <c r="MYP35" s="25"/>
      <c r="MYQ35" s="25"/>
      <c r="MYR35" s="25"/>
      <c r="MYS35" s="25"/>
      <c r="MYT35" s="25"/>
      <c r="MYU35" s="25"/>
      <c r="MYV35" s="25"/>
      <c r="MYW35" s="25"/>
      <c r="MYX35" s="25"/>
      <c r="MYY35" s="25"/>
      <c r="MYZ35" s="25"/>
      <c r="MZA35" s="25"/>
      <c r="MZB35" s="25"/>
      <c r="MZC35" s="25"/>
      <c r="MZD35" s="25"/>
      <c r="MZE35" s="25"/>
      <c r="MZF35" s="25"/>
      <c r="MZG35" s="25"/>
      <c r="MZH35" s="25"/>
      <c r="MZI35" s="25"/>
      <c r="MZJ35" s="25"/>
      <c r="MZK35" s="25"/>
      <c r="MZL35" s="25"/>
      <c r="MZM35" s="25"/>
      <c r="MZN35" s="25"/>
      <c r="MZO35" s="25"/>
      <c r="MZP35" s="25"/>
      <c r="MZQ35" s="25"/>
      <c r="MZR35" s="25"/>
      <c r="MZS35" s="25"/>
      <c r="MZT35" s="25"/>
      <c r="MZU35" s="25"/>
      <c r="MZV35" s="25"/>
      <c r="MZW35" s="25"/>
      <c r="MZX35" s="25"/>
      <c r="MZY35" s="25"/>
      <c r="MZZ35" s="25"/>
      <c r="NAA35" s="25"/>
      <c r="NAB35" s="25"/>
      <c r="NAC35" s="25"/>
      <c r="NAD35" s="25"/>
      <c r="NAE35" s="25"/>
      <c r="NAF35" s="25"/>
      <c r="NAG35" s="25"/>
      <c r="NAH35" s="25"/>
      <c r="NAI35" s="25"/>
      <c r="NAJ35" s="25"/>
      <c r="NAK35" s="25"/>
      <c r="NAL35" s="25"/>
      <c r="NAM35" s="25"/>
      <c r="NAN35" s="25"/>
      <c r="NAO35" s="25"/>
      <c r="NAP35" s="25"/>
      <c r="NAQ35" s="25"/>
      <c r="NAR35" s="25"/>
      <c r="NAS35" s="25"/>
      <c r="NAT35" s="25"/>
      <c r="NAU35" s="25"/>
      <c r="NAV35" s="25"/>
      <c r="NAW35" s="25"/>
      <c r="NAX35" s="25"/>
      <c r="NAY35" s="25"/>
      <c r="NAZ35" s="25"/>
      <c r="NBA35" s="25"/>
      <c r="NBB35" s="25"/>
      <c r="NBC35" s="25"/>
      <c r="NBD35" s="25"/>
      <c r="NBE35" s="25"/>
      <c r="NBF35" s="25"/>
      <c r="NBG35" s="25"/>
      <c r="NBH35" s="25"/>
      <c r="NBI35" s="25"/>
      <c r="NBJ35" s="25"/>
      <c r="NBK35" s="25"/>
      <c r="NBL35" s="25"/>
      <c r="NBM35" s="25"/>
      <c r="NBN35" s="25"/>
      <c r="NBO35" s="25"/>
      <c r="NBP35" s="25"/>
      <c r="NBQ35" s="25"/>
      <c r="NBR35" s="25"/>
      <c r="NBS35" s="25"/>
      <c r="NBT35" s="25"/>
      <c r="NBU35" s="25"/>
      <c r="NBV35" s="25"/>
      <c r="NBW35" s="25"/>
      <c r="NBX35" s="25"/>
      <c r="NBY35" s="25"/>
      <c r="NBZ35" s="25"/>
      <c r="NCA35" s="25"/>
      <c r="NCB35" s="25"/>
      <c r="NCC35" s="25"/>
      <c r="NCD35" s="25"/>
      <c r="NCE35" s="25"/>
      <c r="NCF35" s="25"/>
      <c r="NCG35" s="25"/>
      <c r="NCH35" s="25"/>
      <c r="NCI35" s="25"/>
      <c r="NCJ35" s="25"/>
      <c r="NCK35" s="25"/>
      <c r="NCL35" s="25"/>
      <c r="NCM35" s="25"/>
      <c r="NCN35" s="25"/>
      <c r="NCO35" s="25"/>
      <c r="NCP35" s="25"/>
      <c r="NCQ35" s="25"/>
      <c r="NCR35" s="25"/>
      <c r="NCS35" s="25"/>
      <c r="NCT35" s="25"/>
      <c r="NCU35" s="25"/>
      <c r="NCV35" s="25"/>
      <c r="NCW35" s="25"/>
      <c r="NCX35" s="25"/>
      <c r="NCY35" s="25"/>
      <c r="NCZ35" s="25"/>
      <c r="NDA35" s="25"/>
      <c r="NDB35" s="25"/>
      <c r="NDC35" s="25"/>
      <c r="NDD35" s="25"/>
      <c r="NDE35" s="25"/>
      <c r="NDF35" s="25"/>
      <c r="NDG35" s="25"/>
      <c r="NDH35" s="25"/>
      <c r="NDI35" s="25"/>
      <c r="NDJ35" s="25"/>
      <c r="NDK35" s="25"/>
      <c r="NDL35" s="25"/>
      <c r="NDM35" s="25"/>
      <c r="NDN35" s="25"/>
      <c r="NDO35" s="25"/>
      <c r="NDP35" s="25"/>
      <c r="NDQ35" s="25"/>
      <c r="NDR35" s="25"/>
      <c r="NDS35" s="25"/>
      <c r="NDT35" s="25"/>
      <c r="NDU35" s="25"/>
      <c r="NDV35" s="25"/>
      <c r="NDW35" s="25"/>
      <c r="NDX35" s="25"/>
      <c r="NDY35" s="25"/>
      <c r="NDZ35" s="25"/>
      <c r="NEA35" s="25"/>
      <c r="NEB35" s="25"/>
      <c r="NEC35" s="25"/>
      <c r="NED35" s="25"/>
      <c r="NEE35" s="25"/>
      <c r="NEF35" s="25"/>
      <c r="NEG35" s="25"/>
      <c r="NEH35" s="25"/>
      <c r="NEI35" s="25"/>
      <c r="NEJ35" s="25"/>
      <c r="NEK35" s="25"/>
      <c r="NEL35" s="25"/>
      <c r="NEM35" s="25"/>
      <c r="NEN35" s="25"/>
      <c r="NEO35" s="25"/>
      <c r="NEP35" s="25"/>
      <c r="NEQ35" s="25"/>
      <c r="NER35" s="25"/>
      <c r="NES35" s="25"/>
      <c r="NET35" s="25"/>
      <c r="NEU35" s="25"/>
      <c r="NEV35" s="25"/>
      <c r="NEW35" s="25"/>
      <c r="NEX35" s="25"/>
      <c r="NEY35" s="25"/>
      <c r="NEZ35" s="25"/>
      <c r="NFA35" s="25"/>
      <c r="NFB35" s="25"/>
      <c r="NFC35" s="25"/>
      <c r="NFD35" s="25"/>
      <c r="NFE35" s="25"/>
      <c r="NFF35" s="25"/>
      <c r="NFG35" s="25"/>
      <c r="NFH35" s="25"/>
      <c r="NFI35" s="25"/>
      <c r="NFJ35" s="25"/>
      <c r="NFK35" s="25"/>
      <c r="NFL35" s="25"/>
      <c r="NFM35" s="25"/>
      <c r="NFN35" s="25"/>
      <c r="NFO35" s="25"/>
      <c r="NFP35" s="25"/>
      <c r="NFQ35" s="25"/>
      <c r="NFR35" s="25"/>
      <c r="NFS35" s="25"/>
      <c r="NFT35" s="25"/>
      <c r="NFU35" s="25"/>
      <c r="NFV35" s="25"/>
      <c r="NFW35" s="25"/>
      <c r="NFX35" s="25"/>
      <c r="NFY35" s="25"/>
      <c r="NFZ35" s="25"/>
      <c r="NGA35" s="25"/>
      <c r="NGB35" s="25"/>
      <c r="NGC35" s="25"/>
      <c r="NGD35" s="25"/>
      <c r="NGE35" s="25"/>
      <c r="NGF35" s="25"/>
      <c r="NGG35" s="25"/>
      <c r="NGH35" s="25"/>
      <c r="NGI35" s="25"/>
      <c r="NGJ35" s="25"/>
      <c r="NGK35" s="25"/>
      <c r="NGL35" s="25"/>
      <c r="NGM35" s="25"/>
      <c r="NGN35" s="25"/>
      <c r="NGO35" s="25"/>
      <c r="NGP35" s="25"/>
      <c r="NGQ35" s="25"/>
      <c r="NGR35" s="25"/>
      <c r="NGS35" s="25"/>
      <c r="NGT35" s="25"/>
      <c r="NGU35" s="25"/>
      <c r="NGV35" s="25"/>
      <c r="NGW35" s="25"/>
      <c r="NGX35" s="25"/>
      <c r="NGY35" s="25"/>
      <c r="NGZ35" s="25"/>
      <c r="NHA35" s="25"/>
      <c r="NHB35" s="25"/>
      <c r="NHC35" s="25"/>
      <c r="NHD35" s="25"/>
      <c r="NHE35" s="25"/>
      <c r="NHF35" s="25"/>
      <c r="NHG35" s="25"/>
      <c r="NHH35" s="25"/>
      <c r="NHI35" s="25"/>
      <c r="NHJ35" s="25"/>
      <c r="NHK35" s="25"/>
      <c r="NHL35" s="25"/>
      <c r="NHM35" s="25"/>
      <c r="NHN35" s="25"/>
      <c r="NHO35" s="25"/>
      <c r="NHP35" s="25"/>
      <c r="NHQ35" s="25"/>
      <c r="NHR35" s="25"/>
      <c r="NHS35" s="25"/>
      <c r="NHT35" s="25"/>
      <c r="NHU35" s="25"/>
      <c r="NHV35" s="25"/>
      <c r="NHW35" s="25"/>
      <c r="NHX35" s="25"/>
      <c r="NHY35" s="25"/>
      <c r="NHZ35" s="25"/>
      <c r="NIA35" s="25"/>
      <c r="NIB35" s="25"/>
      <c r="NIC35" s="25"/>
      <c r="NID35" s="25"/>
      <c r="NIE35" s="25"/>
      <c r="NIF35" s="25"/>
      <c r="NIG35" s="25"/>
      <c r="NIH35" s="25"/>
      <c r="NII35" s="25"/>
      <c r="NIJ35" s="25"/>
      <c r="NIK35" s="25"/>
      <c r="NIL35" s="25"/>
      <c r="NIM35" s="25"/>
      <c r="NIN35" s="25"/>
      <c r="NIO35" s="25"/>
      <c r="NIP35" s="25"/>
      <c r="NIQ35" s="25"/>
      <c r="NIR35" s="25"/>
      <c r="NIS35" s="25"/>
      <c r="NIT35" s="25"/>
      <c r="NIU35" s="25"/>
      <c r="NIV35" s="25"/>
      <c r="NIW35" s="25"/>
      <c r="NIX35" s="25"/>
      <c r="NIY35" s="25"/>
      <c r="NIZ35" s="25"/>
      <c r="NJA35" s="25"/>
      <c r="NJB35" s="25"/>
      <c r="NJC35" s="25"/>
      <c r="NJD35" s="25"/>
      <c r="NJE35" s="25"/>
      <c r="NJF35" s="25"/>
      <c r="NJG35" s="25"/>
      <c r="NJH35" s="25"/>
      <c r="NJI35" s="25"/>
      <c r="NJJ35" s="25"/>
      <c r="NJK35" s="25"/>
      <c r="NJL35" s="25"/>
      <c r="NJM35" s="25"/>
      <c r="NJN35" s="25"/>
      <c r="NJO35" s="25"/>
      <c r="NJP35" s="25"/>
      <c r="NJQ35" s="25"/>
      <c r="NJR35" s="25"/>
      <c r="NJS35" s="25"/>
      <c r="NJT35" s="25"/>
      <c r="NJU35" s="25"/>
      <c r="NJV35" s="25"/>
      <c r="NJW35" s="25"/>
      <c r="NJX35" s="25"/>
      <c r="NJY35" s="25"/>
      <c r="NJZ35" s="25"/>
      <c r="NKA35" s="25"/>
      <c r="NKB35" s="25"/>
      <c r="NKC35" s="25"/>
      <c r="NKD35" s="25"/>
      <c r="NKE35" s="25"/>
      <c r="NKF35" s="25"/>
      <c r="NKG35" s="25"/>
      <c r="NKH35" s="25"/>
      <c r="NKI35" s="25"/>
      <c r="NKJ35" s="25"/>
      <c r="NKK35" s="25"/>
      <c r="NKL35" s="25"/>
      <c r="NKM35" s="25"/>
      <c r="NKN35" s="25"/>
      <c r="NKO35" s="25"/>
      <c r="NKP35" s="25"/>
      <c r="NKQ35" s="25"/>
      <c r="NKR35" s="25"/>
      <c r="NKS35" s="25"/>
      <c r="NKT35" s="25"/>
      <c r="NKU35" s="25"/>
      <c r="NKV35" s="25"/>
      <c r="NKW35" s="25"/>
      <c r="NKX35" s="25"/>
      <c r="NKY35" s="25"/>
      <c r="NKZ35" s="25"/>
      <c r="NLA35" s="25"/>
      <c r="NLB35" s="25"/>
      <c r="NLC35" s="25"/>
      <c r="NLD35" s="25"/>
      <c r="NLE35" s="25"/>
      <c r="NLF35" s="25"/>
      <c r="NLG35" s="25"/>
      <c r="NLH35" s="25"/>
      <c r="NLI35" s="25"/>
      <c r="NLJ35" s="25"/>
      <c r="NLK35" s="25"/>
      <c r="NLL35" s="25"/>
      <c r="NLM35" s="25"/>
      <c r="NLN35" s="25"/>
      <c r="NLO35" s="25"/>
      <c r="NLP35" s="25"/>
      <c r="NLQ35" s="25"/>
      <c r="NLR35" s="25"/>
      <c r="NLS35" s="25"/>
      <c r="NLT35" s="25"/>
      <c r="NLU35" s="25"/>
      <c r="NLV35" s="25"/>
      <c r="NLW35" s="25"/>
      <c r="NLX35" s="25"/>
      <c r="NLY35" s="25"/>
      <c r="NLZ35" s="25"/>
      <c r="NMA35" s="25"/>
      <c r="NMB35" s="25"/>
      <c r="NMC35" s="25"/>
      <c r="NMD35" s="25"/>
      <c r="NME35" s="25"/>
      <c r="NMF35" s="25"/>
      <c r="NMG35" s="25"/>
      <c r="NMH35" s="25"/>
      <c r="NMI35" s="25"/>
      <c r="NMJ35" s="25"/>
      <c r="NMK35" s="25"/>
      <c r="NML35" s="25"/>
      <c r="NMM35" s="25"/>
      <c r="NMN35" s="25"/>
      <c r="NMO35" s="25"/>
      <c r="NMP35" s="25"/>
      <c r="NMQ35" s="25"/>
      <c r="NMR35" s="25"/>
      <c r="NMS35" s="25"/>
      <c r="NMT35" s="25"/>
      <c r="NMU35" s="25"/>
      <c r="NMV35" s="25"/>
      <c r="NMW35" s="25"/>
      <c r="NMX35" s="25"/>
      <c r="NMY35" s="25"/>
      <c r="NMZ35" s="25"/>
      <c r="NNA35" s="25"/>
      <c r="NNB35" s="25"/>
      <c r="NNC35" s="25"/>
      <c r="NND35" s="25"/>
      <c r="NNE35" s="25"/>
      <c r="NNF35" s="25"/>
      <c r="NNG35" s="25"/>
      <c r="NNH35" s="25"/>
      <c r="NNI35" s="25"/>
      <c r="NNJ35" s="25"/>
      <c r="NNK35" s="25"/>
      <c r="NNL35" s="25"/>
      <c r="NNM35" s="25"/>
      <c r="NNN35" s="25"/>
      <c r="NNO35" s="25"/>
      <c r="NNP35" s="25"/>
      <c r="NNQ35" s="25"/>
      <c r="NNR35" s="25"/>
      <c r="NNS35" s="25"/>
      <c r="NNT35" s="25"/>
      <c r="NNU35" s="25"/>
      <c r="NNV35" s="25"/>
      <c r="NNW35" s="25"/>
      <c r="NNX35" s="25"/>
      <c r="NNY35" s="25"/>
      <c r="NNZ35" s="25"/>
      <c r="NOA35" s="25"/>
      <c r="NOB35" s="25"/>
      <c r="NOC35" s="25"/>
      <c r="NOD35" s="25"/>
      <c r="NOE35" s="25"/>
      <c r="NOF35" s="25"/>
      <c r="NOG35" s="25"/>
      <c r="NOH35" s="25"/>
      <c r="NOI35" s="25"/>
      <c r="NOJ35" s="25"/>
      <c r="NOK35" s="25"/>
      <c r="NOL35" s="25"/>
      <c r="NOM35" s="25"/>
      <c r="NON35" s="25"/>
      <c r="NOO35" s="25"/>
      <c r="NOP35" s="25"/>
      <c r="NOQ35" s="25"/>
      <c r="NOR35" s="25"/>
      <c r="NOS35" s="25"/>
      <c r="NOT35" s="25"/>
      <c r="NOU35" s="25"/>
      <c r="NOV35" s="25"/>
      <c r="NOW35" s="25"/>
      <c r="NOX35" s="25"/>
      <c r="NOY35" s="25"/>
      <c r="NOZ35" s="25"/>
      <c r="NPA35" s="25"/>
      <c r="NPB35" s="25"/>
      <c r="NPC35" s="25"/>
      <c r="NPD35" s="25"/>
      <c r="NPE35" s="25"/>
      <c r="NPF35" s="25"/>
      <c r="NPG35" s="25"/>
      <c r="NPH35" s="25"/>
      <c r="NPI35" s="25"/>
      <c r="NPJ35" s="25"/>
      <c r="NPK35" s="25"/>
      <c r="NPL35" s="25"/>
      <c r="NPM35" s="25"/>
      <c r="NPN35" s="25"/>
      <c r="NPO35" s="25"/>
      <c r="NPP35" s="25"/>
      <c r="NPQ35" s="25"/>
      <c r="NPR35" s="25"/>
      <c r="NPS35" s="25"/>
      <c r="NPT35" s="25"/>
      <c r="NPU35" s="25"/>
      <c r="NPV35" s="25"/>
      <c r="NPW35" s="25"/>
      <c r="NPX35" s="25"/>
      <c r="NPY35" s="25"/>
      <c r="NPZ35" s="25"/>
      <c r="NQA35" s="25"/>
      <c r="NQB35" s="25"/>
      <c r="NQC35" s="25"/>
      <c r="NQD35" s="25"/>
      <c r="NQE35" s="25"/>
      <c r="NQF35" s="25"/>
      <c r="NQG35" s="25"/>
      <c r="NQH35" s="25"/>
      <c r="NQI35" s="25"/>
      <c r="NQJ35" s="25"/>
      <c r="NQK35" s="25"/>
      <c r="NQL35" s="25"/>
      <c r="NQM35" s="25"/>
      <c r="NQN35" s="25"/>
      <c r="NQO35" s="25"/>
      <c r="NQP35" s="25"/>
      <c r="NQQ35" s="25"/>
      <c r="NQR35" s="25"/>
      <c r="NQS35" s="25"/>
      <c r="NQT35" s="25"/>
      <c r="NQU35" s="25"/>
      <c r="NQV35" s="25"/>
      <c r="NQW35" s="25"/>
      <c r="NQX35" s="25"/>
      <c r="NQY35" s="25"/>
      <c r="NQZ35" s="25"/>
      <c r="NRA35" s="25"/>
      <c r="NRB35" s="25"/>
      <c r="NRC35" s="25"/>
      <c r="NRD35" s="25"/>
      <c r="NRE35" s="25"/>
      <c r="NRF35" s="25"/>
      <c r="NRG35" s="25"/>
      <c r="NRH35" s="25"/>
      <c r="NRI35" s="25"/>
      <c r="NRJ35" s="25"/>
      <c r="NRK35" s="25"/>
      <c r="NRL35" s="25"/>
      <c r="NRM35" s="25"/>
      <c r="NRN35" s="25"/>
      <c r="NRO35" s="25"/>
      <c r="NRP35" s="25"/>
      <c r="NRQ35" s="25"/>
      <c r="NRR35" s="25"/>
      <c r="NRS35" s="25"/>
      <c r="NRT35" s="25"/>
      <c r="NRU35" s="25"/>
      <c r="NRV35" s="25"/>
      <c r="NRW35" s="25"/>
      <c r="NRX35" s="25"/>
      <c r="NRY35" s="25"/>
      <c r="NRZ35" s="25"/>
      <c r="NSA35" s="25"/>
      <c r="NSB35" s="25"/>
      <c r="NSC35" s="25"/>
      <c r="NSD35" s="25"/>
      <c r="NSE35" s="25"/>
      <c r="NSF35" s="25"/>
      <c r="NSG35" s="25"/>
      <c r="NSH35" s="25"/>
      <c r="NSI35" s="25"/>
      <c r="NSJ35" s="25"/>
      <c r="NSK35" s="25"/>
      <c r="NSL35" s="25"/>
      <c r="NSM35" s="25"/>
      <c r="NSN35" s="25"/>
      <c r="NSO35" s="25"/>
      <c r="NSP35" s="25"/>
      <c r="NSQ35" s="25"/>
      <c r="NSR35" s="25"/>
      <c r="NSS35" s="25"/>
      <c r="NST35" s="25"/>
      <c r="NSU35" s="25"/>
      <c r="NSV35" s="25"/>
      <c r="NSW35" s="25"/>
      <c r="NSX35" s="25"/>
      <c r="NSY35" s="25"/>
      <c r="NSZ35" s="25"/>
      <c r="NTA35" s="25"/>
      <c r="NTB35" s="25"/>
      <c r="NTC35" s="25"/>
      <c r="NTD35" s="25"/>
      <c r="NTE35" s="25"/>
      <c r="NTF35" s="25"/>
      <c r="NTG35" s="25"/>
      <c r="NTH35" s="25"/>
      <c r="NTI35" s="25"/>
      <c r="NTJ35" s="25"/>
      <c r="NTK35" s="25"/>
      <c r="NTL35" s="25"/>
      <c r="NTM35" s="25"/>
      <c r="NTN35" s="25"/>
      <c r="NTO35" s="25"/>
      <c r="NTP35" s="25"/>
      <c r="NTQ35" s="25"/>
      <c r="NTR35" s="25"/>
      <c r="NTS35" s="25"/>
      <c r="NTT35" s="25"/>
      <c r="NTU35" s="25"/>
      <c r="NTV35" s="25"/>
      <c r="NTW35" s="25"/>
      <c r="NTX35" s="25"/>
      <c r="NTY35" s="25"/>
      <c r="NTZ35" s="25"/>
      <c r="NUA35" s="25"/>
      <c r="NUB35" s="25"/>
      <c r="NUC35" s="25"/>
      <c r="NUD35" s="25"/>
      <c r="NUE35" s="25"/>
      <c r="NUF35" s="25"/>
      <c r="NUG35" s="25"/>
      <c r="NUH35" s="25"/>
      <c r="NUI35" s="25"/>
      <c r="NUJ35" s="25"/>
      <c r="NUK35" s="25"/>
      <c r="NUL35" s="25"/>
      <c r="NUM35" s="25"/>
      <c r="NUN35" s="25"/>
      <c r="NUO35" s="25"/>
      <c r="NUP35" s="25"/>
      <c r="NUQ35" s="25"/>
      <c r="NUR35" s="25"/>
      <c r="NUS35" s="25"/>
      <c r="NUT35" s="25"/>
      <c r="NUU35" s="25"/>
      <c r="NUV35" s="25"/>
      <c r="NUW35" s="25"/>
      <c r="NUX35" s="25"/>
      <c r="NUY35" s="25"/>
      <c r="NUZ35" s="25"/>
      <c r="NVA35" s="25"/>
      <c r="NVB35" s="25"/>
      <c r="NVC35" s="25"/>
      <c r="NVD35" s="25"/>
      <c r="NVE35" s="25"/>
      <c r="NVF35" s="25"/>
      <c r="NVG35" s="25"/>
      <c r="NVH35" s="25"/>
      <c r="NVI35" s="25"/>
      <c r="NVJ35" s="25"/>
      <c r="NVK35" s="25"/>
      <c r="NVL35" s="25"/>
      <c r="NVM35" s="25"/>
      <c r="NVN35" s="25"/>
      <c r="NVO35" s="25"/>
      <c r="NVP35" s="25"/>
      <c r="NVQ35" s="25"/>
      <c r="NVR35" s="25"/>
      <c r="NVS35" s="25"/>
      <c r="NVT35" s="25"/>
      <c r="NVU35" s="25"/>
      <c r="NVV35" s="25"/>
      <c r="NVW35" s="25"/>
      <c r="NVX35" s="25"/>
      <c r="NVY35" s="25"/>
      <c r="NVZ35" s="25"/>
      <c r="NWA35" s="25"/>
      <c r="NWB35" s="25"/>
      <c r="NWC35" s="25"/>
      <c r="NWD35" s="25"/>
      <c r="NWE35" s="25"/>
      <c r="NWF35" s="25"/>
      <c r="NWG35" s="25"/>
      <c r="NWH35" s="25"/>
      <c r="NWI35" s="25"/>
      <c r="NWJ35" s="25"/>
      <c r="NWK35" s="25"/>
      <c r="NWL35" s="25"/>
      <c r="NWM35" s="25"/>
      <c r="NWN35" s="25"/>
      <c r="NWO35" s="25"/>
      <c r="NWP35" s="25"/>
      <c r="NWQ35" s="25"/>
      <c r="NWR35" s="25"/>
      <c r="NWS35" s="25"/>
      <c r="NWT35" s="25"/>
      <c r="NWU35" s="25"/>
      <c r="NWV35" s="25"/>
      <c r="NWW35" s="25"/>
      <c r="NWX35" s="25"/>
      <c r="NWY35" s="25"/>
      <c r="NWZ35" s="25"/>
      <c r="NXA35" s="25"/>
      <c r="NXB35" s="25"/>
      <c r="NXC35" s="25"/>
      <c r="NXD35" s="25"/>
      <c r="NXE35" s="25"/>
      <c r="NXF35" s="25"/>
      <c r="NXG35" s="25"/>
      <c r="NXH35" s="25"/>
      <c r="NXI35" s="25"/>
      <c r="NXJ35" s="25"/>
      <c r="NXK35" s="25"/>
      <c r="NXL35" s="25"/>
      <c r="NXM35" s="25"/>
      <c r="NXN35" s="25"/>
      <c r="NXO35" s="25"/>
      <c r="NXP35" s="25"/>
      <c r="NXQ35" s="25"/>
      <c r="NXR35" s="25"/>
      <c r="NXS35" s="25"/>
      <c r="NXT35" s="25"/>
      <c r="NXU35" s="25"/>
      <c r="NXV35" s="25"/>
      <c r="NXW35" s="25"/>
      <c r="NXX35" s="25"/>
      <c r="NXY35" s="25"/>
      <c r="NXZ35" s="25"/>
      <c r="NYA35" s="25"/>
      <c r="NYB35" s="25"/>
      <c r="NYC35" s="25"/>
      <c r="NYD35" s="25"/>
      <c r="NYE35" s="25"/>
      <c r="NYF35" s="25"/>
      <c r="NYG35" s="25"/>
      <c r="NYH35" s="25"/>
      <c r="NYI35" s="25"/>
      <c r="NYJ35" s="25"/>
      <c r="NYK35" s="25"/>
      <c r="NYL35" s="25"/>
      <c r="NYM35" s="25"/>
      <c r="NYN35" s="25"/>
      <c r="NYO35" s="25"/>
      <c r="NYP35" s="25"/>
      <c r="NYQ35" s="25"/>
      <c r="NYR35" s="25"/>
      <c r="NYS35" s="25"/>
      <c r="NYT35" s="25"/>
      <c r="NYU35" s="25"/>
      <c r="NYV35" s="25"/>
      <c r="NYW35" s="25"/>
      <c r="NYX35" s="25"/>
      <c r="NYY35" s="25"/>
      <c r="NYZ35" s="25"/>
      <c r="NZA35" s="25"/>
      <c r="NZB35" s="25"/>
      <c r="NZC35" s="25"/>
      <c r="NZD35" s="25"/>
      <c r="NZE35" s="25"/>
      <c r="NZF35" s="25"/>
      <c r="NZG35" s="25"/>
      <c r="NZH35" s="25"/>
      <c r="NZI35" s="25"/>
      <c r="NZJ35" s="25"/>
      <c r="NZK35" s="25"/>
      <c r="NZL35" s="25"/>
      <c r="NZM35" s="25"/>
      <c r="NZN35" s="25"/>
      <c r="NZO35" s="25"/>
      <c r="NZP35" s="25"/>
      <c r="NZQ35" s="25"/>
      <c r="NZR35" s="25"/>
      <c r="NZS35" s="25"/>
      <c r="NZT35" s="25"/>
      <c r="NZU35" s="25"/>
      <c r="NZV35" s="25"/>
      <c r="NZW35" s="25"/>
      <c r="NZX35" s="25"/>
      <c r="NZY35" s="25"/>
      <c r="NZZ35" s="25"/>
      <c r="OAA35" s="25"/>
      <c r="OAB35" s="25"/>
      <c r="OAC35" s="25"/>
      <c r="OAD35" s="25"/>
      <c r="OAE35" s="25"/>
      <c r="OAF35" s="25"/>
      <c r="OAG35" s="25"/>
      <c r="OAH35" s="25"/>
      <c r="OAI35" s="25"/>
      <c r="OAJ35" s="25"/>
      <c r="OAK35" s="25"/>
      <c r="OAL35" s="25"/>
      <c r="OAM35" s="25"/>
      <c r="OAN35" s="25"/>
      <c r="OAO35" s="25"/>
      <c r="OAP35" s="25"/>
      <c r="OAQ35" s="25"/>
      <c r="OAR35" s="25"/>
      <c r="OAS35" s="25"/>
      <c r="OAT35" s="25"/>
      <c r="OAU35" s="25"/>
      <c r="OAV35" s="25"/>
      <c r="OAW35" s="25"/>
      <c r="OAX35" s="25"/>
      <c r="OAY35" s="25"/>
      <c r="OAZ35" s="25"/>
      <c r="OBA35" s="25"/>
      <c r="OBB35" s="25"/>
      <c r="OBC35" s="25"/>
      <c r="OBD35" s="25"/>
      <c r="OBE35" s="25"/>
      <c r="OBF35" s="25"/>
      <c r="OBG35" s="25"/>
      <c r="OBH35" s="25"/>
      <c r="OBI35" s="25"/>
      <c r="OBJ35" s="25"/>
      <c r="OBK35" s="25"/>
      <c r="OBL35" s="25"/>
      <c r="OBM35" s="25"/>
      <c r="OBN35" s="25"/>
      <c r="OBO35" s="25"/>
      <c r="OBP35" s="25"/>
      <c r="OBQ35" s="25"/>
      <c r="OBR35" s="25"/>
      <c r="OBS35" s="25"/>
      <c r="OBT35" s="25"/>
      <c r="OBU35" s="25"/>
      <c r="OBV35" s="25"/>
      <c r="OBW35" s="25"/>
      <c r="OBX35" s="25"/>
      <c r="OBY35" s="25"/>
      <c r="OBZ35" s="25"/>
      <c r="OCA35" s="25"/>
      <c r="OCB35" s="25"/>
      <c r="OCC35" s="25"/>
      <c r="OCD35" s="25"/>
      <c r="OCE35" s="25"/>
      <c r="OCF35" s="25"/>
      <c r="OCG35" s="25"/>
      <c r="OCH35" s="25"/>
      <c r="OCI35" s="25"/>
      <c r="OCJ35" s="25"/>
      <c r="OCK35" s="25"/>
      <c r="OCL35" s="25"/>
      <c r="OCM35" s="25"/>
      <c r="OCN35" s="25"/>
      <c r="OCO35" s="25"/>
      <c r="OCP35" s="25"/>
      <c r="OCQ35" s="25"/>
      <c r="OCR35" s="25"/>
      <c r="OCS35" s="25"/>
      <c r="OCT35" s="25"/>
      <c r="OCU35" s="25"/>
      <c r="OCV35" s="25"/>
      <c r="OCW35" s="25"/>
      <c r="OCX35" s="25"/>
      <c r="OCY35" s="25"/>
      <c r="OCZ35" s="25"/>
      <c r="ODA35" s="25"/>
      <c r="ODB35" s="25"/>
      <c r="ODC35" s="25"/>
      <c r="ODD35" s="25"/>
      <c r="ODE35" s="25"/>
      <c r="ODF35" s="25"/>
      <c r="ODG35" s="25"/>
      <c r="ODH35" s="25"/>
      <c r="ODI35" s="25"/>
      <c r="ODJ35" s="25"/>
      <c r="ODK35" s="25"/>
      <c r="ODL35" s="25"/>
      <c r="ODM35" s="25"/>
      <c r="ODN35" s="25"/>
      <c r="ODO35" s="25"/>
      <c r="ODP35" s="25"/>
      <c r="ODQ35" s="25"/>
      <c r="ODR35" s="25"/>
      <c r="ODS35" s="25"/>
      <c r="ODT35" s="25"/>
      <c r="ODU35" s="25"/>
      <c r="ODV35" s="25"/>
      <c r="ODW35" s="25"/>
      <c r="ODX35" s="25"/>
      <c r="ODY35" s="25"/>
      <c r="ODZ35" s="25"/>
      <c r="OEA35" s="25"/>
      <c r="OEB35" s="25"/>
      <c r="OEC35" s="25"/>
      <c r="OED35" s="25"/>
      <c r="OEE35" s="25"/>
      <c r="OEF35" s="25"/>
      <c r="OEG35" s="25"/>
      <c r="OEH35" s="25"/>
      <c r="OEI35" s="25"/>
      <c r="OEJ35" s="25"/>
      <c r="OEK35" s="25"/>
      <c r="OEL35" s="25"/>
      <c r="OEM35" s="25"/>
      <c r="OEN35" s="25"/>
      <c r="OEO35" s="25"/>
      <c r="OEP35" s="25"/>
      <c r="OEQ35" s="25"/>
      <c r="OER35" s="25"/>
      <c r="OES35" s="25"/>
      <c r="OET35" s="25"/>
      <c r="OEU35" s="25"/>
      <c r="OEV35" s="25"/>
      <c r="OEW35" s="25"/>
      <c r="OEX35" s="25"/>
      <c r="OEY35" s="25"/>
      <c r="OEZ35" s="25"/>
      <c r="OFA35" s="25"/>
      <c r="OFB35" s="25"/>
      <c r="OFC35" s="25"/>
      <c r="OFD35" s="25"/>
      <c r="OFE35" s="25"/>
      <c r="OFF35" s="25"/>
      <c r="OFG35" s="25"/>
      <c r="OFH35" s="25"/>
      <c r="OFI35" s="25"/>
      <c r="OFJ35" s="25"/>
      <c r="OFK35" s="25"/>
      <c r="OFL35" s="25"/>
      <c r="OFM35" s="25"/>
      <c r="OFN35" s="25"/>
      <c r="OFO35" s="25"/>
      <c r="OFP35" s="25"/>
      <c r="OFQ35" s="25"/>
      <c r="OFR35" s="25"/>
      <c r="OFS35" s="25"/>
      <c r="OFT35" s="25"/>
      <c r="OFU35" s="25"/>
      <c r="OFV35" s="25"/>
      <c r="OFW35" s="25"/>
      <c r="OFX35" s="25"/>
      <c r="OFY35" s="25"/>
      <c r="OFZ35" s="25"/>
      <c r="OGA35" s="25"/>
      <c r="OGB35" s="25"/>
      <c r="OGC35" s="25"/>
      <c r="OGD35" s="25"/>
      <c r="OGE35" s="25"/>
      <c r="OGF35" s="25"/>
      <c r="OGG35" s="25"/>
      <c r="OGH35" s="25"/>
      <c r="OGI35" s="25"/>
      <c r="OGJ35" s="25"/>
      <c r="OGK35" s="25"/>
      <c r="OGL35" s="25"/>
      <c r="OGM35" s="25"/>
      <c r="OGN35" s="25"/>
      <c r="OGO35" s="25"/>
      <c r="OGP35" s="25"/>
      <c r="OGQ35" s="25"/>
      <c r="OGR35" s="25"/>
      <c r="OGS35" s="25"/>
      <c r="OGT35" s="25"/>
      <c r="OGU35" s="25"/>
      <c r="OGV35" s="25"/>
      <c r="OGW35" s="25"/>
      <c r="OGX35" s="25"/>
      <c r="OGY35" s="25"/>
      <c r="OGZ35" s="25"/>
      <c r="OHA35" s="25"/>
      <c r="OHB35" s="25"/>
      <c r="OHC35" s="25"/>
      <c r="OHD35" s="25"/>
      <c r="OHE35" s="25"/>
      <c r="OHF35" s="25"/>
      <c r="OHG35" s="25"/>
      <c r="OHH35" s="25"/>
      <c r="OHI35" s="25"/>
      <c r="OHJ35" s="25"/>
      <c r="OHK35" s="25"/>
      <c r="OHL35" s="25"/>
      <c r="OHM35" s="25"/>
      <c r="OHN35" s="25"/>
      <c r="OHO35" s="25"/>
      <c r="OHP35" s="25"/>
      <c r="OHQ35" s="25"/>
      <c r="OHR35" s="25"/>
      <c r="OHS35" s="25"/>
      <c r="OHT35" s="25"/>
      <c r="OHU35" s="25"/>
      <c r="OHV35" s="25"/>
      <c r="OHW35" s="25"/>
      <c r="OHX35" s="25"/>
      <c r="OHY35" s="25"/>
      <c r="OHZ35" s="25"/>
      <c r="OIA35" s="25"/>
      <c r="OIB35" s="25"/>
      <c r="OIC35" s="25"/>
      <c r="OID35" s="25"/>
      <c r="OIE35" s="25"/>
      <c r="OIF35" s="25"/>
      <c r="OIG35" s="25"/>
      <c r="OIH35" s="25"/>
      <c r="OII35" s="25"/>
      <c r="OIJ35" s="25"/>
      <c r="OIK35" s="25"/>
      <c r="OIL35" s="25"/>
      <c r="OIM35" s="25"/>
      <c r="OIN35" s="25"/>
      <c r="OIO35" s="25"/>
      <c r="OIP35" s="25"/>
      <c r="OIQ35" s="25"/>
      <c r="OIR35" s="25"/>
      <c r="OIS35" s="25"/>
      <c r="OIT35" s="25"/>
      <c r="OIU35" s="25"/>
      <c r="OIV35" s="25"/>
      <c r="OIW35" s="25"/>
      <c r="OIX35" s="25"/>
      <c r="OIY35" s="25"/>
      <c r="OIZ35" s="25"/>
      <c r="OJA35" s="25"/>
      <c r="OJB35" s="25"/>
      <c r="OJC35" s="25"/>
      <c r="OJD35" s="25"/>
      <c r="OJE35" s="25"/>
      <c r="OJF35" s="25"/>
      <c r="OJG35" s="25"/>
      <c r="OJH35" s="25"/>
      <c r="OJI35" s="25"/>
      <c r="OJJ35" s="25"/>
      <c r="OJK35" s="25"/>
      <c r="OJL35" s="25"/>
      <c r="OJM35" s="25"/>
      <c r="OJN35" s="25"/>
      <c r="OJO35" s="25"/>
      <c r="OJP35" s="25"/>
      <c r="OJQ35" s="25"/>
      <c r="OJR35" s="25"/>
      <c r="OJS35" s="25"/>
      <c r="OJT35" s="25"/>
      <c r="OJU35" s="25"/>
      <c r="OJV35" s="25"/>
      <c r="OJW35" s="25"/>
      <c r="OJX35" s="25"/>
      <c r="OJY35" s="25"/>
      <c r="OJZ35" s="25"/>
      <c r="OKA35" s="25"/>
      <c r="OKB35" s="25"/>
      <c r="OKC35" s="25"/>
      <c r="OKD35" s="25"/>
      <c r="OKE35" s="25"/>
      <c r="OKF35" s="25"/>
      <c r="OKG35" s="25"/>
      <c r="OKH35" s="25"/>
      <c r="OKI35" s="25"/>
      <c r="OKJ35" s="25"/>
      <c r="OKK35" s="25"/>
      <c r="OKL35" s="25"/>
      <c r="OKM35" s="25"/>
      <c r="OKN35" s="25"/>
      <c r="OKO35" s="25"/>
      <c r="OKP35" s="25"/>
      <c r="OKQ35" s="25"/>
      <c r="OKR35" s="25"/>
      <c r="OKS35" s="25"/>
      <c r="OKT35" s="25"/>
      <c r="OKU35" s="25"/>
      <c r="OKV35" s="25"/>
      <c r="OKW35" s="25"/>
      <c r="OKX35" s="25"/>
      <c r="OKY35" s="25"/>
      <c r="OKZ35" s="25"/>
      <c r="OLA35" s="25"/>
      <c r="OLB35" s="25"/>
      <c r="OLC35" s="25"/>
      <c r="OLD35" s="25"/>
      <c r="OLE35" s="25"/>
      <c r="OLF35" s="25"/>
      <c r="OLG35" s="25"/>
      <c r="OLH35" s="25"/>
      <c r="OLI35" s="25"/>
      <c r="OLJ35" s="25"/>
      <c r="OLK35" s="25"/>
      <c r="OLL35" s="25"/>
      <c r="OLM35" s="25"/>
      <c r="OLN35" s="25"/>
      <c r="OLO35" s="25"/>
      <c r="OLP35" s="25"/>
      <c r="OLQ35" s="25"/>
      <c r="OLR35" s="25"/>
      <c r="OLS35" s="25"/>
      <c r="OLT35" s="25"/>
      <c r="OLU35" s="25"/>
      <c r="OLV35" s="25"/>
      <c r="OLW35" s="25"/>
      <c r="OLX35" s="25"/>
      <c r="OLY35" s="25"/>
      <c r="OLZ35" s="25"/>
      <c r="OMA35" s="25"/>
      <c r="OMB35" s="25"/>
      <c r="OMC35" s="25"/>
      <c r="OMD35" s="25"/>
      <c r="OME35" s="25"/>
      <c r="OMF35" s="25"/>
      <c r="OMG35" s="25"/>
      <c r="OMH35" s="25"/>
      <c r="OMI35" s="25"/>
      <c r="OMJ35" s="25"/>
      <c r="OMK35" s="25"/>
      <c r="OML35" s="25"/>
      <c r="OMM35" s="25"/>
      <c r="OMN35" s="25"/>
      <c r="OMO35" s="25"/>
      <c r="OMP35" s="25"/>
      <c r="OMQ35" s="25"/>
      <c r="OMR35" s="25"/>
      <c r="OMS35" s="25"/>
      <c r="OMT35" s="25"/>
      <c r="OMU35" s="25"/>
      <c r="OMV35" s="25"/>
      <c r="OMW35" s="25"/>
      <c r="OMX35" s="25"/>
      <c r="OMY35" s="25"/>
      <c r="OMZ35" s="25"/>
      <c r="ONA35" s="25"/>
      <c r="ONB35" s="25"/>
      <c r="ONC35" s="25"/>
      <c r="OND35" s="25"/>
      <c r="ONE35" s="25"/>
      <c r="ONF35" s="25"/>
      <c r="ONG35" s="25"/>
      <c r="ONH35" s="25"/>
      <c r="ONI35" s="25"/>
      <c r="ONJ35" s="25"/>
      <c r="ONK35" s="25"/>
      <c r="ONL35" s="25"/>
      <c r="ONM35" s="25"/>
      <c r="ONN35" s="25"/>
      <c r="ONO35" s="25"/>
      <c r="ONP35" s="25"/>
      <c r="ONQ35" s="25"/>
      <c r="ONR35" s="25"/>
      <c r="ONS35" s="25"/>
      <c r="ONT35" s="25"/>
      <c r="ONU35" s="25"/>
      <c r="ONV35" s="25"/>
      <c r="ONW35" s="25"/>
      <c r="ONX35" s="25"/>
      <c r="ONY35" s="25"/>
      <c r="ONZ35" s="25"/>
      <c r="OOA35" s="25"/>
      <c r="OOB35" s="25"/>
      <c r="OOC35" s="25"/>
      <c r="OOD35" s="25"/>
      <c r="OOE35" s="25"/>
      <c r="OOF35" s="25"/>
      <c r="OOG35" s="25"/>
      <c r="OOH35" s="25"/>
      <c r="OOI35" s="25"/>
      <c r="OOJ35" s="25"/>
      <c r="OOK35" s="25"/>
      <c r="OOL35" s="25"/>
      <c r="OOM35" s="25"/>
      <c r="OON35" s="25"/>
      <c r="OOO35" s="25"/>
      <c r="OOP35" s="25"/>
      <c r="OOQ35" s="25"/>
      <c r="OOR35" s="25"/>
      <c r="OOS35" s="25"/>
      <c r="OOT35" s="25"/>
      <c r="OOU35" s="25"/>
      <c r="OOV35" s="25"/>
      <c r="OOW35" s="25"/>
      <c r="OOX35" s="25"/>
      <c r="OOY35" s="25"/>
      <c r="OOZ35" s="25"/>
      <c r="OPA35" s="25"/>
      <c r="OPB35" s="25"/>
      <c r="OPC35" s="25"/>
      <c r="OPD35" s="25"/>
      <c r="OPE35" s="25"/>
      <c r="OPF35" s="25"/>
      <c r="OPG35" s="25"/>
      <c r="OPH35" s="25"/>
      <c r="OPI35" s="25"/>
      <c r="OPJ35" s="25"/>
      <c r="OPK35" s="25"/>
      <c r="OPL35" s="25"/>
      <c r="OPM35" s="25"/>
      <c r="OPN35" s="25"/>
      <c r="OPO35" s="25"/>
      <c r="OPP35" s="25"/>
      <c r="OPQ35" s="25"/>
      <c r="OPR35" s="25"/>
      <c r="OPS35" s="25"/>
      <c r="OPT35" s="25"/>
      <c r="OPU35" s="25"/>
      <c r="OPV35" s="25"/>
      <c r="OPW35" s="25"/>
      <c r="OPX35" s="25"/>
      <c r="OPY35" s="25"/>
      <c r="OPZ35" s="25"/>
      <c r="OQA35" s="25"/>
      <c r="OQB35" s="25"/>
      <c r="OQC35" s="25"/>
      <c r="OQD35" s="25"/>
      <c r="OQE35" s="25"/>
      <c r="OQF35" s="25"/>
      <c r="OQG35" s="25"/>
      <c r="OQH35" s="25"/>
      <c r="OQI35" s="25"/>
      <c r="OQJ35" s="25"/>
      <c r="OQK35" s="25"/>
      <c r="OQL35" s="25"/>
      <c r="OQM35" s="25"/>
      <c r="OQN35" s="25"/>
      <c r="OQO35" s="25"/>
      <c r="OQP35" s="25"/>
      <c r="OQQ35" s="25"/>
      <c r="OQR35" s="25"/>
      <c r="OQS35" s="25"/>
      <c r="OQT35" s="25"/>
      <c r="OQU35" s="25"/>
      <c r="OQV35" s="25"/>
      <c r="OQW35" s="25"/>
      <c r="OQX35" s="25"/>
      <c r="OQY35" s="25"/>
      <c r="OQZ35" s="25"/>
      <c r="ORA35" s="25"/>
      <c r="ORB35" s="25"/>
      <c r="ORC35" s="25"/>
      <c r="ORD35" s="25"/>
      <c r="ORE35" s="25"/>
      <c r="ORF35" s="25"/>
      <c r="ORG35" s="25"/>
      <c r="ORH35" s="25"/>
      <c r="ORI35" s="25"/>
      <c r="ORJ35" s="25"/>
      <c r="ORK35" s="25"/>
      <c r="ORL35" s="25"/>
      <c r="ORM35" s="25"/>
      <c r="ORN35" s="25"/>
      <c r="ORO35" s="25"/>
      <c r="ORP35" s="25"/>
      <c r="ORQ35" s="25"/>
      <c r="ORR35" s="25"/>
      <c r="ORS35" s="25"/>
      <c r="ORT35" s="25"/>
      <c r="ORU35" s="25"/>
      <c r="ORV35" s="25"/>
      <c r="ORW35" s="25"/>
      <c r="ORX35" s="25"/>
      <c r="ORY35" s="25"/>
      <c r="ORZ35" s="25"/>
      <c r="OSA35" s="25"/>
      <c r="OSB35" s="25"/>
      <c r="OSC35" s="25"/>
      <c r="OSD35" s="25"/>
      <c r="OSE35" s="25"/>
      <c r="OSF35" s="25"/>
      <c r="OSG35" s="25"/>
      <c r="OSH35" s="25"/>
      <c r="OSI35" s="25"/>
      <c r="OSJ35" s="25"/>
      <c r="OSK35" s="25"/>
      <c r="OSL35" s="25"/>
      <c r="OSM35" s="25"/>
      <c r="OSN35" s="25"/>
      <c r="OSO35" s="25"/>
      <c r="OSP35" s="25"/>
      <c r="OSQ35" s="25"/>
      <c r="OSR35" s="25"/>
      <c r="OSS35" s="25"/>
      <c r="OST35" s="25"/>
      <c r="OSU35" s="25"/>
      <c r="OSV35" s="25"/>
      <c r="OSW35" s="25"/>
      <c r="OSX35" s="25"/>
      <c r="OSY35" s="25"/>
      <c r="OSZ35" s="25"/>
      <c r="OTA35" s="25"/>
      <c r="OTB35" s="25"/>
      <c r="OTC35" s="25"/>
      <c r="OTD35" s="25"/>
      <c r="OTE35" s="25"/>
      <c r="OTF35" s="25"/>
      <c r="OTG35" s="25"/>
      <c r="OTH35" s="25"/>
      <c r="OTI35" s="25"/>
      <c r="OTJ35" s="25"/>
      <c r="OTK35" s="25"/>
      <c r="OTL35" s="25"/>
      <c r="OTM35" s="25"/>
      <c r="OTN35" s="25"/>
      <c r="OTO35" s="25"/>
      <c r="OTP35" s="25"/>
      <c r="OTQ35" s="25"/>
      <c r="OTR35" s="25"/>
      <c r="OTS35" s="25"/>
      <c r="OTT35" s="25"/>
      <c r="OTU35" s="25"/>
      <c r="OTV35" s="25"/>
      <c r="OTW35" s="25"/>
      <c r="OTX35" s="25"/>
      <c r="OTY35" s="25"/>
      <c r="OTZ35" s="25"/>
      <c r="OUA35" s="25"/>
      <c r="OUB35" s="25"/>
      <c r="OUC35" s="25"/>
      <c r="OUD35" s="25"/>
      <c r="OUE35" s="25"/>
      <c r="OUF35" s="25"/>
      <c r="OUG35" s="25"/>
      <c r="OUH35" s="25"/>
      <c r="OUI35" s="25"/>
      <c r="OUJ35" s="25"/>
      <c r="OUK35" s="25"/>
      <c r="OUL35" s="25"/>
      <c r="OUM35" s="25"/>
      <c r="OUN35" s="25"/>
      <c r="OUO35" s="25"/>
      <c r="OUP35" s="25"/>
      <c r="OUQ35" s="25"/>
      <c r="OUR35" s="25"/>
      <c r="OUS35" s="25"/>
      <c r="OUT35" s="25"/>
      <c r="OUU35" s="25"/>
      <c r="OUV35" s="25"/>
      <c r="OUW35" s="25"/>
      <c r="OUX35" s="25"/>
      <c r="OUY35" s="25"/>
      <c r="OUZ35" s="25"/>
      <c r="OVA35" s="25"/>
      <c r="OVB35" s="25"/>
      <c r="OVC35" s="25"/>
      <c r="OVD35" s="25"/>
      <c r="OVE35" s="25"/>
      <c r="OVF35" s="25"/>
      <c r="OVG35" s="25"/>
      <c r="OVH35" s="25"/>
      <c r="OVI35" s="25"/>
      <c r="OVJ35" s="25"/>
      <c r="OVK35" s="25"/>
      <c r="OVL35" s="25"/>
      <c r="OVM35" s="25"/>
      <c r="OVN35" s="25"/>
      <c r="OVO35" s="25"/>
      <c r="OVP35" s="25"/>
      <c r="OVQ35" s="25"/>
      <c r="OVR35" s="25"/>
      <c r="OVS35" s="25"/>
      <c r="OVT35" s="25"/>
      <c r="OVU35" s="25"/>
      <c r="OVV35" s="25"/>
      <c r="OVW35" s="25"/>
      <c r="OVX35" s="25"/>
      <c r="OVY35" s="25"/>
      <c r="OVZ35" s="25"/>
      <c r="OWA35" s="25"/>
      <c r="OWB35" s="25"/>
      <c r="OWC35" s="25"/>
      <c r="OWD35" s="25"/>
      <c r="OWE35" s="25"/>
      <c r="OWF35" s="25"/>
      <c r="OWG35" s="25"/>
      <c r="OWH35" s="25"/>
      <c r="OWI35" s="25"/>
      <c r="OWJ35" s="25"/>
      <c r="OWK35" s="25"/>
      <c r="OWL35" s="25"/>
      <c r="OWM35" s="25"/>
      <c r="OWN35" s="25"/>
      <c r="OWO35" s="25"/>
      <c r="OWP35" s="25"/>
      <c r="OWQ35" s="25"/>
      <c r="OWR35" s="25"/>
      <c r="OWS35" s="25"/>
      <c r="OWT35" s="25"/>
      <c r="OWU35" s="25"/>
      <c r="OWV35" s="25"/>
      <c r="OWW35" s="25"/>
      <c r="OWX35" s="25"/>
      <c r="OWY35" s="25"/>
      <c r="OWZ35" s="25"/>
      <c r="OXA35" s="25"/>
      <c r="OXB35" s="25"/>
      <c r="OXC35" s="25"/>
      <c r="OXD35" s="25"/>
      <c r="OXE35" s="25"/>
      <c r="OXF35" s="25"/>
      <c r="OXG35" s="25"/>
      <c r="OXH35" s="25"/>
      <c r="OXI35" s="25"/>
      <c r="OXJ35" s="25"/>
      <c r="OXK35" s="25"/>
      <c r="OXL35" s="25"/>
      <c r="OXM35" s="25"/>
      <c r="OXN35" s="25"/>
      <c r="OXO35" s="25"/>
      <c r="OXP35" s="25"/>
      <c r="OXQ35" s="25"/>
      <c r="OXR35" s="25"/>
      <c r="OXS35" s="25"/>
      <c r="OXT35" s="25"/>
      <c r="OXU35" s="25"/>
      <c r="OXV35" s="25"/>
      <c r="OXW35" s="25"/>
      <c r="OXX35" s="25"/>
      <c r="OXY35" s="25"/>
      <c r="OXZ35" s="25"/>
      <c r="OYA35" s="25"/>
      <c r="OYB35" s="25"/>
      <c r="OYC35" s="25"/>
      <c r="OYD35" s="25"/>
      <c r="OYE35" s="25"/>
      <c r="OYF35" s="25"/>
      <c r="OYG35" s="25"/>
      <c r="OYH35" s="25"/>
      <c r="OYI35" s="25"/>
      <c r="OYJ35" s="25"/>
      <c r="OYK35" s="25"/>
      <c r="OYL35" s="25"/>
      <c r="OYM35" s="25"/>
      <c r="OYN35" s="25"/>
      <c r="OYO35" s="25"/>
      <c r="OYP35" s="25"/>
      <c r="OYQ35" s="25"/>
      <c r="OYR35" s="25"/>
      <c r="OYS35" s="25"/>
      <c r="OYT35" s="25"/>
      <c r="OYU35" s="25"/>
      <c r="OYV35" s="25"/>
      <c r="OYW35" s="25"/>
      <c r="OYX35" s="25"/>
      <c r="OYY35" s="25"/>
      <c r="OYZ35" s="25"/>
      <c r="OZA35" s="25"/>
      <c r="OZB35" s="25"/>
      <c r="OZC35" s="25"/>
      <c r="OZD35" s="25"/>
      <c r="OZE35" s="25"/>
      <c r="OZF35" s="25"/>
      <c r="OZG35" s="25"/>
      <c r="OZH35" s="25"/>
      <c r="OZI35" s="25"/>
      <c r="OZJ35" s="25"/>
      <c r="OZK35" s="25"/>
      <c r="OZL35" s="25"/>
      <c r="OZM35" s="25"/>
      <c r="OZN35" s="25"/>
      <c r="OZO35" s="25"/>
      <c r="OZP35" s="25"/>
      <c r="OZQ35" s="25"/>
      <c r="OZR35" s="25"/>
      <c r="OZS35" s="25"/>
      <c r="OZT35" s="25"/>
      <c r="OZU35" s="25"/>
      <c r="OZV35" s="25"/>
      <c r="OZW35" s="25"/>
      <c r="OZX35" s="25"/>
      <c r="OZY35" s="25"/>
      <c r="OZZ35" s="25"/>
      <c r="PAA35" s="25"/>
      <c r="PAB35" s="25"/>
      <c r="PAC35" s="25"/>
      <c r="PAD35" s="25"/>
      <c r="PAE35" s="25"/>
      <c r="PAF35" s="25"/>
      <c r="PAG35" s="25"/>
      <c r="PAH35" s="25"/>
      <c r="PAI35" s="25"/>
      <c r="PAJ35" s="25"/>
      <c r="PAK35" s="25"/>
      <c r="PAL35" s="25"/>
      <c r="PAM35" s="25"/>
      <c r="PAN35" s="25"/>
      <c r="PAO35" s="25"/>
      <c r="PAP35" s="25"/>
      <c r="PAQ35" s="25"/>
      <c r="PAR35" s="25"/>
      <c r="PAS35" s="25"/>
      <c r="PAT35" s="25"/>
      <c r="PAU35" s="25"/>
      <c r="PAV35" s="25"/>
      <c r="PAW35" s="25"/>
      <c r="PAX35" s="25"/>
      <c r="PAY35" s="25"/>
      <c r="PAZ35" s="25"/>
      <c r="PBA35" s="25"/>
      <c r="PBB35" s="25"/>
      <c r="PBC35" s="25"/>
      <c r="PBD35" s="25"/>
      <c r="PBE35" s="25"/>
      <c r="PBF35" s="25"/>
      <c r="PBG35" s="25"/>
      <c r="PBH35" s="25"/>
      <c r="PBI35" s="25"/>
      <c r="PBJ35" s="25"/>
      <c r="PBK35" s="25"/>
      <c r="PBL35" s="25"/>
      <c r="PBM35" s="25"/>
      <c r="PBN35" s="25"/>
      <c r="PBO35" s="25"/>
      <c r="PBP35" s="25"/>
      <c r="PBQ35" s="25"/>
      <c r="PBR35" s="25"/>
      <c r="PBS35" s="25"/>
      <c r="PBT35" s="25"/>
      <c r="PBU35" s="25"/>
      <c r="PBV35" s="25"/>
      <c r="PBW35" s="25"/>
      <c r="PBX35" s="25"/>
      <c r="PBY35" s="25"/>
      <c r="PBZ35" s="25"/>
      <c r="PCA35" s="25"/>
      <c r="PCB35" s="25"/>
      <c r="PCC35" s="25"/>
      <c r="PCD35" s="25"/>
      <c r="PCE35" s="25"/>
      <c r="PCF35" s="25"/>
      <c r="PCG35" s="25"/>
      <c r="PCH35" s="25"/>
      <c r="PCI35" s="25"/>
      <c r="PCJ35" s="25"/>
      <c r="PCK35" s="25"/>
      <c r="PCL35" s="25"/>
      <c r="PCM35" s="25"/>
      <c r="PCN35" s="25"/>
      <c r="PCO35" s="25"/>
      <c r="PCP35" s="25"/>
      <c r="PCQ35" s="25"/>
      <c r="PCR35" s="25"/>
      <c r="PCS35" s="25"/>
      <c r="PCT35" s="25"/>
      <c r="PCU35" s="25"/>
      <c r="PCV35" s="25"/>
      <c r="PCW35" s="25"/>
      <c r="PCX35" s="25"/>
      <c r="PCY35" s="25"/>
      <c r="PCZ35" s="25"/>
      <c r="PDA35" s="25"/>
      <c r="PDB35" s="25"/>
      <c r="PDC35" s="25"/>
      <c r="PDD35" s="25"/>
      <c r="PDE35" s="25"/>
      <c r="PDF35" s="25"/>
      <c r="PDG35" s="25"/>
      <c r="PDH35" s="25"/>
      <c r="PDI35" s="25"/>
      <c r="PDJ35" s="25"/>
      <c r="PDK35" s="25"/>
      <c r="PDL35" s="25"/>
      <c r="PDM35" s="25"/>
      <c r="PDN35" s="25"/>
      <c r="PDO35" s="25"/>
      <c r="PDP35" s="25"/>
      <c r="PDQ35" s="25"/>
      <c r="PDR35" s="25"/>
      <c r="PDS35" s="25"/>
      <c r="PDT35" s="25"/>
      <c r="PDU35" s="25"/>
      <c r="PDV35" s="25"/>
      <c r="PDW35" s="25"/>
      <c r="PDX35" s="25"/>
      <c r="PDY35" s="25"/>
      <c r="PDZ35" s="25"/>
      <c r="PEA35" s="25"/>
      <c r="PEB35" s="25"/>
      <c r="PEC35" s="25"/>
      <c r="PED35" s="25"/>
      <c r="PEE35" s="25"/>
      <c r="PEF35" s="25"/>
      <c r="PEG35" s="25"/>
      <c r="PEH35" s="25"/>
      <c r="PEI35" s="25"/>
      <c r="PEJ35" s="25"/>
      <c r="PEK35" s="25"/>
      <c r="PEL35" s="25"/>
      <c r="PEM35" s="25"/>
      <c r="PEN35" s="25"/>
      <c r="PEO35" s="25"/>
      <c r="PEP35" s="25"/>
      <c r="PEQ35" s="25"/>
      <c r="PER35" s="25"/>
      <c r="PES35" s="25"/>
      <c r="PET35" s="25"/>
      <c r="PEU35" s="25"/>
      <c r="PEV35" s="25"/>
      <c r="PEW35" s="25"/>
      <c r="PEX35" s="25"/>
      <c r="PEY35" s="25"/>
      <c r="PEZ35" s="25"/>
      <c r="PFA35" s="25"/>
      <c r="PFB35" s="25"/>
      <c r="PFC35" s="25"/>
      <c r="PFD35" s="25"/>
      <c r="PFE35" s="25"/>
      <c r="PFF35" s="25"/>
      <c r="PFG35" s="25"/>
      <c r="PFH35" s="25"/>
      <c r="PFI35" s="25"/>
      <c r="PFJ35" s="25"/>
      <c r="PFK35" s="25"/>
      <c r="PFL35" s="25"/>
      <c r="PFM35" s="25"/>
      <c r="PFN35" s="25"/>
      <c r="PFO35" s="25"/>
      <c r="PFP35" s="25"/>
      <c r="PFQ35" s="25"/>
      <c r="PFR35" s="25"/>
      <c r="PFS35" s="25"/>
      <c r="PFT35" s="25"/>
      <c r="PFU35" s="25"/>
      <c r="PFV35" s="25"/>
      <c r="PFW35" s="25"/>
      <c r="PFX35" s="25"/>
      <c r="PFY35" s="25"/>
      <c r="PFZ35" s="25"/>
      <c r="PGA35" s="25"/>
      <c r="PGB35" s="25"/>
      <c r="PGC35" s="25"/>
      <c r="PGD35" s="25"/>
      <c r="PGE35" s="25"/>
      <c r="PGF35" s="25"/>
      <c r="PGG35" s="25"/>
      <c r="PGH35" s="25"/>
      <c r="PGI35" s="25"/>
      <c r="PGJ35" s="25"/>
      <c r="PGK35" s="25"/>
      <c r="PGL35" s="25"/>
      <c r="PGM35" s="25"/>
      <c r="PGN35" s="25"/>
      <c r="PGO35" s="25"/>
      <c r="PGP35" s="25"/>
      <c r="PGQ35" s="25"/>
      <c r="PGR35" s="25"/>
      <c r="PGS35" s="25"/>
      <c r="PGT35" s="25"/>
      <c r="PGU35" s="25"/>
      <c r="PGV35" s="25"/>
      <c r="PGW35" s="25"/>
      <c r="PGX35" s="25"/>
      <c r="PGY35" s="25"/>
      <c r="PGZ35" s="25"/>
      <c r="PHA35" s="25"/>
      <c r="PHB35" s="25"/>
      <c r="PHC35" s="25"/>
      <c r="PHD35" s="25"/>
      <c r="PHE35" s="25"/>
      <c r="PHF35" s="25"/>
      <c r="PHG35" s="25"/>
      <c r="PHH35" s="25"/>
      <c r="PHI35" s="25"/>
      <c r="PHJ35" s="25"/>
      <c r="PHK35" s="25"/>
      <c r="PHL35" s="25"/>
      <c r="PHM35" s="25"/>
      <c r="PHN35" s="25"/>
      <c r="PHO35" s="25"/>
      <c r="PHP35" s="25"/>
      <c r="PHQ35" s="25"/>
      <c r="PHR35" s="25"/>
      <c r="PHS35" s="25"/>
      <c r="PHT35" s="25"/>
      <c r="PHU35" s="25"/>
      <c r="PHV35" s="25"/>
      <c r="PHW35" s="25"/>
      <c r="PHX35" s="25"/>
      <c r="PHY35" s="25"/>
      <c r="PHZ35" s="25"/>
      <c r="PIA35" s="25"/>
      <c r="PIB35" s="25"/>
      <c r="PIC35" s="25"/>
      <c r="PID35" s="25"/>
      <c r="PIE35" s="25"/>
      <c r="PIF35" s="25"/>
      <c r="PIG35" s="25"/>
      <c r="PIH35" s="25"/>
      <c r="PII35" s="25"/>
      <c r="PIJ35" s="25"/>
      <c r="PIK35" s="25"/>
      <c r="PIL35" s="25"/>
      <c r="PIM35" s="25"/>
      <c r="PIN35" s="25"/>
      <c r="PIO35" s="25"/>
      <c r="PIP35" s="25"/>
      <c r="PIQ35" s="25"/>
      <c r="PIR35" s="25"/>
      <c r="PIS35" s="25"/>
      <c r="PIT35" s="25"/>
      <c r="PIU35" s="25"/>
      <c r="PIV35" s="25"/>
      <c r="PIW35" s="25"/>
      <c r="PIX35" s="25"/>
      <c r="PIY35" s="25"/>
      <c r="PIZ35" s="25"/>
      <c r="PJA35" s="25"/>
      <c r="PJB35" s="25"/>
      <c r="PJC35" s="25"/>
      <c r="PJD35" s="25"/>
      <c r="PJE35" s="25"/>
      <c r="PJF35" s="25"/>
      <c r="PJG35" s="25"/>
      <c r="PJH35" s="25"/>
      <c r="PJI35" s="25"/>
      <c r="PJJ35" s="25"/>
      <c r="PJK35" s="25"/>
      <c r="PJL35" s="25"/>
      <c r="PJM35" s="25"/>
      <c r="PJN35" s="25"/>
      <c r="PJO35" s="25"/>
      <c r="PJP35" s="25"/>
      <c r="PJQ35" s="25"/>
      <c r="PJR35" s="25"/>
      <c r="PJS35" s="25"/>
      <c r="PJT35" s="25"/>
      <c r="PJU35" s="25"/>
      <c r="PJV35" s="25"/>
      <c r="PJW35" s="25"/>
      <c r="PJX35" s="25"/>
      <c r="PJY35" s="25"/>
      <c r="PJZ35" s="25"/>
      <c r="PKA35" s="25"/>
      <c r="PKB35" s="25"/>
      <c r="PKC35" s="25"/>
      <c r="PKD35" s="25"/>
      <c r="PKE35" s="25"/>
      <c r="PKF35" s="25"/>
      <c r="PKG35" s="25"/>
      <c r="PKH35" s="25"/>
      <c r="PKI35" s="25"/>
      <c r="PKJ35" s="25"/>
      <c r="PKK35" s="25"/>
      <c r="PKL35" s="25"/>
      <c r="PKM35" s="25"/>
      <c r="PKN35" s="25"/>
      <c r="PKO35" s="25"/>
      <c r="PKP35" s="25"/>
      <c r="PKQ35" s="25"/>
      <c r="PKR35" s="25"/>
      <c r="PKS35" s="25"/>
      <c r="PKT35" s="25"/>
      <c r="PKU35" s="25"/>
      <c r="PKV35" s="25"/>
      <c r="PKW35" s="25"/>
      <c r="PKX35" s="25"/>
      <c r="PKY35" s="25"/>
      <c r="PKZ35" s="25"/>
      <c r="PLA35" s="25"/>
      <c r="PLB35" s="25"/>
      <c r="PLC35" s="25"/>
      <c r="PLD35" s="25"/>
      <c r="PLE35" s="25"/>
      <c r="PLF35" s="25"/>
      <c r="PLG35" s="25"/>
      <c r="PLH35" s="25"/>
      <c r="PLI35" s="25"/>
      <c r="PLJ35" s="25"/>
      <c r="PLK35" s="25"/>
      <c r="PLL35" s="25"/>
      <c r="PLM35" s="25"/>
      <c r="PLN35" s="25"/>
      <c r="PLO35" s="25"/>
      <c r="PLP35" s="25"/>
      <c r="PLQ35" s="25"/>
      <c r="PLR35" s="25"/>
      <c r="PLS35" s="25"/>
      <c r="PLT35" s="25"/>
      <c r="PLU35" s="25"/>
      <c r="PLV35" s="25"/>
      <c r="PLW35" s="25"/>
      <c r="PLX35" s="25"/>
      <c r="PLY35" s="25"/>
      <c r="PLZ35" s="25"/>
      <c r="PMA35" s="25"/>
      <c r="PMB35" s="25"/>
      <c r="PMC35" s="25"/>
      <c r="PMD35" s="25"/>
      <c r="PME35" s="25"/>
      <c r="PMF35" s="25"/>
      <c r="PMG35" s="25"/>
      <c r="PMH35" s="25"/>
      <c r="PMI35" s="25"/>
      <c r="PMJ35" s="25"/>
      <c r="PMK35" s="25"/>
      <c r="PML35" s="25"/>
      <c r="PMM35" s="25"/>
      <c r="PMN35" s="25"/>
      <c r="PMO35" s="25"/>
      <c r="PMP35" s="25"/>
      <c r="PMQ35" s="25"/>
      <c r="PMR35" s="25"/>
      <c r="PMS35" s="25"/>
      <c r="PMT35" s="25"/>
      <c r="PMU35" s="25"/>
      <c r="PMV35" s="25"/>
      <c r="PMW35" s="25"/>
      <c r="PMX35" s="25"/>
      <c r="PMY35" s="25"/>
      <c r="PMZ35" s="25"/>
      <c r="PNA35" s="25"/>
      <c r="PNB35" s="25"/>
      <c r="PNC35" s="25"/>
      <c r="PND35" s="25"/>
      <c r="PNE35" s="25"/>
      <c r="PNF35" s="25"/>
      <c r="PNG35" s="25"/>
      <c r="PNH35" s="25"/>
      <c r="PNI35" s="25"/>
      <c r="PNJ35" s="25"/>
      <c r="PNK35" s="25"/>
      <c r="PNL35" s="25"/>
      <c r="PNM35" s="25"/>
      <c r="PNN35" s="25"/>
      <c r="PNO35" s="25"/>
      <c r="PNP35" s="25"/>
      <c r="PNQ35" s="25"/>
      <c r="PNR35" s="25"/>
      <c r="PNS35" s="25"/>
      <c r="PNT35" s="25"/>
      <c r="PNU35" s="25"/>
      <c r="PNV35" s="25"/>
      <c r="PNW35" s="25"/>
      <c r="PNX35" s="25"/>
      <c r="PNY35" s="25"/>
      <c r="PNZ35" s="25"/>
      <c r="POA35" s="25"/>
      <c r="POB35" s="25"/>
      <c r="POC35" s="25"/>
      <c r="POD35" s="25"/>
      <c r="POE35" s="25"/>
      <c r="POF35" s="25"/>
      <c r="POG35" s="25"/>
      <c r="POH35" s="25"/>
      <c r="POI35" s="25"/>
      <c r="POJ35" s="25"/>
      <c r="POK35" s="25"/>
      <c r="POL35" s="25"/>
      <c r="POM35" s="25"/>
      <c r="PON35" s="25"/>
      <c r="POO35" s="25"/>
      <c r="POP35" s="25"/>
      <c r="POQ35" s="25"/>
      <c r="POR35" s="25"/>
      <c r="POS35" s="25"/>
      <c r="POT35" s="25"/>
      <c r="POU35" s="25"/>
      <c r="POV35" s="25"/>
      <c r="POW35" s="25"/>
      <c r="POX35" s="25"/>
      <c r="POY35" s="25"/>
      <c r="POZ35" s="25"/>
      <c r="PPA35" s="25"/>
      <c r="PPB35" s="25"/>
      <c r="PPC35" s="25"/>
      <c r="PPD35" s="25"/>
      <c r="PPE35" s="25"/>
      <c r="PPF35" s="25"/>
      <c r="PPG35" s="25"/>
      <c r="PPH35" s="25"/>
      <c r="PPI35" s="25"/>
      <c r="PPJ35" s="25"/>
      <c r="PPK35" s="25"/>
      <c r="PPL35" s="25"/>
      <c r="PPM35" s="25"/>
      <c r="PPN35" s="25"/>
      <c r="PPO35" s="25"/>
      <c r="PPP35" s="25"/>
      <c r="PPQ35" s="25"/>
      <c r="PPR35" s="25"/>
      <c r="PPS35" s="25"/>
      <c r="PPT35" s="25"/>
      <c r="PPU35" s="25"/>
      <c r="PPV35" s="25"/>
      <c r="PPW35" s="25"/>
      <c r="PPX35" s="25"/>
      <c r="PPY35" s="25"/>
      <c r="PPZ35" s="25"/>
      <c r="PQA35" s="25"/>
      <c r="PQB35" s="25"/>
      <c r="PQC35" s="25"/>
      <c r="PQD35" s="25"/>
      <c r="PQE35" s="25"/>
      <c r="PQF35" s="25"/>
      <c r="PQG35" s="25"/>
      <c r="PQH35" s="25"/>
      <c r="PQI35" s="25"/>
      <c r="PQJ35" s="25"/>
      <c r="PQK35" s="25"/>
      <c r="PQL35" s="25"/>
      <c r="PQM35" s="25"/>
      <c r="PQN35" s="25"/>
      <c r="PQO35" s="25"/>
      <c r="PQP35" s="25"/>
      <c r="PQQ35" s="25"/>
      <c r="PQR35" s="25"/>
      <c r="PQS35" s="25"/>
      <c r="PQT35" s="25"/>
      <c r="PQU35" s="25"/>
      <c r="PQV35" s="25"/>
      <c r="PQW35" s="25"/>
      <c r="PQX35" s="25"/>
      <c r="PQY35" s="25"/>
      <c r="PQZ35" s="25"/>
      <c r="PRA35" s="25"/>
      <c r="PRB35" s="25"/>
      <c r="PRC35" s="25"/>
      <c r="PRD35" s="25"/>
      <c r="PRE35" s="25"/>
      <c r="PRF35" s="25"/>
      <c r="PRG35" s="25"/>
      <c r="PRH35" s="25"/>
      <c r="PRI35" s="25"/>
      <c r="PRJ35" s="25"/>
      <c r="PRK35" s="25"/>
      <c r="PRL35" s="25"/>
      <c r="PRM35" s="25"/>
      <c r="PRN35" s="25"/>
      <c r="PRO35" s="25"/>
      <c r="PRP35" s="25"/>
      <c r="PRQ35" s="25"/>
      <c r="PRR35" s="25"/>
      <c r="PRS35" s="25"/>
      <c r="PRT35" s="25"/>
      <c r="PRU35" s="25"/>
      <c r="PRV35" s="25"/>
      <c r="PRW35" s="25"/>
      <c r="PRX35" s="25"/>
      <c r="PRY35" s="25"/>
      <c r="PRZ35" s="25"/>
      <c r="PSA35" s="25"/>
      <c r="PSB35" s="25"/>
      <c r="PSC35" s="25"/>
      <c r="PSD35" s="25"/>
      <c r="PSE35" s="25"/>
      <c r="PSF35" s="25"/>
      <c r="PSG35" s="25"/>
      <c r="PSH35" s="25"/>
      <c r="PSI35" s="25"/>
      <c r="PSJ35" s="25"/>
      <c r="PSK35" s="25"/>
      <c r="PSL35" s="25"/>
      <c r="PSM35" s="25"/>
      <c r="PSN35" s="25"/>
      <c r="PSO35" s="25"/>
      <c r="PSP35" s="25"/>
      <c r="PSQ35" s="25"/>
      <c r="PSR35" s="25"/>
      <c r="PSS35" s="25"/>
      <c r="PST35" s="25"/>
      <c r="PSU35" s="25"/>
      <c r="PSV35" s="25"/>
      <c r="PSW35" s="25"/>
      <c r="PSX35" s="25"/>
      <c r="PSY35" s="25"/>
      <c r="PSZ35" s="25"/>
      <c r="PTA35" s="25"/>
      <c r="PTB35" s="25"/>
      <c r="PTC35" s="25"/>
      <c r="PTD35" s="25"/>
      <c r="PTE35" s="25"/>
      <c r="PTF35" s="25"/>
      <c r="PTG35" s="25"/>
      <c r="PTH35" s="25"/>
      <c r="PTI35" s="25"/>
      <c r="PTJ35" s="25"/>
      <c r="PTK35" s="25"/>
      <c r="PTL35" s="25"/>
      <c r="PTM35" s="25"/>
      <c r="PTN35" s="25"/>
      <c r="PTO35" s="25"/>
      <c r="PTP35" s="25"/>
      <c r="PTQ35" s="25"/>
      <c r="PTR35" s="25"/>
      <c r="PTS35" s="25"/>
      <c r="PTT35" s="25"/>
      <c r="PTU35" s="25"/>
      <c r="PTV35" s="25"/>
      <c r="PTW35" s="25"/>
      <c r="PTX35" s="25"/>
      <c r="PTY35" s="25"/>
      <c r="PTZ35" s="25"/>
      <c r="PUA35" s="25"/>
      <c r="PUB35" s="25"/>
      <c r="PUC35" s="25"/>
      <c r="PUD35" s="25"/>
      <c r="PUE35" s="25"/>
      <c r="PUF35" s="25"/>
      <c r="PUG35" s="25"/>
      <c r="PUH35" s="25"/>
      <c r="PUI35" s="25"/>
      <c r="PUJ35" s="25"/>
      <c r="PUK35" s="25"/>
      <c r="PUL35" s="25"/>
      <c r="PUM35" s="25"/>
      <c r="PUN35" s="25"/>
      <c r="PUO35" s="25"/>
      <c r="PUP35" s="25"/>
      <c r="PUQ35" s="25"/>
      <c r="PUR35" s="25"/>
      <c r="PUS35" s="25"/>
      <c r="PUT35" s="25"/>
      <c r="PUU35" s="25"/>
      <c r="PUV35" s="25"/>
      <c r="PUW35" s="25"/>
      <c r="PUX35" s="25"/>
      <c r="PUY35" s="25"/>
      <c r="PUZ35" s="25"/>
      <c r="PVA35" s="25"/>
      <c r="PVB35" s="25"/>
      <c r="PVC35" s="25"/>
      <c r="PVD35" s="25"/>
      <c r="PVE35" s="25"/>
      <c r="PVF35" s="25"/>
      <c r="PVG35" s="25"/>
      <c r="PVH35" s="25"/>
      <c r="PVI35" s="25"/>
      <c r="PVJ35" s="25"/>
      <c r="PVK35" s="25"/>
      <c r="PVL35" s="25"/>
      <c r="PVM35" s="25"/>
      <c r="PVN35" s="25"/>
      <c r="PVO35" s="25"/>
      <c r="PVP35" s="25"/>
      <c r="PVQ35" s="25"/>
      <c r="PVR35" s="25"/>
      <c r="PVS35" s="25"/>
      <c r="PVT35" s="25"/>
      <c r="PVU35" s="25"/>
      <c r="PVV35" s="25"/>
      <c r="PVW35" s="25"/>
      <c r="PVX35" s="25"/>
      <c r="PVY35" s="25"/>
      <c r="PVZ35" s="25"/>
      <c r="PWA35" s="25"/>
      <c r="PWB35" s="25"/>
      <c r="PWC35" s="25"/>
      <c r="PWD35" s="25"/>
      <c r="PWE35" s="25"/>
      <c r="PWF35" s="25"/>
      <c r="PWG35" s="25"/>
      <c r="PWH35" s="25"/>
      <c r="PWI35" s="25"/>
      <c r="PWJ35" s="25"/>
      <c r="PWK35" s="25"/>
      <c r="PWL35" s="25"/>
      <c r="PWM35" s="25"/>
      <c r="PWN35" s="25"/>
      <c r="PWO35" s="25"/>
      <c r="PWP35" s="25"/>
      <c r="PWQ35" s="25"/>
      <c r="PWR35" s="25"/>
      <c r="PWS35" s="25"/>
      <c r="PWT35" s="25"/>
      <c r="PWU35" s="25"/>
      <c r="PWV35" s="25"/>
      <c r="PWW35" s="25"/>
      <c r="PWX35" s="25"/>
      <c r="PWY35" s="25"/>
      <c r="PWZ35" s="25"/>
      <c r="PXA35" s="25"/>
      <c r="PXB35" s="25"/>
      <c r="PXC35" s="25"/>
      <c r="PXD35" s="25"/>
      <c r="PXE35" s="25"/>
      <c r="PXF35" s="25"/>
      <c r="PXG35" s="25"/>
      <c r="PXH35" s="25"/>
      <c r="PXI35" s="25"/>
      <c r="PXJ35" s="25"/>
      <c r="PXK35" s="25"/>
      <c r="PXL35" s="25"/>
      <c r="PXM35" s="25"/>
      <c r="PXN35" s="25"/>
      <c r="PXO35" s="25"/>
      <c r="PXP35" s="25"/>
      <c r="PXQ35" s="25"/>
      <c r="PXR35" s="25"/>
      <c r="PXS35" s="25"/>
      <c r="PXT35" s="25"/>
      <c r="PXU35" s="25"/>
      <c r="PXV35" s="25"/>
      <c r="PXW35" s="25"/>
      <c r="PXX35" s="25"/>
      <c r="PXY35" s="25"/>
      <c r="PXZ35" s="25"/>
      <c r="PYA35" s="25"/>
      <c r="PYB35" s="25"/>
      <c r="PYC35" s="25"/>
      <c r="PYD35" s="25"/>
      <c r="PYE35" s="25"/>
      <c r="PYF35" s="25"/>
      <c r="PYG35" s="25"/>
      <c r="PYH35" s="25"/>
      <c r="PYI35" s="25"/>
      <c r="PYJ35" s="25"/>
      <c r="PYK35" s="25"/>
      <c r="PYL35" s="25"/>
      <c r="PYM35" s="25"/>
      <c r="PYN35" s="25"/>
      <c r="PYO35" s="25"/>
      <c r="PYP35" s="25"/>
      <c r="PYQ35" s="25"/>
      <c r="PYR35" s="25"/>
      <c r="PYS35" s="25"/>
      <c r="PYT35" s="25"/>
      <c r="PYU35" s="25"/>
      <c r="PYV35" s="25"/>
      <c r="PYW35" s="25"/>
      <c r="PYX35" s="25"/>
      <c r="PYY35" s="25"/>
      <c r="PYZ35" s="25"/>
      <c r="PZA35" s="25"/>
      <c r="PZB35" s="25"/>
      <c r="PZC35" s="25"/>
      <c r="PZD35" s="25"/>
      <c r="PZE35" s="25"/>
      <c r="PZF35" s="25"/>
      <c r="PZG35" s="25"/>
      <c r="PZH35" s="25"/>
      <c r="PZI35" s="25"/>
      <c r="PZJ35" s="25"/>
      <c r="PZK35" s="25"/>
      <c r="PZL35" s="25"/>
      <c r="PZM35" s="25"/>
      <c r="PZN35" s="25"/>
      <c r="PZO35" s="25"/>
      <c r="PZP35" s="25"/>
      <c r="PZQ35" s="25"/>
      <c r="PZR35" s="25"/>
      <c r="PZS35" s="25"/>
      <c r="PZT35" s="25"/>
      <c r="PZU35" s="25"/>
      <c r="PZV35" s="25"/>
      <c r="PZW35" s="25"/>
      <c r="PZX35" s="25"/>
      <c r="PZY35" s="25"/>
      <c r="PZZ35" s="25"/>
      <c r="QAA35" s="25"/>
      <c r="QAB35" s="25"/>
      <c r="QAC35" s="25"/>
      <c r="QAD35" s="25"/>
      <c r="QAE35" s="25"/>
      <c r="QAF35" s="25"/>
      <c r="QAG35" s="25"/>
      <c r="QAH35" s="25"/>
      <c r="QAI35" s="25"/>
      <c r="QAJ35" s="25"/>
      <c r="QAK35" s="25"/>
      <c r="QAL35" s="25"/>
      <c r="QAM35" s="25"/>
      <c r="QAN35" s="25"/>
      <c r="QAO35" s="25"/>
      <c r="QAP35" s="25"/>
      <c r="QAQ35" s="25"/>
      <c r="QAR35" s="25"/>
      <c r="QAS35" s="25"/>
      <c r="QAT35" s="25"/>
      <c r="QAU35" s="25"/>
      <c r="QAV35" s="25"/>
      <c r="QAW35" s="25"/>
      <c r="QAX35" s="25"/>
      <c r="QAY35" s="25"/>
      <c r="QAZ35" s="25"/>
      <c r="QBA35" s="25"/>
      <c r="QBB35" s="25"/>
      <c r="QBC35" s="25"/>
      <c r="QBD35" s="25"/>
      <c r="QBE35" s="25"/>
      <c r="QBF35" s="25"/>
      <c r="QBG35" s="25"/>
      <c r="QBH35" s="25"/>
      <c r="QBI35" s="25"/>
      <c r="QBJ35" s="25"/>
      <c r="QBK35" s="25"/>
      <c r="QBL35" s="25"/>
      <c r="QBM35" s="25"/>
      <c r="QBN35" s="25"/>
      <c r="QBO35" s="25"/>
      <c r="QBP35" s="25"/>
      <c r="QBQ35" s="25"/>
      <c r="QBR35" s="25"/>
      <c r="QBS35" s="25"/>
      <c r="QBT35" s="25"/>
      <c r="QBU35" s="25"/>
      <c r="QBV35" s="25"/>
      <c r="QBW35" s="25"/>
      <c r="QBX35" s="25"/>
      <c r="QBY35" s="25"/>
      <c r="QBZ35" s="25"/>
      <c r="QCA35" s="25"/>
      <c r="QCB35" s="25"/>
      <c r="QCC35" s="25"/>
      <c r="QCD35" s="25"/>
      <c r="QCE35" s="25"/>
      <c r="QCF35" s="25"/>
      <c r="QCG35" s="25"/>
      <c r="QCH35" s="25"/>
      <c r="QCI35" s="25"/>
      <c r="QCJ35" s="25"/>
      <c r="QCK35" s="25"/>
      <c r="QCL35" s="25"/>
      <c r="QCM35" s="25"/>
      <c r="QCN35" s="25"/>
      <c r="QCO35" s="25"/>
      <c r="QCP35" s="25"/>
      <c r="QCQ35" s="25"/>
      <c r="QCR35" s="25"/>
      <c r="QCS35" s="25"/>
      <c r="QCT35" s="25"/>
      <c r="QCU35" s="25"/>
      <c r="QCV35" s="25"/>
      <c r="QCW35" s="25"/>
      <c r="QCX35" s="25"/>
      <c r="QCY35" s="25"/>
      <c r="QCZ35" s="25"/>
      <c r="QDA35" s="25"/>
      <c r="QDB35" s="25"/>
      <c r="QDC35" s="25"/>
      <c r="QDD35" s="25"/>
      <c r="QDE35" s="25"/>
      <c r="QDF35" s="25"/>
      <c r="QDG35" s="25"/>
      <c r="QDH35" s="25"/>
      <c r="QDI35" s="25"/>
      <c r="QDJ35" s="25"/>
      <c r="QDK35" s="25"/>
      <c r="QDL35" s="25"/>
      <c r="QDM35" s="25"/>
      <c r="QDN35" s="25"/>
      <c r="QDO35" s="25"/>
      <c r="QDP35" s="25"/>
      <c r="QDQ35" s="25"/>
      <c r="QDR35" s="25"/>
      <c r="QDS35" s="25"/>
      <c r="QDT35" s="25"/>
      <c r="QDU35" s="25"/>
      <c r="QDV35" s="25"/>
      <c r="QDW35" s="25"/>
      <c r="QDX35" s="25"/>
      <c r="QDY35" s="25"/>
      <c r="QDZ35" s="25"/>
      <c r="QEA35" s="25"/>
      <c r="QEB35" s="25"/>
      <c r="QEC35" s="25"/>
      <c r="QED35" s="25"/>
      <c r="QEE35" s="25"/>
      <c r="QEF35" s="25"/>
      <c r="QEG35" s="25"/>
      <c r="QEH35" s="25"/>
      <c r="QEI35" s="25"/>
      <c r="QEJ35" s="25"/>
      <c r="QEK35" s="25"/>
      <c r="QEL35" s="25"/>
      <c r="QEM35" s="25"/>
      <c r="QEN35" s="25"/>
      <c r="QEO35" s="25"/>
      <c r="QEP35" s="25"/>
      <c r="QEQ35" s="25"/>
      <c r="QER35" s="25"/>
      <c r="QES35" s="25"/>
      <c r="QET35" s="25"/>
      <c r="QEU35" s="25"/>
      <c r="QEV35" s="25"/>
      <c r="QEW35" s="25"/>
      <c r="QEX35" s="25"/>
      <c r="QEY35" s="25"/>
      <c r="QEZ35" s="25"/>
      <c r="QFA35" s="25"/>
      <c r="QFB35" s="25"/>
      <c r="QFC35" s="25"/>
      <c r="QFD35" s="25"/>
      <c r="QFE35" s="25"/>
      <c r="QFF35" s="25"/>
      <c r="QFG35" s="25"/>
      <c r="QFH35" s="25"/>
      <c r="QFI35" s="25"/>
      <c r="QFJ35" s="25"/>
      <c r="QFK35" s="25"/>
      <c r="QFL35" s="25"/>
      <c r="QFM35" s="25"/>
      <c r="QFN35" s="25"/>
      <c r="QFO35" s="25"/>
      <c r="QFP35" s="25"/>
      <c r="QFQ35" s="25"/>
      <c r="QFR35" s="25"/>
      <c r="QFS35" s="25"/>
      <c r="QFT35" s="25"/>
      <c r="QFU35" s="25"/>
      <c r="QFV35" s="25"/>
      <c r="QFW35" s="25"/>
      <c r="QFX35" s="25"/>
      <c r="QFY35" s="25"/>
      <c r="QFZ35" s="25"/>
      <c r="QGA35" s="25"/>
      <c r="QGB35" s="25"/>
      <c r="QGC35" s="25"/>
      <c r="QGD35" s="25"/>
      <c r="QGE35" s="25"/>
      <c r="QGF35" s="25"/>
      <c r="QGG35" s="25"/>
      <c r="QGH35" s="25"/>
      <c r="QGI35" s="25"/>
      <c r="QGJ35" s="25"/>
      <c r="QGK35" s="25"/>
      <c r="QGL35" s="25"/>
      <c r="QGM35" s="25"/>
      <c r="QGN35" s="25"/>
      <c r="QGO35" s="25"/>
      <c r="QGP35" s="25"/>
      <c r="QGQ35" s="25"/>
      <c r="QGR35" s="25"/>
      <c r="QGS35" s="25"/>
      <c r="QGT35" s="25"/>
      <c r="QGU35" s="25"/>
      <c r="QGV35" s="25"/>
      <c r="QGW35" s="25"/>
      <c r="QGX35" s="25"/>
      <c r="QGY35" s="25"/>
      <c r="QGZ35" s="25"/>
      <c r="QHA35" s="25"/>
      <c r="QHB35" s="25"/>
      <c r="QHC35" s="25"/>
      <c r="QHD35" s="25"/>
      <c r="QHE35" s="25"/>
      <c r="QHF35" s="25"/>
      <c r="QHG35" s="25"/>
      <c r="QHH35" s="25"/>
      <c r="QHI35" s="25"/>
      <c r="QHJ35" s="25"/>
      <c r="QHK35" s="25"/>
      <c r="QHL35" s="25"/>
      <c r="QHM35" s="25"/>
      <c r="QHN35" s="25"/>
      <c r="QHO35" s="25"/>
      <c r="QHP35" s="25"/>
      <c r="QHQ35" s="25"/>
      <c r="QHR35" s="25"/>
      <c r="QHS35" s="25"/>
      <c r="QHT35" s="25"/>
      <c r="QHU35" s="25"/>
      <c r="QHV35" s="25"/>
      <c r="QHW35" s="25"/>
      <c r="QHX35" s="25"/>
      <c r="QHY35" s="25"/>
      <c r="QHZ35" s="25"/>
      <c r="QIA35" s="25"/>
      <c r="QIB35" s="25"/>
      <c r="QIC35" s="25"/>
      <c r="QID35" s="25"/>
      <c r="QIE35" s="25"/>
      <c r="QIF35" s="25"/>
      <c r="QIG35" s="25"/>
      <c r="QIH35" s="25"/>
      <c r="QII35" s="25"/>
      <c r="QIJ35" s="25"/>
      <c r="QIK35" s="25"/>
      <c r="QIL35" s="25"/>
      <c r="QIM35" s="25"/>
      <c r="QIN35" s="25"/>
      <c r="QIO35" s="25"/>
      <c r="QIP35" s="25"/>
      <c r="QIQ35" s="25"/>
      <c r="QIR35" s="25"/>
      <c r="QIS35" s="25"/>
      <c r="QIT35" s="25"/>
      <c r="QIU35" s="25"/>
      <c r="QIV35" s="25"/>
      <c r="QIW35" s="25"/>
      <c r="QIX35" s="25"/>
      <c r="QIY35" s="25"/>
      <c r="QIZ35" s="25"/>
      <c r="QJA35" s="25"/>
      <c r="QJB35" s="25"/>
      <c r="QJC35" s="25"/>
      <c r="QJD35" s="25"/>
      <c r="QJE35" s="25"/>
      <c r="QJF35" s="25"/>
      <c r="QJG35" s="25"/>
      <c r="QJH35" s="25"/>
      <c r="QJI35" s="25"/>
      <c r="QJJ35" s="25"/>
      <c r="QJK35" s="25"/>
      <c r="QJL35" s="25"/>
      <c r="QJM35" s="25"/>
      <c r="QJN35" s="25"/>
      <c r="QJO35" s="25"/>
      <c r="QJP35" s="25"/>
      <c r="QJQ35" s="25"/>
      <c r="QJR35" s="25"/>
      <c r="QJS35" s="25"/>
      <c r="QJT35" s="25"/>
      <c r="QJU35" s="25"/>
      <c r="QJV35" s="25"/>
      <c r="QJW35" s="25"/>
      <c r="QJX35" s="25"/>
      <c r="QJY35" s="25"/>
      <c r="QJZ35" s="25"/>
      <c r="QKA35" s="25"/>
      <c r="QKB35" s="25"/>
      <c r="QKC35" s="25"/>
      <c r="QKD35" s="25"/>
      <c r="QKE35" s="25"/>
      <c r="QKF35" s="25"/>
      <c r="QKG35" s="25"/>
      <c r="QKH35" s="25"/>
      <c r="QKI35" s="25"/>
      <c r="QKJ35" s="25"/>
      <c r="QKK35" s="25"/>
      <c r="QKL35" s="25"/>
      <c r="QKM35" s="25"/>
      <c r="QKN35" s="25"/>
      <c r="QKO35" s="25"/>
      <c r="QKP35" s="25"/>
      <c r="QKQ35" s="25"/>
      <c r="QKR35" s="25"/>
      <c r="QKS35" s="25"/>
      <c r="QKT35" s="25"/>
      <c r="QKU35" s="25"/>
      <c r="QKV35" s="25"/>
      <c r="QKW35" s="25"/>
      <c r="QKX35" s="25"/>
      <c r="QKY35" s="25"/>
      <c r="QKZ35" s="25"/>
      <c r="QLA35" s="25"/>
      <c r="QLB35" s="25"/>
      <c r="QLC35" s="25"/>
      <c r="QLD35" s="25"/>
      <c r="QLE35" s="25"/>
      <c r="QLF35" s="25"/>
      <c r="QLG35" s="25"/>
      <c r="QLH35" s="25"/>
      <c r="QLI35" s="25"/>
      <c r="QLJ35" s="25"/>
      <c r="QLK35" s="25"/>
      <c r="QLL35" s="25"/>
      <c r="QLM35" s="25"/>
      <c r="QLN35" s="25"/>
      <c r="QLO35" s="25"/>
      <c r="QLP35" s="25"/>
      <c r="QLQ35" s="25"/>
      <c r="QLR35" s="25"/>
      <c r="QLS35" s="25"/>
      <c r="QLT35" s="25"/>
      <c r="QLU35" s="25"/>
      <c r="QLV35" s="25"/>
      <c r="QLW35" s="25"/>
      <c r="QLX35" s="25"/>
      <c r="QLY35" s="25"/>
      <c r="QLZ35" s="25"/>
      <c r="QMA35" s="25"/>
      <c r="QMB35" s="25"/>
      <c r="QMC35" s="25"/>
      <c r="QMD35" s="25"/>
      <c r="QME35" s="25"/>
      <c r="QMF35" s="25"/>
      <c r="QMG35" s="25"/>
      <c r="QMH35" s="25"/>
      <c r="QMI35" s="25"/>
      <c r="QMJ35" s="25"/>
      <c r="QMK35" s="25"/>
      <c r="QML35" s="25"/>
      <c r="QMM35" s="25"/>
      <c r="QMN35" s="25"/>
      <c r="QMO35" s="25"/>
      <c r="QMP35" s="25"/>
      <c r="QMQ35" s="25"/>
      <c r="QMR35" s="25"/>
      <c r="QMS35" s="25"/>
      <c r="QMT35" s="25"/>
      <c r="QMU35" s="25"/>
      <c r="QMV35" s="25"/>
      <c r="QMW35" s="25"/>
      <c r="QMX35" s="25"/>
      <c r="QMY35" s="25"/>
      <c r="QMZ35" s="25"/>
      <c r="QNA35" s="25"/>
      <c r="QNB35" s="25"/>
      <c r="QNC35" s="25"/>
      <c r="QND35" s="25"/>
      <c r="QNE35" s="25"/>
      <c r="QNF35" s="25"/>
      <c r="QNG35" s="25"/>
      <c r="QNH35" s="25"/>
      <c r="QNI35" s="25"/>
      <c r="QNJ35" s="25"/>
      <c r="QNK35" s="25"/>
      <c r="QNL35" s="25"/>
      <c r="QNM35" s="25"/>
      <c r="QNN35" s="25"/>
      <c r="QNO35" s="25"/>
      <c r="QNP35" s="25"/>
      <c r="QNQ35" s="25"/>
      <c r="QNR35" s="25"/>
      <c r="QNS35" s="25"/>
      <c r="QNT35" s="25"/>
      <c r="QNU35" s="25"/>
      <c r="QNV35" s="25"/>
      <c r="QNW35" s="25"/>
      <c r="QNX35" s="25"/>
      <c r="QNY35" s="25"/>
      <c r="QNZ35" s="25"/>
      <c r="QOA35" s="25"/>
      <c r="QOB35" s="25"/>
      <c r="QOC35" s="25"/>
      <c r="QOD35" s="25"/>
      <c r="QOE35" s="25"/>
      <c r="QOF35" s="25"/>
      <c r="QOG35" s="25"/>
      <c r="QOH35" s="25"/>
      <c r="QOI35" s="25"/>
      <c r="QOJ35" s="25"/>
      <c r="QOK35" s="25"/>
      <c r="QOL35" s="25"/>
      <c r="QOM35" s="25"/>
      <c r="QON35" s="25"/>
      <c r="QOO35" s="25"/>
      <c r="QOP35" s="25"/>
      <c r="QOQ35" s="25"/>
      <c r="QOR35" s="25"/>
      <c r="QOS35" s="25"/>
      <c r="QOT35" s="25"/>
      <c r="QOU35" s="25"/>
      <c r="QOV35" s="25"/>
      <c r="QOW35" s="25"/>
      <c r="QOX35" s="25"/>
      <c r="QOY35" s="25"/>
      <c r="QOZ35" s="25"/>
      <c r="QPA35" s="25"/>
      <c r="QPB35" s="25"/>
      <c r="QPC35" s="25"/>
      <c r="QPD35" s="25"/>
      <c r="QPE35" s="25"/>
      <c r="QPF35" s="25"/>
      <c r="QPG35" s="25"/>
      <c r="QPH35" s="25"/>
      <c r="QPI35" s="25"/>
      <c r="QPJ35" s="25"/>
      <c r="QPK35" s="25"/>
      <c r="QPL35" s="25"/>
      <c r="QPM35" s="25"/>
      <c r="QPN35" s="25"/>
      <c r="QPO35" s="25"/>
      <c r="QPP35" s="25"/>
      <c r="QPQ35" s="25"/>
      <c r="QPR35" s="25"/>
      <c r="QPS35" s="25"/>
      <c r="QPT35" s="25"/>
      <c r="QPU35" s="25"/>
      <c r="QPV35" s="25"/>
      <c r="QPW35" s="25"/>
      <c r="QPX35" s="25"/>
      <c r="QPY35" s="25"/>
      <c r="QPZ35" s="25"/>
      <c r="QQA35" s="25"/>
      <c r="QQB35" s="25"/>
      <c r="QQC35" s="25"/>
      <c r="QQD35" s="25"/>
      <c r="QQE35" s="25"/>
      <c r="QQF35" s="25"/>
      <c r="QQG35" s="25"/>
      <c r="QQH35" s="25"/>
      <c r="QQI35" s="25"/>
      <c r="QQJ35" s="25"/>
      <c r="QQK35" s="25"/>
      <c r="QQL35" s="25"/>
      <c r="QQM35" s="25"/>
      <c r="QQN35" s="25"/>
      <c r="QQO35" s="25"/>
      <c r="QQP35" s="25"/>
      <c r="QQQ35" s="25"/>
      <c r="QQR35" s="25"/>
      <c r="QQS35" s="25"/>
      <c r="QQT35" s="25"/>
      <c r="QQU35" s="25"/>
      <c r="QQV35" s="25"/>
      <c r="QQW35" s="25"/>
      <c r="QQX35" s="25"/>
      <c r="QQY35" s="25"/>
      <c r="QQZ35" s="25"/>
      <c r="QRA35" s="25"/>
      <c r="QRB35" s="25"/>
      <c r="QRC35" s="25"/>
      <c r="QRD35" s="25"/>
      <c r="QRE35" s="25"/>
      <c r="QRF35" s="25"/>
      <c r="QRG35" s="25"/>
      <c r="QRH35" s="25"/>
      <c r="QRI35" s="25"/>
      <c r="QRJ35" s="25"/>
      <c r="QRK35" s="25"/>
      <c r="QRL35" s="25"/>
      <c r="QRM35" s="25"/>
      <c r="QRN35" s="25"/>
      <c r="QRO35" s="25"/>
      <c r="QRP35" s="25"/>
      <c r="QRQ35" s="25"/>
      <c r="QRR35" s="25"/>
      <c r="QRS35" s="25"/>
      <c r="QRT35" s="25"/>
      <c r="QRU35" s="25"/>
      <c r="QRV35" s="25"/>
      <c r="QRW35" s="25"/>
      <c r="QRX35" s="25"/>
      <c r="QRY35" s="25"/>
      <c r="QRZ35" s="25"/>
      <c r="QSA35" s="25"/>
      <c r="QSB35" s="25"/>
      <c r="QSC35" s="25"/>
      <c r="QSD35" s="25"/>
      <c r="QSE35" s="25"/>
      <c r="QSF35" s="25"/>
      <c r="QSG35" s="25"/>
      <c r="QSH35" s="25"/>
      <c r="QSI35" s="25"/>
      <c r="QSJ35" s="25"/>
      <c r="QSK35" s="25"/>
      <c r="QSL35" s="25"/>
      <c r="QSM35" s="25"/>
      <c r="QSN35" s="25"/>
      <c r="QSO35" s="25"/>
      <c r="QSP35" s="25"/>
      <c r="QSQ35" s="25"/>
      <c r="QSR35" s="25"/>
      <c r="QSS35" s="25"/>
      <c r="QST35" s="25"/>
      <c r="QSU35" s="25"/>
      <c r="QSV35" s="25"/>
      <c r="QSW35" s="25"/>
      <c r="QSX35" s="25"/>
      <c r="QSY35" s="25"/>
      <c r="QSZ35" s="25"/>
      <c r="QTA35" s="25"/>
      <c r="QTB35" s="25"/>
      <c r="QTC35" s="25"/>
      <c r="QTD35" s="25"/>
      <c r="QTE35" s="25"/>
      <c r="QTF35" s="25"/>
      <c r="QTG35" s="25"/>
      <c r="QTH35" s="25"/>
      <c r="QTI35" s="25"/>
      <c r="QTJ35" s="25"/>
      <c r="QTK35" s="25"/>
      <c r="QTL35" s="25"/>
      <c r="QTM35" s="25"/>
      <c r="QTN35" s="25"/>
      <c r="QTO35" s="25"/>
      <c r="QTP35" s="25"/>
      <c r="QTQ35" s="25"/>
      <c r="QTR35" s="25"/>
      <c r="QTS35" s="25"/>
      <c r="QTT35" s="25"/>
      <c r="QTU35" s="25"/>
      <c r="QTV35" s="25"/>
      <c r="QTW35" s="25"/>
      <c r="QTX35" s="25"/>
      <c r="QTY35" s="25"/>
      <c r="QTZ35" s="25"/>
      <c r="QUA35" s="25"/>
      <c r="QUB35" s="25"/>
      <c r="QUC35" s="25"/>
      <c r="QUD35" s="25"/>
      <c r="QUE35" s="25"/>
      <c r="QUF35" s="25"/>
      <c r="QUG35" s="25"/>
      <c r="QUH35" s="25"/>
      <c r="QUI35" s="25"/>
      <c r="QUJ35" s="25"/>
      <c r="QUK35" s="25"/>
      <c r="QUL35" s="25"/>
      <c r="QUM35" s="25"/>
      <c r="QUN35" s="25"/>
      <c r="QUO35" s="25"/>
      <c r="QUP35" s="25"/>
      <c r="QUQ35" s="25"/>
      <c r="QUR35" s="25"/>
      <c r="QUS35" s="25"/>
      <c r="QUT35" s="25"/>
      <c r="QUU35" s="25"/>
      <c r="QUV35" s="25"/>
      <c r="QUW35" s="25"/>
      <c r="QUX35" s="25"/>
      <c r="QUY35" s="25"/>
      <c r="QUZ35" s="25"/>
      <c r="QVA35" s="25"/>
      <c r="QVB35" s="25"/>
      <c r="QVC35" s="25"/>
      <c r="QVD35" s="25"/>
      <c r="QVE35" s="25"/>
      <c r="QVF35" s="25"/>
      <c r="QVG35" s="25"/>
      <c r="QVH35" s="25"/>
      <c r="QVI35" s="25"/>
      <c r="QVJ35" s="25"/>
      <c r="QVK35" s="25"/>
      <c r="QVL35" s="25"/>
      <c r="QVM35" s="25"/>
      <c r="QVN35" s="25"/>
      <c r="QVO35" s="25"/>
      <c r="QVP35" s="25"/>
      <c r="QVQ35" s="25"/>
      <c r="QVR35" s="25"/>
      <c r="QVS35" s="25"/>
      <c r="QVT35" s="25"/>
      <c r="QVU35" s="25"/>
      <c r="QVV35" s="25"/>
      <c r="QVW35" s="25"/>
      <c r="QVX35" s="25"/>
      <c r="QVY35" s="25"/>
      <c r="QVZ35" s="25"/>
      <c r="QWA35" s="25"/>
      <c r="QWB35" s="25"/>
      <c r="QWC35" s="25"/>
      <c r="QWD35" s="25"/>
      <c r="QWE35" s="25"/>
      <c r="QWF35" s="25"/>
      <c r="QWG35" s="25"/>
      <c r="QWH35" s="25"/>
      <c r="QWI35" s="25"/>
      <c r="QWJ35" s="25"/>
      <c r="QWK35" s="25"/>
      <c r="QWL35" s="25"/>
      <c r="QWM35" s="25"/>
      <c r="QWN35" s="25"/>
      <c r="QWO35" s="25"/>
      <c r="QWP35" s="25"/>
      <c r="QWQ35" s="25"/>
      <c r="QWR35" s="25"/>
      <c r="QWS35" s="25"/>
      <c r="QWT35" s="25"/>
      <c r="QWU35" s="25"/>
      <c r="QWV35" s="25"/>
      <c r="QWW35" s="25"/>
      <c r="QWX35" s="25"/>
      <c r="QWY35" s="25"/>
      <c r="QWZ35" s="25"/>
      <c r="QXA35" s="25"/>
      <c r="QXB35" s="25"/>
      <c r="QXC35" s="25"/>
      <c r="QXD35" s="25"/>
      <c r="QXE35" s="25"/>
      <c r="QXF35" s="25"/>
      <c r="QXG35" s="25"/>
      <c r="QXH35" s="25"/>
      <c r="QXI35" s="25"/>
      <c r="QXJ35" s="25"/>
      <c r="QXK35" s="25"/>
      <c r="QXL35" s="25"/>
      <c r="QXM35" s="25"/>
      <c r="QXN35" s="25"/>
      <c r="QXO35" s="25"/>
      <c r="QXP35" s="25"/>
      <c r="QXQ35" s="25"/>
      <c r="QXR35" s="25"/>
      <c r="QXS35" s="25"/>
      <c r="QXT35" s="25"/>
      <c r="QXU35" s="25"/>
      <c r="QXV35" s="25"/>
      <c r="QXW35" s="25"/>
      <c r="QXX35" s="25"/>
      <c r="QXY35" s="25"/>
      <c r="QXZ35" s="25"/>
      <c r="QYA35" s="25"/>
      <c r="QYB35" s="25"/>
      <c r="QYC35" s="25"/>
      <c r="QYD35" s="25"/>
      <c r="QYE35" s="25"/>
      <c r="QYF35" s="25"/>
      <c r="QYG35" s="25"/>
      <c r="QYH35" s="25"/>
      <c r="QYI35" s="25"/>
      <c r="QYJ35" s="25"/>
      <c r="QYK35" s="25"/>
      <c r="QYL35" s="25"/>
      <c r="QYM35" s="25"/>
      <c r="QYN35" s="25"/>
      <c r="QYO35" s="25"/>
      <c r="QYP35" s="25"/>
      <c r="QYQ35" s="25"/>
      <c r="QYR35" s="25"/>
      <c r="QYS35" s="25"/>
      <c r="QYT35" s="25"/>
      <c r="QYU35" s="25"/>
      <c r="QYV35" s="25"/>
      <c r="QYW35" s="25"/>
      <c r="QYX35" s="25"/>
      <c r="QYY35" s="25"/>
      <c r="QYZ35" s="25"/>
      <c r="QZA35" s="25"/>
      <c r="QZB35" s="25"/>
      <c r="QZC35" s="25"/>
      <c r="QZD35" s="25"/>
      <c r="QZE35" s="25"/>
      <c r="QZF35" s="25"/>
      <c r="QZG35" s="25"/>
      <c r="QZH35" s="25"/>
      <c r="QZI35" s="25"/>
      <c r="QZJ35" s="25"/>
      <c r="QZK35" s="25"/>
      <c r="QZL35" s="25"/>
      <c r="QZM35" s="25"/>
      <c r="QZN35" s="25"/>
      <c r="QZO35" s="25"/>
      <c r="QZP35" s="25"/>
      <c r="QZQ35" s="25"/>
      <c r="QZR35" s="25"/>
      <c r="QZS35" s="25"/>
      <c r="QZT35" s="25"/>
      <c r="QZU35" s="25"/>
      <c r="QZV35" s="25"/>
      <c r="QZW35" s="25"/>
      <c r="QZX35" s="25"/>
      <c r="QZY35" s="25"/>
      <c r="QZZ35" s="25"/>
      <c r="RAA35" s="25"/>
      <c r="RAB35" s="25"/>
      <c r="RAC35" s="25"/>
      <c r="RAD35" s="25"/>
      <c r="RAE35" s="25"/>
      <c r="RAF35" s="25"/>
      <c r="RAG35" s="25"/>
      <c r="RAH35" s="25"/>
      <c r="RAI35" s="25"/>
      <c r="RAJ35" s="25"/>
      <c r="RAK35" s="25"/>
      <c r="RAL35" s="25"/>
      <c r="RAM35" s="25"/>
      <c r="RAN35" s="25"/>
      <c r="RAO35" s="25"/>
      <c r="RAP35" s="25"/>
      <c r="RAQ35" s="25"/>
      <c r="RAR35" s="25"/>
      <c r="RAS35" s="25"/>
      <c r="RAT35" s="25"/>
      <c r="RAU35" s="25"/>
      <c r="RAV35" s="25"/>
      <c r="RAW35" s="25"/>
      <c r="RAX35" s="25"/>
      <c r="RAY35" s="25"/>
      <c r="RAZ35" s="25"/>
      <c r="RBA35" s="25"/>
      <c r="RBB35" s="25"/>
      <c r="RBC35" s="25"/>
      <c r="RBD35" s="25"/>
      <c r="RBE35" s="25"/>
      <c r="RBF35" s="25"/>
      <c r="RBG35" s="25"/>
      <c r="RBH35" s="25"/>
      <c r="RBI35" s="25"/>
      <c r="RBJ35" s="25"/>
      <c r="RBK35" s="25"/>
      <c r="RBL35" s="25"/>
      <c r="RBM35" s="25"/>
      <c r="RBN35" s="25"/>
      <c r="RBO35" s="25"/>
      <c r="RBP35" s="25"/>
      <c r="RBQ35" s="25"/>
      <c r="RBR35" s="25"/>
      <c r="RBS35" s="25"/>
      <c r="RBT35" s="25"/>
      <c r="RBU35" s="25"/>
      <c r="RBV35" s="25"/>
      <c r="RBW35" s="25"/>
      <c r="RBX35" s="25"/>
      <c r="RBY35" s="25"/>
      <c r="RBZ35" s="25"/>
      <c r="RCA35" s="25"/>
      <c r="RCB35" s="25"/>
      <c r="RCC35" s="25"/>
      <c r="RCD35" s="25"/>
      <c r="RCE35" s="25"/>
      <c r="RCF35" s="25"/>
      <c r="RCG35" s="25"/>
      <c r="RCH35" s="25"/>
      <c r="RCI35" s="25"/>
      <c r="RCJ35" s="25"/>
      <c r="RCK35" s="25"/>
      <c r="RCL35" s="25"/>
      <c r="RCM35" s="25"/>
      <c r="RCN35" s="25"/>
      <c r="RCO35" s="25"/>
      <c r="RCP35" s="25"/>
      <c r="RCQ35" s="25"/>
      <c r="RCR35" s="25"/>
      <c r="RCS35" s="25"/>
      <c r="RCT35" s="25"/>
      <c r="RCU35" s="25"/>
      <c r="RCV35" s="25"/>
      <c r="RCW35" s="25"/>
      <c r="RCX35" s="25"/>
      <c r="RCY35" s="25"/>
      <c r="RCZ35" s="25"/>
      <c r="RDA35" s="25"/>
      <c r="RDB35" s="25"/>
      <c r="RDC35" s="25"/>
      <c r="RDD35" s="25"/>
      <c r="RDE35" s="25"/>
      <c r="RDF35" s="25"/>
      <c r="RDG35" s="25"/>
      <c r="RDH35" s="25"/>
      <c r="RDI35" s="25"/>
      <c r="RDJ35" s="25"/>
      <c r="RDK35" s="25"/>
      <c r="RDL35" s="25"/>
      <c r="RDM35" s="25"/>
      <c r="RDN35" s="25"/>
      <c r="RDO35" s="25"/>
      <c r="RDP35" s="25"/>
      <c r="RDQ35" s="25"/>
      <c r="RDR35" s="25"/>
      <c r="RDS35" s="25"/>
      <c r="RDT35" s="25"/>
      <c r="RDU35" s="25"/>
      <c r="RDV35" s="25"/>
      <c r="RDW35" s="25"/>
      <c r="RDX35" s="25"/>
      <c r="RDY35" s="25"/>
      <c r="RDZ35" s="25"/>
      <c r="REA35" s="25"/>
      <c r="REB35" s="25"/>
      <c r="REC35" s="25"/>
      <c r="RED35" s="25"/>
      <c r="REE35" s="25"/>
      <c r="REF35" s="25"/>
      <c r="REG35" s="25"/>
      <c r="REH35" s="25"/>
      <c r="REI35" s="25"/>
      <c r="REJ35" s="25"/>
      <c r="REK35" s="25"/>
      <c r="REL35" s="25"/>
      <c r="REM35" s="25"/>
      <c r="REN35" s="25"/>
      <c r="REO35" s="25"/>
      <c r="REP35" s="25"/>
      <c r="REQ35" s="25"/>
      <c r="RER35" s="25"/>
      <c r="RES35" s="25"/>
      <c r="RET35" s="25"/>
      <c r="REU35" s="25"/>
      <c r="REV35" s="25"/>
      <c r="REW35" s="25"/>
      <c r="REX35" s="25"/>
      <c r="REY35" s="25"/>
      <c r="REZ35" s="25"/>
      <c r="RFA35" s="25"/>
      <c r="RFB35" s="25"/>
      <c r="RFC35" s="25"/>
      <c r="RFD35" s="25"/>
      <c r="RFE35" s="25"/>
      <c r="RFF35" s="25"/>
      <c r="RFG35" s="25"/>
      <c r="RFH35" s="25"/>
      <c r="RFI35" s="25"/>
      <c r="RFJ35" s="25"/>
      <c r="RFK35" s="25"/>
      <c r="RFL35" s="25"/>
      <c r="RFM35" s="25"/>
      <c r="RFN35" s="25"/>
      <c r="RFO35" s="25"/>
      <c r="RFP35" s="25"/>
      <c r="RFQ35" s="25"/>
      <c r="RFR35" s="25"/>
      <c r="RFS35" s="25"/>
      <c r="RFT35" s="25"/>
      <c r="RFU35" s="25"/>
      <c r="RFV35" s="25"/>
      <c r="RFW35" s="25"/>
      <c r="RFX35" s="25"/>
      <c r="RFY35" s="25"/>
      <c r="RFZ35" s="25"/>
      <c r="RGA35" s="25"/>
      <c r="RGB35" s="25"/>
      <c r="RGC35" s="25"/>
      <c r="RGD35" s="25"/>
      <c r="RGE35" s="25"/>
      <c r="RGF35" s="25"/>
      <c r="RGG35" s="25"/>
      <c r="RGH35" s="25"/>
      <c r="RGI35" s="25"/>
      <c r="RGJ35" s="25"/>
      <c r="RGK35" s="25"/>
      <c r="RGL35" s="25"/>
      <c r="RGM35" s="25"/>
      <c r="RGN35" s="25"/>
      <c r="RGO35" s="25"/>
      <c r="RGP35" s="25"/>
      <c r="RGQ35" s="25"/>
      <c r="RGR35" s="25"/>
      <c r="RGS35" s="25"/>
      <c r="RGT35" s="25"/>
      <c r="RGU35" s="25"/>
      <c r="RGV35" s="25"/>
      <c r="RGW35" s="25"/>
      <c r="RGX35" s="25"/>
      <c r="RGY35" s="25"/>
      <c r="RGZ35" s="25"/>
      <c r="RHA35" s="25"/>
      <c r="RHB35" s="25"/>
      <c r="RHC35" s="25"/>
      <c r="RHD35" s="25"/>
      <c r="RHE35" s="25"/>
      <c r="RHF35" s="25"/>
      <c r="RHG35" s="25"/>
      <c r="RHH35" s="25"/>
      <c r="RHI35" s="25"/>
      <c r="RHJ35" s="25"/>
      <c r="RHK35" s="25"/>
      <c r="RHL35" s="25"/>
      <c r="RHM35" s="25"/>
      <c r="RHN35" s="25"/>
      <c r="RHO35" s="25"/>
      <c r="RHP35" s="25"/>
      <c r="RHQ35" s="25"/>
      <c r="RHR35" s="25"/>
      <c r="RHS35" s="25"/>
      <c r="RHT35" s="25"/>
      <c r="RHU35" s="25"/>
      <c r="RHV35" s="25"/>
      <c r="RHW35" s="25"/>
      <c r="RHX35" s="25"/>
      <c r="RHY35" s="25"/>
      <c r="RHZ35" s="25"/>
      <c r="RIA35" s="25"/>
      <c r="RIB35" s="25"/>
      <c r="RIC35" s="25"/>
      <c r="RID35" s="25"/>
      <c r="RIE35" s="25"/>
      <c r="RIF35" s="25"/>
      <c r="RIG35" s="25"/>
      <c r="RIH35" s="25"/>
      <c r="RII35" s="25"/>
      <c r="RIJ35" s="25"/>
      <c r="RIK35" s="25"/>
      <c r="RIL35" s="25"/>
      <c r="RIM35" s="25"/>
      <c r="RIN35" s="25"/>
      <c r="RIO35" s="25"/>
      <c r="RIP35" s="25"/>
      <c r="RIQ35" s="25"/>
      <c r="RIR35" s="25"/>
      <c r="RIS35" s="25"/>
      <c r="RIT35" s="25"/>
      <c r="RIU35" s="25"/>
      <c r="RIV35" s="25"/>
      <c r="RIW35" s="25"/>
      <c r="RIX35" s="25"/>
      <c r="RIY35" s="25"/>
      <c r="RIZ35" s="25"/>
      <c r="RJA35" s="25"/>
      <c r="RJB35" s="25"/>
      <c r="RJC35" s="25"/>
      <c r="RJD35" s="25"/>
      <c r="RJE35" s="25"/>
      <c r="RJF35" s="25"/>
      <c r="RJG35" s="25"/>
      <c r="RJH35" s="25"/>
      <c r="RJI35" s="25"/>
      <c r="RJJ35" s="25"/>
      <c r="RJK35" s="25"/>
      <c r="RJL35" s="25"/>
      <c r="RJM35" s="25"/>
      <c r="RJN35" s="25"/>
      <c r="RJO35" s="25"/>
      <c r="RJP35" s="25"/>
      <c r="RJQ35" s="25"/>
      <c r="RJR35" s="25"/>
      <c r="RJS35" s="25"/>
      <c r="RJT35" s="25"/>
      <c r="RJU35" s="25"/>
      <c r="RJV35" s="25"/>
      <c r="RJW35" s="25"/>
      <c r="RJX35" s="25"/>
      <c r="RJY35" s="25"/>
      <c r="RJZ35" s="25"/>
      <c r="RKA35" s="25"/>
      <c r="RKB35" s="25"/>
      <c r="RKC35" s="25"/>
      <c r="RKD35" s="25"/>
      <c r="RKE35" s="25"/>
      <c r="RKF35" s="25"/>
      <c r="RKG35" s="25"/>
      <c r="RKH35" s="25"/>
      <c r="RKI35" s="25"/>
      <c r="RKJ35" s="25"/>
      <c r="RKK35" s="25"/>
      <c r="RKL35" s="25"/>
      <c r="RKM35" s="25"/>
      <c r="RKN35" s="25"/>
      <c r="RKO35" s="25"/>
      <c r="RKP35" s="25"/>
      <c r="RKQ35" s="25"/>
      <c r="RKR35" s="25"/>
      <c r="RKS35" s="25"/>
      <c r="RKT35" s="25"/>
      <c r="RKU35" s="25"/>
      <c r="RKV35" s="25"/>
      <c r="RKW35" s="25"/>
      <c r="RKX35" s="25"/>
      <c r="RKY35" s="25"/>
      <c r="RKZ35" s="25"/>
      <c r="RLA35" s="25"/>
      <c r="RLB35" s="25"/>
      <c r="RLC35" s="25"/>
      <c r="RLD35" s="25"/>
      <c r="RLE35" s="25"/>
      <c r="RLF35" s="25"/>
      <c r="RLG35" s="25"/>
      <c r="RLH35" s="25"/>
      <c r="RLI35" s="25"/>
      <c r="RLJ35" s="25"/>
      <c r="RLK35" s="25"/>
      <c r="RLL35" s="25"/>
      <c r="RLM35" s="25"/>
      <c r="RLN35" s="25"/>
      <c r="RLO35" s="25"/>
      <c r="RLP35" s="25"/>
      <c r="RLQ35" s="25"/>
      <c r="RLR35" s="25"/>
      <c r="RLS35" s="25"/>
      <c r="RLT35" s="25"/>
      <c r="RLU35" s="25"/>
      <c r="RLV35" s="25"/>
      <c r="RLW35" s="25"/>
      <c r="RLX35" s="25"/>
      <c r="RLY35" s="25"/>
      <c r="RLZ35" s="25"/>
      <c r="RMA35" s="25"/>
      <c r="RMB35" s="25"/>
      <c r="RMC35" s="25"/>
      <c r="RMD35" s="25"/>
      <c r="RME35" s="25"/>
      <c r="RMF35" s="25"/>
      <c r="RMG35" s="25"/>
      <c r="RMH35" s="25"/>
      <c r="RMI35" s="25"/>
      <c r="RMJ35" s="25"/>
      <c r="RMK35" s="25"/>
      <c r="RML35" s="25"/>
      <c r="RMM35" s="25"/>
      <c r="RMN35" s="25"/>
      <c r="RMO35" s="25"/>
      <c r="RMP35" s="25"/>
      <c r="RMQ35" s="25"/>
      <c r="RMR35" s="25"/>
      <c r="RMS35" s="25"/>
      <c r="RMT35" s="25"/>
      <c r="RMU35" s="25"/>
      <c r="RMV35" s="25"/>
      <c r="RMW35" s="25"/>
      <c r="RMX35" s="25"/>
      <c r="RMY35" s="25"/>
      <c r="RMZ35" s="25"/>
      <c r="RNA35" s="25"/>
      <c r="RNB35" s="25"/>
      <c r="RNC35" s="25"/>
      <c r="RND35" s="25"/>
      <c r="RNE35" s="25"/>
      <c r="RNF35" s="25"/>
      <c r="RNG35" s="25"/>
      <c r="RNH35" s="25"/>
      <c r="RNI35" s="25"/>
      <c r="RNJ35" s="25"/>
      <c r="RNK35" s="25"/>
      <c r="RNL35" s="25"/>
      <c r="RNM35" s="25"/>
      <c r="RNN35" s="25"/>
      <c r="RNO35" s="25"/>
      <c r="RNP35" s="25"/>
      <c r="RNQ35" s="25"/>
      <c r="RNR35" s="25"/>
      <c r="RNS35" s="25"/>
      <c r="RNT35" s="25"/>
      <c r="RNU35" s="25"/>
      <c r="RNV35" s="25"/>
      <c r="RNW35" s="25"/>
      <c r="RNX35" s="25"/>
      <c r="RNY35" s="25"/>
      <c r="RNZ35" s="25"/>
      <c r="ROA35" s="25"/>
      <c r="ROB35" s="25"/>
      <c r="ROC35" s="25"/>
      <c r="ROD35" s="25"/>
      <c r="ROE35" s="25"/>
      <c r="ROF35" s="25"/>
      <c r="ROG35" s="25"/>
      <c r="ROH35" s="25"/>
      <c r="ROI35" s="25"/>
      <c r="ROJ35" s="25"/>
      <c r="ROK35" s="25"/>
      <c r="ROL35" s="25"/>
      <c r="ROM35" s="25"/>
      <c r="RON35" s="25"/>
      <c r="ROO35" s="25"/>
      <c r="ROP35" s="25"/>
      <c r="ROQ35" s="25"/>
      <c r="ROR35" s="25"/>
      <c r="ROS35" s="25"/>
      <c r="ROT35" s="25"/>
      <c r="ROU35" s="25"/>
      <c r="ROV35" s="25"/>
      <c r="ROW35" s="25"/>
      <c r="ROX35" s="25"/>
      <c r="ROY35" s="25"/>
      <c r="ROZ35" s="25"/>
      <c r="RPA35" s="25"/>
      <c r="RPB35" s="25"/>
      <c r="RPC35" s="25"/>
      <c r="RPD35" s="25"/>
      <c r="RPE35" s="25"/>
      <c r="RPF35" s="25"/>
      <c r="RPG35" s="25"/>
      <c r="RPH35" s="25"/>
      <c r="RPI35" s="25"/>
      <c r="RPJ35" s="25"/>
      <c r="RPK35" s="25"/>
      <c r="RPL35" s="25"/>
      <c r="RPM35" s="25"/>
      <c r="RPN35" s="25"/>
      <c r="RPO35" s="25"/>
      <c r="RPP35" s="25"/>
      <c r="RPQ35" s="25"/>
      <c r="RPR35" s="25"/>
      <c r="RPS35" s="25"/>
      <c r="RPT35" s="25"/>
      <c r="RPU35" s="25"/>
      <c r="RPV35" s="25"/>
      <c r="RPW35" s="25"/>
      <c r="RPX35" s="25"/>
      <c r="RPY35" s="25"/>
      <c r="RPZ35" s="25"/>
      <c r="RQA35" s="25"/>
      <c r="RQB35" s="25"/>
      <c r="RQC35" s="25"/>
      <c r="RQD35" s="25"/>
      <c r="RQE35" s="25"/>
      <c r="RQF35" s="25"/>
      <c r="RQG35" s="25"/>
      <c r="RQH35" s="25"/>
      <c r="RQI35" s="25"/>
      <c r="RQJ35" s="25"/>
      <c r="RQK35" s="25"/>
      <c r="RQL35" s="25"/>
      <c r="RQM35" s="25"/>
      <c r="RQN35" s="25"/>
      <c r="RQO35" s="25"/>
      <c r="RQP35" s="25"/>
      <c r="RQQ35" s="25"/>
      <c r="RQR35" s="25"/>
      <c r="RQS35" s="25"/>
      <c r="RQT35" s="25"/>
      <c r="RQU35" s="25"/>
      <c r="RQV35" s="25"/>
      <c r="RQW35" s="25"/>
      <c r="RQX35" s="25"/>
      <c r="RQY35" s="25"/>
      <c r="RQZ35" s="25"/>
      <c r="RRA35" s="25"/>
      <c r="RRB35" s="25"/>
      <c r="RRC35" s="25"/>
      <c r="RRD35" s="25"/>
      <c r="RRE35" s="25"/>
      <c r="RRF35" s="25"/>
      <c r="RRG35" s="25"/>
      <c r="RRH35" s="25"/>
      <c r="RRI35" s="25"/>
      <c r="RRJ35" s="25"/>
      <c r="RRK35" s="25"/>
      <c r="RRL35" s="25"/>
      <c r="RRM35" s="25"/>
      <c r="RRN35" s="25"/>
      <c r="RRO35" s="25"/>
      <c r="RRP35" s="25"/>
      <c r="RRQ35" s="25"/>
      <c r="RRR35" s="25"/>
      <c r="RRS35" s="25"/>
      <c r="RRT35" s="25"/>
      <c r="RRU35" s="25"/>
      <c r="RRV35" s="25"/>
      <c r="RRW35" s="25"/>
      <c r="RRX35" s="25"/>
      <c r="RRY35" s="25"/>
      <c r="RRZ35" s="25"/>
      <c r="RSA35" s="25"/>
      <c r="RSB35" s="25"/>
      <c r="RSC35" s="25"/>
      <c r="RSD35" s="25"/>
      <c r="RSE35" s="25"/>
      <c r="RSF35" s="25"/>
      <c r="RSG35" s="25"/>
      <c r="RSH35" s="25"/>
      <c r="RSI35" s="25"/>
      <c r="RSJ35" s="25"/>
      <c r="RSK35" s="25"/>
      <c r="RSL35" s="25"/>
      <c r="RSM35" s="25"/>
      <c r="RSN35" s="25"/>
      <c r="RSO35" s="25"/>
      <c r="RSP35" s="25"/>
      <c r="RSQ35" s="25"/>
      <c r="RSR35" s="25"/>
      <c r="RSS35" s="25"/>
      <c r="RST35" s="25"/>
      <c r="RSU35" s="25"/>
      <c r="RSV35" s="25"/>
      <c r="RSW35" s="25"/>
      <c r="RSX35" s="25"/>
      <c r="RSY35" s="25"/>
      <c r="RSZ35" s="25"/>
      <c r="RTA35" s="25"/>
      <c r="RTB35" s="25"/>
      <c r="RTC35" s="25"/>
      <c r="RTD35" s="25"/>
      <c r="RTE35" s="25"/>
      <c r="RTF35" s="25"/>
      <c r="RTG35" s="25"/>
      <c r="RTH35" s="25"/>
      <c r="RTI35" s="25"/>
      <c r="RTJ35" s="25"/>
      <c r="RTK35" s="25"/>
      <c r="RTL35" s="25"/>
      <c r="RTM35" s="25"/>
      <c r="RTN35" s="25"/>
      <c r="RTO35" s="25"/>
      <c r="RTP35" s="25"/>
      <c r="RTQ35" s="25"/>
      <c r="RTR35" s="25"/>
      <c r="RTS35" s="25"/>
      <c r="RTT35" s="25"/>
      <c r="RTU35" s="25"/>
      <c r="RTV35" s="25"/>
      <c r="RTW35" s="25"/>
      <c r="RTX35" s="25"/>
      <c r="RTY35" s="25"/>
      <c r="RTZ35" s="25"/>
      <c r="RUA35" s="25"/>
      <c r="RUB35" s="25"/>
      <c r="RUC35" s="25"/>
      <c r="RUD35" s="25"/>
      <c r="RUE35" s="25"/>
      <c r="RUF35" s="25"/>
      <c r="RUG35" s="25"/>
      <c r="RUH35" s="25"/>
      <c r="RUI35" s="25"/>
      <c r="RUJ35" s="25"/>
      <c r="RUK35" s="25"/>
      <c r="RUL35" s="25"/>
      <c r="RUM35" s="25"/>
      <c r="RUN35" s="25"/>
      <c r="RUO35" s="25"/>
      <c r="RUP35" s="25"/>
      <c r="RUQ35" s="25"/>
      <c r="RUR35" s="25"/>
      <c r="RUS35" s="25"/>
      <c r="RUT35" s="25"/>
      <c r="RUU35" s="25"/>
      <c r="RUV35" s="25"/>
      <c r="RUW35" s="25"/>
      <c r="RUX35" s="25"/>
      <c r="RUY35" s="25"/>
      <c r="RUZ35" s="25"/>
      <c r="RVA35" s="25"/>
      <c r="RVB35" s="25"/>
      <c r="RVC35" s="25"/>
      <c r="RVD35" s="25"/>
      <c r="RVE35" s="25"/>
      <c r="RVF35" s="25"/>
      <c r="RVG35" s="25"/>
      <c r="RVH35" s="25"/>
      <c r="RVI35" s="25"/>
      <c r="RVJ35" s="25"/>
      <c r="RVK35" s="25"/>
      <c r="RVL35" s="25"/>
      <c r="RVM35" s="25"/>
      <c r="RVN35" s="25"/>
      <c r="RVO35" s="25"/>
      <c r="RVP35" s="25"/>
      <c r="RVQ35" s="25"/>
      <c r="RVR35" s="25"/>
      <c r="RVS35" s="25"/>
      <c r="RVT35" s="25"/>
      <c r="RVU35" s="25"/>
      <c r="RVV35" s="25"/>
      <c r="RVW35" s="25"/>
      <c r="RVX35" s="25"/>
      <c r="RVY35" s="25"/>
      <c r="RVZ35" s="25"/>
      <c r="RWA35" s="25"/>
      <c r="RWB35" s="25"/>
      <c r="RWC35" s="25"/>
      <c r="RWD35" s="25"/>
      <c r="RWE35" s="25"/>
      <c r="RWF35" s="25"/>
      <c r="RWG35" s="25"/>
      <c r="RWH35" s="25"/>
      <c r="RWI35" s="25"/>
      <c r="RWJ35" s="25"/>
      <c r="RWK35" s="25"/>
      <c r="RWL35" s="25"/>
      <c r="RWM35" s="25"/>
      <c r="RWN35" s="25"/>
      <c r="RWO35" s="25"/>
      <c r="RWP35" s="25"/>
      <c r="RWQ35" s="25"/>
      <c r="RWR35" s="25"/>
      <c r="RWS35" s="25"/>
      <c r="RWT35" s="25"/>
      <c r="RWU35" s="25"/>
      <c r="RWV35" s="25"/>
      <c r="RWW35" s="25"/>
      <c r="RWX35" s="25"/>
      <c r="RWY35" s="25"/>
      <c r="RWZ35" s="25"/>
      <c r="RXA35" s="25"/>
      <c r="RXB35" s="25"/>
      <c r="RXC35" s="25"/>
      <c r="RXD35" s="25"/>
      <c r="RXE35" s="25"/>
      <c r="RXF35" s="25"/>
      <c r="RXG35" s="25"/>
      <c r="RXH35" s="25"/>
      <c r="RXI35" s="25"/>
      <c r="RXJ35" s="25"/>
      <c r="RXK35" s="25"/>
      <c r="RXL35" s="25"/>
      <c r="RXM35" s="25"/>
      <c r="RXN35" s="25"/>
      <c r="RXO35" s="25"/>
      <c r="RXP35" s="25"/>
      <c r="RXQ35" s="25"/>
      <c r="RXR35" s="25"/>
      <c r="RXS35" s="25"/>
      <c r="RXT35" s="25"/>
      <c r="RXU35" s="25"/>
      <c r="RXV35" s="25"/>
      <c r="RXW35" s="25"/>
      <c r="RXX35" s="25"/>
      <c r="RXY35" s="25"/>
      <c r="RXZ35" s="25"/>
      <c r="RYA35" s="25"/>
      <c r="RYB35" s="25"/>
      <c r="RYC35" s="25"/>
      <c r="RYD35" s="25"/>
      <c r="RYE35" s="25"/>
      <c r="RYF35" s="25"/>
      <c r="RYG35" s="25"/>
      <c r="RYH35" s="25"/>
      <c r="RYI35" s="25"/>
      <c r="RYJ35" s="25"/>
      <c r="RYK35" s="25"/>
      <c r="RYL35" s="25"/>
      <c r="RYM35" s="25"/>
      <c r="RYN35" s="25"/>
      <c r="RYO35" s="25"/>
      <c r="RYP35" s="25"/>
      <c r="RYQ35" s="25"/>
      <c r="RYR35" s="25"/>
      <c r="RYS35" s="25"/>
      <c r="RYT35" s="25"/>
      <c r="RYU35" s="25"/>
      <c r="RYV35" s="25"/>
      <c r="RYW35" s="25"/>
      <c r="RYX35" s="25"/>
      <c r="RYY35" s="25"/>
      <c r="RYZ35" s="25"/>
      <c r="RZA35" s="25"/>
      <c r="RZB35" s="25"/>
      <c r="RZC35" s="25"/>
      <c r="RZD35" s="25"/>
      <c r="RZE35" s="25"/>
      <c r="RZF35" s="25"/>
      <c r="RZG35" s="25"/>
      <c r="RZH35" s="25"/>
      <c r="RZI35" s="25"/>
      <c r="RZJ35" s="25"/>
      <c r="RZK35" s="25"/>
      <c r="RZL35" s="25"/>
      <c r="RZM35" s="25"/>
      <c r="RZN35" s="25"/>
      <c r="RZO35" s="25"/>
      <c r="RZP35" s="25"/>
      <c r="RZQ35" s="25"/>
      <c r="RZR35" s="25"/>
      <c r="RZS35" s="25"/>
      <c r="RZT35" s="25"/>
      <c r="RZU35" s="25"/>
      <c r="RZV35" s="25"/>
      <c r="RZW35" s="25"/>
      <c r="RZX35" s="25"/>
      <c r="RZY35" s="25"/>
      <c r="RZZ35" s="25"/>
      <c r="SAA35" s="25"/>
      <c r="SAB35" s="25"/>
      <c r="SAC35" s="25"/>
      <c r="SAD35" s="25"/>
      <c r="SAE35" s="25"/>
      <c r="SAF35" s="25"/>
      <c r="SAG35" s="25"/>
      <c r="SAH35" s="25"/>
      <c r="SAI35" s="25"/>
      <c r="SAJ35" s="25"/>
      <c r="SAK35" s="25"/>
      <c r="SAL35" s="25"/>
      <c r="SAM35" s="25"/>
      <c r="SAN35" s="25"/>
      <c r="SAO35" s="25"/>
      <c r="SAP35" s="25"/>
      <c r="SAQ35" s="25"/>
      <c r="SAR35" s="25"/>
      <c r="SAS35" s="25"/>
      <c r="SAT35" s="25"/>
      <c r="SAU35" s="25"/>
      <c r="SAV35" s="25"/>
      <c r="SAW35" s="25"/>
      <c r="SAX35" s="25"/>
      <c r="SAY35" s="25"/>
      <c r="SAZ35" s="25"/>
      <c r="SBA35" s="25"/>
      <c r="SBB35" s="25"/>
      <c r="SBC35" s="25"/>
      <c r="SBD35" s="25"/>
      <c r="SBE35" s="25"/>
      <c r="SBF35" s="25"/>
      <c r="SBG35" s="25"/>
      <c r="SBH35" s="25"/>
      <c r="SBI35" s="25"/>
      <c r="SBJ35" s="25"/>
      <c r="SBK35" s="25"/>
      <c r="SBL35" s="25"/>
      <c r="SBM35" s="25"/>
      <c r="SBN35" s="25"/>
      <c r="SBO35" s="25"/>
      <c r="SBP35" s="25"/>
      <c r="SBQ35" s="25"/>
      <c r="SBR35" s="25"/>
      <c r="SBS35" s="25"/>
      <c r="SBT35" s="25"/>
      <c r="SBU35" s="25"/>
      <c r="SBV35" s="25"/>
      <c r="SBW35" s="25"/>
      <c r="SBX35" s="25"/>
      <c r="SBY35" s="25"/>
      <c r="SBZ35" s="25"/>
      <c r="SCA35" s="25"/>
      <c r="SCB35" s="25"/>
      <c r="SCC35" s="25"/>
      <c r="SCD35" s="25"/>
      <c r="SCE35" s="25"/>
      <c r="SCF35" s="25"/>
      <c r="SCG35" s="25"/>
      <c r="SCH35" s="25"/>
      <c r="SCI35" s="25"/>
      <c r="SCJ35" s="25"/>
      <c r="SCK35" s="25"/>
      <c r="SCL35" s="25"/>
      <c r="SCM35" s="25"/>
      <c r="SCN35" s="25"/>
      <c r="SCO35" s="25"/>
      <c r="SCP35" s="25"/>
      <c r="SCQ35" s="25"/>
      <c r="SCR35" s="25"/>
      <c r="SCS35" s="25"/>
      <c r="SCT35" s="25"/>
      <c r="SCU35" s="25"/>
      <c r="SCV35" s="25"/>
      <c r="SCW35" s="25"/>
      <c r="SCX35" s="25"/>
      <c r="SCY35" s="25"/>
      <c r="SCZ35" s="25"/>
      <c r="SDA35" s="25"/>
      <c r="SDB35" s="25"/>
      <c r="SDC35" s="25"/>
      <c r="SDD35" s="25"/>
      <c r="SDE35" s="25"/>
      <c r="SDF35" s="25"/>
      <c r="SDG35" s="25"/>
      <c r="SDH35" s="25"/>
      <c r="SDI35" s="25"/>
      <c r="SDJ35" s="25"/>
      <c r="SDK35" s="25"/>
      <c r="SDL35" s="25"/>
      <c r="SDM35" s="25"/>
      <c r="SDN35" s="25"/>
      <c r="SDO35" s="25"/>
      <c r="SDP35" s="25"/>
      <c r="SDQ35" s="25"/>
      <c r="SDR35" s="25"/>
      <c r="SDS35" s="25"/>
      <c r="SDT35" s="25"/>
      <c r="SDU35" s="25"/>
      <c r="SDV35" s="25"/>
      <c r="SDW35" s="25"/>
      <c r="SDX35" s="25"/>
      <c r="SDY35" s="25"/>
      <c r="SDZ35" s="25"/>
      <c r="SEA35" s="25"/>
      <c r="SEB35" s="25"/>
      <c r="SEC35" s="25"/>
      <c r="SED35" s="25"/>
      <c r="SEE35" s="25"/>
      <c r="SEF35" s="25"/>
      <c r="SEG35" s="25"/>
      <c r="SEH35" s="25"/>
      <c r="SEI35" s="25"/>
      <c r="SEJ35" s="25"/>
      <c r="SEK35" s="25"/>
      <c r="SEL35" s="25"/>
      <c r="SEM35" s="25"/>
      <c r="SEN35" s="25"/>
      <c r="SEO35" s="25"/>
      <c r="SEP35" s="25"/>
      <c r="SEQ35" s="25"/>
      <c r="SER35" s="25"/>
      <c r="SES35" s="25"/>
      <c r="SET35" s="25"/>
      <c r="SEU35" s="25"/>
      <c r="SEV35" s="25"/>
      <c r="SEW35" s="25"/>
      <c r="SEX35" s="25"/>
      <c r="SEY35" s="25"/>
      <c r="SEZ35" s="25"/>
      <c r="SFA35" s="25"/>
      <c r="SFB35" s="25"/>
      <c r="SFC35" s="25"/>
      <c r="SFD35" s="25"/>
      <c r="SFE35" s="25"/>
      <c r="SFF35" s="25"/>
      <c r="SFG35" s="25"/>
      <c r="SFH35" s="25"/>
      <c r="SFI35" s="25"/>
      <c r="SFJ35" s="25"/>
      <c r="SFK35" s="25"/>
      <c r="SFL35" s="25"/>
      <c r="SFM35" s="25"/>
      <c r="SFN35" s="25"/>
      <c r="SFO35" s="25"/>
      <c r="SFP35" s="25"/>
      <c r="SFQ35" s="25"/>
      <c r="SFR35" s="25"/>
      <c r="SFS35" s="25"/>
      <c r="SFT35" s="25"/>
      <c r="SFU35" s="25"/>
      <c r="SFV35" s="25"/>
      <c r="SFW35" s="25"/>
      <c r="SFX35" s="25"/>
      <c r="SFY35" s="25"/>
      <c r="SFZ35" s="25"/>
      <c r="SGA35" s="25"/>
      <c r="SGB35" s="25"/>
      <c r="SGC35" s="25"/>
      <c r="SGD35" s="25"/>
      <c r="SGE35" s="25"/>
      <c r="SGF35" s="25"/>
      <c r="SGG35" s="25"/>
      <c r="SGH35" s="25"/>
      <c r="SGI35" s="25"/>
      <c r="SGJ35" s="25"/>
      <c r="SGK35" s="25"/>
      <c r="SGL35" s="25"/>
      <c r="SGM35" s="25"/>
      <c r="SGN35" s="25"/>
      <c r="SGO35" s="25"/>
      <c r="SGP35" s="25"/>
      <c r="SGQ35" s="25"/>
      <c r="SGR35" s="25"/>
      <c r="SGS35" s="25"/>
      <c r="SGT35" s="25"/>
      <c r="SGU35" s="25"/>
      <c r="SGV35" s="25"/>
      <c r="SGW35" s="25"/>
      <c r="SGX35" s="25"/>
      <c r="SGY35" s="25"/>
      <c r="SGZ35" s="25"/>
      <c r="SHA35" s="25"/>
      <c r="SHB35" s="25"/>
      <c r="SHC35" s="25"/>
      <c r="SHD35" s="25"/>
      <c r="SHE35" s="25"/>
      <c r="SHF35" s="25"/>
      <c r="SHG35" s="25"/>
      <c r="SHH35" s="25"/>
      <c r="SHI35" s="25"/>
      <c r="SHJ35" s="25"/>
      <c r="SHK35" s="25"/>
      <c r="SHL35" s="25"/>
      <c r="SHM35" s="25"/>
      <c r="SHN35" s="25"/>
      <c r="SHO35" s="25"/>
      <c r="SHP35" s="25"/>
      <c r="SHQ35" s="25"/>
      <c r="SHR35" s="25"/>
      <c r="SHS35" s="25"/>
      <c r="SHT35" s="25"/>
      <c r="SHU35" s="25"/>
      <c r="SHV35" s="25"/>
      <c r="SHW35" s="25"/>
      <c r="SHX35" s="25"/>
      <c r="SHY35" s="25"/>
      <c r="SHZ35" s="25"/>
      <c r="SIA35" s="25"/>
      <c r="SIB35" s="25"/>
      <c r="SIC35" s="25"/>
      <c r="SID35" s="25"/>
      <c r="SIE35" s="25"/>
      <c r="SIF35" s="25"/>
      <c r="SIG35" s="25"/>
      <c r="SIH35" s="25"/>
      <c r="SII35" s="25"/>
      <c r="SIJ35" s="25"/>
      <c r="SIK35" s="25"/>
      <c r="SIL35" s="25"/>
      <c r="SIM35" s="25"/>
      <c r="SIN35" s="25"/>
      <c r="SIO35" s="25"/>
      <c r="SIP35" s="25"/>
      <c r="SIQ35" s="25"/>
      <c r="SIR35" s="25"/>
      <c r="SIS35" s="25"/>
      <c r="SIT35" s="25"/>
      <c r="SIU35" s="25"/>
      <c r="SIV35" s="25"/>
      <c r="SIW35" s="25"/>
      <c r="SIX35" s="25"/>
      <c r="SIY35" s="25"/>
      <c r="SIZ35" s="25"/>
      <c r="SJA35" s="25"/>
      <c r="SJB35" s="25"/>
      <c r="SJC35" s="25"/>
      <c r="SJD35" s="25"/>
      <c r="SJE35" s="25"/>
      <c r="SJF35" s="25"/>
      <c r="SJG35" s="25"/>
      <c r="SJH35" s="25"/>
      <c r="SJI35" s="25"/>
      <c r="SJJ35" s="25"/>
      <c r="SJK35" s="25"/>
      <c r="SJL35" s="25"/>
      <c r="SJM35" s="25"/>
      <c r="SJN35" s="25"/>
      <c r="SJO35" s="25"/>
      <c r="SJP35" s="25"/>
      <c r="SJQ35" s="25"/>
      <c r="SJR35" s="25"/>
      <c r="SJS35" s="25"/>
      <c r="SJT35" s="25"/>
      <c r="SJU35" s="25"/>
      <c r="SJV35" s="25"/>
      <c r="SJW35" s="25"/>
      <c r="SJX35" s="25"/>
      <c r="SJY35" s="25"/>
      <c r="SJZ35" s="25"/>
      <c r="SKA35" s="25"/>
      <c r="SKB35" s="25"/>
      <c r="SKC35" s="25"/>
      <c r="SKD35" s="25"/>
      <c r="SKE35" s="25"/>
      <c r="SKF35" s="25"/>
      <c r="SKG35" s="25"/>
      <c r="SKH35" s="25"/>
      <c r="SKI35" s="25"/>
      <c r="SKJ35" s="25"/>
      <c r="SKK35" s="25"/>
      <c r="SKL35" s="25"/>
      <c r="SKM35" s="25"/>
      <c r="SKN35" s="25"/>
      <c r="SKO35" s="25"/>
      <c r="SKP35" s="25"/>
      <c r="SKQ35" s="25"/>
      <c r="SKR35" s="25"/>
      <c r="SKS35" s="25"/>
      <c r="SKT35" s="25"/>
      <c r="SKU35" s="25"/>
      <c r="SKV35" s="25"/>
      <c r="SKW35" s="25"/>
      <c r="SKX35" s="25"/>
      <c r="SKY35" s="25"/>
      <c r="SKZ35" s="25"/>
      <c r="SLA35" s="25"/>
      <c r="SLB35" s="25"/>
      <c r="SLC35" s="25"/>
      <c r="SLD35" s="25"/>
      <c r="SLE35" s="25"/>
      <c r="SLF35" s="25"/>
      <c r="SLG35" s="25"/>
      <c r="SLH35" s="25"/>
      <c r="SLI35" s="25"/>
      <c r="SLJ35" s="25"/>
      <c r="SLK35" s="25"/>
      <c r="SLL35" s="25"/>
      <c r="SLM35" s="25"/>
      <c r="SLN35" s="25"/>
      <c r="SLO35" s="25"/>
      <c r="SLP35" s="25"/>
      <c r="SLQ35" s="25"/>
      <c r="SLR35" s="25"/>
      <c r="SLS35" s="25"/>
      <c r="SLT35" s="25"/>
      <c r="SLU35" s="25"/>
      <c r="SLV35" s="25"/>
      <c r="SLW35" s="25"/>
      <c r="SLX35" s="25"/>
      <c r="SLY35" s="25"/>
      <c r="SLZ35" s="25"/>
      <c r="SMA35" s="25"/>
      <c r="SMB35" s="25"/>
      <c r="SMC35" s="25"/>
      <c r="SMD35" s="25"/>
      <c r="SME35" s="25"/>
      <c r="SMF35" s="25"/>
      <c r="SMG35" s="25"/>
      <c r="SMH35" s="25"/>
      <c r="SMI35" s="25"/>
      <c r="SMJ35" s="25"/>
      <c r="SMK35" s="25"/>
      <c r="SML35" s="25"/>
      <c r="SMM35" s="25"/>
      <c r="SMN35" s="25"/>
      <c r="SMO35" s="25"/>
      <c r="SMP35" s="25"/>
      <c r="SMQ35" s="25"/>
      <c r="SMR35" s="25"/>
      <c r="SMS35" s="25"/>
      <c r="SMT35" s="25"/>
      <c r="SMU35" s="25"/>
      <c r="SMV35" s="25"/>
      <c r="SMW35" s="25"/>
      <c r="SMX35" s="25"/>
      <c r="SMY35" s="25"/>
      <c r="SMZ35" s="25"/>
      <c r="SNA35" s="25"/>
      <c r="SNB35" s="25"/>
      <c r="SNC35" s="25"/>
      <c r="SND35" s="25"/>
      <c r="SNE35" s="25"/>
      <c r="SNF35" s="25"/>
      <c r="SNG35" s="25"/>
      <c r="SNH35" s="25"/>
      <c r="SNI35" s="25"/>
      <c r="SNJ35" s="25"/>
      <c r="SNK35" s="25"/>
      <c r="SNL35" s="25"/>
      <c r="SNM35" s="25"/>
      <c r="SNN35" s="25"/>
      <c r="SNO35" s="25"/>
      <c r="SNP35" s="25"/>
      <c r="SNQ35" s="25"/>
      <c r="SNR35" s="25"/>
      <c r="SNS35" s="25"/>
      <c r="SNT35" s="25"/>
      <c r="SNU35" s="25"/>
      <c r="SNV35" s="25"/>
      <c r="SNW35" s="25"/>
      <c r="SNX35" s="25"/>
      <c r="SNY35" s="25"/>
      <c r="SNZ35" s="25"/>
      <c r="SOA35" s="25"/>
      <c r="SOB35" s="25"/>
      <c r="SOC35" s="25"/>
      <c r="SOD35" s="25"/>
      <c r="SOE35" s="25"/>
      <c r="SOF35" s="25"/>
      <c r="SOG35" s="25"/>
      <c r="SOH35" s="25"/>
      <c r="SOI35" s="25"/>
      <c r="SOJ35" s="25"/>
      <c r="SOK35" s="25"/>
      <c r="SOL35" s="25"/>
      <c r="SOM35" s="25"/>
      <c r="SON35" s="25"/>
      <c r="SOO35" s="25"/>
      <c r="SOP35" s="25"/>
      <c r="SOQ35" s="25"/>
      <c r="SOR35" s="25"/>
      <c r="SOS35" s="25"/>
      <c r="SOT35" s="25"/>
      <c r="SOU35" s="25"/>
      <c r="SOV35" s="25"/>
      <c r="SOW35" s="25"/>
      <c r="SOX35" s="25"/>
      <c r="SOY35" s="25"/>
      <c r="SOZ35" s="25"/>
      <c r="SPA35" s="25"/>
      <c r="SPB35" s="25"/>
      <c r="SPC35" s="25"/>
      <c r="SPD35" s="25"/>
      <c r="SPE35" s="25"/>
      <c r="SPF35" s="25"/>
      <c r="SPG35" s="25"/>
      <c r="SPH35" s="25"/>
      <c r="SPI35" s="25"/>
      <c r="SPJ35" s="25"/>
      <c r="SPK35" s="25"/>
      <c r="SPL35" s="25"/>
      <c r="SPM35" s="25"/>
      <c r="SPN35" s="25"/>
      <c r="SPO35" s="25"/>
      <c r="SPP35" s="25"/>
      <c r="SPQ35" s="25"/>
      <c r="SPR35" s="25"/>
      <c r="SPS35" s="25"/>
      <c r="SPT35" s="25"/>
      <c r="SPU35" s="25"/>
      <c r="SPV35" s="25"/>
      <c r="SPW35" s="25"/>
      <c r="SPX35" s="25"/>
      <c r="SPY35" s="25"/>
      <c r="SPZ35" s="25"/>
      <c r="SQA35" s="25"/>
      <c r="SQB35" s="25"/>
      <c r="SQC35" s="25"/>
      <c r="SQD35" s="25"/>
      <c r="SQE35" s="25"/>
      <c r="SQF35" s="25"/>
      <c r="SQG35" s="25"/>
      <c r="SQH35" s="25"/>
      <c r="SQI35" s="25"/>
      <c r="SQJ35" s="25"/>
      <c r="SQK35" s="25"/>
      <c r="SQL35" s="25"/>
      <c r="SQM35" s="25"/>
      <c r="SQN35" s="25"/>
      <c r="SQO35" s="25"/>
      <c r="SQP35" s="25"/>
      <c r="SQQ35" s="25"/>
      <c r="SQR35" s="25"/>
      <c r="SQS35" s="25"/>
      <c r="SQT35" s="25"/>
      <c r="SQU35" s="25"/>
      <c r="SQV35" s="25"/>
      <c r="SQW35" s="25"/>
      <c r="SQX35" s="25"/>
      <c r="SQY35" s="25"/>
      <c r="SQZ35" s="25"/>
      <c r="SRA35" s="25"/>
      <c r="SRB35" s="25"/>
      <c r="SRC35" s="25"/>
      <c r="SRD35" s="25"/>
      <c r="SRE35" s="25"/>
      <c r="SRF35" s="25"/>
      <c r="SRG35" s="25"/>
      <c r="SRH35" s="25"/>
      <c r="SRI35" s="25"/>
      <c r="SRJ35" s="25"/>
      <c r="SRK35" s="25"/>
      <c r="SRL35" s="25"/>
      <c r="SRM35" s="25"/>
      <c r="SRN35" s="25"/>
      <c r="SRO35" s="25"/>
      <c r="SRP35" s="25"/>
      <c r="SRQ35" s="25"/>
      <c r="SRR35" s="25"/>
      <c r="SRS35" s="25"/>
      <c r="SRT35" s="25"/>
      <c r="SRU35" s="25"/>
      <c r="SRV35" s="25"/>
      <c r="SRW35" s="25"/>
      <c r="SRX35" s="25"/>
      <c r="SRY35" s="25"/>
      <c r="SRZ35" s="25"/>
      <c r="SSA35" s="25"/>
      <c r="SSB35" s="25"/>
      <c r="SSC35" s="25"/>
      <c r="SSD35" s="25"/>
      <c r="SSE35" s="25"/>
      <c r="SSF35" s="25"/>
      <c r="SSG35" s="25"/>
      <c r="SSH35" s="25"/>
      <c r="SSI35" s="25"/>
      <c r="SSJ35" s="25"/>
      <c r="SSK35" s="25"/>
      <c r="SSL35" s="25"/>
      <c r="SSM35" s="25"/>
      <c r="SSN35" s="25"/>
      <c r="SSO35" s="25"/>
      <c r="SSP35" s="25"/>
      <c r="SSQ35" s="25"/>
      <c r="SSR35" s="25"/>
      <c r="SSS35" s="25"/>
      <c r="SST35" s="25"/>
      <c r="SSU35" s="25"/>
      <c r="SSV35" s="25"/>
      <c r="SSW35" s="25"/>
      <c r="SSX35" s="25"/>
      <c r="SSY35" s="25"/>
      <c r="SSZ35" s="25"/>
      <c r="STA35" s="25"/>
      <c r="STB35" s="25"/>
      <c r="STC35" s="25"/>
      <c r="STD35" s="25"/>
      <c r="STE35" s="25"/>
      <c r="STF35" s="25"/>
      <c r="STG35" s="25"/>
      <c r="STH35" s="25"/>
      <c r="STI35" s="25"/>
      <c r="STJ35" s="25"/>
      <c r="STK35" s="25"/>
      <c r="STL35" s="25"/>
      <c r="STM35" s="25"/>
      <c r="STN35" s="25"/>
      <c r="STO35" s="25"/>
      <c r="STP35" s="25"/>
      <c r="STQ35" s="25"/>
      <c r="STR35" s="25"/>
      <c r="STS35" s="25"/>
      <c r="STT35" s="25"/>
      <c r="STU35" s="25"/>
      <c r="STV35" s="25"/>
      <c r="STW35" s="25"/>
      <c r="STX35" s="25"/>
      <c r="STY35" s="25"/>
      <c r="STZ35" s="25"/>
      <c r="SUA35" s="25"/>
      <c r="SUB35" s="25"/>
      <c r="SUC35" s="25"/>
      <c r="SUD35" s="25"/>
      <c r="SUE35" s="25"/>
      <c r="SUF35" s="25"/>
      <c r="SUG35" s="25"/>
      <c r="SUH35" s="25"/>
      <c r="SUI35" s="25"/>
      <c r="SUJ35" s="25"/>
      <c r="SUK35" s="25"/>
      <c r="SUL35" s="25"/>
      <c r="SUM35" s="25"/>
      <c r="SUN35" s="25"/>
      <c r="SUO35" s="25"/>
      <c r="SUP35" s="25"/>
      <c r="SUQ35" s="25"/>
      <c r="SUR35" s="25"/>
      <c r="SUS35" s="25"/>
      <c r="SUT35" s="25"/>
      <c r="SUU35" s="25"/>
      <c r="SUV35" s="25"/>
      <c r="SUW35" s="25"/>
      <c r="SUX35" s="25"/>
      <c r="SUY35" s="25"/>
      <c r="SUZ35" s="25"/>
      <c r="SVA35" s="25"/>
      <c r="SVB35" s="25"/>
      <c r="SVC35" s="25"/>
      <c r="SVD35" s="25"/>
      <c r="SVE35" s="25"/>
      <c r="SVF35" s="25"/>
      <c r="SVG35" s="25"/>
      <c r="SVH35" s="25"/>
      <c r="SVI35" s="25"/>
      <c r="SVJ35" s="25"/>
      <c r="SVK35" s="25"/>
      <c r="SVL35" s="25"/>
      <c r="SVM35" s="25"/>
      <c r="SVN35" s="25"/>
      <c r="SVO35" s="25"/>
      <c r="SVP35" s="25"/>
      <c r="SVQ35" s="25"/>
      <c r="SVR35" s="25"/>
      <c r="SVS35" s="25"/>
      <c r="SVT35" s="25"/>
      <c r="SVU35" s="25"/>
      <c r="SVV35" s="25"/>
      <c r="SVW35" s="25"/>
      <c r="SVX35" s="25"/>
      <c r="SVY35" s="25"/>
      <c r="SVZ35" s="25"/>
      <c r="SWA35" s="25"/>
      <c r="SWB35" s="25"/>
      <c r="SWC35" s="25"/>
      <c r="SWD35" s="25"/>
      <c r="SWE35" s="25"/>
      <c r="SWF35" s="25"/>
      <c r="SWG35" s="25"/>
      <c r="SWH35" s="25"/>
      <c r="SWI35" s="25"/>
      <c r="SWJ35" s="25"/>
      <c r="SWK35" s="25"/>
      <c r="SWL35" s="25"/>
      <c r="SWM35" s="25"/>
      <c r="SWN35" s="25"/>
      <c r="SWO35" s="25"/>
      <c r="SWP35" s="25"/>
      <c r="SWQ35" s="25"/>
      <c r="SWR35" s="25"/>
      <c r="SWS35" s="25"/>
      <c r="SWT35" s="25"/>
      <c r="SWU35" s="25"/>
      <c r="SWV35" s="25"/>
      <c r="SWW35" s="25"/>
      <c r="SWX35" s="25"/>
      <c r="SWY35" s="25"/>
      <c r="SWZ35" s="25"/>
      <c r="SXA35" s="25"/>
      <c r="SXB35" s="25"/>
      <c r="SXC35" s="25"/>
      <c r="SXD35" s="25"/>
      <c r="SXE35" s="25"/>
      <c r="SXF35" s="25"/>
      <c r="SXG35" s="25"/>
      <c r="SXH35" s="25"/>
      <c r="SXI35" s="25"/>
      <c r="SXJ35" s="25"/>
      <c r="SXK35" s="25"/>
      <c r="SXL35" s="25"/>
      <c r="SXM35" s="25"/>
      <c r="SXN35" s="25"/>
      <c r="SXO35" s="25"/>
      <c r="SXP35" s="25"/>
      <c r="SXQ35" s="25"/>
      <c r="SXR35" s="25"/>
      <c r="SXS35" s="25"/>
      <c r="SXT35" s="25"/>
      <c r="SXU35" s="25"/>
      <c r="SXV35" s="25"/>
      <c r="SXW35" s="25"/>
      <c r="SXX35" s="25"/>
      <c r="SXY35" s="25"/>
      <c r="SXZ35" s="25"/>
      <c r="SYA35" s="25"/>
      <c r="SYB35" s="25"/>
      <c r="SYC35" s="25"/>
      <c r="SYD35" s="25"/>
      <c r="SYE35" s="25"/>
      <c r="SYF35" s="25"/>
      <c r="SYG35" s="25"/>
      <c r="SYH35" s="25"/>
      <c r="SYI35" s="25"/>
      <c r="SYJ35" s="25"/>
      <c r="SYK35" s="25"/>
      <c r="SYL35" s="25"/>
      <c r="SYM35" s="25"/>
      <c r="SYN35" s="25"/>
      <c r="SYO35" s="25"/>
      <c r="SYP35" s="25"/>
      <c r="SYQ35" s="25"/>
      <c r="SYR35" s="25"/>
      <c r="SYS35" s="25"/>
      <c r="SYT35" s="25"/>
      <c r="SYU35" s="25"/>
      <c r="SYV35" s="25"/>
      <c r="SYW35" s="25"/>
      <c r="SYX35" s="25"/>
      <c r="SYY35" s="25"/>
      <c r="SYZ35" s="25"/>
      <c r="SZA35" s="25"/>
      <c r="SZB35" s="25"/>
      <c r="SZC35" s="25"/>
      <c r="SZD35" s="25"/>
      <c r="SZE35" s="25"/>
      <c r="SZF35" s="25"/>
      <c r="SZG35" s="25"/>
      <c r="SZH35" s="25"/>
      <c r="SZI35" s="25"/>
      <c r="SZJ35" s="25"/>
      <c r="SZK35" s="25"/>
      <c r="SZL35" s="25"/>
      <c r="SZM35" s="25"/>
      <c r="SZN35" s="25"/>
      <c r="SZO35" s="25"/>
      <c r="SZP35" s="25"/>
      <c r="SZQ35" s="25"/>
      <c r="SZR35" s="25"/>
      <c r="SZS35" s="25"/>
      <c r="SZT35" s="25"/>
      <c r="SZU35" s="25"/>
      <c r="SZV35" s="25"/>
      <c r="SZW35" s="25"/>
      <c r="SZX35" s="25"/>
      <c r="SZY35" s="25"/>
      <c r="SZZ35" s="25"/>
      <c r="TAA35" s="25"/>
      <c r="TAB35" s="25"/>
      <c r="TAC35" s="25"/>
      <c r="TAD35" s="25"/>
      <c r="TAE35" s="25"/>
      <c r="TAF35" s="25"/>
      <c r="TAG35" s="25"/>
      <c r="TAH35" s="25"/>
      <c r="TAI35" s="25"/>
      <c r="TAJ35" s="25"/>
      <c r="TAK35" s="25"/>
      <c r="TAL35" s="25"/>
      <c r="TAM35" s="25"/>
      <c r="TAN35" s="25"/>
      <c r="TAO35" s="25"/>
      <c r="TAP35" s="25"/>
      <c r="TAQ35" s="25"/>
      <c r="TAR35" s="25"/>
      <c r="TAS35" s="25"/>
      <c r="TAT35" s="25"/>
      <c r="TAU35" s="25"/>
      <c r="TAV35" s="25"/>
      <c r="TAW35" s="25"/>
      <c r="TAX35" s="25"/>
      <c r="TAY35" s="25"/>
      <c r="TAZ35" s="25"/>
      <c r="TBA35" s="25"/>
      <c r="TBB35" s="25"/>
      <c r="TBC35" s="25"/>
      <c r="TBD35" s="25"/>
      <c r="TBE35" s="25"/>
      <c r="TBF35" s="25"/>
      <c r="TBG35" s="25"/>
      <c r="TBH35" s="25"/>
      <c r="TBI35" s="25"/>
      <c r="TBJ35" s="25"/>
      <c r="TBK35" s="25"/>
      <c r="TBL35" s="25"/>
      <c r="TBM35" s="25"/>
      <c r="TBN35" s="25"/>
      <c r="TBO35" s="25"/>
      <c r="TBP35" s="25"/>
      <c r="TBQ35" s="25"/>
      <c r="TBR35" s="25"/>
      <c r="TBS35" s="25"/>
      <c r="TBT35" s="25"/>
      <c r="TBU35" s="25"/>
      <c r="TBV35" s="25"/>
      <c r="TBW35" s="25"/>
      <c r="TBX35" s="25"/>
      <c r="TBY35" s="25"/>
      <c r="TBZ35" s="25"/>
      <c r="TCA35" s="25"/>
      <c r="TCB35" s="25"/>
      <c r="TCC35" s="25"/>
      <c r="TCD35" s="25"/>
      <c r="TCE35" s="25"/>
      <c r="TCF35" s="25"/>
      <c r="TCG35" s="25"/>
      <c r="TCH35" s="25"/>
      <c r="TCI35" s="25"/>
      <c r="TCJ35" s="25"/>
      <c r="TCK35" s="25"/>
      <c r="TCL35" s="25"/>
      <c r="TCM35" s="25"/>
      <c r="TCN35" s="25"/>
      <c r="TCO35" s="25"/>
      <c r="TCP35" s="25"/>
      <c r="TCQ35" s="25"/>
      <c r="TCR35" s="25"/>
      <c r="TCS35" s="25"/>
      <c r="TCT35" s="25"/>
      <c r="TCU35" s="25"/>
      <c r="TCV35" s="25"/>
      <c r="TCW35" s="25"/>
      <c r="TCX35" s="25"/>
      <c r="TCY35" s="25"/>
      <c r="TCZ35" s="25"/>
      <c r="TDA35" s="25"/>
      <c r="TDB35" s="25"/>
      <c r="TDC35" s="25"/>
      <c r="TDD35" s="25"/>
      <c r="TDE35" s="25"/>
      <c r="TDF35" s="25"/>
      <c r="TDG35" s="25"/>
      <c r="TDH35" s="25"/>
      <c r="TDI35" s="25"/>
      <c r="TDJ35" s="25"/>
      <c r="TDK35" s="25"/>
      <c r="TDL35" s="25"/>
      <c r="TDM35" s="25"/>
      <c r="TDN35" s="25"/>
      <c r="TDO35" s="25"/>
      <c r="TDP35" s="25"/>
      <c r="TDQ35" s="25"/>
      <c r="TDR35" s="25"/>
      <c r="TDS35" s="25"/>
      <c r="TDT35" s="25"/>
      <c r="TDU35" s="25"/>
      <c r="TDV35" s="25"/>
      <c r="TDW35" s="25"/>
      <c r="TDX35" s="25"/>
      <c r="TDY35" s="25"/>
      <c r="TDZ35" s="25"/>
      <c r="TEA35" s="25"/>
      <c r="TEB35" s="25"/>
      <c r="TEC35" s="25"/>
      <c r="TED35" s="25"/>
      <c r="TEE35" s="25"/>
      <c r="TEF35" s="25"/>
      <c r="TEG35" s="25"/>
      <c r="TEH35" s="25"/>
      <c r="TEI35" s="25"/>
      <c r="TEJ35" s="25"/>
      <c r="TEK35" s="25"/>
      <c r="TEL35" s="25"/>
      <c r="TEM35" s="25"/>
      <c r="TEN35" s="25"/>
      <c r="TEO35" s="25"/>
      <c r="TEP35" s="25"/>
      <c r="TEQ35" s="25"/>
      <c r="TER35" s="25"/>
      <c r="TES35" s="25"/>
      <c r="TET35" s="25"/>
      <c r="TEU35" s="25"/>
      <c r="TEV35" s="25"/>
      <c r="TEW35" s="25"/>
      <c r="TEX35" s="25"/>
      <c r="TEY35" s="25"/>
      <c r="TEZ35" s="25"/>
      <c r="TFA35" s="25"/>
      <c r="TFB35" s="25"/>
      <c r="TFC35" s="25"/>
      <c r="TFD35" s="25"/>
      <c r="TFE35" s="25"/>
      <c r="TFF35" s="25"/>
      <c r="TFG35" s="25"/>
      <c r="TFH35" s="25"/>
      <c r="TFI35" s="25"/>
      <c r="TFJ35" s="25"/>
      <c r="TFK35" s="25"/>
      <c r="TFL35" s="25"/>
      <c r="TFM35" s="25"/>
      <c r="TFN35" s="25"/>
      <c r="TFO35" s="25"/>
      <c r="TFP35" s="25"/>
      <c r="TFQ35" s="25"/>
      <c r="TFR35" s="25"/>
      <c r="TFS35" s="25"/>
      <c r="TFT35" s="25"/>
      <c r="TFU35" s="25"/>
      <c r="TFV35" s="25"/>
      <c r="TFW35" s="25"/>
      <c r="TFX35" s="25"/>
      <c r="TFY35" s="25"/>
      <c r="TFZ35" s="25"/>
      <c r="TGA35" s="25"/>
      <c r="TGB35" s="25"/>
      <c r="TGC35" s="25"/>
      <c r="TGD35" s="25"/>
      <c r="TGE35" s="25"/>
      <c r="TGF35" s="25"/>
      <c r="TGG35" s="25"/>
      <c r="TGH35" s="25"/>
      <c r="TGI35" s="25"/>
      <c r="TGJ35" s="25"/>
      <c r="TGK35" s="25"/>
      <c r="TGL35" s="25"/>
      <c r="TGM35" s="25"/>
      <c r="TGN35" s="25"/>
      <c r="TGO35" s="25"/>
      <c r="TGP35" s="25"/>
      <c r="TGQ35" s="25"/>
      <c r="TGR35" s="25"/>
      <c r="TGS35" s="25"/>
      <c r="TGT35" s="25"/>
      <c r="TGU35" s="25"/>
      <c r="TGV35" s="25"/>
      <c r="TGW35" s="25"/>
      <c r="TGX35" s="25"/>
      <c r="TGY35" s="25"/>
      <c r="TGZ35" s="25"/>
      <c r="THA35" s="25"/>
      <c r="THB35" s="25"/>
      <c r="THC35" s="25"/>
      <c r="THD35" s="25"/>
      <c r="THE35" s="25"/>
      <c r="THF35" s="25"/>
      <c r="THG35" s="25"/>
      <c r="THH35" s="25"/>
      <c r="THI35" s="25"/>
      <c r="THJ35" s="25"/>
      <c r="THK35" s="25"/>
      <c r="THL35" s="25"/>
      <c r="THM35" s="25"/>
      <c r="THN35" s="25"/>
      <c r="THO35" s="25"/>
      <c r="THP35" s="25"/>
      <c r="THQ35" s="25"/>
      <c r="THR35" s="25"/>
      <c r="THS35" s="25"/>
      <c r="THT35" s="25"/>
      <c r="THU35" s="25"/>
      <c r="THV35" s="25"/>
      <c r="THW35" s="25"/>
      <c r="THX35" s="25"/>
      <c r="THY35" s="25"/>
      <c r="THZ35" s="25"/>
      <c r="TIA35" s="25"/>
      <c r="TIB35" s="25"/>
      <c r="TIC35" s="25"/>
      <c r="TID35" s="25"/>
      <c r="TIE35" s="25"/>
      <c r="TIF35" s="25"/>
      <c r="TIG35" s="25"/>
      <c r="TIH35" s="25"/>
      <c r="TII35" s="25"/>
      <c r="TIJ35" s="25"/>
      <c r="TIK35" s="25"/>
      <c r="TIL35" s="25"/>
      <c r="TIM35" s="25"/>
      <c r="TIN35" s="25"/>
      <c r="TIO35" s="25"/>
      <c r="TIP35" s="25"/>
      <c r="TIQ35" s="25"/>
      <c r="TIR35" s="25"/>
      <c r="TIS35" s="25"/>
      <c r="TIT35" s="25"/>
      <c r="TIU35" s="25"/>
      <c r="TIV35" s="25"/>
      <c r="TIW35" s="25"/>
      <c r="TIX35" s="25"/>
      <c r="TIY35" s="25"/>
      <c r="TIZ35" s="25"/>
      <c r="TJA35" s="25"/>
      <c r="TJB35" s="25"/>
      <c r="TJC35" s="25"/>
      <c r="TJD35" s="25"/>
      <c r="TJE35" s="25"/>
      <c r="TJF35" s="25"/>
      <c r="TJG35" s="25"/>
      <c r="TJH35" s="25"/>
      <c r="TJI35" s="25"/>
      <c r="TJJ35" s="25"/>
      <c r="TJK35" s="25"/>
      <c r="TJL35" s="25"/>
      <c r="TJM35" s="25"/>
      <c r="TJN35" s="25"/>
      <c r="TJO35" s="25"/>
      <c r="TJP35" s="25"/>
      <c r="TJQ35" s="25"/>
      <c r="TJR35" s="25"/>
      <c r="TJS35" s="25"/>
      <c r="TJT35" s="25"/>
      <c r="TJU35" s="25"/>
      <c r="TJV35" s="25"/>
      <c r="TJW35" s="25"/>
      <c r="TJX35" s="25"/>
      <c r="TJY35" s="25"/>
      <c r="TJZ35" s="25"/>
      <c r="TKA35" s="25"/>
      <c r="TKB35" s="25"/>
      <c r="TKC35" s="25"/>
      <c r="TKD35" s="25"/>
      <c r="TKE35" s="25"/>
      <c r="TKF35" s="25"/>
      <c r="TKG35" s="25"/>
      <c r="TKH35" s="25"/>
      <c r="TKI35" s="25"/>
      <c r="TKJ35" s="25"/>
      <c r="TKK35" s="25"/>
      <c r="TKL35" s="25"/>
      <c r="TKM35" s="25"/>
      <c r="TKN35" s="25"/>
      <c r="TKO35" s="25"/>
      <c r="TKP35" s="25"/>
      <c r="TKQ35" s="25"/>
      <c r="TKR35" s="25"/>
      <c r="TKS35" s="25"/>
      <c r="TKT35" s="25"/>
      <c r="TKU35" s="25"/>
      <c r="TKV35" s="25"/>
      <c r="TKW35" s="25"/>
      <c r="TKX35" s="25"/>
      <c r="TKY35" s="25"/>
      <c r="TKZ35" s="25"/>
      <c r="TLA35" s="25"/>
      <c r="TLB35" s="25"/>
      <c r="TLC35" s="25"/>
      <c r="TLD35" s="25"/>
      <c r="TLE35" s="25"/>
      <c r="TLF35" s="25"/>
      <c r="TLG35" s="25"/>
      <c r="TLH35" s="25"/>
      <c r="TLI35" s="25"/>
      <c r="TLJ35" s="25"/>
      <c r="TLK35" s="25"/>
      <c r="TLL35" s="25"/>
      <c r="TLM35" s="25"/>
      <c r="TLN35" s="25"/>
      <c r="TLO35" s="25"/>
      <c r="TLP35" s="25"/>
      <c r="TLQ35" s="25"/>
      <c r="TLR35" s="25"/>
      <c r="TLS35" s="25"/>
      <c r="TLT35" s="25"/>
      <c r="TLU35" s="25"/>
      <c r="TLV35" s="25"/>
      <c r="TLW35" s="25"/>
      <c r="TLX35" s="25"/>
      <c r="TLY35" s="25"/>
      <c r="TLZ35" s="25"/>
      <c r="TMA35" s="25"/>
      <c r="TMB35" s="25"/>
      <c r="TMC35" s="25"/>
      <c r="TMD35" s="25"/>
      <c r="TME35" s="25"/>
      <c r="TMF35" s="25"/>
      <c r="TMG35" s="25"/>
      <c r="TMH35" s="25"/>
      <c r="TMI35" s="25"/>
      <c r="TMJ35" s="25"/>
      <c r="TMK35" s="25"/>
      <c r="TML35" s="25"/>
      <c r="TMM35" s="25"/>
      <c r="TMN35" s="25"/>
      <c r="TMO35" s="25"/>
      <c r="TMP35" s="25"/>
      <c r="TMQ35" s="25"/>
      <c r="TMR35" s="25"/>
      <c r="TMS35" s="25"/>
      <c r="TMT35" s="25"/>
      <c r="TMU35" s="25"/>
      <c r="TMV35" s="25"/>
      <c r="TMW35" s="25"/>
      <c r="TMX35" s="25"/>
      <c r="TMY35" s="25"/>
      <c r="TMZ35" s="25"/>
      <c r="TNA35" s="25"/>
      <c r="TNB35" s="25"/>
      <c r="TNC35" s="25"/>
      <c r="TND35" s="25"/>
      <c r="TNE35" s="25"/>
      <c r="TNF35" s="25"/>
      <c r="TNG35" s="25"/>
      <c r="TNH35" s="25"/>
      <c r="TNI35" s="25"/>
      <c r="TNJ35" s="25"/>
      <c r="TNK35" s="25"/>
      <c r="TNL35" s="25"/>
      <c r="TNM35" s="25"/>
      <c r="TNN35" s="25"/>
      <c r="TNO35" s="25"/>
      <c r="TNP35" s="25"/>
      <c r="TNQ35" s="25"/>
      <c r="TNR35" s="25"/>
      <c r="TNS35" s="25"/>
      <c r="TNT35" s="25"/>
      <c r="TNU35" s="25"/>
      <c r="TNV35" s="25"/>
      <c r="TNW35" s="25"/>
      <c r="TNX35" s="25"/>
      <c r="TNY35" s="25"/>
      <c r="TNZ35" s="25"/>
      <c r="TOA35" s="25"/>
      <c r="TOB35" s="25"/>
      <c r="TOC35" s="25"/>
      <c r="TOD35" s="25"/>
      <c r="TOE35" s="25"/>
      <c r="TOF35" s="25"/>
      <c r="TOG35" s="25"/>
      <c r="TOH35" s="25"/>
      <c r="TOI35" s="25"/>
      <c r="TOJ35" s="25"/>
      <c r="TOK35" s="25"/>
      <c r="TOL35" s="25"/>
      <c r="TOM35" s="25"/>
      <c r="TON35" s="25"/>
      <c r="TOO35" s="25"/>
      <c r="TOP35" s="25"/>
      <c r="TOQ35" s="25"/>
      <c r="TOR35" s="25"/>
      <c r="TOS35" s="25"/>
      <c r="TOT35" s="25"/>
      <c r="TOU35" s="25"/>
      <c r="TOV35" s="25"/>
      <c r="TOW35" s="25"/>
      <c r="TOX35" s="25"/>
      <c r="TOY35" s="25"/>
      <c r="TOZ35" s="25"/>
      <c r="TPA35" s="25"/>
      <c r="TPB35" s="25"/>
      <c r="TPC35" s="25"/>
      <c r="TPD35" s="25"/>
      <c r="TPE35" s="25"/>
      <c r="TPF35" s="25"/>
      <c r="TPG35" s="25"/>
      <c r="TPH35" s="25"/>
      <c r="TPI35" s="25"/>
      <c r="TPJ35" s="25"/>
      <c r="TPK35" s="25"/>
      <c r="TPL35" s="25"/>
      <c r="TPM35" s="25"/>
      <c r="TPN35" s="25"/>
      <c r="TPO35" s="25"/>
      <c r="TPP35" s="25"/>
      <c r="TPQ35" s="25"/>
      <c r="TPR35" s="25"/>
      <c r="TPS35" s="25"/>
      <c r="TPT35" s="25"/>
      <c r="TPU35" s="25"/>
      <c r="TPV35" s="25"/>
      <c r="TPW35" s="25"/>
      <c r="TPX35" s="25"/>
      <c r="TPY35" s="25"/>
      <c r="TPZ35" s="25"/>
      <c r="TQA35" s="25"/>
      <c r="TQB35" s="25"/>
      <c r="TQC35" s="25"/>
      <c r="TQD35" s="25"/>
      <c r="TQE35" s="25"/>
      <c r="TQF35" s="25"/>
      <c r="TQG35" s="25"/>
      <c r="TQH35" s="25"/>
      <c r="TQI35" s="25"/>
      <c r="TQJ35" s="25"/>
      <c r="TQK35" s="25"/>
      <c r="TQL35" s="25"/>
      <c r="TQM35" s="25"/>
      <c r="TQN35" s="25"/>
      <c r="TQO35" s="25"/>
      <c r="TQP35" s="25"/>
      <c r="TQQ35" s="25"/>
      <c r="TQR35" s="25"/>
      <c r="TQS35" s="25"/>
      <c r="TQT35" s="25"/>
      <c r="TQU35" s="25"/>
      <c r="TQV35" s="25"/>
      <c r="TQW35" s="25"/>
      <c r="TQX35" s="25"/>
      <c r="TQY35" s="25"/>
      <c r="TQZ35" s="25"/>
      <c r="TRA35" s="25"/>
      <c r="TRB35" s="25"/>
      <c r="TRC35" s="25"/>
      <c r="TRD35" s="25"/>
      <c r="TRE35" s="25"/>
      <c r="TRF35" s="25"/>
      <c r="TRG35" s="25"/>
      <c r="TRH35" s="25"/>
      <c r="TRI35" s="25"/>
      <c r="TRJ35" s="25"/>
      <c r="TRK35" s="25"/>
      <c r="TRL35" s="25"/>
      <c r="TRM35" s="25"/>
      <c r="TRN35" s="25"/>
      <c r="TRO35" s="25"/>
      <c r="TRP35" s="25"/>
      <c r="TRQ35" s="25"/>
      <c r="TRR35" s="25"/>
      <c r="TRS35" s="25"/>
      <c r="TRT35" s="25"/>
      <c r="TRU35" s="25"/>
      <c r="TRV35" s="25"/>
      <c r="TRW35" s="25"/>
      <c r="TRX35" s="25"/>
      <c r="TRY35" s="25"/>
      <c r="TRZ35" s="25"/>
      <c r="TSA35" s="25"/>
      <c r="TSB35" s="25"/>
      <c r="TSC35" s="25"/>
      <c r="TSD35" s="25"/>
      <c r="TSE35" s="25"/>
      <c r="TSF35" s="25"/>
      <c r="TSG35" s="25"/>
      <c r="TSH35" s="25"/>
      <c r="TSI35" s="25"/>
      <c r="TSJ35" s="25"/>
      <c r="TSK35" s="25"/>
      <c r="TSL35" s="25"/>
      <c r="TSM35" s="25"/>
      <c r="TSN35" s="25"/>
      <c r="TSO35" s="25"/>
      <c r="TSP35" s="25"/>
      <c r="TSQ35" s="25"/>
      <c r="TSR35" s="25"/>
      <c r="TSS35" s="25"/>
      <c r="TST35" s="25"/>
      <c r="TSU35" s="25"/>
      <c r="TSV35" s="25"/>
      <c r="TSW35" s="25"/>
      <c r="TSX35" s="25"/>
      <c r="TSY35" s="25"/>
      <c r="TSZ35" s="25"/>
      <c r="TTA35" s="25"/>
      <c r="TTB35" s="25"/>
      <c r="TTC35" s="25"/>
      <c r="TTD35" s="25"/>
      <c r="TTE35" s="25"/>
      <c r="TTF35" s="25"/>
      <c r="TTG35" s="25"/>
      <c r="TTH35" s="25"/>
      <c r="TTI35" s="25"/>
      <c r="TTJ35" s="25"/>
      <c r="TTK35" s="25"/>
      <c r="TTL35" s="25"/>
      <c r="TTM35" s="25"/>
      <c r="TTN35" s="25"/>
      <c r="TTO35" s="25"/>
      <c r="TTP35" s="25"/>
      <c r="TTQ35" s="25"/>
      <c r="TTR35" s="25"/>
      <c r="TTS35" s="25"/>
      <c r="TTT35" s="25"/>
      <c r="TTU35" s="25"/>
      <c r="TTV35" s="25"/>
      <c r="TTW35" s="25"/>
      <c r="TTX35" s="25"/>
      <c r="TTY35" s="25"/>
      <c r="TTZ35" s="25"/>
      <c r="TUA35" s="25"/>
      <c r="TUB35" s="25"/>
      <c r="TUC35" s="25"/>
      <c r="TUD35" s="25"/>
      <c r="TUE35" s="25"/>
      <c r="TUF35" s="25"/>
      <c r="TUG35" s="25"/>
      <c r="TUH35" s="25"/>
      <c r="TUI35" s="25"/>
      <c r="TUJ35" s="25"/>
      <c r="TUK35" s="25"/>
      <c r="TUL35" s="25"/>
      <c r="TUM35" s="25"/>
      <c r="TUN35" s="25"/>
      <c r="TUO35" s="25"/>
      <c r="TUP35" s="25"/>
      <c r="TUQ35" s="25"/>
      <c r="TUR35" s="25"/>
      <c r="TUS35" s="25"/>
      <c r="TUT35" s="25"/>
      <c r="TUU35" s="25"/>
      <c r="TUV35" s="25"/>
      <c r="TUW35" s="25"/>
      <c r="TUX35" s="25"/>
      <c r="TUY35" s="25"/>
      <c r="TUZ35" s="25"/>
      <c r="TVA35" s="25"/>
      <c r="TVB35" s="25"/>
      <c r="TVC35" s="25"/>
      <c r="TVD35" s="25"/>
      <c r="TVE35" s="25"/>
      <c r="TVF35" s="25"/>
      <c r="TVG35" s="25"/>
      <c r="TVH35" s="25"/>
      <c r="TVI35" s="25"/>
      <c r="TVJ35" s="25"/>
      <c r="TVK35" s="25"/>
      <c r="TVL35" s="25"/>
      <c r="TVM35" s="25"/>
      <c r="TVN35" s="25"/>
      <c r="TVO35" s="25"/>
      <c r="TVP35" s="25"/>
      <c r="TVQ35" s="25"/>
      <c r="TVR35" s="25"/>
      <c r="TVS35" s="25"/>
      <c r="TVT35" s="25"/>
      <c r="TVU35" s="25"/>
      <c r="TVV35" s="25"/>
      <c r="TVW35" s="25"/>
      <c r="TVX35" s="25"/>
      <c r="TVY35" s="25"/>
      <c r="TVZ35" s="25"/>
      <c r="TWA35" s="25"/>
      <c r="TWB35" s="25"/>
      <c r="TWC35" s="25"/>
      <c r="TWD35" s="25"/>
      <c r="TWE35" s="25"/>
      <c r="TWF35" s="25"/>
      <c r="TWG35" s="25"/>
      <c r="TWH35" s="25"/>
      <c r="TWI35" s="25"/>
      <c r="TWJ35" s="25"/>
      <c r="TWK35" s="25"/>
      <c r="TWL35" s="25"/>
      <c r="TWM35" s="25"/>
      <c r="TWN35" s="25"/>
      <c r="TWO35" s="25"/>
      <c r="TWP35" s="25"/>
      <c r="TWQ35" s="25"/>
      <c r="TWR35" s="25"/>
      <c r="TWS35" s="25"/>
      <c r="TWT35" s="25"/>
      <c r="TWU35" s="25"/>
      <c r="TWV35" s="25"/>
      <c r="TWW35" s="25"/>
      <c r="TWX35" s="25"/>
      <c r="TWY35" s="25"/>
      <c r="TWZ35" s="25"/>
      <c r="TXA35" s="25"/>
      <c r="TXB35" s="25"/>
      <c r="TXC35" s="25"/>
      <c r="TXD35" s="25"/>
      <c r="TXE35" s="25"/>
      <c r="TXF35" s="25"/>
      <c r="TXG35" s="25"/>
      <c r="TXH35" s="25"/>
      <c r="TXI35" s="25"/>
      <c r="TXJ35" s="25"/>
      <c r="TXK35" s="25"/>
      <c r="TXL35" s="25"/>
      <c r="TXM35" s="25"/>
      <c r="TXN35" s="25"/>
      <c r="TXO35" s="25"/>
      <c r="TXP35" s="25"/>
      <c r="TXQ35" s="25"/>
      <c r="TXR35" s="25"/>
      <c r="TXS35" s="25"/>
      <c r="TXT35" s="25"/>
      <c r="TXU35" s="25"/>
      <c r="TXV35" s="25"/>
      <c r="TXW35" s="25"/>
      <c r="TXX35" s="25"/>
      <c r="TXY35" s="25"/>
      <c r="TXZ35" s="25"/>
      <c r="TYA35" s="25"/>
      <c r="TYB35" s="25"/>
      <c r="TYC35" s="25"/>
      <c r="TYD35" s="25"/>
      <c r="TYE35" s="25"/>
      <c r="TYF35" s="25"/>
      <c r="TYG35" s="25"/>
      <c r="TYH35" s="25"/>
      <c r="TYI35" s="25"/>
      <c r="TYJ35" s="25"/>
      <c r="TYK35" s="25"/>
      <c r="TYL35" s="25"/>
      <c r="TYM35" s="25"/>
      <c r="TYN35" s="25"/>
      <c r="TYO35" s="25"/>
      <c r="TYP35" s="25"/>
      <c r="TYQ35" s="25"/>
      <c r="TYR35" s="25"/>
      <c r="TYS35" s="25"/>
      <c r="TYT35" s="25"/>
      <c r="TYU35" s="25"/>
      <c r="TYV35" s="25"/>
      <c r="TYW35" s="25"/>
      <c r="TYX35" s="25"/>
      <c r="TYY35" s="25"/>
      <c r="TYZ35" s="25"/>
      <c r="TZA35" s="25"/>
      <c r="TZB35" s="25"/>
      <c r="TZC35" s="25"/>
      <c r="TZD35" s="25"/>
      <c r="TZE35" s="25"/>
      <c r="TZF35" s="25"/>
      <c r="TZG35" s="25"/>
      <c r="TZH35" s="25"/>
      <c r="TZI35" s="25"/>
      <c r="TZJ35" s="25"/>
      <c r="TZK35" s="25"/>
      <c r="TZL35" s="25"/>
      <c r="TZM35" s="25"/>
      <c r="TZN35" s="25"/>
      <c r="TZO35" s="25"/>
      <c r="TZP35" s="25"/>
      <c r="TZQ35" s="25"/>
      <c r="TZR35" s="25"/>
      <c r="TZS35" s="25"/>
      <c r="TZT35" s="25"/>
      <c r="TZU35" s="25"/>
      <c r="TZV35" s="25"/>
      <c r="TZW35" s="25"/>
      <c r="TZX35" s="25"/>
      <c r="TZY35" s="25"/>
      <c r="TZZ35" s="25"/>
      <c r="UAA35" s="25"/>
      <c r="UAB35" s="25"/>
      <c r="UAC35" s="25"/>
      <c r="UAD35" s="25"/>
      <c r="UAE35" s="25"/>
      <c r="UAF35" s="25"/>
      <c r="UAG35" s="25"/>
      <c r="UAH35" s="25"/>
      <c r="UAI35" s="25"/>
      <c r="UAJ35" s="25"/>
      <c r="UAK35" s="25"/>
      <c r="UAL35" s="25"/>
      <c r="UAM35" s="25"/>
      <c r="UAN35" s="25"/>
      <c r="UAO35" s="25"/>
      <c r="UAP35" s="25"/>
      <c r="UAQ35" s="25"/>
      <c r="UAR35" s="25"/>
      <c r="UAS35" s="25"/>
      <c r="UAT35" s="25"/>
      <c r="UAU35" s="25"/>
      <c r="UAV35" s="25"/>
      <c r="UAW35" s="25"/>
      <c r="UAX35" s="25"/>
      <c r="UAY35" s="25"/>
      <c r="UAZ35" s="25"/>
      <c r="UBA35" s="25"/>
      <c r="UBB35" s="25"/>
      <c r="UBC35" s="25"/>
      <c r="UBD35" s="25"/>
      <c r="UBE35" s="25"/>
      <c r="UBF35" s="25"/>
      <c r="UBG35" s="25"/>
      <c r="UBH35" s="25"/>
      <c r="UBI35" s="25"/>
      <c r="UBJ35" s="25"/>
      <c r="UBK35" s="25"/>
      <c r="UBL35" s="25"/>
      <c r="UBM35" s="25"/>
      <c r="UBN35" s="25"/>
      <c r="UBO35" s="25"/>
      <c r="UBP35" s="25"/>
      <c r="UBQ35" s="25"/>
      <c r="UBR35" s="25"/>
      <c r="UBS35" s="25"/>
      <c r="UBT35" s="25"/>
      <c r="UBU35" s="25"/>
      <c r="UBV35" s="25"/>
      <c r="UBW35" s="25"/>
      <c r="UBX35" s="25"/>
      <c r="UBY35" s="25"/>
      <c r="UBZ35" s="25"/>
      <c r="UCA35" s="25"/>
      <c r="UCB35" s="25"/>
      <c r="UCC35" s="25"/>
      <c r="UCD35" s="25"/>
      <c r="UCE35" s="25"/>
      <c r="UCF35" s="25"/>
      <c r="UCG35" s="25"/>
      <c r="UCH35" s="25"/>
      <c r="UCI35" s="25"/>
      <c r="UCJ35" s="25"/>
      <c r="UCK35" s="25"/>
      <c r="UCL35" s="25"/>
      <c r="UCM35" s="25"/>
      <c r="UCN35" s="25"/>
      <c r="UCO35" s="25"/>
      <c r="UCP35" s="25"/>
      <c r="UCQ35" s="25"/>
      <c r="UCR35" s="25"/>
      <c r="UCS35" s="25"/>
      <c r="UCT35" s="25"/>
      <c r="UCU35" s="25"/>
      <c r="UCV35" s="25"/>
      <c r="UCW35" s="25"/>
      <c r="UCX35" s="25"/>
      <c r="UCY35" s="25"/>
      <c r="UCZ35" s="25"/>
      <c r="UDA35" s="25"/>
      <c r="UDB35" s="25"/>
      <c r="UDC35" s="25"/>
      <c r="UDD35" s="25"/>
      <c r="UDE35" s="25"/>
      <c r="UDF35" s="25"/>
      <c r="UDG35" s="25"/>
      <c r="UDH35" s="25"/>
      <c r="UDI35" s="25"/>
      <c r="UDJ35" s="25"/>
      <c r="UDK35" s="25"/>
      <c r="UDL35" s="25"/>
      <c r="UDM35" s="25"/>
      <c r="UDN35" s="25"/>
      <c r="UDO35" s="25"/>
      <c r="UDP35" s="25"/>
      <c r="UDQ35" s="25"/>
      <c r="UDR35" s="25"/>
      <c r="UDS35" s="25"/>
      <c r="UDT35" s="25"/>
      <c r="UDU35" s="25"/>
      <c r="UDV35" s="25"/>
      <c r="UDW35" s="25"/>
      <c r="UDX35" s="25"/>
      <c r="UDY35" s="25"/>
      <c r="UDZ35" s="25"/>
      <c r="UEA35" s="25"/>
      <c r="UEB35" s="25"/>
      <c r="UEC35" s="25"/>
      <c r="UED35" s="25"/>
      <c r="UEE35" s="25"/>
      <c r="UEF35" s="25"/>
      <c r="UEG35" s="25"/>
      <c r="UEH35" s="25"/>
      <c r="UEI35" s="25"/>
      <c r="UEJ35" s="25"/>
      <c r="UEK35" s="25"/>
      <c r="UEL35" s="25"/>
      <c r="UEM35" s="25"/>
      <c r="UEN35" s="25"/>
      <c r="UEO35" s="25"/>
      <c r="UEP35" s="25"/>
      <c r="UEQ35" s="25"/>
      <c r="UER35" s="25"/>
      <c r="UES35" s="25"/>
      <c r="UET35" s="25"/>
      <c r="UEU35" s="25"/>
      <c r="UEV35" s="25"/>
      <c r="UEW35" s="25"/>
      <c r="UEX35" s="25"/>
      <c r="UEY35" s="25"/>
      <c r="UEZ35" s="25"/>
      <c r="UFA35" s="25"/>
      <c r="UFB35" s="25"/>
      <c r="UFC35" s="25"/>
      <c r="UFD35" s="25"/>
      <c r="UFE35" s="25"/>
      <c r="UFF35" s="25"/>
      <c r="UFG35" s="25"/>
      <c r="UFH35" s="25"/>
      <c r="UFI35" s="25"/>
      <c r="UFJ35" s="25"/>
      <c r="UFK35" s="25"/>
      <c r="UFL35" s="25"/>
      <c r="UFM35" s="25"/>
      <c r="UFN35" s="25"/>
      <c r="UFO35" s="25"/>
      <c r="UFP35" s="25"/>
      <c r="UFQ35" s="25"/>
      <c r="UFR35" s="25"/>
      <c r="UFS35" s="25"/>
      <c r="UFT35" s="25"/>
      <c r="UFU35" s="25"/>
      <c r="UFV35" s="25"/>
      <c r="UFW35" s="25"/>
      <c r="UFX35" s="25"/>
      <c r="UFY35" s="25"/>
      <c r="UFZ35" s="25"/>
      <c r="UGA35" s="25"/>
      <c r="UGB35" s="25"/>
      <c r="UGC35" s="25"/>
      <c r="UGD35" s="25"/>
      <c r="UGE35" s="25"/>
      <c r="UGF35" s="25"/>
      <c r="UGG35" s="25"/>
      <c r="UGH35" s="25"/>
      <c r="UGI35" s="25"/>
      <c r="UGJ35" s="25"/>
      <c r="UGK35" s="25"/>
      <c r="UGL35" s="25"/>
      <c r="UGM35" s="25"/>
      <c r="UGN35" s="25"/>
      <c r="UGO35" s="25"/>
      <c r="UGP35" s="25"/>
      <c r="UGQ35" s="25"/>
      <c r="UGR35" s="25"/>
      <c r="UGS35" s="25"/>
      <c r="UGT35" s="25"/>
      <c r="UGU35" s="25"/>
      <c r="UGV35" s="25"/>
      <c r="UGW35" s="25"/>
      <c r="UGX35" s="25"/>
      <c r="UGY35" s="25"/>
      <c r="UGZ35" s="25"/>
      <c r="UHA35" s="25"/>
      <c r="UHB35" s="25"/>
      <c r="UHC35" s="25"/>
      <c r="UHD35" s="25"/>
      <c r="UHE35" s="25"/>
      <c r="UHF35" s="25"/>
      <c r="UHG35" s="25"/>
      <c r="UHH35" s="25"/>
      <c r="UHI35" s="25"/>
      <c r="UHJ35" s="25"/>
      <c r="UHK35" s="25"/>
      <c r="UHL35" s="25"/>
      <c r="UHM35" s="25"/>
      <c r="UHN35" s="25"/>
      <c r="UHO35" s="25"/>
      <c r="UHP35" s="25"/>
      <c r="UHQ35" s="25"/>
      <c r="UHR35" s="25"/>
      <c r="UHS35" s="25"/>
      <c r="UHT35" s="25"/>
      <c r="UHU35" s="25"/>
      <c r="UHV35" s="25"/>
      <c r="UHW35" s="25"/>
      <c r="UHX35" s="25"/>
      <c r="UHY35" s="25"/>
      <c r="UHZ35" s="25"/>
      <c r="UIA35" s="25"/>
      <c r="UIB35" s="25"/>
      <c r="UIC35" s="25"/>
      <c r="UID35" s="25"/>
      <c r="UIE35" s="25"/>
      <c r="UIF35" s="25"/>
      <c r="UIG35" s="25"/>
      <c r="UIH35" s="25"/>
      <c r="UII35" s="25"/>
      <c r="UIJ35" s="25"/>
      <c r="UIK35" s="25"/>
      <c r="UIL35" s="25"/>
      <c r="UIM35" s="25"/>
      <c r="UIN35" s="25"/>
      <c r="UIO35" s="25"/>
      <c r="UIP35" s="25"/>
      <c r="UIQ35" s="25"/>
      <c r="UIR35" s="25"/>
      <c r="UIS35" s="25"/>
      <c r="UIT35" s="25"/>
      <c r="UIU35" s="25"/>
      <c r="UIV35" s="25"/>
      <c r="UIW35" s="25"/>
      <c r="UIX35" s="25"/>
      <c r="UIY35" s="25"/>
      <c r="UIZ35" s="25"/>
      <c r="UJA35" s="25"/>
      <c r="UJB35" s="25"/>
      <c r="UJC35" s="25"/>
      <c r="UJD35" s="25"/>
      <c r="UJE35" s="25"/>
      <c r="UJF35" s="25"/>
      <c r="UJG35" s="25"/>
      <c r="UJH35" s="25"/>
      <c r="UJI35" s="25"/>
      <c r="UJJ35" s="25"/>
      <c r="UJK35" s="25"/>
      <c r="UJL35" s="25"/>
      <c r="UJM35" s="25"/>
      <c r="UJN35" s="25"/>
      <c r="UJO35" s="25"/>
      <c r="UJP35" s="25"/>
      <c r="UJQ35" s="25"/>
      <c r="UJR35" s="25"/>
      <c r="UJS35" s="25"/>
      <c r="UJT35" s="25"/>
      <c r="UJU35" s="25"/>
      <c r="UJV35" s="25"/>
      <c r="UJW35" s="25"/>
      <c r="UJX35" s="25"/>
      <c r="UJY35" s="25"/>
      <c r="UJZ35" s="25"/>
      <c r="UKA35" s="25"/>
      <c r="UKB35" s="25"/>
      <c r="UKC35" s="25"/>
      <c r="UKD35" s="25"/>
      <c r="UKE35" s="25"/>
      <c r="UKF35" s="25"/>
      <c r="UKG35" s="25"/>
      <c r="UKH35" s="25"/>
      <c r="UKI35" s="25"/>
      <c r="UKJ35" s="25"/>
      <c r="UKK35" s="25"/>
      <c r="UKL35" s="25"/>
      <c r="UKM35" s="25"/>
      <c r="UKN35" s="25"/>
      <c r="UKO35" s="25"/>
      <c r="UKP35" s="25"/>
      <c r="UKQ35" s="25"/>
      <c r="UKR35" s="25"/>
      <c r="UKS35" s="25"/>
      <c r="UKT35" s="25"/>
      <c r="UKU35" s="25"/>
      <c r="UKV35" s="25"/>
      <c r="UKW35" s="25"/>
      <c r="UKX35" s="25"/>
      <c r="UKY35" s="25"/>
      <c r="UKZ35" s="25"/>
      <c r="ULA35" s="25"/>
      <c r="ULB35" s="25"/>
      <c r="ULC35" s="25"/>
      <c r="ULD35" s="25"/>
      <c r="ULE35" s="25"/>
      <c r="ULF35" s="25"/>
      <c r="ULG35" s="25"/>
      <c r="ULH35" s="25"/>
      <c r="ULI35" s="25"/>
      <c r="ULJ35" s="25"/>
      <c r="ULK35" s="25"/>
      <c r="ULL35" s="25"/>
      <c r="ULM35" s="25"/>
      <c r="ULN35" s="25"/>
      <c r="ULO35" s="25"/>
      <c r="ULP35" s="25"/>
      <c r="ULQ35" s="25"/>
      <c r="ULR35" s="25"/>
      <c r="ULS35" s="25"/>
      <c r="ULT35" s="25"/>
      <c r="ULU35" s="25"/>
      <c r="ULV35" s="25"/>
      <c r="ULW35" s="25"/>
      <c r="ULX35" s="25"/>
      <c r="ULY35" s="25"/>
      <c r="ULZ35" s="25"/>
      <c r="UMA35" s="25"/>
      <c r="UMB35" s="25"/>
      <c r="UMC35" s="25"/>
      <c r="UMD35" s="25"/>
      <c r="UME35" s="25"/>
      <c r="UMF35" s="25"/>
      <c r="UMG35" s="25"/>
      <c r="UMH35" s="25"/>
      <c r="UMI35" s="25"/>
      <c r="UMJ35" s="25"/>
      <c r="UMK35" s="25"/>
      <c r="UML35" s="25"/>
      <c r="UMM35" s="25"/>
      <c r="UMN35" s="25"/>
      <c r="UMO35" s="25"/>
      <c r="UMP35" s="25"/>
      <c r="UMQ35" s="25"/>
      <c r="UMR35" s="25"/>
      <c r="UMS35" s="25"/>
      <c r="UMT35" s="25"/>
      <c r="UMU35" s="25"/>
      <c r="UMV35" s="25"/>
      <c r="UMW35" s="25"/>
      <c r="UMX35" s="25"/>
      <c r="UMY35" s="25"/>
      <c r="UMZ35" s="25"/>
      <c r="UNA35" s="25"/>
      <c r="UNB35" s="25"/>
      <c r="UNC35" s="25"/>
      <c r="UND35" s="25"/>
      <c r="UNE35" s="25"/>
      <c r="UNF35" s="25"/>
      <c r="UNG35" s="25"/>
      <c r="UNH35" s="25"/>
      <c r="UNI35" s="25"/>
      <c r="UNJ35" s="25"/>
      <c r="UNK35" s="25"/>
      <c r="UNL35" s="25"/>
      <c r="UNM35" s="25"/>
      <c r="UNN35" s="25"/>
      <c r="UNO35" s="25"/>
      <c r="UNP35" s="25"/>
      <c r="UNQ35" s="25"/>
      <c r="UNR35" s="25"/>
      <c r="UNS35" s="25"/>
      <c r="UNT35" s="25"/>
      <c r="UNU35" s="25"/>
      <c r="UNV35" s="25"/>
      <c r="UNW35" s="25"/>
      <c r="UNX35" s="25"/>
      <c r="UNY35" s="25"/>
      <c r="UNZ35" s="25"/>
      <c r="UOA35" s="25"/>
      <c r="UOB35" s="25"/>
      <c r="UOC35" s="25"/>
      <c r="UOD35" s="25"/>
      <c r="UOE35" s="25"/>
      <c r="UOF35" s="25"/>
      <c r="UOG35" s="25"/>
      <c r="UOH35" s="25"/>
      <c r="UOI35" s="25"/>
      <c r="UOJ35" s="25"/>
      <c r="UOK35" s="25"/>
      <c r="UOL35" s="25"/>
      <c r="UOM35" s="25"/>
      <c r="UON35" s="25"/>
      <c r="UOO35" s="25"/>
      <c r="UOP35" s="25"/>
      <c r="UOQ35" s="25"/>
      <c r="UOR35" s="25"/>
      <c r="UOS35" s="25"/>
      <c r="UOT35" s="25"/>
      <c r="UOU35" s="25"/>
      <c r="UOV35" s="25"/>
      <c r="UOW35" s="25"/>
      <c r="UOX35" s="25"/>
      <c r="UOY35" s="25"/>
      <c r="UOZ35" s="25"/>
      <c r="UPA35" s="25"/>
      <c r="UPB35" s="25"/>
      <c r="UPC35" s="25"/>
      <c r="UPD35" s="25"/>
      <c r="UPE35" s="25"/>
      <c r="UPF35" s="25"/>
      <c r="UPG35" s="25"/>
      <c r="UPH35" s="25"/>
      <c r="UPI35" s="25"/>
      <c r="UPJ35" s="25"/>
      <c r="UPK35" s="25"/>
      <c r="UPL35" s="25"/>
      <c r="UPM35" s="25"/>
      <c r="UPN35" s="25"/>
      <c r="UPO35" s="25"/>
      <c r="UPP35" s="25"/>
      <c r="UPQ35" s="25"/>
      <c r="UPR35" s="25"/>
      <c r="UPS35" s="25"/>
      <c r="UPT35" s="25"/>
      <c r="UPU35" s="25"/>
      <c r="UPV35" s="25"/>
      <c r="UPW35" s="25"/>
      <c r="UPX35" s="25"/>
      <c r="UPY35" s="25"/>
      <c r="UPZ35" s="25"/>
      <c r="UQA35" s="25"/>
      <c r="UQB35" s="25"/>
      <c r="UQC35" s="25"/>
      <c r="UQD35" s="25"/>
      <c r="UQE35" s="25"/>
      <c r="UQF35" s="25"/>
      <c r="UQG35" s="25"/>
      <c r="UQH35" s="25"/>
      <c r="UQI35" s="25"/>
      <c r="UQJ35" s="25"/>
      <c r="UQK35" s="25"/>
      <c r="UQL35" s="25"/>
      <c r="UQM35" s="25"/>
      <c r="UQN35" s="25"/>
      <c r="UQO35" s="25"/>
      <c r="UQP35" s="25"/>
      <c r="UQQ35" s="25"/>
      <c r="UQR35" s="25"/>
      <c r="UQS35" s="25"/>
      <c r="UQT35" s="25"/>
      <c r="UQU35" s="25"/>
      <c r="UQV35" s="25"/>
      <c r="UQW35" s="25"/>
      <c r="UQX35" s="25"/>
      <c r="UQY35" s="25"/>
      <c r="UQZ35" s="25"/>
      <c r="URA35" s="25"/>
      <c r="URB35" s="25"/>
      <c r="URC35" s="25"/>
      <c r="URD35" s="25"/>
      <c r="URE35" s="25"/>
      <c r="URF35" s="25"/>
      <c r="URG35" s="25"/>
      <c r="URH35" s="25"/>
      <c r="URI35" s="25"/>
      <c r="URJ35" s="25"/>
      <c r="URK35" s="25"/>
      <c r="URL35" s="25"/>
      <c r="URM35" s="25"/>
      <c r="URN35" s="25"/>
      <c r="URO35" s="25"/>
      <c r="URP35" s="25"/>
      <c r="URQ35" s="25"/>
      <c r="URR35" s="25"/>
      <c r="URS35" s="25"/>
      <c r="URT35" s="25"/>
      <c r="URU35" s="25"/>
      <c r="URV35" s="25"/>
      <c r="URW35" s="25"/>
      <c r="URX35" s="25"/>
      <c r="URY35" s="25"/>
      <c r="URZ35" s="25"/>
      <c r="USA35" s="25"/>
      <c r="USB35" s="25"/>
      <c r="USC35" s="25"/>
      <c r="USD35" s="25"/>
      <c r="USE35" s="25"/>
      <c r="USF35" s="25"/>
      <c r="USG35" s="25"/>
      <c r="USH35" s="25"/>
      <c r="USI35" s="25"/>
      <c r="USJ35" s="25"/>
      <c r="USK35" s="25"/>
      <c r="USL35" s="25"/>
      <c r="USM35" s="25"/>
      <c r="USN35" s="25"/>
      <c r="USO35" s="25"/>
      <c r="USP35" s="25"/>
      <c r="USQ35" s="25"/>
      <c r="USR35" s="25"/>
      <c r="USS35" s="25"/>
      <c r="UST35" s="25"/>
      <c r="USU35" s="25"/>
      <c r="USV35" s="25"/>
      <c r="USW35" s="25"/>
      <c r="USX35" s="25"/>
      <c r="USY35" s="25"/>
      <c r="USZ35" s="25"/>
      <c r="UTA35" s="25"/>
      <c r="UTB35" s="25"/>
      <c r="UTC35" s="25"/>
      <c r="UTD35" s="25"/>
      <c r="UTE35" s="25"/>
      <c r="UTF35" s="25"/>
      <c r="UTG35" s="25"/>
      <c r="UTH35" s="25"/>
      <c r="UTI35" s="25"/>
      <c r="UTJ35" s="25"/>
      <c r="UTK35" s="25"/>
      <c r="UTL35" s="25"/>
      <c r="UTM35" s="25"/>
      <c r="UTN35" s="25"/>
      <c r="UTO35" s="25"/>
      <c r="UTP35" s="25"/>
      <c r="UTQ35" s="25"/>
      <c r="UTR35" s="25"/>
      <c r="UTS35" s="25"/>
      <c r="UTT35" s="25"/>
      <c r="UTU35" s="25"/>
      <c r="UTV35" s="25"/>
      <c r="UTW35" s="25"/>
      <c r="UTX35" s="25"/>
      <c r="UTY35" s="25"/>
      <c r="UTZ35" s="25"/>
      <c r="UUA35" s="25"/>
      <c r="UUB35" s="25"/>
      <c r="UUC35" s="25"/>
      <c r="UUD35" s="25"/>
      <c r="UUE35" s="25"/>
      <c r="UUF35" s="25"/>
      <c r="UUG35" s="25"/>
      <c r="UUH35" s="25"/>
      <c r="UUI35" s="25"/>
      <c r="UUJ35" s="25"/>
      <c r="UUK35" s="25"/>
      <c r="UUL35" s="25"/>
      <c r="UUM35" s="25"/>
      <c r="UUN35" s="25"/>
      <c r="UUO35" s="25"/>
      <c r="UUP35" s="25"/>
      <c r="UUQ35" s="25"/>
      <c r="UUR35" s="25"/>
      <c r="UUS35" s="25"/>
      <c r="UUT35" s="25"/>
      <c r="UUU35" s="25"/>
      <c r="UUV35" s="25"/>
      <c r="UUW35" s="25"/>
      <c r="UUX35" s="25"/>
      <c r="UUY35" s="25"/>
      <c r="UUZ35" s="25"/>
      <c r="UVA35" s="25"/>
      <c r="UVB35" s="25"/>
      <c r="UVC35" s="25"/>
      <c r="UVD35" s="25"/>
      <c r="UVE35" s="25"/>
      <c r="UVF35" s="25"/>
      <c r="UVG35" s="25"/>
      <c r="UVH35" s="25"/>
      <c r="UVI35" s="25"/>
      <c r="UVJ35" s="25"/>
      <c r="UVK35" s="25"/>
      <c r="UVL35" s="25"/>
      <c r="UVM35" s="25"/>
      <c r="UVN35" s="25"/>
      <c r="UVO35" s="25"/>
      <c r="UVP35" s="25"/>
      <c r="UVQ35" s="25"/>
      <c r="UVR35" s="25"/>
      <c r="UVS35" s="25"/>
      <c r="UVT35" s="25"/>
      <c r="UVU35" s="25"/>
      <c r="UVV35" s="25"/>
      <c r="UVW35" s="25"/>
      <c r="UVX35" s="25"/>
      <c r="UVY35" s="25"/>
      <c r="UVZ35" s="25"/>
      <c r="UWA35" s="25"/>
      <c r="UWB35" s="25"/>
      <c r="UWC35" s="25"/>
      <c r="UWD35" s="25"/>
      <c r="UWE35" s="25"/>
      <c r="UWF35" s="25"/>
      <c r="UWG35" s="25"/>
      <c r="UWH35" s="25"/>
      <c r="UWI35" s="25"/>
      <c r="UWJ35" s="25"/>
      <c r="UWK35" s="25"/>
      <c r="UWL35" s="25"/>
      <c r="UWM35" s="25"/>
      <c r="UWN35" s="25"/>
      <c r="UWO35" s="25"/>
      <c r="UWP35" s="25"/>
      <c r="UWQ35" s="25"/>
      <c r="UWR35" s="25"/>
      <c r="UWS35" s="25"/>
      <c r="UWT35" s="25"/>
      <c r="UWU35" s="25"/>
      <c r="UWV35" s="25"/>
      <c r="UWW35" s="25"/>
      <c r="UWX35" s="25"/>
      <c r="UWY35" s="25"/>
      <c r="UWZ35" s="25"/>
      <c r="UXA35" s="25"/>
      <c r="UXB35" s="25"/>
      <c r="UXC35" s="25"/>
      <c r="UXD35" s="25"/>
      <c r="UXE35" s="25"/>
      <c r="UXF35" s="25"/>
      <c r="UXG35" s="25"/>
      <c r="UXH35" s="25"/>
      <c r="UXI35" s="25"/>
      <c r="UXJ35" s="25"/>
      <c r="UXK35" s="25"/>
      <c r="UXL35" s="25"/>
      <c r="UXM35" s="25"/>
      <c r="UXN35" s="25"/>
      <c r="UXO35" s="25"/>
      <c r="UXP35" s="25"/>
      <c r="UXQ35" s="25"/>
      <c r="UXR35" s="25"/>
      <c r="UXS35" s="25"/>
      <c r="UXT35" s="25"/>
      <c r="UXU35" s="25"/>
      <c r="UXV35" s="25"/>
      <c r="UXW35" s="25"/>
      <c r="UXX35" s="25"/>
      <c r="UXY35" s="25"/>
      <c r="UXZ35" s="25"/>
      <c r="UYA35" s="25"/>
      <c r="UYB35" s="25"/>
      <c r="UYC35" s="25"/>
      <c r="UYD35" s="25"/>
      <c r="UYE35" s="25"/>
      <c r="UYF35" s="25"/>
      <c r="UYG35" s="25"/>
      <c r="UYH35" s="25"/>
      <c r="UYI35" s="25"/>
      <c r="UYJ35" s="25"/>
      <c r="UYK35" s="25"/>
      <c r="UYL35" s="25"/>
      <c r="UYM35" s="25"/>
      <c r="UYN35" s="25"/>
      <c r="UYO35" s="25"/>
      <c r="UYP35" s="25"/>
      <c r="UYQ35" s="25"/>
      <c r="UYR35" s="25"/>
      <c r="UYS35" s="25"/>
      <c r="UYT35" s="25"/>
      <c r="UYU35" s="25"/>
      <c r="UYV35" s="25"/>
      <c r="UYW35" s="25"/>
      <c r="UYX35" s="25"/>
      <c r="UYY35" s="25"/>
      <c r="UYZ35" s="25"/>
      <c r="UZA35" s="25"/>
      <c r="UZB35" s="25"/>
      <c r="UZC35" s="25"/>
      <c r="UZD35" s="25"/>
      <c r="UZE35" s="25"/>
      <c r="UZF35" s="25"/>
      <c r="UZG35" s="25"/>
      <c r="UZH35" s="25"/>
      <c r="UZI35" s="25"/>
      <c r="UZJ35" s="25"/>
      <c r="UZK35" s="25"/>
      <c r="UZL35" s="25"/>
      <c r="UZM35" s="25"/>
      <c r="UZN35" s="25"/>
      <c r="UZO35" s="25"/>
      <c r="UZP35" s="25"/>
      <c r="UZQ35" s="25"/>
      <c r="UZR35" s="25"/>
      <c r="UZS35" s="25"/>
      <c r="UZT35" s="25"/>
      <c r="UZU35" s="25"/>
      <c r="UZV35" s="25"/>
      <c r="UZW35" s="25"/>
      <c r="UZX35" s="25"/>
      <c r="UZY35" s="25"/>
      <c r="UZZ35" s="25"/>
      <c r="VAA35" s="25"/>
      <c r="VAB35" s="25"/>
      <c r="VAC35" s="25"/>
      <c r="VAD35" s="25"/>
      <c r="VAE35" s="25"/>
      <c r="VAF35" s="25"/>
      <c r="VAG35" s="25"/>
      <c r="VAH35" s="25"/>
      <c r="VAI35" s="25"/>
      <c r="VAJ35" s="25"/>
      <c r="VAK35" s="25"/>
      <c r="VAL35" s="25"/>
      <c r="VAM35" s="25"/>
      <c r="VAN35" s="25"/>
      <c r="VAO35" s="25"/>
      <c r="VAP35" s="25"/>
      <c r="VAQ35" s="25"/>
      <c r="VAR35" s="25"/>
      <c r="VAS35" s="25"/>
      <c r="VAT35" s="25"/>
      <c r="VAU35" s="25"/>
      <c r="VAV35" s="25"/>
      <c r="VAW35" s="25"/>
      <c r="VAX35" s="25"/>
      <c r="VAY35" s="25"/>
      <c r="VAZ35" s="25"/>
      <c r="VBA35" s="25"/>
      <c r="VBB35" s="25"/>
      <c r="VBC35" s="25"/>
      <c r="VBD35" s="25"/>
      <c r="VBE35" s="25"/>
      <c r="VBF35" s="25"/>
      <c r="VBG35" s="25"/>
      <c r="VBH35" s="25"/>
      <c r="VBI35" s="25"/>
      <c r="VBJ35" s="25"/>
      <c r="VBK35" s="25"/>
      <c r="VBL35" s="25"/>
      <c r="VBM35" s="25"/>
      <c r="VBN35" s="25"/>
      <c r="VBO35" s="25"/>
      <c r="VBP35" s="25"/>
      <c r="VBQ35" s="25"/>
      <c r="VBR35" s="25"/>
      <c r="VBS35" s="25"/>
      <c r="VBT35" s="25"/>
      <c r="VBU35" s="25"/>
      <c r="VBV35" s="25"/>
      <c r="VBW35" s="25"/>
      <c r="VBX35" s="25"/>
      <c r="VBY35" s="25"/>
      <c r="VBZ35" s="25"/>
      <c r="VCA35" s="25"/>
      <c r="VCB35" s="25"/>
      <c r="VCC35" s="25"/>
      <c r="VCD35" s="25"/>
      <c r="VCE35" s="25"/>
      <c r="VCF35" s="25"/>
      <c r="VCG35" s="25"/>
      <c r="VCH35" s="25"/>
      <c r="VCI35" s="25"/>
      <c r="VCJ35" s="25"/>
      <c r="VCK35" s="25"/>
      <c r="VCL35" s="25"/>
      <c r="VCM35" s="25"/>
      <c r="VCN35" s="25"/>
      <c r="VCO35" s="25"/>
      <c r="VCP35" s="25"/>
      <c r="VCQ35" s="25"/>
      <c r="VCR35" s="25"/>
      <c r="VCS35" s="25"/>
      <c r="VCT35" s="25"/>
      <c r="VCU35" s="25"/>
      <c r="VCV35" s="25"/>
      <c r="VCW35" s="25"/>
      <c r="VCX35" s="25"/>
      <c r="VCY35" s="25"/>
      <c r="VCZ35" s="25"/>
      <c r="VDA35" s="25"/>
      <c r="VDB35" s="25"/>
      <c r="VDC35" s="25"/>
      <c r="VDD35" s="25"/>
      <c r="VDE35" s="25"/>
      <c r="VDF35" s="25"/>
      <c r="VDG35" s="25"/>
      <c r="VDH35" s="25"/>
      <c r="VDI35" s="25"/>
      <c r="VDJ35" s="25"/>
      <c r="VDK35" s="25"/>
      <c r="VDL35" s="25"/>
      <c r="VDM35" s="25"/>
      <c r="VDN35" s="25"/>
      <c r="VDO35" s="25"/>
      <c r="VDP35" s="25"/>
      <c r="VDQ35" s="25"/>
      <c r="VDR35" s="25"/>
      <c r="VDS35" s="25"/>
      <c r="VDT35" s="25"/>
      <c r="VDU35" s="25"/>
      <c r="VDV35" s="25"/>
      <c r="VDW35" s="25"/>
      <c r="VDX35" s="25"/>
      <c r="VDY35" s="25"/>
      <c r="VDZ35" s="25"/>
      <c r="VEA35" s="25"/>
      <c r="VEB35" s="25"/>
      <c r="VEC35" s="25"/>
      <c r="VED35" s="25"/>
      <c r="VEE35" s="25"/>
      <c r="VEF35" s="25"/>
      <c r="VEG35" s="25"/>
      <c r="VEH35" s="25"/>
      <c r="VEI35" s="25"/>
      <c r="VEJ35" s="25"/>
      <c r="VEK35" s="25"/>
      <c r="VEL35" s="25"/>
      <c r="VEM35" s="25"/>
      <c r="VEN35" s="25"/>
      <c r="VEO35" s="25"/>
      <c r="VEP35" s="25"/>
      <c r="VEQ35" s="25"/>
      <c r="VER35" s="25"/>
      <c r="VES35" s="25"/>
      <c r="VET35" s="25"/>
      <c r="VEU35" s="25"/>
      <c r="VEV35" s="25"/>
      <c r="VEW35" s="25"/>
      <c r="VEX35" s="25"/>
      <c r="VEY35" s="25"/>
      <c r="VEZ35" s="25"/>
      <c r="VFA35" s="25"/>
      <c r="VFB35" s="25"/>
      <c r="VFC35" s="25"/>
      <c r="VFD35" s="25"/>
      <c r="VFE35" s="25"/>
      <c r="VFF35" s="25"/>
      <c r="VFG35" s="25"/>
      <c r="VFH35" s="25"/>
      <c r="VFI35" s="25"/>
      <c r="VFJ35" s="25"/>
      <c r="VFK35" s="25"/>
      <c r="VFL35" s="25"/>
      <c r="VFM35" s="25"/>
      <c r="VFN35" s="25"/>
      <c r="VFO35" s="25"/>
      <c r="VFP35" s="25"/>
      <c r="VFQ35" s="25"/>
      <c r="VFR35" s="25"/>
      <c r="VFS35" s="25"/>
      <c r="VFT35" s="25"/>
      <c r="VFU35" s="25"/>
      <c r="VFV35" s="25"/>
      <c r="VFW35" s="25"/>
      <c r="VFX35" s="25"/>
      <c r="VFY35" s="25"/>
      <c r="VFZ35" s="25"/>
      <c r="VGA35" s="25"/>
      <c r="VGB35" s="25"/>
      <c r="VGC35" s="25"/>
      <c r="VGD35" s="25"/>
      <c r="VGE35" s="25"/>
      <c r="VGF35" s="25"/>
      <c r="VGG35" s="25"/>
      <c r="VGH35" s="25"/>
      <c r="VGI35" s="25"/>
      <c r="VGJ35" s="25"/>
      <c r="VGK35" s="25"/>
      <c r="VGL35" s="25"/>
      <c r="VGM35" s="25"/>
      <c r="VGN35" s="25"/>
      <c r="VGO35" s="25"/>
      <c r="VGP35" s="25"/>
      <c r="VGQ35" s="25"/>
      <c r="VGR35" s="25"/>
      <c r="VGS35" s="25"/>
      <c r="VGT35" s="25"/>
      <c r="VGU35" s="25"/>
      <c r="VGV35" s="25"/>
      <c r="VGW35" s="25"/>
      <c r="VGX35" s="25"/>
      <c r="VGY35" s="25"/>
      <c r="VGZ35" s="25"/>
      <c r="VHA35" s="25"/>
      <c r="VHB35" s="25"/>
      <c r="VHC35" s="25"/>
      <c r="VHD35" s="25"/>
      <c r="VHE35" s="25"/>
      <c r="VHF35" s="25"/>
      <c r="VHG35" s="25"/>
      <c r="VHH35" s="25"/>
      <c r="VHI35" s="25"/>
      <c r="VHJ35" s="25"/>
      <c r="VHK35" s="25"/>
      <c r="VHL35" s="25"/>
      <c r="VHM35" s="25"/>
      <c r="VHN35" s="25"/>
      <c r="VHO35" s="25"/>
      <c r="VHP35" s="25"/>
      <c r="VHQ35" s="25"/>
      <c r="VHR35" s="25"/>
      <c r="VHS35" s="25"/>
      <c r="VHT35" s="25"/>
      <c r="VHU35" s="25"/>
      <c r="VHV35" s="25"/>
      <c r="VHW35" s="25"/>
      <c r="VHX35" s="25"/>
      <c r="VHY35" s="25"/>
      <c r="VHZ35" s="25"/>
      <c r="VIA35" s="25"/>
      <c r="VIB35" s="25"/>
      <c r="VIC35" s="25"/>
      <c r="VID35" s="25"/>
      <c r="VIE35" s="25"/>
      <c r="VIF35" s="25"/>
      <c r="VIG35" s="25"/>
      <c r="VIH35" s="25"/>
      <c r="VII35" s="25"/>
      <c r="VIJ35" s="25"/>
      <c r="VIK35" s="25"/>
      <c r="VIL35" s="25"/>
      <c r="VIM35" s="25"/>
      <c r="VIN35" s="25"/>
      <c r="VIO35" s="25"/>
      <c r="VIP35" s="25"/>
      <c r="VIQ35" s="25"/>
      <c r="VIR35" s="25"/>
      <c r="VIS35" s="25"/>
      <c r="VIT35" s="25"/>
      <c r="VIU35" s="25"/>
      <c r="VIV35" s="25"/>
      <c r="VIW35" s="25"/>
      <c r="VIX35" s="25"/>
      <c r="VIY35" s="25"/>
      <c r="VIZ35" s="25"/>
      <c r="VJA35" s="25"/>
      <c r="VJB35" s="25"/>
      <c r="VJC35" s="25"/>
      <c r="VJD35" s="25"/>
      <c r="VJE35" s="25"/>
      <c r="VJF35" s="25"/>
      <c r="VJG35" s="25"/>
      <c r="VJH35" s="25"/>
      <c r="VJI35" s="25"/>
      <c r="VJJ35" s="25"/>
      <c r="VJK35" s="25"/>
      <c r="VJL35" s="25"/>
      <c r="VJM35" s="25"/>
      <c r="VJN35" s="25"/>
      <c r="VJO35" s="25"/>
      <c r="VJP35" s="25"/>
      <c r="VJQ35" s="25"/>
      <c r="VJR35" s="25"/>
      <c r="VJS35" s="25"/>
      <c r="VJT35" s="25"/>
      <c r="VJU35" s="25"/>
      <c r="VJV35" s="25"/>
      <c r="VJW35" s="25"/>
      <c r="VJX35" s="25"/>
      <c r="VJY35" s="25"/>
      <c r="VJZ35" s="25"/>
      <c r="VKA35" s="25"/>
      <c r="VKB35" s="25"/>
      <c r="VKC35" s="25"/>
      <c r="VKD35" s="25"/>
      <c r="VKE35" s="25"/>
      <c r="VKF35" s="25"/>
      <c r="VKG35" s="25"/>
      <c r="VKH35" s="25"/>
      <c r="VKI35" s="25"/>
      <c r="VKJ35" s="25"/>
      <c r="VKK35" s="25"/>
      <c r="VKL35" s="25"/>
      <c r="VKM35" s="25"/>
      <c r="VKN35" s="25"/>
      <c r="VKO35" s="25"/>
      <c r="VKP35" s="25"/>
      <c r="VKQ35" s="25"/>
      <c r="VKR35" s="25"/>
      <c r="VKS35" s="25"/>
      <c r="VKT35" s="25"/>
      <c r="VKU35" s="25"/>
      <c r="VKV35" s="25"/>
      <c r="VKW35" s="25"/>
      <c r="VKX35" s="25"/>
      <c r="VKY35" s="25"/>
      <c r="VKZ35" s="25"/>
      <c r="VLA35" s="25"/>
      <c r="VLB35" s="25"/>
      <c r="VLC35" s="25"/>
      <c r="VLD35" s="25"/>
      <c r="VLE35" s="25"/>
      <c r="VLF35" s="25"/>
      <c r="VLG35" s="25"/>
      <c r="VLH35" s="25"/>
      <c r="VLI35" s="25"/>
      <c r="VLJ35" s="25"/>
      <c r="VLK35" s="25"/>
      <c r="VLL35" s="25"/>
      <c r="VLM35" s="25"/>
      <c r="VLN35" s="25"/>
      <c r="VLO35" s="25"/>
      <c r="VLP35" s="25"/>
      <c r="VLQ35" s="25"/>
      <c r="VLR35" s="25"/>
      <c r="VLS35" s="25"/>
      <c r="VLT35" s="25"/>
      <c r="VLU35" s="25"/>
      <c r="VLV35" s="25"/>
      <c r="VLW35" s="25"/>
      <c r="VLX35" s="25"/>
      <c r="VLY35" s="25"/>
      <c r="VLZ35" s="25"/>
      <c r="VMA35" s="25"/>
      <c r="VMB35" s="25"/>
      <c r="VMC35" s="25"/>
      <c r="VMD35" s="25"/>
      <c r="VME35" s="25"/>
      <c r="VMF35" s="25"/>
      <c r="VMG35" s="25"/>
      <c r="VMH35" s="25"/>
      <c r="VMI35" s="25"/>
      <c r="VMJ35" s="25"/>
      <c r="VMK35" s="25"/>
      <c r="VML35" s="25"/>
      <c r="VMM35" s="25"/>
      <c r="VMN35" s="25"/>
      <c r="VMO35" s="25"/>
      <c r="VMP35" s="25"/>
      <c r="VMQ35" s="25"/>
      <c r="VMR35" s="25"/>
      <c r="VMS35" s="25"/>
      <c r="VMT35" s="25"/>
      <c r="VMU35" s="25"/>
      <c r="VMV35" s="25"/>
      <c r="VMW35" s="25"/>
      <c r="VMX35" s="25"/>
      <c r="VMY35" s="25"/>
      <c r="VMZ35" s="25"/>
      <c r="VNA35" s="25"/>
      <c r="VNB35" s="25"/>
      <c r="VNC35" s="25"/>
      <c r="VND35" s="25"/>
      <c r="VNE35" s="25"/>
      <c r="VNF35" s="25"/>
      <c r="VNG35" s="25"/>
      <c r="VNH35" s="25"/>
      <c r="VNI35" s="25"/>
      <c r="VNJ35" s="25"/>
      <c r="VNK35" s="25"/>
      <c r="VNL35" s="25"/>
      <c r="VNM35" s="25"/>
      <c r="VNN35" s="25"/>
      <c r="VNO35" s="25"/>
      <c r="VNP35" s="25"/>
      <c r="VNQ35" s="25"/>
      <c r="VNR35" s="25"/>
      <c r="VNS35" s="25"/>
      <c r="VNT35" s="25"/>
      <c r="VNU35" s="25"/>
      <c r="VNV35" s="25"/>
      <c r="VNW35" s="25"/>
      <c r="VNX35" s="25"/>
      <c r="VNY35" s="25"/>
      <c r="VNZ35" s="25"/>
      <c r="VOA35" s="25"/>
      <c r="VOB35" s="25"/>
      <c r="VOC35" s="25"/>
      <c r="VOD35" s="25"/>
      <c r="VOE35" s="25"/>
      <c r="VOF35" s="25"/>
      <c r="VOG35" s="25"/>
      <c r="VOH35" s="25"/>
      <c r="VOI35" s="25"/>
      <c r="VOJ35" s="25"/>
      <c r="VOK35" s="25"/>
      <c r="VOL35" s="25"/>
      <c r="VOM35" s="25"/>
      <c r="VON35" s="25"/>
      <c r="VOO35" s="25"/>
      <c r="VOP35" s="25"/>
      <c r="VOQ35" s="25"/>
      <c r="VOR35" s="25"/>
      <c r="VOS35" s="25"/>
      <c r="VOT35" s="25"/>
      <c r="VOU35" s="25"/>
      <c r="VOV35" s="25"/>
      <c r="VOW35" s="25"/>
      <c r="VOX35" s="25"/>
      <c r="VOY35" s="25"/>
      <c r="VOZ35" s="25"/>
      <c r="VPA35" s="25"/>
      <c r="VPB35" s="25"/>
      <c r="VPC35" s="25"/>
      <c r="VPD35" s="25"/>
      <c r="VPE35" s="25"/>
      <c r="VPF35" s="25"/>
      <c r="VPG35" s="25"/>
      <c r="VPH35" s="25"/>
      <c r="VPI35" s="25"/>
      <c r="VPJ35" s="25"/>
      <c r="VPK35" s="25"/>
      <c r="VPL35" s="25"/>
      <c r="VPM35" s="25"/>
      <c r="VPN35" s="25"/>
      <c r="VPO35" s="25"/>
      <c r="VPP35" s="25"/>
      <c r="VPQ35" s="25"/>
      <c r="VPR35" s="25"/>
      <c r="VPS35" s="25"/>
      <c r="VPT35" s="25"/>
      <c r="VPU35" s="25"/>
      <c r="VPV35" s="25"/>
      <c r="VPW35" s="25"/>
      <c r="VPX35" s="25"/>
      <c r="VPY35" s="25"/>
      <c r="VPZ35" s="25"/>
      <c r="VQA35" s="25"/>
      <c r="VQB35" s="25"/>
      <c r="VQC35" s="25"/>
      <c r="VQD35" s="25"/>
      <c r="VQE35" s="25"/>
      <c r="VQF35" s="25"/>
      <c r="VQG35" s="25"/>
      <c r="VQH35" s="25"/>
      <c r="VQI35" s="25"/>
      <c r="VQJ35" s="25"/>
      <c r="VQK35" s="25"/>
      <c r="VQL35" s="25"/>
      <c r="VQM35" s="25"/>
      <c r="VQN35" s="25"/>
      <c r="VQO35" s="25"/>
      <c r="VQP35" s="25"/>
      <c r="VQQ35" s="25"/>
      <c r="VQR35" s="25"/>
      <c r="VQS35" s="25"/>
      <c r="VQT35" s="25"/>
      <c r="VQU35" s="25"/>
      <c r="VQV35" s="25"/>
      <c r="VQW35" s="25"/>
      <c r="VQX35" s="25"/>
      <c r="VQY35" s="25"/>
      <c r="VQZ35" s="25"/>
      <c r="VRA35" s="25"/>
      <c r="VRB35" s="25"/>
      <c r="VRC35" s="25"/>
      <c r="VRD35" s="25"/>
      <c r="VRE35" s="25"/>
      <c r="VRF35" s="25"/>
      <c r="VRG35" s="25"/>
      <c r="VRH35" s="25"/>
      <c r="VRI35" s="25"/>
      <c r="VRJ35" s="25"/>
      <c r="VRK35" s="25"/>
      <c r="VRL35" s="25"/>
      <c r="VRM35" s="25"/>
      <c r="VRN35" s="25"/>
      <c r="VRO35" s="25"/>
      <c r="VRP35" s="25"/>
      <c r="VRQ35" s="25"/>
      <c r="VRR35" s="25"/>
      <c r="VRS35" s="25"/>
      <c r="VRT35" s="25"/>
      <c r="VRU35" s="25"/>
      <c r="VRV35" s="25"/>
      <c r="VRW35" s="25"/>
      <c r="VRX35" s="25"/>
      <c r="VRY35" s="25"/>
      <c r="VRZ35" s="25"/>
      <c r="VSA35" s="25"/>
      <c r="VSB35" s="25"/>
      <c r="VSC35" s="25"/>
      <c r="VSD35" s="25"/>
      <c r="VSE35" s="25"/>
      <c r="VSF35" s="25"/>
      <c r="VSG35" s="25"/>
      <c r="VSH35" s="25"/>
      <c r="VSI35" s="25"/>
      <c r="VSJ35" s="25"/>
      <c r="VSK35" s="25"/>
      <c r="VSL35" s="25"/>
      <c r="VSM35" s="25"/>
      <c r="VSN35" s="25"/>
      <c r="VSO35" s="25"/>
      <c r="VSP35" s="25"/>
      <c r="VSQ35" s="25"/>
      <c r="VSR35" s="25"/>
      <c r="VSS35" s="25"/>
      <c r="VST35" s="25"/>
      <c r="VSU35" s="25"/>
      <c r="VSV35" s="25"/>
      <c r="VSW35" s="25"/>
      <c r="VSX35" s="25"/>
      <c r="VSY35" s="25"/>
      <c r="VSZ35" s="25"/>
      <c r="VTA35" s="25"/>
      <c r="VTB35" s="25"/>
      <c r="VTC35" s="25"/>
      <c r="VTD35" s="25"/>
      <c r="VTE35" s="25"/>
      <c r="VTF35" s="25"/>
      <c r="VTG35" s="25"/>
      <c r="VTH35" s="25"/>
      <c r="VTI35" s="25"/>
      <c r="VTJ35" s="25"/>
      <c r="VTK35" s="25"/>
      <c r="VTL35" s="25"/>
      <c r="VTM35" s="25"/>
      <c r="VTN35" s="25"/>
      <c r="VTO35" s="25"/>
      <c r="VTP35" s="25"/>
      <c r="VTQ35" s="25"/>
      <c r="VTR35" s="25"/>
      <c r="VTS35" s="25"/>
      <c r="VTT35" s="25"/>
      <c r="VTU35" s="25"/>
      <c r="VTV35" s="25"/>
      <c r="VTW35" s="25"/>
      <c r="VTX35" s="25"/>
      <c r="VTY35" s="25"/>
      <c r="VTZ35" s="25"/>
      <c r="VUA35" s="25"/>
      <c r="VUB35" s="25"/>
      <c r="VUC35" s="25"/>
      <c r="VUD35" s="25"/>
      <c r="VUE35" s="25"/>
      <c r="VUF35" s="25"/>
      <c r="VUG35" s="25"/>
      <c r="VUH35" s="25"/>
      <c r="VUI35" s="25"/>
      <c r="VUJ35" s="25"/>
      <c r="VUK35" s="25"/>
      <c r="VUL35" s="25"/>
      <c r="VUM35" s="25"/>
      <c r="VUN35" s="25"/>
      <c r="VUO35" s="25"/>
      <c r="VUP35" s="25"/>
      <c r="VUQ35" s="25"/>
      <c r="VUR35" s="25"/>
      <c r="VUS35" s="25"/>
      <c r="VUT35" s="25"/>
      <c r="VUU35" s="25"/>
      <c r="VUV35" s="25"/>
      <c r="VUW35" s="25"/>
      <c r="VUX35" s="25"/>
      <c r="VUY35" s="25"/>
      <c r="VUZ35" s="25"/>
      <c r="VVA35" s="25"/>
      <c r="VVB35" s="25"/>
      <c r="VVC35" s="25"/>
      <c r="VVD35" s="25"/>
      <c r="VVE35" s="25"/>
      <c r="VVF35" s="25"/>
      <c r="VVG35" s="25"/>
      <c r="VVH35" s="25"/>
      <c r="VVI35" s="25"/>
      <c r="VVJ35" s="25"/>
      <c r="VVK35" s="25"/>
      <c r="VVL35" s="25"/>
      <c r="VVM35" s="25"/>
      <c r="VVN35" s="25"/>
      <c r="VVO35" s="25"/>
      <c r="VVP35" s="25"/>
      <c r="VVQ35" s="25"/>
      <c r="VVR35" s="25"/>
      <c r="VVS35" s="25"/>
      <c r="VVT35" s="25"/>
      <c r="VVU35" s="25"/>
      <c r="VVV35" s="25"/>
      <c r="VVW35" s="25"/>
      <c r="VVX35" s="25"/>
      <c r="VVY35" s="25"/>
      <c r="VVZ35" s="25"/>
      <c r="VWA35" s="25"/>
      <c r="VWB35" s="25"/>
      <c r="VWC35" s="25"/>
      <c r="VWD35" s="25"/>
      <c r="VWE35" s="25"/>
      <c r="VWF35" s="25"/>
      <c r="VWG35" s="25"/>
      <c r="VWH35" s="25"/>
      <c r="VWI35" s="25"/>
      <c r="VWJ35" s="25"/>
      <c r="VWK35" s="25"/>
      <c r="VWL35" s="25"/>
      <c r="VWM35" s="25"/>
      <c r="VWN35" s="25"/>
      <c r="VWO35" s="25"/>
      <c r="VWP35" s="25"/>
      <c r="VWQ35" s="25"/>
      <c r="VWR35" s="25"/>
      <c r="VWS35" s="25"/>
      <c r="VWT35" s="25"/>
      <c r="VWU35" s="25"/>
      <c r="VWV35" s="25"/>
      <c r="VWW35" s="25"/>
      <c r="VWX35" s="25"/>
      <c r="VWY35" s="25"/>
      <c r="VWZ35" s="25"/>
      <c r="VXA35" s="25"/>
      <c r="VXB35" s="25"/>
      <c r="VXC35" s="25"/>
      <c r="VXD35" s="25"/>
      <c r="VXE35" s="25"/>
      <c r="VXF35" s="25"/>
      <c r="VXG35" s="25"/>
      <c r="VXH35" s="25"/>
      <c r="VXI35" s="25"/>
      <c r="VXJ35" s="25"/>
      <c r="VXK35" s="25"/>
      <c r="VXL35" s="25"/>
      <c r="VXM35" s="25"/>
      <c r="VXN35" s="25"/>
      <c r="VXO35" s="25"/>
      <c r="VXP35" s="25"/>
      <c r="VXQ35" s="25"/>
      <c r="VXR35" s="25"/>
      <c r="VXS35" s="25"/>
      <c r="VXT35" s="25"/>
      <c r="VXU35" s="25"/>
      <c r="VXV35" s="25"/>
      <c r="VXW35" s="25"/>
      <c r="VXX35" s="25"/>
      <c r="VXY35" s="25"/>
      <c r="VXZ35" s="25"/>
      <c r="VYA35" s="25"/>
      <c r="VYB35" s="25"/>
      <c r="VYC35" s="25"/>
      <c r="VYD35" s="25"/>
      <c r="VYE35" s="25"/>
      <c r="VYF35" s="25"/>
      <c r="VYG35" s="25"/>
      <c r="VYH35" s="25"/>
      <c r="VYI35" s="25"/>
      <c r="VYJ35" s="25"/>
      <c r="VYK35" s="25"/>
      <c r="VYL35" s="25"/>
      <c r="VYM35" s="25"/>
      <c r="VYN35" s="25"/>
      <c r="VYO35" s="25"/>
      <c r="VYP35" s="25"/>
      <c r="VYQ35" s="25"/>
      <c r="VYR35" s="25"/>
      <c r="VYS35" s="25"/>
      <c r="VYT35" s="25"/>
      <c r="VYU35" s="25"/>
      <c r="VYV35" s="25"/>
      <c r="VYW35" s="25"/>
      <c r="VYX35" s="25"/>
      <c r="VYY35" s="25"/>
      <c r="VYZ35" s="25"/>
      <c r="VZA35" s="25"/>
      <c r="VZB35" s="25"/>
      <c r="VZC35" s="25"/>
      <c r="VZD35" s="25"/>
      <c r="VZE35" s="25"/>
      <c r="VZF35" s="25"/>
      <c r="VZG35" s="25"/>
      <c r="VZH35" s="25"/>
      <c r="VZI35" s="25"/>
      <c r="VZJ35" s="25"/>
      <c r="VZK35" s="25"/>
      <c r="VZL35" s="25"/>
      <c r="VZM35" s="25"/>
      <c r="VZN35" s="25"/>
      <c r="VZO35" s="25"/>
      <c r="VZP35" s="25"/>
      <c r="VZQ35" s="25"/>
      <c r="VZR35" s="25"/>
      <c r="VZS35" s="25"/>
      <c r="VZT35" s="25"/>
      <c r="VZU35" s="25"/>
      <c r="VZV35" s="25"/>
      <c r="VZW35" s="25"/>
      <c r="VZX35" s="25"/>
      <c r="VZY35" s="25"/>
      <c r="VZZ35" s="25"/>
      <c r="WAA35" s="25"/>
      <c r="WAB35" s="25"/>
      <c r="WAC35" s="25"/>
      <c r="WAD35" s="25"/>
      <c r="WAE35" s="25"/>
      <c r="WAF35" s="25"/>
      <c r="WAG35" s="25"/>
      <c r="WAH35" s="25"/>
      <c r="WAI35" s="25"/>
      <c r="WAJ35" s="25"/>
      <c r="WAK35" s="25"/>
      <c r="WAL35" s="25"/>
      <c r="WAM35" s="25"/>
      <c r="WAN35" s="25"/>
      <c r="WAO35" s="25"/>
      <c r="WAP35" s="25"/>
      <c r="WAQ35" s="25"/>
      <c r="WAR35" s="25"/>
      <c r="WAS35" s="25"/>
      <c r="WAT35" s="25"/>
      <c r="WAU35" s="25"/>
      <c r="WAV35" s="25"/>
      <c r="WAW35" s="25"/>
      <c r="WAX35" s="25"/>
      <c r="WAY35" s="25"/>
      <c r="WAZ35" s="25"/>
      <c r="WBA35" s="25"/>
      <c r="WBB35" s="25"/>
      <c r="WBC35" s="25"/>
      <c r="WBD35" s="25"/>
      <c r="WBE35" s="25"/>
      <c r="WBF35" s="25"/>
      <c r="WBG35" s="25"/>
      <c r="WBH35" s="25"/>
      <c r="WBI35" s="25"/>
      <c r="WBJ35" s="25"/>
      <c r="WBK35" s="25"/>
      <c r="WBL35" s="25"/>
      <c r="WBM35" s="25"/>
      <c r="WBN35" s="25"/>
      <c r="WBO35" s="25"/>
      <c r="WBP35" s="25"/>
      <c r="WBQ35" s="25"/>
      <c r="WBR35" s="25"/>
      <c r="WBS35" s="25"/>
      <c r="WBT35" s="25"/>
      <c r="WBU35" s="25"/>
      <c r="WBV35" s="25"/>
      <c r="WBW35" s="25"/>
      <c r="WBX35" s="25"/>
      <c r="WBY35" s="25"/>
      <c r="WBZ35" s="25"/>
      <c r="WCA35" s="25"/>
      <c r="WCB35" s="25"/>
      <c r="WCC35" s="25"/>
      <c r="WCD35" s="25"/>
      <c r="WCE35" s="25"/>
      <c r="WCF35" s="25"/>
      <c r="WCG35" s="25"/>
      <c r="WCH35" s="25"/>
      <c r="WCI35" s="25"/>
      <c r="WCJ35" s="25"/>
      <c r="WCK35" s="25"/>
      <c r="WCL35" s="25"/>
      <c r="WCM35" s="25"/>
      <c r="WCN35" s="25"/>
      <c r="WCO35" s="25"/>
      <c r="WCP35" s="25"/>
      <c r="WCQ35" s="25"/>
      <c r="WCR35" s="25"/>
      <c r="WCS35" s="25"/>
      <c r="WCT35" s="25"/>
      <c r="WCU35" s="25"/>
      <c r="WCV35" s="25"/>
      <c r="WCW35" s="25"/>
      <c r="WCX35" s="25"/>
      <c r="WCY35" s="25"/>
      <c r="WCZ35" s="25"/>
      <c r="WDA35" s="25"/>
      <c r="WDB35" s="25"/>
      <c r="WDC35" s="25"/>
      <c r="WDD35" s="25"/>
      <c r="WDE35" s="25"/>
      <c r="WDF35" s="25"/>
      <c r="WDG35" s="25"/>
      <c r="WDH35" s="25"/>
      <c r="WDI35" s="25"/>
      <c r="WDJ35" s="25"/>
      <c r="WDK35" s="25"/>
      <c r="WDL35" s="25"/>
      <c r="WDM35" s="25"/>
      <c r="WDN35" s="25"/>
      <c r="WDO35" s="25"/>
      <c r="WDP35" s="25"/>
      <c r="WDQ35" s="25"/>
      <c r="WDR35" s="25"/>
      <c r="WDS35" s="25"/>
      <c r="WDT35" s="25"/>
      <c r="WDU35" s="25"/>
      <c r="WDV35" s="25"/>
      <c r="WDW35" s="25"/>
      <c r="WDX35" s="25"/>
      <c r="WDY35" s="25"/>
      <c r="WDZ35" s="25"/>
      <c r="WEA35" s="25"/>
      <c r="WEB35" s="25"/>
      <c r="WEC35" s="25"/>
      <c r="WED35" s="25"/>
      <c r="WEE35" s="25"/>
      <c r="WEF35" s="25"/>
      <c r="WEG35" s="25"/>
      <c r="WEH35" s="25"/>
      <c r="WEI35" s="25"/>
      <c r="WEJ35" s="25"/>
      <c r="WEK35" s="25"/>
      <c r="WEL35" s="25"/>
      <c r="WEM35" s="25"/>
      <c r="WEN35" s="25"/>
      <c r="WEO35" s="25"/>
      <c r="WEP35" s="25"/>
      <c r="WEQ35" s="25"/>
      <c r="WER35" s="25"/>
      <c r="WES35" s="25"/>
      <c r="WET35" s="25"/>
      <c r="WEU35" s="25"/>
      <c r="WEV35" s="25"/>
      <c r="WEW35" s="25"/>
      <c r="WEX35" s="25"/>
      <c r="WEY35" s="25"/>
      <c r="WEZ35" s="25"/>
      <c r="WFA35" s="25"/>
      <c r="WFB35" s="25"/>
      <c r="WFC35" s="25"/>
      <c r="WFD35" s="25"/>
      <c r="WFE35" s="25"/>
      <c r="WFF35" s="25"/>
      <c r="WFG35" s="25"/>
      <c r="WFH35" s="25"/>
      <c r="WFI35" s="25"/>
      <c r="WFJ35" s="25"/>
      <c r="WFK35" s="25"/>
      <c r="WFL35" s="25"/>
      <c r="WFM35" s="25"/>
      <c r="WFN35" s="25"/>
      <c r="WFO35" s="25"/>
      <c r="WFP35" s="25"/>
      <c r="WFQ35" s="25"/>
      <c r="WFR35" s="25"/>
      <c r="WFS35" s="25"/>
      <c r="WFT35" s="25"/>
      <c r="WFU35" s="25"/>
      <c r="WFV35" s="25"/>
      <c r="WFW35" s="25"/>
      <c r="WFX35" s="25"/>
      <c r="WFY35" s="25"/>
      <c r="WFZ35" s="25"/>
      <c r="WGA35" s="25"/>
      <c r="WGB35" s="25"/>
      <c r="WGC35" s="25"/>
      <c r="WGD35" s="25"/>
      <c r="WGE35" s="25"/>
      <c r="WGF35" s="25"/>
      <c r="WGG35" s="25"/>
      <c r="WGH35" s="25"/>
      <c r="WGI35" s="25"/>
      <c r="WGJ35" s="25"/>
      <c r="WGK35" s="25"/>
      <c r="WGL35" s="25"/>
      <c r="WGM35" s="25"/>
      <c r="WGN35" s="25"/>
      <c r="WGO35" s="25"/>
      <c r="WGP35" s="25"/>
      <c r="WGQ35" s="25"/>
      <c r="WGR35" s="25"/>
      <c r="WGS35" s="25"/>
      <c r="WGT35" s="25"/>
      <c r="WGU35" s="25"/>
      <c r="WGV35" s="25"/>
      <c r="WGW35" s="25"/>
      <c r="WGX35" s="25"/>
      <c r="WGY35" s="25"/>
      <c r="WGZ35" s="25"/>
      <c r="WHA35" s="25"/>
      <c r="WHB35" s="25"/>
      <c r="WHC35" s="25"/>
      <c r="WHD35" s="25"/>
      <c r="WHE35" s="25"/>
      <c r="WHF35" s="25"/>
      <c r="WHG35" s="25"/>
      <c r="WHH35" s="25"/>
      <c r="WHI35" s="25"/>
      <c r="WHJ35" s="25"/>
      <c r="WHK35" s="25"/>
      <c r="WHL35" s="25"/>
      <c r="WHM35" s="25"/>
      <c r="WHN35" s="25"/>
      <c r="WHO35" s="25"/>
      <c r="WHP35" s="25"/>
      <c r="WHQ35" s="25"/>
      <c r="WHR35" s="25"/>
      <c r="WHS35" s="25"/>
      <c r="WHT35" s="25"/>
      <c r="WHU35" s="25"/>
      <c r="WHV35" s="25"/>
      <c r="WHW35" s="25"/>
      <c r="WHX35" s="25"/>
      <c r="WHY35" s="25"/>
      <c r="WHZ35" s="25"/>
      <c r="WIA35" s="25"/>
      <c r="WIB35" s="25"/>
      <c r="WIC35" s="25"/>
      <c r="WID35" s="25"/>
      <c r="WIE35" s="25"/>
      <c r="WIF35" s="25"/>
      <c r="WIG35" s="25"/>
      <c r="WIH35" s="25"/>
      <c r="WII35" s="25"/>
      <c r="WIJ35" s="25"/>
      <c r="WIK35" s="25"/>
      <c r="WIL35" s="25"/>
      <c r="WIM35" s="25"/>
      <c r="WIN35" s="25"/>
      <c r="WIO35" s="25"/>
      <c r="WIP35" s="25"/>
      <c r="WIQ35" s="25"/>
      <c r="WIR35" s="25"/>
      <c r="WIS35" s="25"/>
      <c r="WIT35" s="25"/>
      <c r="WIU35" s="25"/>
      <c r="WIV35" s="25"/>
      <c r="WIW35" s="25"/>
      <c r="WIX35" s="25"/>
      <c r="WIY35" s="25"/>
      <c r="WIZ35" s="25"/>
      <c r="WJA35" s="25"/>
      <c r="WJB35" s="25"/>
      <c r="WJC35" s="25"/>
      <c r="WJD35" s="25"/>
      <c r="WJE35" s="25"/>
      <c r="WJF35" s="25"/>
      <c r="WJG35" s="25"/>
      <c r="WJH35" s="25"/>
      <c r="WJI35" s="25"/>
      <c r="WJJ35" s="25"/>
      <c r="WJK35" s="25"/>
      <c r="WJL35" s="25"/>
      <c r="WJM35" s="25"/>
      <c r="WJN35" s="25"/>
      <c r="WJO35" s="25"/>
      <c r="WJP35" s="25"/>
      <c r="WJQ35" s="25"/>
      <c r="WJR35" s="25"/>
      <c r="WJS35" s="25"/>
      <c r="WJT35" s="25"/>
      <c r="WJU35" s="25"/>
      <c r="WJV35" s="25"/>
      <c r="WJW35" s="25"/>
      <c r="WJX35" s="25"/>
      <c r="WJY35" s="25"/>
      <c r="WJZ35" s="25"/>
      <c r="WKA35" s="25"/>
      <c r="WKB35" s="25"/>
      <c r="WKC35" s="25"/>
      <c r="WKD35" s="25"/>
      <c r="WKE35" s="25"/>
      <c r="WKF35" s="25"/>
      <c r="WKG35" s="25"/>
      <c r="WKH35" s="25"/>
      <c r="WKI35" s="25"/>
      <c r="WKJ35" s="25"/>
      <c r="WKK35" s="25"/>
      <c r="WKL35" s="25"/>
      <c r="WKM35" s="25"/>
      <c r="WKN35" s="25"/>
      <c r="WKO35" s="25"/>
      <c r="WKP35" s="25"/>
      <c r="WKQ35" s="25"/>
      <c r="WKR35" s="25"/>
      <c r="WKS35" s="25"/>
      <c r="WKT35" s="25"/>
      <c r="WKU35" s="25"/>
      <c r="WKV35" s="25"/>
      <c r="WKW35" s="25"/>
      <c r="WKX35" s="25"/>
      <c r="WKY35" s="25"/>
      <c r="WKZ35" s="25"/>
      <c r="WLA35" s="25"/>
      <c r="WLB35" s="25"/>
      <c r="WLC35" s="25"/>
      <c r="WLD35" s="25"/>
      <c r="WLE35" s="25"/>
      <c r="WLF35" s="25"/>
      <c r="WLG35" s="25"/>
      <c r="WLH35" s="25"/>
      <c r="WLI35" s="25"/>
      <c r="WLJ35" s="25"/>
      <c r="WLK35" s="25"/>
      <c r="WLL35" s="25"/>
      <c r="WLM35" s="25"/>
      <c r="WLN35" s="25"/>
      <c r="WLO35" s="25"/>
      <c r="WLP35" s="25"/>
      <c r="WLQ35" s="25"/>
      <c r="WLR35" s="25"/>
      <c r="WLS35" s="25"/>
      <c r="WLT35" s="25"/>
      <c r="WLU35" s="25"/>
      <c r="WLV35" s="25"/>
      <c r="WLW35" s="25"/>
      <c r="WLX35" s="25"/>
      <c r="WLY35" s="25"/>
      <c r="WLZ35" s="25"/>
      <c r="WMA35" s="25"/>
      <c r="WMB35" s="25"/>
      <c r="WMC35" s="25"/>
      <c r="WMD35" s="25"/>
      <c r="WME35" s="25"/>
      <c r="WMF35" s="25"/>
      <c r="WMG35" s="25"/>
      <c r="WMH35" s="25"/>
      <c r="WMI35" s="25"/>
      <c r="WMJ35" s="25"/>
      <c r="WMK35" s="25"/>
      <c r="WML35" s="25"/>
      <c r="WMM35" s="25"/>
      <c r="WMN35" s="25"/>
      <c r="WMO35" s="25"/>
      <c r="WMP35" s="25"/>
      <c r="WMQ35" s="25"/>
      <c r="WMR35" s="25"/>
      <c r="WMS35" s="25"/>
      <c r="WMT35" s="25"/>
      <c r="WMU35" s="25"/>
      <c r="WMV35" s="25"/>
      <c r="WMW35" s="25"/>
      <c r="WMX35" s="25"/>
      <c r="WMY35" s="25"/>
      <c r="WMZ35" s="25"/>
      <c r="WNA35" s="25"/>
      <c r="WNB35" s="25"/>
      <c r="WNC35" s="25"/>
      <c r="WND35" s="25"/>
      <c r="WNE35" s="25"/>
      <c r="WNF35" s="25"/>
      <c r="WNG35" s="25"/>
      <c r="WNH35" s="25"/>
      <c r="WNI35" s="25"/>
      <c r="WNJ35" s="25"/>
      <c r="WNK35" s="25"/>
      <c r="WNL35" s="25"/>
      <c r="WNM35" s="25"/>
      <c r="WNN35" s="25"/>
      <c r="WNO35" s="25"/>
      <c r="WNP35" s="25"/>
      <c r="WNQ35" s="25"/>
      <c r="WNR35" s="25"/>
      <c r="WNS35" s="25"/>
      <c r="WNT35" s="25"/>
      <c r="WNU35" s="25"/>
      <c r="WNV35" s="25"/>
      <c r="WNW35" s="25"/>
      <c r="WNX35" s="25"/>
      <c r="WNY35" s="25"/>
      <c r="WNZ35" s="25"/>
      <c r="WOA35" s="25"/>
      <c r="WOB35" s="25"/>
      <c r="WOC35" s="25"/>
      <c r="WOD35" s="25"/>
      <c r="WOE35" s="25"/>
      <c r="WOF35" s="25"/>
      <c r="WOG35" s="25"/>
      <c r="WOH35" s="25"/>
      <c r="WOI35" s="25"/>
      <c r="WOJ35" s="25"/>
      <c r="WOK35" s="25"/>
      <c r="WOL35" s="25"/>
      <c r="WOM35" s="25"/>
      <c r="WON35" s="25"/>
      <c r="WOO35" s="25"/>
      <c r="WOP35" s="25"/>
      <c r="WOQ35" s="25"/>
      <c r="WOR35" s="25"/>
      <c r="WOS35" s="25"/>
      <c r="WOT35" s="25"/>
      <c r="WOU35" s="25"/>
      <c r="WOV35" s="25"/>
      <c r="WOW35" s="25"/>
      <c r="WOX35" s="25"/>
      <c r="WOY35" s="25"/>
      <c r="WOZ35" s="25"/>
      <c r="WPA35" s="25"/>
      <c r="WPB35" s="25"/>
      <c r="WPC35" s="25"/>
      <c r="WPD35" s="25"/>
      <c r="WPE35" s="25"/>
      <c r="WPF35" s="25"/>
      <c r="WPG35" s="25"/>
      <c r="WPH35" s="25"/>
      <c r="WPI35" s="25"/>
      <c r="WPJ35" s="25"/>
      <c r="WPK35" s="25"/>
      <c r="WPL35" s="25"/>
      <c r="WPM35" s="25"/>
      <c r="WPN35" s="25"/>
      <c r="WPO35" s="25"/>
      <c r="WPP35" s="25"/>
      <c r="WPQ35" s="25"/>
      <c r="WPR35" s="25"/>
      <c r="WPS35" s="25"/>
      <c r="WPT35" s="25"/>
      <c r="WPU35" s="25"/>
      <c r="WPV35" s="25"/>
      <c r="WPW35" s="25"/>
      <c r="WPX35" s="25"/>
      <c r="WPY35" s="25"/>
      <c r="WPZ35" s="25"/>
      <c r="WQA35" s="25"/>
      <c r="WQB35" s="25"/>
      <c r="WQC35" s="25"/>
      <c r="WQD35" s="25"/>
      <c r="WQE35" s="25"/>
      <c r="WQF35" s="25"/>
      <c r="WQG35" s="25"/>
      <c r="WQH35" s="25"/>
      <c r="WQI35" s="25"/>
      <c r="WQJ35" s="25"/>
      <c r="WQK35" s="25"/>
      <c r="WQL35" s="25"/>
      <c r="WQM35" s="25"/>
      <c r="WQN35" s="25"/>
      <c r="WQO35" s="25"/>
      <c r="WQP35" s="25"/>
      <c r="WQQ35" s="25"/>
      <c r="WQR35" s="25"/>
      <c r="WQS35" s="25"/>
      <c r="WQT35" s="25"/>
      <c r="WQU35" s="25"/>
      <c r="WQV35" s="25"/>
      <c r="WQW35" s="25"/>
      <c r="WQX35" s="25"/>
      <c r="WQY35" s="25"/>
      <c r="WQZ35" s="25"/>
      <c r="WRA35" s="25"/>
      <c r="WRB35" s="25"/>
      <c r="WRC35" s="25"/>
      <c r="WRD35" s="25"/>
      <c r="WRE35" s="25"/>
      <c r="WRF35" s="25"/>
      <c r="WRG35" s="25"/>
      <c r="WRH35" s="25"/>
      <c r="WRI35" s="25"/>
      <c r="WRJ35" s="25"/>
      <c r="WRK35" s="25"/>
      <c r="WRL35" s="25"/>
      <c r="WRM35" s="25"/>
      <c r="WRN35" s="25"/>
      <c r="WRO35" s="25"/>
      <c r="WRP35" s="25"/>
      <c r="WRQ35" s="25"/>
      <c r="WRR35" s="25"/>
      <c r="WRS35" s="25"/>
      <c r="WRT35" s="25"/>
      <c r="WRU35" s="25"/>
      <c r="WRV35" s="25"/>
      <c r="WRW35" s="25"/>
      <c r="WRX35" s="25"/>
      <c r="WRY35" s="25"/>
      <c r="WRZ35" s="25"/>
      <c r="WSA35" s="25"/>
      <c r="WSB35" s="25"/>
      <c r="WSC35" s="25"/>
      <c r="WSD35" s="25"/>
      <c r="WSE35" s="25"/>
      <c r="WSF35" s="25"/>
      <c r="WSG35" s="25"/>
      <c r="WSH35" s="25"/>
      <c r="WSI35" s="25"/>
      <c r="WSJ35" s="25"/>
      <c r="WSK35" s="25"/>
      <c r="WSL35" s="25"/>
      <c r="WSM35" s="25"/>
      <c r="WSN35" s="25"/>
      <c r="WSO35" s="25"/>
      <c r="WSP35" s="25"/>
      <c r="WSQ35" s="25"/>
      <c r="WSR35" s="25"/>
      <c r="WSS35" s="25"/>
      <c r="WST35" s="25"/>
      <c r="WSU35" s="25"/>
      <c r="WSV35" s="25"/>
      <c r="WSW35" s="25"/>
      <c r="WSX35" s="25"/>
      <c r="WSY35" s="25"/>
      <c r="WSZ35" s="25"/>
      <c r="WTA35" s="25"/>
      <c r="WTB35" s="25"/>
      <c r="WTC35" s="25"/>
      <c r="WTD35" s="25"/>
      <c r="WTE35" s="25"/>
      <c r="WTF35" s="25"/>
      <c r="WTG35" s="25"/>
      <c r="WTH35" s="25"/>
      <c r="WTI35" s="25"/>
      <c r="WTJ35" s="25"/>
      <c r="WTK35" s="25"/>
      <c r="WTL35" s="25"/>
      <c r="WTM35" s="25"/>
      <c r="WTN35" s="25"/>
      <c r="WTO35" s="25"/>
      <c r="WTP35" s="25"/>
      <c r="WTQ35" s="25"/>
      <c r="WTR35" s="25"/>
      <c r="WTS35" s="25"/>
      <c r="WTT35" s="25"/>
      <c r="WTU35" s="25"/>
      <c r="WTV35" s="25"/>
      <c r="WTW35" s="25"/>
      <c r="WTX35" s="25"/>
      <c r="WTY35" s="25"/>
      <c r="WTZ35" s="25"/>
      <c r="WUA35" s="25"/>
      <c r="WUB35" s="25"/>
      <c r="WUC35" s="25"/>
      <c r="WUD35" s="25"/>
      <c r="WUE35" s="25"/>
      <c r="WUF35" s="25"/>
      <c r="WUG35" s="25"/>
      <c r="WUH35" s="25"/>
      <c r="WUI35" s="25"/>
      <c r="WUJ35" s="25"/>
      <c r="WUK35" s="25"/>
      <c r="WUL35" s="25"/>
      <c r="WUM35" s="25"/>
      <c r="WUN35" s="25"/>
      <c r="WUO35" s="25"/>
      <c r="WUP35" s="25"/>
      <c r="WUQ35" s="25"/>
      <c r="WUR35" s="25"/>
      <c r="WUS35" s="25"/>
      <c r="WUT35" s="25"/>
      <c r="WUU35" s="25"/>
      <c r="WUV35" s="25"/>
      <c r="WUW35" s="25"/>
      <c r="WUX35" s="25"/>
      <c r="WUY35" s="25"/>
      <c r="WUZ35" s="25"/>
      <c r="WVA35" s="25"/>
      <c r="WVB35" s="25"/>
      <c r="WVC35" s="25"/>
      <c r="WVD35" s="25"/>
      <c r="WVE35" s="25"/>
      <c r="WVF35" s="25"/>
      <c r="WVG35" s="25"/>
      <c r="WVH35" s="25"/>
      <c r="WVI35" s="25"/>
      <c r="WVJ35" s="25"/>
      <c r="WVK35" s="25"/>
      <c r="WVL35" s="25"/>
      <c r="WVM35" s="25"/>
      <c r="WVN35" s="25"/>
      <c r="WVO35" s="25"/>
      <c r="WVP35" s="25"/>
      <c r="WVQ35" s="25"/>
      <c r="WVR35" s="25"/>
      <c r="WVS35" s="25"/>
      <c r="WVT35" s="25"/>
      <c r="WVU35" s="25"/>
      <c r="WVV35" s="25"/>
      <c r="WVW35" s="25"/>
      <c r="WVX35" s="25"/>
      <c r="WVY35" s="25"/>
      <c r="WVZ35" s="25"/>
      <c r="WWA35" s="25"/>
      <c r="WWB35" s="25"/>
      <c r="WWC35" s="25"/>
      <c r="WWD35" s="25"/>
      <c r="WWE35" s="25"/>
      <c r="WWF35" s="25"/>
      <c r="WWG35" s="25"/>
      <c r="WWH35" s="25"/>
      <c r="WWI35" s="25"/>
      <c r="WWJ35" s="25"/>
      <c r="WWK35" s="25"/>
      <c r="WWL35" s="25"/>
      <c r="WWM35" s="25"/>
      <c r="WWN35" s="25"/>
      <c r="WWO35" s="25"/>
      <c r="WWP35" s="25"/>
      <c r="WWQ35" s="25"/>
      <c r="WWR35" s="25"/>
      <c r="WWS35" s="25"/>
      <c r="WWT35" s="25"/>
      <c r="WWU35" s="25"/>
      <c r="WWV35" s="25"/>
      <c r="WWW35" s="25"/>
      <c r="WWX35" s="25"/>
      <c r="WWY35" s="25"/>
      <c r="WWZ35" s="25"/>
      <c r="WXA35" s="25"/>
      <c r="WXB35" s="25"/>
      <c r="WXC35" s="25"/>
      <c r="WXD35" s="25"/>
      <c r="WXE35" s="25"/>
      <c r="WXF35" s="25"/>
      <c r="WXG35" s="25"/>
      <c r="WXH35" s="25"/>
      <c r="WXI35" s="25"/>
      <c r="WXJ35" s="25"/>
      <c r="WXK35" s="25"/>
      <c r="WXL35" s="25"/>
      <c r="WXM35" s="25"/>
      <c r="WXN35" s="25"/>
      <c r="WXO35" s="25"/>
      <c r="WXP35" s="25"/>
      <c r="WXQ35" s="25"/>
      <c r="WXR35" s="25"/>
      <c r="WXS35" s="25"/>
      <c r="WXT35" s="25"/>
      <c r="WXU35" s="25"/>
      <c r="WXV35" s="25"/>
      <c r="WXW35" s="25"/>
      <c r="WXX35" s="25"/>
      <c r="WXY35" s="25"/>
      <c r="WXZ35" s="25"/>
      <c r="WYA35" s="25"/>
      <c r="WYB35" s="25"/>
      <c r="WYC35" s="25"/>
      <c r="WYD35" s="25"/>
      <c r="WYE35" s="25"/>
      <c r="WYF35" s="25"/>
      <c r="WYG35" s="25"/>
      <c r="WYH35" s="25"/>
      <c r="WYI35" s="25"/>
      <c r="WYJ35" s="25"/>
      <c r="WYK35" s="25"/>
      <c r="WYL35" s="25"/>
      <c r="WYM35" s="25"/>
      <c r="WYN35" s="25"/>
      <c r="WYO35" s="25"/>
      <c r="WYP35" s="25"/>
      <c r="WYQ35" s="25"/>
      <c r="WYR35" s="25"/>
      <c r="WYS35" s="25"/>
      <c r="WYT35" s="25"/>
      <c r="WYU35" s="25"/>
      <c r="WYV35" s="25"/>
      <c r="WYW35" s="25"/>
      <c r="WYX35" s="25"/>
      <c r="WYY35" s="25"/>
      <c r="WYZ35" s="25"/>
      <c r="WZA35" s="25"/>
      <c r="WZB35" s="25"/>
      <c r="WZC35" s="25"/>
      <c r="WZD35" s="25"/>
      <c r="WZE35" s="25"/>
      <c r="WZF35" s="25"/>
      <c r="WZG35" s="25"/>
      <c r="WZH35" s="25"/>
      <c r="WZI35" s="25"/>
      <c r="WZJ35" s="25"/>
      <c r="WZK35" s="25"/>
      <c r="WZL35" s="25"/>
      <c r="WZM35" s="25"/>
      <c r="WZN35" s="25"/>
      <c r="WZO35" s="25"/>
      <c r="WZP35" s="25"/>
      <c r="WZQ35" s="25"/>
      <c r="WZR35" s="25"/>
      <c r="WZS35" s="25"/>
      <c r="WZT35" s="25"/>
      <c r="WZU35" s="25"/>
      <c r="WZV35" s="25"/>
      <c r="WZW35" s="25"/>
      <c r="WZX35" s="25"/>
      <c r="WZY35" s="25"/>
      <c r="WZZ35" s="25"/>
      <c r="XAA35" s="25"/>
      <c r="XAB35" s="25"/>
      <c r="XAC35" s="25"/>
      <c r="XAD35" s="25"/>
      <c r="XAE35" s="25"/>
      <c r="XAF35" s="25"/>
      <c r="XAG35" s="25"/>
      <c r="XAH35" s="25"/>
      <c r="XAI35" s="25"/>
      <c r="XAJ35" s="25"/>
      <c r="XAK35" s="25"/>
      <c r="XAL35" s="25"/>
      <c r="XAM35" s="25"/>
      <c r="XAN35" s="25"/>
      <c r="XAO35" s="25"/>
      <c r="XAP35" s="25"/>
      <c r="XAQ35" s="25"/>
      <c r="XAR35" s="25"/>
      <c r="XAS35" s="25"/>
      <c r="XAT35" s="25"/>
      <c r="XAU35" s="25"/>
      <c r="XAV35" s="25"/>
      <c r="XAW35" s="25"/>
      <c r="XAX35" s="25"/>
      <c r="XAY35" s="25"/>
      <c r="XAZ35" s="25"/>
      <c r="XBA35" s="25"/>
      <c r="XBB35" s="25"/>
      <c r="XBC35" s="25"/>
      <c r="XBD35" s="25"/>
      <c r="XBE35" s="25"/>
      <c r="XBF35" s="25"/>
      <c r="XBG35" s="25"/>
      <c r="XBH35" s="25"/>
      <c r="XBI35" s="25"/>
      <c r="XBJ35" s="25"/>
      <c r="XBK35" s="25"/>
      <c r="XBL35" s="25"/>
      <c r="XBM35" s="25"/>
      <c r="XBN35" s="25"/>
      <c r="XBO35" s="25"/>
      <c r="XBP35" s="25"/>
      <c r="XBQ35" s="25"/>
      <c r="XBR35" s="25"/>
      <c r="XBS35" s="25"/>
      <c r="XBT35" s="25"/>
      <c r="XBU35" s="25"/>
      <c r="XBV35" s="25"/>
      <c r="XBW35" s="25"/>
      <c r="XBX35" s="25"/>
      <c r="XBY35" s="25"/>
      <c r="XBZ35" s="25"/>
      <c r="XCA35" s="25"/>
      <c r="XCB35" s="25"/>
      <c r="XCC35" s="25"/>
      <c r="XCD35" s="25"/>
      <c r="XCE35" s="25"/>
      <c r="XCF35" s="25"/>
      <c r="XCG35" s="25"/>
      <c r="XCH35" s="25"/>
      <c r="XCI35" s="25"/>
      <c r="XCJ35" s="25"/>
      <c r="XCK35" s="25"/>
      <c r="XCL35" s="25"/>
      <c r="XCM35" s="25"/>
      <c r="XCN35" s="25"/>
      <c r="XCO35" s="25"/>
      <c r="XCP35" s="25"/>
      <c r="XCQ35" s="25"/>
      <c r="XCR35" s="25"/>
      <c r="XCS35" s="25"/>
      <c r="XCT35" s="25"/>
      <c r="XCU35" s="25"/>
      <c r="XCV35" s="25"/>
      <c r="XCW35" s="25"/>
      <c r="XCX35" s="25"/>
      <c r="XCY35" s="25"/>
      <c r="XCZ35" s="25"/>
      <c r="XDA35" s="25"/>
      <c r="XDB35" s="25"/>
      <c r="XDC35" s="25"/>
      <c r="XDD35" s="25"/>
      <c r="XDE35" s="25"/>
      <c r="XDF35" s="25"/>
      <c r="XDG35" s="25"/>
      <c r="XDH35" s="25"/>
      <c r="XDI35" s="25"/>
      <c r="XDJ35" s="25"/>
      <c r="XDK35" s="25"/>
      <c r="XDL35" s="25"/>
      <c r="XDM35" s="25"/>
    </row>
    <row r="36" spans="2:16341" ht="30" customHeight="1">
      <c r="B36" s="19"/>
      <c r="C36" s="345"/>
      <c r="D36" s="651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V36" s="322"/>
      <c r="W36" s="290"/>
      <c r="X36" s="288"/>
      <c r="Y36" s="624"/>
      <c r="Z36" s="294"/>
      <c r="AA36" s="606"/>
      <c r="AB36" s="292"/>
      <c r="AC36" s="293"/>
      <c r="AD36" s="323" t="str">
        <f t="shared" si="18"/>
        <v>.</v>
      </c>
    </row>
    <row r="37" spans="2:16341" ht="30" customHeight="1">
      <c r="Q37" s="177"/>
      <c r="R37" s="177"/>
      <c r="V37" s="322"/>
      <c r="W37" s="290"/>
      <c r="X37" s="288"/>
      <c r="Y37" s="624"/>
      <c r="Z37" s="294"/>
      <c r="AA37" s="606"/>
      <c r="AB37" s="292"/>
      <c r="AC37" s="293"/>
      <c r="AD37" s="323" t="str">
        <f t="shared" si="18"/>
        <v>.</v>
      </c>
    </row>
    <row r="38" spans="2:16341" ht="30" customHeight="1">
      <c r="Q38" s="177"/>
      <c r="R38" s="177"/>
      <c r="V38" s="322"/>
      <c r="W38" s="290"/>
      <c r="X38" s="288"/>
      <c r="Y38" s="624"/>
      <c r="Z38" s="294"/>
      <c r="AA38" s="606"/>
      <c r="AB38" s="292"/>
      <c r="AC38" s="293"/>
      <c r="AD38" s="323" t="str">
        <f t="shared" si="18"/>
        <v>.</v>
      </c>
    </row>
    <row r="39" spans="2:16341" ht="30" customHeight="1">
      <c r="Q39" s="177"/>
      <c r="R39" s="177"/>
      <c r="V39" s="322"/>
      <c r="W39" s="290"/>
      <c r="X39" s="288"/>
      <c r="Y39" s="624"/>
      <c r="Z39" s="294"/>
      <c r="AA39" s="606"/>
      <c r="AB39" s="292"/>
      <c r="AC39" s="293"/>
      <c r="AD39" s="323" t="str">
        <f t="shared" si="18"/>
        <v>.</v>
      </c>
    </row>
    <row r="40" spans="2:16341" ht="30" customHeight="1">
      <c r="V40" s="322"/>
      <c r="W40" s="290"/>
      <c r="X40" s="288"/>
      <c r="Y40" s="624"/>
      <c r="Z40" s="294"/>
      <c r="AA40" s="606"/>
      <c r="AB40" s="292"/>
      <c r="AC40" s="293"/>
      <c r="AD40" s="323"/>
    </row>
    <row r="41" spans="2:16341" ht="30" customHeight="1">
      <c r="V41" s="322"/>
      <c r="W41" s="290"/>
      <c r="X41" s="288"/>
      <c r="Y41" s="624"/>
      <c r="Z41" s="294"/>
      <c r="AA41" s="606"/>
      <c r="AB41" s="292"/>
      <c r="AC41" s="293"/>
      <c r="AD41" s="323"/>
    </row>
    <row r="42" spans="2:16341" ht="30" customHeight="1">
      <c r="V42" s="322"/>
      <c r="W42" s="290"/>
      <c r="X42" s="288"/>
      <c r="Y42" s="624"/>
      <c r="Z42" s="294"/>
      <c r="AA42" s="606"/>
      <c r="AB42" s="292"/>
      <c r="AC42" s="293"/>
      <c r="AD42" s="323"/>
    </row>
    <row r="43" spans="2:16341" ht="30" customHeight="1">
      <c r="V43" s="322"/>
      <c r="W43" s="290"/>
      <c r="X43" s="288"/>
      <c r="Y43" s="624"/>
      <c r="Z43" s="294"/>
      <c r="AA43" s="606"/>
      <c r="AB43" s="292"/>
      <c r="AC43" s="293"/>
      <c r="AD43" s="323"/>
    </row>
    <row r="44" spans="2:16341" ht="30" customHeight="1">
      <c r="V44" s="322"/>
      <c r="W44" s="290"/>
      <c r="X44" s="288"/>
      <c r="Y44" s="624"/>
      <c r="Z44" s="294"/>
      <c r="AA44" s="606"/>
      <c r="AB44" s="292"/>
      <c r="AC44" s="293"/>
      <c r="AD44" s="323"/>
    </row>
    <row r="45" spans="2:16341" ht="30" customHeight="1">
      <c r="V45" s="322"/>
      <c r="W45" s="290"/>
      <c r="X45" s="288"/>
      <c r="Y45" s="624"/>
      <c r="Z45" s="294"/>
      <c r="AA45" s="606"/>
      <c r="AB45" s="292"/>
      <c r="AC45" s="293"/>
      <c r="AD45" s="323"/>
    </row>
    <row r="46" spans="2:16341" ht="30" customHeight="1">
      <c r="V46" s="322"/>
      <c r="W46" s="290"/>
      <c r="X46" s="288"/>
      <c r="Y46" s="624"/>
      <c r="Z46" s="294"/>
      <c r="AA46" s="606"/>
      <c r="AB46" s="292"/>
      <c r="AC46" s="293"/>
      <c r="AD46" s="323"/>
    </row>
    <row r="47" spans="2:16341" ht="30" customHeight="1">
      <c r="V47" s="322"/>
      <c r="W47" s="290"/>
      <c r="X47" s="288"/>
      <c r="Y47" s="624"/>
      <c r="Z47" s="294"/>
      <c r="AA47" s="606"/>
      <c r="AB47" s="292"/>
      <c r="AC47" s="293"/>
      <c r="AD47" s="323"/>
    </row>
    <row r="48" spans="2:16341" ht="30" customHeight="1">
      <c r="V48" s="322"/>
      <c r="W48" s="290"/>
      <c r="X48" s="288"/>
      <c r="Y48" s="624"/>
      <c r="Z48" s="294"/>
      <c r="AA48" s="606"/>
      <c r="AB48" s="292"/>
      <c r="AC48" s="293"/>
      <c r="AD48" s="323"/>
    </row>
    <row r="49" spans="22:30" ht="30" customHeight="1">
      <c r="V49" s="322"/>
      <c r="W49" s="290"/>
      <c r="X49" s="288"/>
      <c r="Y49" s="624"/>
      <c r="Z49" s="294"/>
      <c r="AA49" s="606"/>
      <c r="AB49" s="292"/>
      <c r="AC49" s="293"/>
      <c r="AD49" s="323"/>
    </row>
    <row r="50" spans="22:30" ht="30" customHeight="1">
      <c r="V50" s="322"/>
      <c r="W50" s="290"/>
      <c r="X50" s="288"/>
      <c r="Y50" s="624"/>
      <c r="Z50" s="294"/>
      <c r="AA50" s="606"/>
      <c r="AB50" s="292"/>
      <c r="AC50" s="293"/>
      <c r="AD50" s="323"/>
    </row>
    <row r="51" spans="22:30" ht="30" customHeight="1">
      <c r="V51" s="322"/>
      <c r="W51" s="290"/>
      <c r="X51" s="288"/>
      <c r="Y51" s="624"/>
      <c r="Z51" s="294"/>
      <c r="AA51" s="606"/>
      <c r="AB51" s="292"/>
      <c r="AC51" s="293"/>
      <c r="AD51" s="323"/>
    </row>
    <row r="52" spans="22:30" ht="30" customHeight="1">
      <c r="V52" s="322"/>
      <c r="W52" s="290"/>
      <c r="X52" s="288"/>
      <c r="Y52" s="624"/>
      <c r="Z52" s="294"/>
      <c r="AA52" s="606"/>
      <c r="AB52" s="292"/>
      <c r="AC52" s="293"/>
      <c r="AD52" s="323"/>
    </row>
    <row r="53" spans="22:30" ht="30" customHeight="1">
      <c r="V53" s="322"/>
      <c r="W53" s="290"/>
      <c r="X53" s="288"/>
      <c r="Y53" s="624"/>
      <c r="Z53" s="294"/>
      <c r="AA53" s="606"/>
      <c r="AB53" s="292"/>
      <c r="AC53" s="293"/>
      <c r="AD53" s="323"/>
    </row>
    <row r="54" spans="22:30" ht="30" customHeight="1">
      <c r="V54" s="322"/>
      <c r="W54" s="290"/>
      <c r="X54" s="288"/>
      <c r="Y54" s="624"/>
      <c r="Z54" s="294"/>
      <c r="AA54" s="606"/>
      <c r="AB54" s="292"/>
      <c r="AC54" s="293"/>
      <c r="AD54" s="323"/>
    </row>
    <row r="55" spans="22:30" ht="30" customHeight="1">
      <c r="V55" s="322"/>
      <c r="W55" s="290"/>
      <c r="X55" s="288"/>
      <c r="Y55" s="624"/>
      <c r="Z55" s="294"/>
      <c r="AA55" s="606"/>
      <c r="AB55" s="292"/>
      <c r="AC55" s="293"/>
      <c r="AD55" s="323"/>
    </row>
    <row r="56" spans="22:30" ht="30" customHeight="1">
      <c r="V56" s="322"/>
      <c r="W56" s="290"/>
      <c r="X56" s="288"/>
      <c r="Y56" s="624"/>
      <c r="Z56" s="294"/>
      <c r="AA56" s="606"/>
      <c r="AB56" s="292"/>
      <c r="AC56" s="293"/>
      <c r="AD56" s="323"/>
    </row>
    <row r="57" spans="22:30" ht="30" customHeight="1">
      <c r="V57" s="322"/>
      <c r="W57" s="290"/>
      <c r="X57" s="288"/>
      <c r="Y57" s="624"/>
      <c r="Z57" s="294"/>
      <c r="AA57" s="606"/>
      <c r="AB57" s="292"/>
      <c r="AC57" s="293"/>
      <c r="AD57" s="323"/>
    </row>
    <row r="58" spans="22:30" ht="30" customHeight="1">
      <c r="V58" s="322"/>
      <c r="W58" s="290"/>
      <c r="X58" s="288"/>
      <c r="Y58" s="624"/>
      <c r="Z58" s="294"/>
      <c r="AA58" s="606"/>
      <c r="AB58" s="292"/>
      <c r="AC58" s="293"/>
      <c r="AD58" s="323"/>
    </row>
    <row r="59" spans="22:30" ht="30" customHeight="1">
      <c r="V59" s="322"/>
      <c r="W59" s="290"/>
      <c r="X59" s="288"/>
      <c r="Y59" s="624"/>
      <c r="Z59" s="294"/>
      <c r="AA59" s="606"/>
      <c r="AB59" s="292"/>
      <c r="AC59" s="293"/>
      <c r="AD59" s="323"/>
    </row>
    <row r="60" spans="22:30" ht="30" customHeight="1">
      <c r="V60" s="322"/>
      <c r="W60" s="290"/>
      <c r="X60" s="288"/>
      <c r="Y60" s="624"/>
      <c r="Z60" s="294"/>
      <c r="AA60" s="606"/>
      <c r="AB60" s="292"/>
      <c r="AC60" s="293"/>
      <c r="AD60" s="323"/>
    </row>
    <row r="61" spans="22:30" ht="30" customHeight="1">
      <c r="V61" s="322"/>
      <c r="W61" s="290"/>
      <c r="X61" s="288"/>
      <c r="Y61" s="624"/>
      <c r="Z61" s="294"/>
      <c r="AA61" s="606"/>
      <c r="AB61" s="292"/>
      <c r="AC61" s="293"/>
      <c r="AD61" s="323"/>
    </row>
    <row r="62" spans="22:30" ht="30" customHeight="1" thickBot="1">
      <c r="V62" s="322"/>
      <c r="W62" s="290"/>
      <c r="X62" s="288"/>
      <c r="Y62" s="624"/>
      <c r="Z62" s="294"/>
      <c r="AA62" s="606"/>
      <c r="AB62" s="292"/>
      <c r="AC62" s="293"/>
      <c r="AD62" s="331"/>
    </row>
    <row r="63" spans="22:30" ht="30" customHeight="1">
      <c r="V63" s="322"/>
      <c r="W63" s="290"/>
      <c r="X63" s="288"/>
      <c r="Y63" s="624"/>
      <c r="Z63" s="294"/>
      <c r="AA63" s="606"/>
      <c r="AB63" s="292"/>
      <c r="AC63" s="293"/>
    </row>
    <row r="64" spans="22:30" ht="30" customHeight="1" thickBot="1">
      <c r="V64" s="324"/>
      <c r="W64" s="325"/>
      <c r="X64" s="326"/>
      <c r="Y64" s="625"/>
      <c r="Z64" s="327"/>
      <c r="AA64" s="646"/>
      <c r="AB64" s="329"/>
      <c r="AC64" s="330"/>
    </row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</sheetData>
  <sheetProtection selectLockedCells="1"/>
  <autoFilter ref="V5:AD64">
    <sortState ref="V6:AD67">
      <sortCondition ref="AA5:AA67"/>
    </sortState>
  </autoFilter>
  <mergeCells count="29">
    <mergeCell ref="Q2:Q3"/>
    <mergeCell ref="Q6:Q8"/>
    <mergeCell ref="P6:P8"/>
    <mergeCell ref="D2:K3"/>
    <mergeCell ref="M5:O5"/>
    <mergeCell ref="L2:M2"/>
    <mergeCell ref="N2:P2"/>
    <mergeCell ref="L3:M3"/>
    <mergeCell ref="N3:P3"/>
    <mergeCell ref="N6:N8"/>
    <mergeCell ref="O6:O8"/>
    <mergeCell ref="H6:H8"/>
    <mergeCell ref="I6:I8"/>
    <mergeCell ref="K6:K8"/>
    <mergeCell ref="L6:L8"/>
    <mergeCell ref="C6:C8"/>
    <mergeCell ref="D6:D8"/>
    <mergeCell ref="F6:F8"/>
    <mergeCell ref="G6:G8"/>
    <mergeCell ref="M6:M8"/>
    <mergeCell ref="J6:J8"/>
    <mergeCell ref="R6:R8"/>
    <mergeCell ref="S6:S8"/>
    <mergeCell ref="H23:H24"/>
    <mergeCell ref="H12:H13"/>
    <mergeCell ref="H14:H15"/>
    <mergeCell ref="H16:H17"/>
    <mergeCell ref="H18:H19"/>
    <mergeCell ref="H20:H21"/>
  </mergeCells>
  <conditionalFormatting sqref="V1:V1048576">
    <cfRule type="containsText" dxfId="458" priority="27" operator="containsText" text="SALIDA">
      <formula>NOT(ISERROR(SEARCH("SALIDA",V1)))</formula>
    </cfRule>
    <cfRule type="containsText" dxfId="457" priority="28" operator="containsText" text="ENTRADA">
      <formula>NOT(ISERROR(SEARCH("ENTRADA",V1)))</formula>
    </cfRule>
    <cfRule type="containsText" dxfId="456" priority="29" operator="containsText" text="REQUISICION">
      <formula>NOT(ISERROR(SEARCH("REQUISICION",V1)))</formula>
    </cfRule>
  </conditionalFormatting>
  <conditionalFormatting sqref="Q11">
    <cfRule type="iconSet" priority="23">
      <iconSet iconSet="3TrafficLights2">
        <cfvo type="percent" val="0"/>
        <cfvo type="percent" val="33"/>
        <cfvo type="percent" val="67"/>
      </iconSet>
    </cfRule>
  </conditionalFormatting>
  <conditionalFormatting sqref="Q12:Q25 Q6 Q9:Q10">
    <cfRule type="iconSet" priority="984">
      <iconSet iconSet="3TrafficLights2">
        <cfvo type="percent" val="0"/>
        <cfvo type="percent" val="33"/>
        <cfvo type="percent" val="67"/>
      </iconSet>
    </cfRule>
  </conditionalFormatting>
  <conditionalFormatting sqref="R9:R25">
    <cfRule type="containsText" dxfId="455" priority="12" operator="containsText" text="REQUISICION">
      <formula>NOT(ISERROR(SEARCH("REQUISICION",R9)))</formula>
    </cfRule>
    <cfRule type="containsText" dxfId="454" priority="13" operator="containsText" text="SOLICITAR">
      <formula>NOT(ISERROR(SEARCH("SOLICITAR",R9)))</formula>
    </cfRule>
    <cfRule type="containsText" dxfId="453" priority="14" operator="containsText" text="SOLICITAR URGENTE">
      <formula>NOT(ISERROR(SEARCH("SOLICITAR URGENTE",R9)))</formula>
    </cfRule>
  </conditionalFormatting>
  <conditionalFormatting sqref="S9:S25">
    <cfRule type="cellIs" dxfId="452" priority="10" operator="lessThan">
      <formula>1</formula>
    </cfRule>
    <cfRule type="cellIs" dxfId="451" priority="11" operator="greaterThan">
      <formula>1</formula>
    </cfRule>
  </conditionalFormatting>
  <conditionalFormatting sqref="S6:S8">
    <cfRule type="cellIs" dxfId="450" priority="1" operator="lessThan">
      <formula>1</formula>
    </cfRule>
    <cfRule type="cellIs" dxfId="449" priority="2" operator="greaterThan">
      <formula>1</formula>
    </cfRule>
  </conditionalFormatting>
  <conditionalFormatting sqref="R6">
    <cfRule type="containsText" dxfId="448" priority="4" operator="containsText" text="REQUISICION">
      <formula>NOT(ISERROR(SEARCH("REQUISICION",R6)))</formula>
    </cfRule>
    <cfRule type="containsText" dxfId="447" priority="5" operator="containsText" text="SOLICITAR">
      <formula>NOT(ISERROR(SEARCH("SOLICITAR",R6)))</formula>
    </cfRule>
    <cfRule type="containsText" dxfId="446" priority="6" operator="containsText" text="SOLICITAR URGENTE">
      <formula>NOT(ISERROR(SEARCH("SOLICITAR URGENTE",R6)))</formula>
    </cfRule>
  </conditionalFormatting>
  <pageMargins left="0.70866141732283472" right="0.70866141732283472" top="0.74803149606299213" bottom="0.74803149606299213" header="0.31496062992125984" footer="0.31496062992125984"/>
  <pageSetup scale="42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2" id="{3CC2ABD0-2C10-4F8B-878D-3B9E2F63DDEF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Q11</xm:sqref>
        </x14:conditionalFormatting>
        <x14:conditionalFormatting xmlns:xm="http://schemas.microsoft.com/office/excel/2006/main">
          <x14:cfRule type="iconSet" priority="1001" id="{3F791218-A3B0-4D8B-BD16-C9BAA1036103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Q12:Q25 Q6 Q9:Q10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sqref>Q11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sqref>Q6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sqref>Q9</xm:sqref>
            </x14:sparkline>
            <x14:sparkline>
              <xm:sqref>Q10</xm:sqref>
            </x14:sparkline>
            <x14:sparkline>
              <xm:sqref>Q12</xm:sqref>
            </x14:sparkline>
            <x14:sparkline>
              <xm:sqref>Q13</xm:sqref>
            </x14:sparkline>
            <x14:sparkline>
              <xm:sqref>Q14</xm:sqref>
            </x14:sparkline>
            <x14:sparkline>
              <xm:sqref>Q15</xm:sqref>
            </x14:sparkline>
            <x14:sparkline>
              <xm:sqref>Q16</xm:sqref>
            </x14:sparkline>
            <x14:sparkline>
              <xm:sqref>Q17</xm:sqref>
            </x14:sparkline>
            <x14:sparkline>
              <xm:sqref>Q18</xm:sqref>
            </x14:sparkline>
            <x14:sparkline>
              <xm:sqref>Q19</xm:sqref>
            </x14:sparkline>
            <x14:sparkline>
              <xm:sqref>Q20</xm:sqref>
            </x14:sparkline>
            <x14:sparkline>
              <xm:sqref>Q21</xm:sqref>
            </x14:sparkline>
            <x14:sparkline>
              <xm:sqref>Q22</xm:sqref>
            </x14:sparkline>
            <x14:sparkline>
              <xm:sqref>Q23</xm:sqref>
            </x14:sparkline>
            <x14:sparkline>
              <xm:sqref>Q24</xm:sqref>
            </x14:sparkline>
            <x14:sparkline>
              <xm:sqref>Q25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">
    <tabColor rgb="FFFF7C80"/>
    <pageSetUpPr fitToPage="1"/>
  </sheetPr>
  <dimension ref="A1:AK578"/>
  <sheetViews>
    <sheetView view="pageBreakPreview" topLeftCell="A4" zoomScale="50" zoomScaleNormal="55" zoomScaleSheetLayoutView="50" workbookViewId="0">
      <selection activeCell="H17" sqref="H17:H18"/>
    </sheetView>
  </sheetViews>
  <sheetFormatPr baseColWidth="10" defaultColWidth="11" defaultRowHeight="21"/>
  <cols>
    <col min="1" max="1" width="4.28515625" style="165" customWidth="1"/>
    <col min="2" max="2" width="13.140625" customWidth="1"/>
    <col min="3" max="3" width="23.140625" customWidth="1"/>
    <col min="4" max="4" width="41.85546875" customWidth="1"/>
    <col min="5" max="5" width="14.7109375" customWidth="1"/>
    <col min="6" max="6" width="21" customWidth="1"/>
    <col min="7" max="7" width="20.28515625" customWidth="1"/>
    <col min="8" max="8" width="21.42578125" style="5" customWidth="1"/>
    <col min="9" max="9" width="18.85546875" style="557" customWidth="1"/>
    <col min="10" max="10" width="19.5703125" customWidth="1"/>
    <col min="11" max="11" width="18" style="165" customWidth="1"/>
    <col min="12" max="12" width="21.28515625" style="5" customWidth="1"/>
    <col min="13" max="13" width="7.28515625" style="5" customWidth="1"/>
    <col min="14" max="14" width="6" style="5" customWidth="1"/>
    <col min="15" max="15" width="7.28515625" style="73" customWidth="1"/>
    <col min="16" max="16" width="13.5703125" style="5" customWidth="1"/>
    <col min="17" max="17" width="5.85546875" style="487" customWidth="1"/>
    <col min="18" max="18" width="22.140625" style="5" customWidth="1"/>
    <col min="19" max="19" width="13.7109375" style="5" customWidth="1"/>
    <col min="20" max="20" width="13.5703125" style="5" customWidth="1"/>
    <col min="21" max="21" width="12.28515625" style="5" customWidth="1"/>
    <col min="22" max="22" width="4.5703125" style="5" customWidth="1"/>
    <col min="23" max="23" width="25.7109375" style="605" customWidth="1"/>
    <col min="24" max="24" width="26.85546875" style="605" customWidth="1"/>
    <col min="25" max="25" width="63.85546875" style="605" customWidth="1"/>
    <col min="26" max="26" width="15.28515625" style="655" customWidth="1"/>
    <col min="27" max="27" width="29.7109375" style="655" customWidth="1"/>
    <col min="28" max="28" width="23.42578125" style="655" customWidth="1"/>
    <col min="29" max="29" width="19.140625" style="605" bestFit="1" customWidth="1"/>
    <col min="30" max="30" width="20.85546875" style="605" bestFit="1" customWidth="1"/>
    <col min="31" max="32" width="24.28515625" style="605" customWidth="1"/>
  </cols>
  <sheetData>
    <row r="1" spans="1:33" s="165" customFormat="1" ht="35.25" customHeight="1" thickBot="1">
      <c r="A1" s="278"/>
      <c r="C1" s="284"/>
      <c r="D1" s="297"/>
      <c r="E1" s="300"/>
      <c r="F1" s="301"/>
      <c r="G1" s="298"/>
      <c r="H1" s="300"/>
      <c r="I1" s="603"/>
      <c r="J1" s="299"/>
      <c r="K1" s="281"/>
      <c r="L1" s="281"/>
      <c r="M1" s="282"/>
      <c r="N1" s="177"/>
      <c r="O1" s="177"/>
      <c r="P1" s="160"/>
      <c r="Q1" s="485"/>
      <c r="R1" s="1086"/>
      <c r="S1" s="1086"/>
      <c r="T1" s="1086"/>
      <c r="U1" s="1086"/>
      <c r="V1" s="1086"/>
      <c r="W1" s="605"/>
      <c r="X1" s="605"/>
      <c r="Y1" s="655"/>
      <c r="Z1" s="655"/>
      <c r="AA1" s="673"/>
      <c r="AB1" s="655"/>
      <c r="AC1" s="656"/>
      <c r="AD1" s="605"/>
      <c r="AE1" s="605"/>
      <c r="AF1" s="605"/>
    </row>
    <row r="2" spans="1:33" s="165" customFormat="1" ht="31.5" customHeight="1" thickBot="1">
      <c r="A2" s="278"/>
      <c r="B2" s="280"/>
      <c r="C2" s="285"/>
      <c r="D2" s="1373" t="s">
        <v>384</v>
      </c>
      <c r="E2" s="1374"/>
      <c r="F2" s="1374"/>
      <c r="G2" s="1374"/>
      <c r="H2" s="1374"/>
      <c r="I2" s="1374"/>
      <c r="J2" s="1374" t="s">
        <v>2</v>
      </c>
      <c r="K2" s="1198" t="s">
        <v>385</v>
      </c>
      <c r="L2" s="1199">
        <v>28572</v>
      </c>
      <c r="M2" s="1200">
        <v>23500</v>
      </c>
      <c r="N2" s="1201">
        <v>27216</v>
      </c>
      <c r="O2" s="1202">
        <v>27216</v>
      </c>
      <c r="P2" s="1203" t="s">
        <v>376</v>
      </c>
      <c r="Q2" s="1377">
        <v>22</v>
      </c>
      <c r="R2" s="1086"/>
      <c r="S2" s="1086"/>
      <c r="T2" s="1086"/>
      <c r="U2" s="1086"/>
      <c r="V2" s="1086"/>
      <c r="W2" s="605"/>
      <c r="X2" s="605"/>
      <c r="Y2" s="655"/>
      <c r="Z2" s="655"/>
      <c r="AA2" s="673"/>
      <c r="AB2" s="655"/>
      <c r="AC2" s="656"/>
      <c r="AD2" s="605"/>
      <c r="AE2" s="605"/>
      <c r="AF2" s="605"/>
    </row>
    <row r="3" spans="1:33" s="165" customFormat="1" ht="31.5" customHeight="1" thickBot="1">
      <c r="A3" s="278"/>
      <c r="C3" s="285"/>
      <c r="D3" s="1375"/>
      <c r="E3" s="1376"/>
      <c r="F3" s="1376"/>
      <c r="G3" s="1376"/>
      <c r="H3" s="1376"/>
      <c r="I3" s="1376"/>
      <c r="J3" s="1376"/>
      <c r="K3" s="1198" t="s">
        <v>0</v>
      </c>
      <c r="L3" s="1199"/>
      <c r="M3" s="1338">
        <f>+M2/Q2</f>
        <v>1068.1818181818182</v>
      </c>
      <c r="N3" s="1339"/>
      <c r="O3" s="1340"/>
      <c r="P3" s="1204"/>
      <c r="Q3" s="1378"/>
      <c r="R3" s="1086"/>
      <c r="S3" s="1086"/>
      <c r="T3" s="1086"/>
      <c r="U3" s="1086"/>
      <c r="V3" s="1086"/>
      <c r="W3" s="605"/>
      <c r="X3" s="605"/>
      <c r="Y3" s="655"/>
      <c r="Z3" s="655"/>
      <c r="AA3" s="673"/>
      <c r="AB3" s="655"/>
      <c r="AC3" s="656"/>
      <c r="AD3" s="605"/>
      <c r="AE3" s="605"/>
      <c r="AF3" s="605"/>
    </row>
    <row r="4" spans="1:33" s="165" customFormat="1" ht="59.25" customHeight="1">
      <c r="A4" s="278"/>
      <c r="B4" s="310"/>
      <c r="C4" s="384"/>
      <c r="D4" s="311"/>
      <c r="E4" s="312"/>
      <c r="F4" s="305"/>
      <c r="G4" s="306"/>
      <c r="H4" s="7"/>
      <c r="I4" s="306"/>
      <c r="J4" s="308"/>
      <c r="K4" s="281"/>
      <c r="L4" s="334"/>
      <c r="M4" s="335"/>
      <c r="N4" s="334"/>
      <c r="O4" s="160"/>
      <c r="P4" s="334"/>
      <c r="Q4" s="486"/>
      <c r="R4" s="1086"/>
      <c r="S4" s="1086"/>
      <c r="T4" s="1086"/>
      <c r="U4" s="1086"/>
      <c r="V4" s="1086"/>
      <c r="W4" s="605"/>
      <c r="X4" s="605"/>
      <c r="Y4" s="655"/>
      <c r="Z4" s="655"/>
      <c r="AA4" s="673"/>
      <c r="AB4" s="655"/>
      <c r="AC4" s="656"/>
      <c r="AD4" s="605"/>
      <c r="AE4" s="605"/>
      <c r="AF4" s="605"/>
    </row>
    <row r="5" spans="1:33" s="165" customFormat="1" ht="59.25" customHeight="1">
      <c r="A5" s="278"/>
      <c r="B5" s="310"/>
      <c r="C5" s="425"/>
      <c r="D5" s="311"/>
      <c r="E5" s="312"/>
      <c r="F5" s="305"/>
      <c r="G5" s="306"/>
      <c r="H5" s="7"/>
      <c r="I5" s="306"/>
      <c r="J5" s="308"/>
      <c r="K5" s="281"/>
      <c r="L5" s="334"/>
      <c r="M5" s="335"/>
      <c r="N5" s="334"/>
      <c r="O5" s="1063"/>
      <c r="P5" s="334"/>
      <c r="Q5" s="486"/>
      <c r="R5" s="1086"/>
      <c r="S5" s="1086"/>
      <c r="T5" s="1086"/>
      <c r="U5" s="1086"/>
      <c r="V5" s="1086"/>
      <c r="W5" s="605"/>
      <c r="X5" s="605"/>
      <c r="Y5" s="655"/>
      <c r="Z5" s="655"/>
      <c r="AA5" s="673"/>
      <c r="AB5" s="655"/>
      <c r="AC5" s="656"/>
      <c r="AD5" s="605"/>
      <c r="AE5" s="605"/>
      <c r="AF5" s="605"/>
    </row>
    <row r="6" spans="1:33" s="165" customFormat="1" ht="59.25" customHeight="1" thickBot="1">
      <c r="A6" s="278"/>
      <c r="B6" s="310"/>
      <c r="C6" s="425"/>
      <c r="D6" s="311"/>
      <c r="E6" s="312"/>
      <c r="F6" s="305"/>
      <c r="G6" s="306"/>
      <c r="H6" s="7"/>
      <c r="I6" s="306"/>
      <c r="J6" s="308"/>
      <c r="K6" s="281"/>
      <c r="L6" s="334"/>
      <c r="M6" s="335"/>
      <c r="N6" s="334"/>
      <c r="O6" s="1063"/>
      <c r="P6" s="334"/>
      <c r="Q6" s="486"/>
      <c r="R6" s="1086"/>
      <c r="S6" s="1086"/>
      <c r="T6" s="1086"/>
      <c r="U6" s="1086"/>
      <c r="V6" s="1086"/>
      <c r="W6" s="605"/>
      <c r="X6" s="605"/>
      <c r="Y6" s="655"/>
      <c r="Z6" s="655"/>
      <c r="AA6" s="673"/>
      <c r="AB6" s="655"/>
      <c r="AC6" s="656"/>
      <c r="AD6" s="605"/>
      <c r="AE6" s="605"/>
      <c r="AF6" s="605"/>
    </row>
    <row r="7" spans="1:33" ht="41.25" customHeight="1">
      <c r="B7" s="401" t="s">
        <v>4</v>
      </c>
      <c r="C7" s="249" t="s">
        <v>5</v>
      </c>
      <c r="D7" s="399" t="s">
        <v>6</v>
      </c>
      <c r="E7" s="398" t="s">
        <v>86</v>
      </c>
      <c r="F7" s="398" t="s">
        <v>8</v>
      </c>
      <c r="G7" s="250" t="s">
        <v>44</v>
      </c>
      <c r="H7" s="251" t="s">
        <v>2</v>
      </c>
      <c r="I7" s="597" t="s">
        <v>10</v>
      </c>
      <c r="J7" s="400" t="s">
        <v>11</v>
      </c>
      <c r="K7" s="252" t="s">
        <v>12</v>
      </c>
      <c r="L7" s="253" t="s">
        <v>13</v>
      </c>
      <c r="M7" s="1385" t="s">
        <v>46</v>
      </c>
      <c r="N7" s="1385"/>
      <c r="O7" s="1385"/>
      <c r="P7" s="1386" t="s">
        <v>14</v>
      </c>
      <c r="Q7" s="1387"/>
      <c r="R7" s="1104" t="s">
        <v>596</v>
      </c>
      <c r="S7" s="1106" t="s">
        <v>590</v>
      </c>
      <c r="T7" s="1086"/>
      <c r="U7" s="1086"/>
      <c r="V7" s="1086"/>
      <c r="W7" s="605" t="s">
        <v>36</v>
      </c>
      <c r="X7" s="605" t="s">
        <v>37</v>
      </c>
      <c r="Y7" s="605" t="s">
        <v>38</v>
      </c>
      <c r="Z7" s="655" t="s">
        <v>39</v>
      </c>
      <c r="AA7" s="655" t="s">
        <v>40</v>
      </c>
      <c r="AB7" s="605" t="s">
        <v>41</v>
      </c>
      <c r="AC7" s="605" t="s">
        <v>42</v>
      </c>
      <c r="AD7" s="605" t="s">
        <v>205</v>
      </c>
      <c r="AE7" s="605" t="s">
        <v>352</v>
      </c>
      <c r="AF7" s="1137" t="s">
        <v>644</v>
      </c>
    </row>
    <row r="8" spans="1:33" ht="30" customHeight="1">
      <c r="B8" s="428" t="s">
        <v>16</v>
      </c>
      <c r="C8" s="1353" t="s">
        <v>253</v>
      </c>
      <c r="D8" s="1357" t="s">
        <v>75</v>
      </c>
      <c r="E8" s="276">
        <v>1800</v>
      </c>
      <c r="F8" s="429">
        <v>3.04</v>
      </c>
      <c r="G8" s="1351">
        <f>$C$21*F8</f>
        <v>51.666015999999999</v>
      </c>
      <c r="H8" s="1355">
        <f>($M$2/E8)+($M$2/E9)</f>
        <v>26.111111111111111</v>
      </c>
      <c r="I8" s="1363">
        <v>70</v>
      </c>
      <c r="J8" s="1365">
        <f>+SUMIFS($Z$8:$Z$247,$W$8:$W$247,"ENTRADA",$X$8:$X$247,C8)</f>
        <v>0</v>
      </c>
      <c r="K8" s="1367">
        <f>+SUMIFS($Z$8:$Z$247,$W$8:$W$247,"SALIDA",$X$8:$X$247,C8)</f>
        <v>17</v>
      </c>
      <c r="L8" s="1369">
        <f>G8*K8</f>
        <v>878.322272</v>
      </c>
      <c r="M8" s="1361">
        <f>N8*0.8</f>
        <v>31.868686868686872</v>
      </c>
      <c r="N8" s="1359">
        <f>(($M$3/E9)*25)+(($E$9/E8)*25)</f>
        <v>39.835858585858588</v>
      </c>
      <c r="O8" s="1379">
        <f>+N8*1.2</f>
        <v>47.803030303030305</v>
      </c>
      <c r="P8" s="1383">
        <f>+I8+J8-K8</f>
        <v>53</v>
      </c>
      <c r="Q8" s="1381">
        <f>IF(P8&gt;O8,4,(IF(P8&gt;N8,3,(IF(P8-M8&gt;0,2,1)))))</f>
        <v>4</v>
      </c>
      <c r="R8" s="1219" t="str">
        <f>IF(S8&gt;0,"SOLICITADO",(IF(Q8&lt;3,"SOLICITAR","")))</f>
        <v/>
      </c>
      <c r="S8" s="1218">
        <f>SUMIFS($Y$6:$Y$65,$V$6:$V$65,"Requisicion",$W$6:$W$65,C8)</f>
        <v>0</v>
      </c>
      <c r="T8" s="1371"/>
      <c r="U8" s="18"/>
      <c r="W8" s="577" t="s">
        <v>352</v>
      </c>
      <c r="X8" s="577" t="s">
        <v>247</v>
      </c>
      <c r="Y8" s="288" t="str">
        <f t="shared" ref="Y8:Y43" si="0">IFERROR((VLOOKUP(X8,$C$8:$G$20,2,FALSE)),"")</f>
        <v>VQMHZVD0700 (REAFILADA)</v>
      </c>
      <c r="Z8" s="659">
        <v>15</v>
      </c>
      <c r="AA8" s="659" t="s">
        <v>588</v>
      </c>
      <c r="AB8" s="623">
        <v>45566</v>
      </c>
      <c r="AC8" s="578">
        <f t="shared" ref="AC8:AC43" si="1">IFERROR((VLOOKUP(X8,$C$8:$I$20,5,FALSE)),"")</f>
        <v>300.81858</v>
      </c>
      <c r="AD8" s="578">
        <f t="shared" ref="AD8:AD46" si="2">IF(Z8&gt;0,(AC8*Z8),"")</f>
        <v>4512.2786999999998</v>
      </c>
      <c r="AE8" s="657" t="s">
        <v>613</v>
      </c>
      <c r="AF8" s="1132">
        <v>45581</v>
      </c>
      <c r="AG8" s="6"/>
    </row>
    <row r="9" spans="1:33" ht="30" customHeight="1">
      <c r="B9" s="428" t="s">
        <v>18</v>
      </c>
      <c r="C9" s="1354"/>
      <c r="D9" s="1358"/>
      <c r="E9" s="276">
        <v>1800</v>
      </c>
      <c r="F9" s="429">
        <v>3.04</v>
      </c>
      <c r="G9" s="1352"/>
      <c r="H9" s="1356"/>
      <c r="I9" s="1364"/>
      <c r="J9" s="1366"/>
      <c r="K9" s="1368"/>
      <c r="L9" s="1370"/>
      <c r="M9" s="1362"/>
      <c r="N9" s="1360"/>
      <c r="O9" s="1380"/>
      <c r="P9" s="1384"/>
      <c r="Q9" s="1382"/>
      <c r="R9" s="1219"/>
      <c r="S9" s="1218"/>
      <c r="T9" s="1372"/>
      <c r="U9" s="18"/>
      <c r="W9" s="577" t="s">
        <v>615</v>
      </c>
      <c r="X9" s="290" t="s">
        <v>253</v>
      </c>
      <c r="Y9" s="288" t="str">
        <f t="shared" si="0"/>
        <v>TNMG160408XP PV710</v>
      </c>
      <c r="Z9" s="659">
        <v>17</v>
      </c>
      <c r="AA9" s="659" t="s">
        <v>616</v>
      </c>
      <c r="AB9" s="623">
        <v>45567</v>
      </c>
      <c r="AC9" s="578">
        <f t="shared" si="1"/>
        <v>51.666015999999999</v>
      </c>
      <c r="AD9" s="578">
        <f t="shared" si="2"/>
        <v>878.322272</v>
      </c>
      <c r="AE9" s="657"/>
      <c r="AF9" s="657"/>
      <c r="AG9" s="165"/>
    </row>
    <row r="10" spans="1:33" s="165" customFormat="1" ht="30" customHeight="1">
      <c r="B10" s="428" t="s">
        <v>18</v>
      </c>
      <c r="C10" s="246" t="s">
        <v>254</v>
      </c>
      <c r="D10" s="276" t="s">
        <v>76</v>
      </c>
      <c r="E10" s="276">
        <v>600</v>
      </c>
      <c r="F10" s="429">
        <v>2.73</v>
      </c>
      <c r="G10" s="430">
        <f t="shared" ref="G10:G16" si="3">$C$21*F10</f>
        <v>46.397441999999998</v>
      </c>
      <c r="H10" s="628">
        <f t="shared" ref="H10" si="4">$M$2/E10</f>
        <v>39.166666666666664</v>
      </c>
      <c r="I10" s="984">
        <v>105</v>
      </c>
      <c r="J10" s="738">
        <f t="shared" ref="J10:J20" si="5">+SUMIFS($Z$8:$Z$247,$W$8:$W$247,"ENTRADA",$X$8:$X$247,C10)</f>
        <v>0</v>
      </c>
      <c r="K10" s="757">
        <f t="shared" ref="K10:K20" si="6">+SUMIFS($Z$8:$Z$247,$W$8:$W$247,"SALIDA",$X$8:$X$247,C10)</f>
        <v>20</v>
      </c>
      <c r="L10" s="431">
        <f t="shared" ref="L10:L19" si="7">G10*K10</f>
        <v>927.94884000000002</v>
      </c>
      <c r="M10" s="432">
        <f t="shared" ref="M10:M20" si="8">+N10*0.8</f>
        <v>35.606060606060616</v>
      </c>
      <c r="N10" s="433">
        <f t="shared" ref="N10:N15" si="9">($M$3/E10)*25</f>
        <v>44.507575757575765</v>
      </c>
      <c r="O10" s="434">
        <f t="shared" ref="O10:O20" si="10">+N10*1.2</f>
        <v>53.409090909090914</v>
      </c>
      <c r="P10" s="981">
        <f>+I10+J10-K10</f>
        <v>85</v>
      </c>
      <c r="Q10" s="713">
        <f t="shared" ref="Q10:Q19" si="11">IF(P10&gt;O10,4,(IF(P10&gt;N10,3,(IF(P10-M10&gt;0,2,1)))))</f>
        <v>4</v>
      </c>
      <c r="R10" s="96" t="str">
        <f t="shared" ref="R10:R11" si="12">IF(S10&gt;0,"SOLICITADO",(IF(Q10&lt;3,"SOLICITAR","")))</f>
        <v/>
      </c>
      <c r="S10" s="1082">
        <f>+SUMIFS(Z8:Z57,W8:W57,"REQUISICION",X8:X57,C10)</f>
        <v>0</v>
      </c>
      <c r="T10" s="1347"/>
      <c r="U10" s="18"/>
      <c r="V10" s="177"/>
      <c r="W10" s="577" t="s">
        <v>615</v>
      </c>
      <c r="X10" s="290" t="s">
        <v>254</v>
      </c>
      <c r="Y10" s="288" t="str">
        <f t="shared" ref="Y10" si="13">IFERROR((VLOOKUP(X10,$C$8:$G$20,2,FALSE)),"")</f>
        <v>TPMT110308XP</v>
      </c>
      <c r="Z10" s="659">
        <v>20</v>
      </c>
      <c r="AA10" s="659" t="s">
        <v>616</v>
      </c>
      <c r="AB10" s="623">
        <v>45567</v>
      </c>
      <c r="AC10" s="578">
        <f t="shared" ref="AC10" si="14">IFERROR((VLOOKUP(X10,$C$8:$I$20,5,FALSE)),"")</f>
        <v>46.397441999999998</v>
      </c>
      <c r="AD10" s="578">
        <f t="shared" ref="AD10" si="15">IF(Z10&gt;0,(AC10*Z10),"")</f>
        <v>927.94884000000002</v>
      </c>
      <c r="AE10" s="657"/>
      <c r="AF10" s="657"/>
    </row>
    <row r="11" spans="1:33" ht="30" customHeight="1">
      <c r="B11" s="428" t="s">
        <v>22</v>
      </c>
      <c r="C11" s="246" t="s">
        <v>255</v>
      </c>
      <c r="D11" s="276" t="s">
        <v>77</v>
      </c>
      <c r="E11" s="276">
        <v>3000</v>
      </c>
      <c r="F11" s="429">
        <v>31.72</v>
      </c>
      <c r="G11" s="430">
        <f t="shared" si="3"/>
        <v>539.09408799999994</v>
      </c>
      <c r="H11" s="1349">
        <f>ROUNDUP(($M$2/E11),0)</f>
        <v>8</v>
      </c>
      <c r="I11" s="984">
        <v>28</v>
      </c>
      <c r="J11" s="738">
        <f t="shared" si="5"/>
        <v>0</v>
      </c>
      <c r="K11" s="757">
        <f t="shared" si="6"/>
        <v>0</v>
      </c>
      <c r="L11" s="431">
        <f t="shared" si="7"/>
        <v>0</v>
      </c>
      <c r="M11" s="432">
        <f t="shared" si="8"/>
        <v>7.121212121212122</v>
      </c>
      <c r="N11" s="433">
        <f t="shared" si="9"/>
        <v>8.9015151515151523</v>
      </c>
      <c r="O11" s="434">
        <f t="shared" si="10"/>
        <v>10.681818181818182</v>
      </c>
      <c r="P11" s="981">
        <f t="shared" ref="P11:P20" si="16">+I11+J11-K11</f>
        <v>28</v>
      </c>
      <c r="Q11" s="666">
        <f t="shared" si="11"/>
        <v>4</v>
      </c>
      <c r="R11" s="96" t="str">
        <f t="shared" si="12"/>
        <v/>
      </c>
      <c r="S11" s="1112">
        <f t="shared" ref="S11:S20" si="17">+SUMIFS(Z9:Z58,W9:W58,"REQUISICION",X9:X58,C11)</f>
        <v>0</v>
      </c>
      <c r="T11" s="1348"/>
      <c r="U11" s="18"/>
      <c r="W11" s="577" t="s">
        <v>615</v>
      </c>
      <c r="X11" s="290" t="s">
        <v>256</v>
      </c>
      <c r="Y11" s="288" t="str">
        <f t="shared" si="0"/>
        <v>(63660) REAFILADA</v>
      </c>
      <c r="Z11" s="659">
        <v>5</v>
      </c>
      <c r="AA11" s="659" t="s">
        <v>616</v>
      </c>
      <c r="AB11" s="623">
        <v>45567</v>
      </c>
      <c r="AC11" s="578">
        <f t="shared" si="1"/>
        <v>322.9126</v>
      </c>
      <c r="AD11" s="578">
        <f t="shared" si="2"/>
        <v>1614.5630000000001</v>
      </c>
      <c r="AE11" s="657"/>
      <c r="AF11" s="657"/>
      <c r="AG11" s="6"/>
    </row>
    <row r="12" spans="1:33" ht="30" customHeight="1">
      <c r="B12" s="428" t="s">
        <v>22</v>
      </c>
      <c r="C12" s="435" t="s">
        <v>256</v>
      </c>
      <c r="D12" s="276" t="s">
        <v>85</v>
      </c>
      <c r="E12" s="276">
        <f>+E11*0.8</f>
        <v>2400</v>
      </c>
      <c r="F12" s="429">
        <v>19</v>
      </c>
      <c r="G12" s="430">
        <f t="shared" si="3"/>
        <v>322.9126</v>
      </c>
      <c r="H12" s="1350"/>
      <c r="I12" s="984">
        <v>37</v>
      </c>
      <c r="J12" s="738">
        <f t="shared" si="5"/>
        <v>0</v>
      </c>
      <c r="K12" s="757">
        <f t="shared" si="6"/>
        <v>5</v>
      </c>
      <c r="L12" s="431">
        <f t="shared" si="7"/>
        <v>1614.5630000000001</v>
      </c>
      <c r="M12" s="432">
        <f t="shared" si="8"/>
        <v>8.901515151515154</v>
      </c>
      <c r="N12" s="433">
        <f t="shared" si="9"/>
        <v>11.126893939393941</v>
      </c>
      <c r="O12" s="434">
        <f t="shared" si="10"/>
        <v>13.352272727272728</v>
      </c>
      <c r="P12" s="981">
        <f>+I12+J12-K12</f>
        <v>32</v>
      </c>
      <c r="Q12" s="666">
        <f t="shared" si="11"/>
        <v>4</v>
      </c>
      <c r="R12" s="1113" t="str">
        <f t="shared" ref="R12:R20" si="18">IF(S12&gt;0,"SOLICITADO",(IF(Q12&lt;3,"SOLICITAR","")))</f>
        <v/>
      </c>
      <c r="S12" s="1112">
        <f t="shared" si="17"/>
        <v>0</v>
      </c>
      <c r="T12" s="1347"/>
      <c r="U12" s="18"/>
      <c r="W12" s="577" t="s">
        <v>615</v>
      </c>
      <c r="X12" s="290" t="s">
        <v>249</v>
      </c>
      <c r="Y12" s="288" t="str">
        <f t="shared" si="0"/>
        <v>ST5W-CS5-45B-10 REAFILADA</v>
      </c>
      <c r="Z12" s="659">
        <v>5</v>
      </c>
      <c r="AA12" s="659" t="s">
        <v>616</v>
      </c>
      <c r="AB12" s="623">
        <v>45567</v>
      </c>
      <c r="AC12" s="578">
        <f t="shared" si="1"/>
        <v>186.9494</v>
      </c>
      <c r="AD12" s="578">
        <f t="shared" si="2"/>
        <v>934.74699999999996</v>
      </c>
      <c r="AE12" s="657"/>
      <c r="AF12" s="657"/>
      <c r="AG12" s="6"/>
    </row>
    <row r="13" spans="1:33" ht="30" customHeight="1">
      <c r="B13" s="428" t="s">
        <v>22</v>
      </c>
      <c r="C13" s="436" t="s">
        <v>252</v>
      </c>
      <c r="D13" s="426" t="s">
        <v>78</v>
      </c>
      <c r="E13" s="426">
        <v>1500</v>
      </c>
      <c r="F13" s="429">
        <v>76.56</v>
      </c>
      <c r="G13" s="430">
        <f t="shared" si="3"/>
        <v>1301.1678240000001</v>
      </c>
      <c r="H13" s="1349">
        <f>ROUNDUP(($M$2/E13),0)</f>
        <v>16</v>
      </c>
      <c r="I13" s="984">
        <v>8</v>
      </c>
      <c r="J13" s="738">
        <f t="shared" si="5"/>
        <v>0</v>
      </c>
      <c r="K13" s="757">
        <f t="shared" si="6"/>
        <v>0</v>
      </c>
      <c r="L13" s="431">
        <f t="shared" si="7"/>
        <v>0</v>
      </c>
      <c r="M13" s="432">
        <f t="shared" si="8"/>
        <v>14.242424242424244</v>
      </c>
      <c r="N13" s="433">
        <f t="shared" si="9"/>
        <v>17.803030303030305</v>
      </c>
      <c r="O13" s="434">
        <f t="shared" si="10"/>
        <v>21.363636363636363</v>
      </c>
      <c r="P13" s="981">
        <f t="shared" si="16"/>
        <v>8</v>
      </c>
      <c r="Q13" s="666">
        <f t="shared" si="11"/>
        <v>1</v>
      </c>
      <c r="R13" s="1113" t="str">
        <f t="shared" si="18"/>
        <v>SOLICITAR</v>
      </c>
      <c r="S13" s="1112">
        <f t="shared" si="17"/>
        <v>0</v>
      </c>
      <c r="T13" s="1348"/>
      <c r="U13" s="18"/>
      <c r="W13" s="577" t="s">
        <v>615</v>
      </c>
      <c r="X13" s="290" t="s">
        <v>247</v>
      </c>
      <c r="Y13" s="288" t="str">
        <f t="shared" si="0"/>
        <v>VQMHZVD0700 (REAFILADA)</v>
      </c>
      <c r="Z13" s="659">
        <v>9</v>
      </c>
      <c r="AA13" s="659" t="s">
        <v>616</v>
      </c>
      <c r="AB13" s="623">
        <v>45567</v>
      </c>
      <c r="AC13" s="578">
        <f t="shared" si="1"/>
        <v>300.81858</v>
      </c>
      <c r="AD13" s="578">
        <f t="shared" si="2"/>
        <v>2707.3672200000001</v>
      </c>
      <c r="AE13" s="657"/>
      <c r="AF13" s="657"/>
      <c r="AG13" s="165"/>
    </row>
    <row r="14" spans="1:33" ht="30" customHeight="1">
      <c r="B14" s="428" t="s">
        <v>22</v>
      </c>
      <c r="C14" s="436" t="s">
        <v>251</v>
      </c>
      <c r="D14" s="426" t="s">
        <v>147</v>
      </c>
      <c r="E14" s="426">
        <v>1500</v>
      </c>
      <c r="F14" s="429">
        <v>11</v>
      </c>
      <c r="G14" s="430">
        <f t="shared" si="3"/>
        <v>186.9494</v>
      </c>
      <c r="H14" s="1350"/>
      <c r="I14" s="984">
        <v>19</v>
      </c>
      <c r="J14" s="738">
        <f t="shared" si="5"/>
        <v>0</v>
      </c>
      <c r="K14" s="757">
        <f t="shared" si="6"/>
        <v>0</v>
      </c>
      <c r="L14" s="431">
        <f t="shared" si="7"/>
        <v>0</v>
      </c>
      <c r="M14" s="432">
        <f t="shared" si="8"/>
        <v>14.242424242424244</v>
      </c>
      <c r="N14" s="433">
        <f t="shared" si="9"/>
        <v>17.803030303030305</v>
      </c>
      <c r="O14" s="434">
        <f t="shared" si="10"/>
        <v>21.363636363636363</v>
      </c>
      <c r="P14" s="981">
        <f t="shared" si="16"/>
        <v>19</v>
      </c>
      <c r="Q14" s="666">
        <f t="shared" si="11"/>
        <v>3</v>
      </c>
      <c r="R14" s="1113" t="str">
        <f t="shared" si="18"/>
        <v/>
      </c>
      <c r="S14" s="1112">
        <f t="shared" si="17"/>
        <v>0</v>
      </c>
      <c r="T14" s="1347"/>
      <c r="U14" s="18"/>
      <c r="W14" s="577" t="s">
        <v>615</v>
      </c>
      <c r="X14" s="246" t="s">
        <v>246</v>
      </c>
      <c r="Y14" s="288" t="str">
        <f t="shared" si="0"/>
        <v>HOI-005585A</v>
      </c>
      <c r="Z14" s="659">
        <v>3</v>
      </c>
      <c r="AA14" s="659" t="s">
        <v>616</v>
      </c>
      <c r="AB14" s="623">
        <v>45567</v>
      </c>
      <c r="AC14" s="578">
        <f t="shared" si="1"/>
        <v>704.45933000000002</v>
      </c>
      <c r="AD14" s="578">
        <f t="shared" si="2"/>
        <v>2113.37799</v>
      </c>
      <c r="AE14" s="657"/>
      <c r="AF14" s="657"/>
      <c r="AG14" s="165"/>
    </row>
    <row r="15" spans="1:33" ht="30" customHeight="1">
      <c r="B15" s="428" t="s">
        <v>22</v>
      </c>
      <c r="C15" s="276" t="s">
        <v>250</v>
      </c>
      <c r="D15" s="276" t="s">
        <v>79</v>
      </c>
      <c r="E15" s="276">
        <v>2000</v>
      </c>
      <c r="F15" s="429">
        <v>76.56</v>
      </c>
      <c r="G15" s="430">
        <f t="shared" si="3"/>
        <v>1301.1678240000001</v>
      </c>
      <c r="H15" s="1349">
        <f t="shared" ref="H15" si="19">ROUNDUP(($M$2/E15),0)</f>
        <v>12</v>
      </c>
      <c r="I15" s="984">
        <v>23</v>
      </c>
      <c r="J15" s="738">
        <f t="shared" si="5"/>
        <v>0</v>
      </c>
      <c r="K15" s="757">
        <f t="shared" si="6"/>
        <v>0</v>
      </c>
      <c r="L15" s="431">
        <f t="shared" si="7"/>
        <v>0</v>
      </c>
      <c r="M15" s="432">
        <f t="shared" si="8"/>
        <v>10.681818181818185</v>
      </c>
      <c r="N15" s="433">
        <f t="shared" si="9"/>
        <v>13.35227272727273</v>
      </c>
      <c r="O15" s="434">
        <f t="shared" si="10"/>
        <v>16.022727272727277</v>
      </c>
      <c r="P15" s="981">
        <f t="shared" si="16"/>
        <v>23</v>
      </c>
      <c r="Q15" s="666">
        <f t="shared" si="11"/>
        <v>4</v>
      </c>
      <c r="R15" s="1113" t="str">
        <f t="shared" si="18"/>
        <v/>
      </c>
      <c r="S15" s="1112">
        <f t="shared" si="17"/>
        <v>0</v>
      </c>
      <c r="T15" s="1348"/>
      <c r="U15" s="18"/>
      <c r="W15" s="577" t="s">
        <v>615</v>
      </c>
      <c r="X15" s="246" t="s">
        <v>395</v>
      </c>
      <c r="Y15" s="288" t="str">
        <f t="shared" si="0"/>
        <v>VC2CD0600</v>
      </c>
      <c r="Z15" s="659">
        <v>5</v>
      </c>
      <c r="AA15" s="659" t="s">
        <v>616</v>
      </c>
      <c r="AB15" s="623">
        <v>45567</v>
      </c>
      <c r="AC15" s="578">
        <f t="shared" si="1"/>
        <v>0</v>
      </c>
      <c r="AD15" s="578">
        <f t="shared" si="2"/>
        <v>0</v>
      </c>
      <c r="AE15" s="657"/>
      <c r="AF15" s="657"/>
      <c r="AG15" s="165"/>
    </row>
    <row r="16" spans="1:33" ht="30" customHeight="1">
      <c r="B16" s="428" t="s">
        <v>22</v>
      </c>
      <c r="C16" s="276" t="s">
        <v>249</v>
      </c>
      <c r="D16" s="276" t="s">
        <v>127</v>
      </c>
      <c r="E16" s="276">
        <v>2000</v>
      </c>
      <c r="F16" s="429">
        <v>11</v>
      </c>
      <c r="G16" s="430">
        <f t="shared" si="3"/>
        <v>186.9494</v>
      </c>
      <c r="H16" s="1350"/>
      <c r="I16" s="984">
        <v>21</v>
      </c>
      <c r="J16" s="738">
        <f t="shared" si="5"/>
        <v>0</v>
      </c>
      <c r="K16" s="757">
        <f t="shared" si="6"/>
        <v>5</v>
      </c>
      <c r="L16" s="431">
        <f t="shared" si="7"/>
        <v>934.74699999999996</v>
      </c>
      <c r="M16" s="432">
        <f t="shared" si="8"/>
        <v>10.681818181818185</v>
      </c>
      <c r="N16" s="433">
        <f>($M$3/E16)*25</f>
        <v>13.35227272727273</v>
      </c>
      <c r="O16" s="434">
        <f t="shared" si="10"/>
        <v>16.022727272727277</v>
      </c>
      <c r="P16" s="981">
        <f t="shared" si="16"/>
        <v>16</v>
      </c>
      <c r="Q16" s="666">
        <f t="shared" si="11"/>
        <v>3</v>
      </c>
      <c r="R16" s="1113" t="str">
        <f t="shared" si="18"/>
        <v/>
      </c>
      <c r="S16" s="1112">
        <f t="shared" si="17"/>
        <v>0</v>
      </c>
      <c r="T16" s="1347"/>
      <c r="U16" s="18"/>
      <c r="W16" s="577" t="s">
        <v>568</v>
      </c>
      <c r="X16" s="290" t="s">
        <v>248</v>
      </c>
      <c r="Y16" s="288" t="str">
        <f t="shared" si="0"/>
        <v>VQMHZVD0700</v>
      </c>
      <c r="Z16" s="659">
        <v>20</v>
      </c>
      <c r="AA16" s="659" t="s">
        <v>598</v>
      </c>
      <c r="AB16" s="623">
        <v>45568</v>
      </c>
      <c r="AC16" s="578">
        <f t="shared" si="1"/>
        <v>1120</v>
      </c>
      <c r="AD16" s="578">
        <f t="shared" si="2"/>
        <v>22400</v>
      </c>
      <c r="AE16" s="657"/>
      <c r="AF16" s="657"/>
      <c r="AG16" s="165"/>
    </row>
    <row r="17" spans="1:37" ht="30" customHeight="1">
      <c r="B17" s="428" t="s">
        <v>22</v>
      </c>
      <c r="C17" s="436" t="s">
        <v>248</v>
      </c>
      <c r="D17" s="426" t="s">
        <v>80</v>
      </c>
      <c r="E17" s="426">
        <v>1000</v>
      </c>
      <c r="F17" s="429"/>
      <c r="G17" s="430">
        <v>1120</v>
      </c>
      <c r="H17" s="1349">
        <f t="shared" ref="H17" si="20">ROUNDUP(($M$2/E17),0)</f>
        <v>24</v>
      </c>
      <c r="I17" s="984">
        <v>0</v>
      </c>
      <c r="J17" s="738">
        <f t="shared" si="5"/>
        <v>20</v>
      </c>
      <c r="K17" s="757">
        <f t="shared" si="6"/>
        <v>0</v>
      </c>
      <c r="L17" s="431">
        <f t="shared" si="7"/>
        <v>0</v>
      </c>
      <c r="M17" s="432">
        <v>10</v>
      </c>
      <c r="N17" s="433">
        <v>20</v>
      </c>
      <c r="O17" s="434">
        <v>20</v>
      </c>
      <c r="P17" s="981">
        <f t="shared" si="16"/>
        <v>20</v>
      </c>
      <c r="Q17" s="666">
        <f t="shared" si="11"/>
        <v>2</v>
      </c>
      <c r="R17" s="1113" t="str">
        <f t="shared" si="18"/>
        <v>SOLICITAR</v>
      </c>
      <c r="S17" s="1112">
        <f t="shared" si="17"/>
        <v>0</v>
      </c>
      <c r="T17" s="1348"/>
      <c r="U17" s="18"/>
      <c r="W17" s="577" t="s">
        <v>603</v>
      </c>
      <c r="X17" s="290" t="s">
        <v>256</v>
      </c>
      <c r="Y17" s="288" t="str">
        <f t="shared" si="0"/>
        <v>(63660) REAFILADA</v>
      </c>
      <c r="Z17" s="659">
        <v>16</v>
      </c>
      <c r="AA17" s="659" t="s">
        <v>661</v>
      </c>
      <c r="AB17" s="623">
        <v>45575</v>
      </c>
      <c r="AC17" s="578">
        <f t="shared" si="1"/>
        <v>322.9126</v>
      </c>
      <c r="AD17" s="578">
        <f t="shared" si="2"/>
        <v>5166.6016</v>
      </c>
      <c r="AE17" s="657" t="s">
        <v>662</v>
      </c>
      <c r="AF17" s="1132">
        <v>45581</v>
      </c>
      <c r="AG17" s="165"/>
    </row>
    <row r="18" spans="1:37" ht="30" customHeight="1">
      <c r="B18" s="428" t="s">
        <v>22</v>
      </c>
      <c r="C18" s="246" t="s">
        <v>247</v>
      </c>
      <c r="D18" s="276" t="s">
        <v>84</v>
      </c>
      <c r="E18" s="276">
        <v>1000</v>
      </c>
      <c r="F18" s="429">
        <v>17.7</v>
      </c>
      <c r="G18" s="430">
        <f>$C$21*F18</f>
        <v>300.81858</v>
      </c>
      <c r="H18" s="1350"/>
      <c r="I18" s="984">
        <v>31</v>
      </c>
      <c r="J18" s="738">
        <f t="shared" si="5"/>
        <v>0</v>
      </c>
      <c r="K18" s="757">
        <f t="shared" si="6"/>
        <v>9</v>
      </c>
      <c r="L18" s="431">
        <f t="shared" si="7"/>
        <v>2707.3672200000001</v>
      </c>
      <c r="M18" s="432">
        <v>10</v>
      </c>
      <c r="N18" s="433">
        <f>($M$3/E18)*25</f>
        <v>26.70454545454546</v>
      </c>
      <c r="O18" s="434">
        <v>20</v>
      </c>
      <c r="P18" s="981">
        <f>+I18+J18-K18</f>
        <v>22</v>
      </c>
      <c r="Q18" s="666">
        <f>IF(P18&gt;O18,4,(IF(P18&gt;N18,3,(IF(P18-M18&gt;0,2,1)))))</f>
        <v>4</v>
      </c>
      <c r="R18" s="1113" t="str">
        <f t="shared" si="18"/>
        <v/>
      </c>
      <c r="S18" s="1112">
        <f>+SUMIFS(Z16:Z65,W16:W65,"REQUISICION",X16:X65,C18)</f>
        <v>0</v>
      </c>
      <c r="T18" s="1347"/>
      <c r="U18" s="18"/>
      <c r="W18" s="577" t="s">
        <v>603</v>
      </c>
      <c r="X18" s="290" t="s">
        <v>251</v>
      </c>
      <c r="Y18" s="288" t="str">
        <f t="shared" si="0"/>
        <v>MVS0600X03S060 (REAFILADO)</v>
      </c>
      <c r="Z18" s="659">
        <v>19</v>
      </c>
      <c r="AA18" s="659" t="s">
        <v>661</v>
      </c>
      <c r="AB18" s="623">
        <v>45575</v>
      </c>
      <c r="AC18" s="578">
        <f t="shared" si="1"/>
        <v>186.9494</v>
      </c>
      <c r="AD18" s="578">
        <f t="shared" si="2"/>
        <v>3552.0385999999999</v>
      </c>
      <c r="AE18" s="657" t="s">
        <v>662</v>
      </c>
      <c r="AF18" s="1132">
        <v>45581</v>
      </c>
      <c r="AG18" s="165"/>
    </row>
    <row r="19" spans="1:37" ht="30" customHeight="1">
      <c r="B19" s="428" t="s">
        <v>22</v>
      </c>
      <c r="C19" s="246" t="s">
        <v>246</v>
      </c>
      <c r="D19" s="276" t="s">
        <v>81</v>
      </c>
      <c r="E19" s="276">
        <v>8000</v>
      </c>
      <c r="F19" s="429">
        <v>41.45</v>
      </c>
      <c r="G19" s="430">
        <f>$C$21*F19</f>
        <v>704.45933000000002</v>
      </c>
      <c r="H19" s="628">
        <f>$M$2/E19</f>
        <v>2.9375</v>
      </c>
      <c r="I19" s="984">
        <v>11</v>
      </c>
      <c r="J19" s="738">
        <f t="shared" si="5"/>
        <v>0</v>
      </c>
      <c r="K19" s="757">
        <f t="shared" si="6"/>
        <v>3</v>
      </c>
      <c r="L19" s="431">
        <f t="shared" si="7"/>
        <v>2113.37799</v>
      </c>
      <c r="M19" s="432">
        <f t="shared" si="8"/>
        <v>2.6704545454545463</v>
      </c>
      <c r="N19" s="433">
        <f>($M$3/E19)*25</f>
        <v>3.3380681818181825</v>
      </c>
      <c r="O19" s="434">
        <f t="shared" si="10"/>
        <v>4.0056818181818192</v>
      </c>
      <c r="P19" s="981">
        <f t="shared" si="16"/>
        <v>8</v>
      </c>
      <c r="Q19" s="666">
        <f t="shared" si="11"/>
        <v>4</v>
      </c>
      <c r="R19" s="1113" t="str">
        <f t="shared" si="18"/>
        <v/>
      </c>
      <c r="S19" s="1112">
        <f t="shared" si="17"/>
        <v>0</v>
      </c>
      <c r="T19" s="1348"/>
      <c r="U19" s="18"/>
      <c r="W19" s="577"/>
      <c r="X19" s="290"/>
      <c r="Y19" s="288" t="str">
        <f t="shared" si="0"/>
        <v/>
      </c>
      <c r="Z19" s="659"/>
      <c r="AA19" s="659"/>
      <c r="AB19" s="623"/>
      <c r="AC19" s="578" t="str">
        <f t="shared" si="1"/>
        <v/>
      </c>
      <c r="AD19" s="578" t="str">
        <f t="shared" si="2"/>
        <v/>
      </c>
      <c r="AE19" s="657"/>
      <c r="AF19" s="657"/>
    </row>
    <row r="20" spans="1:37" ht="30" customHeight="1" thickBot="1">
      <c r="B20" s="437" t="s">
        <v>22</v>
      </c>
      <c r="C20" s="438" t="s">
        <v>395</v>
      </c>
      <c r="D20" s="427" t="s">
        <v>82</v>
      </c>
      <c r="E20" s="427">
        <v>2500</v>
      </c>
      <c r="F20" s="439">
        <v>0</v>
      </c>
      <c r="G20" s="430">
        <f>$C$21*F20</f>
        <v>0</v>
      </c>
      <c r="H20" s="807">
        <f>$M$2/E20</f>
        <v>9.4</v>
      </c>
      <c r="I20" s="985">
        <v>0</v>
      </c>
      <c r="J20" s="738">
        <f t="shared" si="5"/>
        <v>0</v>
      </c>
      <c r="K20" s="757">
        <f t="shared" si="6"/>
        <v>5</v>
      </c>
      <c r="L20" s="440">
        <f>+SUMIFS($Z$7:$Z$7,$W$7:$W$7,"SALIDA",$X$7:$X$7,C20)</f>
        <v>0</v>
      </c>
      <c r="M20" s="432">
        <f t="shared" si="8"/>
        <v>8.5454545454545467</v>
      </c>
      <c r="N20" s="433">
        <f>($M$3/E20)*25</f>
        <v>10.681818181818183</v>
      </c>
      <c r="O20" s="441">
        <f t="shared" si="10"/>
        <v>12.81818181818182</v>
      </c>
      <c r="P20" s="981">
        <f t="shared" si="16"/>
        <v>-5</v>
      </c>
      <c r="Q20" s="497">
        <f>H20/2</f>
        <v>4.7</v>
      </c>
      <c r="R20" s="1113" t="str">
        <f t="shared" si="18"/>
        <v/>
      </c>
      <c r="S20" s="1112">
        <f t="shared" si="17"/>
        <v>0</v>
      </c>
      <c r="T20" s="1064"/>
      <c r="U20" s="18"/>
      <c r="W20" s="577"/>
      <c r="X20" s="246"/>
      <c r="Y20" s="288" t="str">
        <f t="shared" si="0"/>
        <v/>
      </c>
      <c r="Z20" s="659"/>
      <c r="AA20" s="659"/>
      <c r="AB20" s="623"/>
      <c r="AC20" s="578" t="str">
        <f t="shared" si="1"/>
        <v/>
      </c>
      <c r="AD20" s="578" t="str">
        <f t="shared" ref="AD20:AD27" si="21">IF(Z20&gt;0,(AC20*Z20),"")</f>
        <v/>
      </c>
      <c r="AE20" s="657"/>
      <c r="AF20" s="657"/>
      <c r="AG20" s="6"/>
    </row>
    <row r="21" spans="1:37" ht="30" customHeight="1" thickBot="1">
      <c r="B21" s="63" t="s">
        <v>94</v>
      </c>
      <c r="C21" s="21">
        <v>16.9954</v>
      </c>
      <c r="D21" s="18"/>
      <c r="E21" s="18"/>
      <c r="F21" s="18"/>
      <c r="G21" s="18"/>
      <c r="H21" s="776">
        <f>(G8*H8)+(G10*H10)+(G11*H11)+(G13+H13)+(G15*H15)+(G16*H15)+(G17+H17)+(G18*H17)+(G19*H19)+(G20*H20)</f>
        <v>37086.612647319453</v>
      </c>
      <c r="I21" s="983"/>
      <c r="J21" s="18"/>
      <c r="K21" s="18"/>
      <c r="L21" s="18"/>
      <c r="M21" s="18"/>
      <c r="N21" s="18"/>
      <c r="O21" s="18"/>
      <c r="P21" s="982"/>
      <c r="Q21" s="257"/>
      <c r="R21" s="1065"/>
      <c r="S21" s="18"/>
      <c r="U21" s="577"/>
      <c r="V21" s="290"/>
      <c r="W21" s="577"/>
      <c r="X21" s="246"/>
      <c r="Y21" s="288" t="str">
        <f t="shared" si="0"/>
        <v/>
      </c>
      <c r="Z21" s="659"/>
      <c r="AA21" s="659"/>
      <c r="AB21" s="623"/>
      <c r="AC21" s="657" t="str">
        <f t="shared" si="1"/>
        <v/>
      </c>
      <c r="AD21" s="578" t="str">
        <f t="shared" si="21"/>
        <v/>
      </c>
      <c r="AE21" s="657"/>
      <c r="AF21" s="657"/>
    </row>
    <row r="22" spans="1:37" ht="30" customHeight="1">
      <c r="B22" s="387"/>
      <c r="C22" s="387"/>
      <c r="D22" s="387"/>
      <c r="E22" s="387"/>
      <c r="F22" s="387"/>
      <c r="G22" s="387"/>
      <c r="H22" s="387"/>
      <c r="I22" s="70"/>
      <c r="J22" s="387"/>
      <c r="K22" s="387"/>
      <c r="L22" s="387"/>
      <c r="M22" s="18"/>
      <c r="N22" s="18"/>
      <c r="O22" s="18"/>
      <c r="P22" s="18"/>
      <c r="Q22" s="257"/>
      <c r="R22" s="1347"/>
      <c r="S22" s="18"/>
      <c r="U22" s="577"/>
      <c r="V22" s="246"/>
      <c r="W22" s="577"/>
      <c r="X22" s="246"/>
      <c r="Y22" s="288" t="str">
        <f t="shared" si="0"/>
        <v/>
      </c>
      <c r="Z22" s="659"/>
      <c r="AA22" s="659"/>
      <c r="AB22" s="623"/>
      <c r="AC22" s="657" t="str">
        <f t="shared" si="1"/>
        <v/>
      </c>
      <c r="AD22" s="578" t="str">
        <f t="shared" si="21"/>
        <v/>
      </c>
      <c r="AE22" s="657"/>
      <c r="AF22" s="657"/>
    </row>
    <row r="23" spans="1:37" ht="30" customHeight="1">
      <c r="B23" s="387"/>
      <c r="C23" s="387"/>
      <c r="D23" s="387"/>
      <c r="E23" s="387"/>
      <c r="F23" s="387"/>
      <c r="G23" s="387"/>
      <c r="H23" s="387"/>
      <c r="I23" s="70"/>
      <c r="J23" s="387"/>
      <c r="K23" s="387"/>
      <c r="L23" s="387"/>
      <c r="R23" s="1348"/>
      <c r="S23" s="18"/>
      <c r="U23" s="577"/>
      <c r="V23" s="290"/>
      <c r="W23" s="288"/>
      <c r="X23" s="246"/>
      <c r="Y23" s="288" t="str">
        <f t="shared" si="0"/>
        <v/>
      </c>
      <c r="Z23" s="659"/>
      <c r="AA23" s="659"/>
      <c r="AB23" s="623"/>
      <c r="AC23" s="657" t="str">
        <f t="shared" si="1"/>
        <v/>
      </c>
      <c r="AD23" s="578" t="str">
        <f t="shared" si="21"/>
        <v/>
      </c>
      <c r="AE23" s="657"/>
      <c r="AF23" s="657"/>
    </row>
    <row r="24" spans="1:37" ht="30" customHeight="1">
      <c r="B24" s="387"/>
      <c r="C24" s="387"/>
      <c r="D24" s="387"/>
      <c r="E24" s="387"/>
      <c r="F24" s="387"/>
      <c r="G24" s="387"/>
      <c r="H24" s="387"/>
      <c r="I24" s="70"/>
      <c r="J24" s="387"/>
      <c r="K24" s="387"/>
      <c r="L24" s="387"/>
      <c r="T24" s="1347"/>
      <c r="U24" s="18"/>
      <c r="W24" s="288"/>
      <c r="X24" s="290"/>
      <c r="Y24" s="288" t="str">
        <f t="shared" si="0"/>
        <v/>
      </c>
      <c r="Z24" s="659"/>
      <c r="AA24" s="659"/>
      <c r="AB24" s="623"/>
      <c r="AC24" s="578" t="str">
        <f t="shared" si="1"/>
        <v/>
      </c>
      <c r="AD24" s="578" t="str">
        <f t="shared" si="21"/>
        <v/>
      </c>
      <c r="AE24" s="657"/>
      <c r="AF24" s="657"/>
      <c r="AG24" s="6"/>
    </row>
    <row r="25" spans="1:37" ht="30" customHeight="1">
      <c r="B25" s="387"/>
      <c r="C25" s="387"/>
      <c r="D25" s="387"/>
      <c r="E25" s="387"/>
      <c r="F25" s="387"/>
      <c r="G25" s="387"/>
      <c r="H25" s="387"/>
      <c r="I25" s="70"/>
      <c r="J25" s="387"/>
      <c r="K25" s="387"/>
      <c r="L25" s="387"/>
      <c r="T25" s="1348"/>
      <c r="U25" s="18"/>
      <c r="W25" s="288"/>
      <c r="X25" s="290"/>
      <c r="Y25" s="288" t="str">
        <f t="shared" si="0"/>
        <v/>
      </c>
      <c r="Z25" s="659"/>
      <c r="AA25" s="659"/>
      <c r="AB25" s="623"/>
      <c r="AC25" s="578" t="str">
        <f t="shared" si="1"/>
        <v/>
      </c>
      <c r="AD25" s="578" t="str">
        <f t="shared" si="21"/>
        <v/>
      </c>
      <c r="AE25" s="657"/>
      <c r="AF25" s="657"/>
      <c r="AG25" s="6"/>
      <c r="AH25" s="6"/>
      <c r="AI25" s="6"/>
      <c r="AJ25" s="6"/>
    </row>
    <row r="26" spans="1:37" ht="30" customHeight="1">
      <c r="B26" s="387"/>
      <c r="C26" s="387"/>
      <c r="D26" s="387"/>
      <c r="E26" s="387"/>
      <c r="F26" s="387"/>
      <c r="G26" s="387"/>
      <c r="H26" s="387"/>
      <c r="I26" s="70"/>
      <c r="J26" s="387"/>
      <c r="K26" s="387"/>
      <c r="L26" s="387"/>
      <c r="W26" s="288"/>
      <c r="X26" s="290"/>
      <c r="Y26" s="288" t="str">
        <f t="shared" si="0"/>
        <v/>
      </c>
      <c r="Z26" s="659"/>
      <c r="AA26" s="659"/>
      <c r="AB26" s="623"/>
      <c r="AC26" s="578" t="str">
        <f t="shared" si="1"/>
        <v/>
      </c>
      <c r="AD26" s="578" t="str">
        <f t="shared" si="21"/>
        <v/>
      </c>
      <c r="AE26" s="657"/>
      <c r="AF26" s="657"/>
      <c r="AG26" s="165"/>
      <c r="AH26" s="6"/>
      <c r="AI26" s="6"/>
      <c r="AJ26" s="6"/>
    </row>
    <row r="27" spans="1:37" ht="30" customHeight="1">
      <c r="B27" s="387"/>
      <c r="C27" s="387"/>
      <c r="D27" s="387"/>
      <c r="E27" s="387"/>
      <c r="F27" s="387"/>
      <c r="G27" s="387"/>
      <c r="H27" s="387"/>
      <c r="I27" s="70"/>
      <c r="J27" s="387"/>
      <c r="K27" s="387"/>
      <c r="L27" s="387"/>
      <c r="W27" s="288"/>
      <c r="X27" s="290"/>
      <c r="Y27" s="288" t="str">
        <f t="shared" si="0"/>
        <v/>
      </c>
      <c r="Z27" s="659"/>
      <c r="AA27" s="659"/>
      <c r="AB27" s="623"/>
      <c r="AC27" s="578" t="str">
        <f t="shared" si="1"/>
        <v/>
      </c>
      <c r="AD27" s="578" t="str">
        <f t="shared" si="21"/>
        <v/>
      </c>
      <c r="AE27" s="657"/>
      <c r="AF27" s="657"/>
      <c r="AG27" s="165"/>
      <c r="AH27" s="6"/>
      <c r="AI27" s="6"/>
      <c r="AJ27" s="6"/>
      <c r="AK27" s="6"/>
    </row>
    <row r="28" spans="1:37" ht="30" customHeight="1">
      <c r="B28" s="387"/>
      <c r="C28" s="387"/>
      <c r="D28" s="387"/>
      <c r="E28" s="387"/>
      <c r="F28" s="387"/>
      <c r="G28" s="387"/>
      <c r="H28" s="387"/>
      <c r="I28" s="70"/>
      <c r="J28" s="387"/>
      <c r="K28" s="387"/>
      <c r="L28" s="387"/>
      <c r="W28" s="577"/>
      <c r="X28" s="290"/>
      <c r="Y28" s="288" t="str">
        <f t="shared" si="0"/>
        <v/>
      </c>
      <c r="Z28" s="659"/>
      <c r="AA28" s="659"/>
      <c r="AB28" s="623"/>
      <c r="AC28" s="578" t="str">
        <f t="shared" si="1"/>
        <v/>
      </c>
      <c r="AD28" s="578" t="str">
        <f t="shared" si="2"/>
        <v/>
      </c>
      <c r="AE28" s="657"/>
      <c r="AF28" s="657"/>
      <c r="AG28" s="25"/>
      <c r="AH28" s="6"/>
      <c r="AI28" s="6"/>
      <c r="AJ28" s="6"/>
      <c r="AK28" s="6"/>
    </row>
    <row r="29" spans="1:37" ht="30" customHeight="1">
      <c r="B29" s="387"/>
      <c r="C29" s="387"/>
      <c r="D29" s="387"/>
      <c r="E29" s="387"/>
      <c r="F29" s="387"/>
      <c r="G29" s="387"/>
      <c r="H29" s="387"/>
      <c r="I29" s="70"/>
      <c r="J29" s="387"/>
      <c r="K29" s="387"/>
      <c r="L29" s="387"/>
      <c r="M29" s="38"/>
      <c r="N29" s="38"/>
      <c r="O29" s="38"/>
      <c r="P29" s="38"/>
      <c r="Q29" s="498"/>
      <c r="W29" s="577"/>
      <c r="X29" s="290"/>
      <c r="Y29" s="288" t="str">
        <f t="shared" si="0"/>
        <v/>
      </c>
      <c r="Z29" s="659"/>
      <c r="AA29" s="659"/>
      <c r="AB29" s="623"/>
      <c r="AC29" s="578" t="str">
        <f t="shared" si="1"/>
        <v/>
      </c>
      <c r="AD29" s="578" t="str">
        <f t="shared" si="2"/>
        <v/>
      </c>
      <c r="AE29" s="657"/>
      <c r="AF29" s="657"/>
      <c r="AG29" s="165"/>
      <c r="AH29" s="6"/>
      <c r="AI29" s="6"/>
      <c r="AJ29" s="6"/>
      <c r="AK29" s="6"/>
    </row>
    <row r="30" spans="1:37" ht="30" customHeight="1">
      <c r="B30" s="387"/>
      <c r="C30" s="387"/>
      <c r="D30" s="387"/>
      <c r="E30" s="387"/>
      <c r="F30" s="387"/>
      <c r="G30" s="387"/>
      <c r="H30" s="387"/>
      <c r="I30" s="70"/>
      <c r="J30" s="387"/>
      <c r="K30" s="387"/>
      <c r="L30" s="387"/>
      <c r="M30" s="38"/>
      <c r="N30" s="38"/>
      <c r="O30" s="38"/>
      <c r="P30" s="38"/>
      <c r="Q30" s="498"/>
      <c r="W30" s="577"/>
      <c r="X30" s="290"/>
      <c r="Y30" s="288" t="str">
        <f t="shared" si="0"/>
        <v/>
      </c>
      <c r="Z30" s="659"/>
      <c r="AA30" s="659"/>
      <c r="AB30" s="623"/>
      <c r="AC30" s="578" t="str">
        <f t="shared" si="1"/>
        <v/>
      </c>
      <c r="AD30" s="578" t="str">
        <f t="shared" ref="AD30:AD32" si="22">IF(Z30&gt;0,(AC30*Z30),"")</f>
        <v/>
      </c>
      <c r="AE30" s="657"/>
      <c r="AF30" s="657"/>
      <c r="AG30" s="165"/>
      <c r="AH30" s="6"/>
      <c r="AI30" s="6"/>
      <c r="AJ30" s="6"/>
      <c r="AK30" s="6"/>
    </row>
    <row r="31" spans="1:37" ht="30" customHeight="1">
      <c r="B31" s="387"/>
      <c r="C31" s="387"/>
      <c r="D31" s="387"/>
      <c r="E31" s="387"/>
      <c r="F31" s="387"/>
      <c r="G31" s="387"/>
      <c r="H31" s="387"/>
      <c r="I31" s="70"/>
      <c r="J31" s="387"/>
      <c r="K31" s="387"/>
      <c r="L31" s="387"/>
      <c r="M31" s="73"/>
      <c r="O31" s="5"/>
      <c r="P31" s="25"/>
      <c r="R31" s="177"/>
      <c r="W31" s="577"/>
      <c r="X31" s="290"/>
      <c r="Y31" s="288" t="str">
        <f t="shared" si="0"/>
        <v/>
      </c>
      <c r="Z31" s="659"/>
      <c r="AA31" s="659"/>
      <c r="AB31" s="623"/>
      <c r="AC31" s="578" t="str">
        <f t="shared" si="1"/>
        <v/>
      </c>
      <c r="AD31" s="578" t="str">
        <f t="shared" si="22"/>
        <v/>
      </c>
      <c r="AE31" s="657"/>
      <c r="AF31" s="657"/>
      <c r="AG31" s="165"/>
    </row>
    <row r="32" spans="1:37" s="165" customFormat="1" ht="30" customHeight="1">
      <c r="A32" s="25"/>
      <c r="B32" s="387"/>
      <c r="C32" s="387"/>
      <c r="D32" s="387"/>
      <c r="E32" s="387"/>
      <c r="F32" s="387"/>
      <c r="G32" s="387"/>
      <c r="H32" s="387"/>
      <c r="I32" s="70"/>
      <c r="J32" s="387"/>
      <c r="K32" s="387"/>
      <c r="L32" s="387"/>
      <c r="M32" s="177"/>
      <c r="N32" s="177"/>
      <c r="O32" s="73"/>
      <c r="P32" s="177"/>
      <c r="Q32" s="487"/>
      <c r="R32" s="5"/>
      <c r="S32" s="177"/>
      <c r="T32" s="177"/>
      <c r="U32" s="177"/>
      <c r="V32" s="177"/>
      <c r="W32" s="577"/>
      <c r="X32" s="290"/>
      <c r="Y32" s="288" t="str">
        <f t="shared" si="0"/>
        <v/>
      </c>
      <c r="Z32" s="659"/>
      <c r="AA32" s="659"/>
      <c r="AB32" s="623"/>
      <c r="AC32" s="578" t="str">
        <f t="shared" si="1"/>
        <v/>
      </c>
      <c r="AD32" s="578" t="str">
        <f t="shared" si="22"/>
        <v/>
      </c>
      <c r="AE32" s="657"/>
      <c r="AF32" s="657"/>
    </row>
    <row r="33" spans="1:33" s="25" customFormat="1" ht="30" customHeight="1">
      <c r="A33" s="165"/>
      <c r="B33" s="387"/>
      <c r="C33" s="387"/>
      <c r="D33" s="387"/>
      <c r="E33" s="387"/>
      <c r="F33" s="387"/>
      <c r="G33" s="387"/>
      <c r="H33" s="387"/>
      <c r="I33" s="70"/>
      <c r="J33" s="387"/>
      <c r="K33" s="387"/>
      <c r="L33" s="387"/>
      <c r="M33" s="5"/>
      <c r="N33" s="5"/>
      <c r="O33" s="73"/>
      <c r="P33" s="5"/>
      <c r="Q33" s="487"/>
      <c r="R33" s="5"/>
      <c r="S33" s="5"/>
      <c r="T33" s="5"/>
      <c r="U33" s="5"/>
      <c r="V33" s="5"/>
      <c r="W33" s="577"/>
      <c r="X33" s="290"/>
      <c r="Y33" s="288" t="str">
        <f t="shared" si="0"/>
        <v/>
      </c>
      <c r="Z33" s="659"/>
      <c r="AA33" s="659"/>
      <c r="AB33" s="623"/>
      <c r="AC33" s="578" t="str">
        <f t="shared" si="1"/>
        <v/>
      </c>
      <c r="AD33" s="578" t="str">
        <f t="shared" si="2"/>
        <v/>
      </c>
      <c r="AE33" s="657"/>
      <c r="AF33" s="657"/>
      <c r="AG33" s="165"/>
    </row>
    <row r="34" spans="1:33" s="165" customFormat="1" ht="30" customHeight="1">
      <c r="I34" s="557"/>
      <c r="L34" s="177"/>
      <c r="M34" s="177"/>
      <c r="N34" s="177"/>
      <c r="O34" s="73"/>
      <c r="P34" s="177"/>
      <c r="Q34" s="487"/>
      <c r="R34" s="5"/>
      <c r="S34" s="5"/>
      <c r="T34" s="5"/>
      <c r="U34" s="5"/>
      <c r="V34" s="5"/>
      <c r="W34" s="577"/>
      <c r="X34" s="290"/>
      <c r="Y34" s="288" t="str">
        <f t="shared" si="0"/>
        <v/>
      </c>
      <c r="Z34" s="659"/>
      <c r="AA34" s="659"/>
      <c r="AB34" s="623"/>
      <c r="AC34" s="578" t="str">
        <f t="shared" si="1"/>
        <v/>
      </c>
      <c r="AD34" s="578" t="str">
        <f t="shared" si="2"/>
        <v/>
      </c>
      <c r="AE34" s="657"/>
      <c r="AF34" s="657"/>
    </row>
    <row r="35" spans="1:33" ht="30" customHeight="1">
      <c r="B35" s="165"/>
      <c r="C35" s="165"/>
      <c r="D35" s="165"/>
      <c r="E35" s="165"/>
      <c r="F35" s="165"/>
      <c r="G35" s="165"/>
      <c r="H35" s="165"/>
      <c r="J35" s="165"/>
      <c r="L35" s="177"/>
      <c r="M35" s="177"/>
      <c r="N35" s="177"/>
      <c r="P35" s="177"/>
      <c r="W35" s="577"/>
      <c r="X35" s="290"/>
      <c r="Y35" s="288" t="str">
        <f t="shared" si="0"/>
        <v/>
      </c>
      <c r="Z35" s="659"/>
      <c r="AA35" s="659"/>
      <c r="AB35" s="623"/>
      <c r="AC35" s="578" t="str">
        <f t="shared" si="1"/>
        <v/>
      </c>
      <c r="AD35" s="578" t="str">
        <f t="shared" si="2"/>
        <v/>
      </c>
      <c r="AE35" s="657"/>
      <c r="AF35" s="657"/>
    </row>
    <row r="36" spans="1:33" s="165" customFormat="1" ht="30" customHeight="1">
      <c r="B36"/>
      <c r="C36"/>
      <c r="D36"/>
      <c r="E36"/>
      <c r="F36"/>
      <c r="G36"/>
      <c r="H36" s="5"/>
      <c r="I36" s="557"/>
      <c r="J36"/>
      <c r="L36" s="5"/>
      <c r="M36" s="5"/>
      <c r="N36" s="5"/>
      <c r="O36" s="73"/>
      <c r="P36" s="5"/>
      <c r="Q36" s="487"/>
      <c r="R36" s="5"/>
      <c r="S36" s="5"/>
      <c r="T36" s="5"/>
      <c r="U36" s="5"/>
      <c r="V36" s="5"/>
      <c r="W36" s="577"/>
      <c r="X36" s="290"/>
      <c r="Y36" s="288" t="str">
        <f t="shared" si="0"/>
        <v/>
      </c>
      <c r="Z36" s="659"/>
      <c r="AA36" s="659"/>
      <c r="AB36" s="623"/>
      <c r="AC36" s="578" t="str">
        <f t="shared" si="1"/>
        <v/>
      </c>
      <c r="AD36" s="578" t="str">
        <f t="shared" si="2"/>
        <v/>
      </c>
      <c r="AE36" s="657"/>
      <c r="AF36" s="657"/>
    </row>
    <row r="37" spans="1:33" s="165" customFormat="1" ht="30" customHeight="1">
      <c r="B37"/>
      <c r="C37"/>
      <c r="D37"/>
      <c r="E37"/>
      <c r="F37"/>
      <c r="G37"/>
      <c r="H37" s="5"/>
      <c r="I37" s="557"/>
      <c r="J37"/>
      <c r="L37" s="5"/>
      <c r="M37" s="5"/>
      <c r="N37" s="5"/>
      <c r="O37" s="73"/>
      <c r="P37" s="5"/>
      <c r="Q37" s="487"/>
      <c r="R37" s="5"/>
      <c r="S37" s="5"/>
      <c r="T37" s="5"/>
      <c r="U37" s="5"/>
      <c r="V37" s="5"/>
      <c r="W37" s="577"/>
      <c r="X37" s="290"/>
      <c r="Y37" s="288" t="str">
        <f t="shared" si="0"/>
        <v/>
      </c>
      <c r="Z37" s="659"/>
      <c r="AA37" s="659"/>
      <c r="AB37" s="623"/>
      <c r="AC37" s="578" t="str">
        <f t="shared" si="1"/>
        <v/>
      </c>
      <c r="AD37" s="578" t="str">
        <f t="shared" si="2"/>
        <v/>
      </c>
      <c r="AE37" s="657"/>
      <c r="AF37" s="657"/>
    </row>
    <row r="38" spans="1:33" ht="30" customHeight="1">
      <c r="W38" s="577"/>
      <c r="X38" s="290"/>
      <c r="Y38" s="288" t="str">
        <f t="shared" si="0"/>
        <v/>
      </c>
      <c r="Z38" s="659"/>
      <c r="AA38" s="659"/>
      <c r="AB38" s="623"/>
      <c r="AC38" s="578" t="str">
        <f t="shared" si="1"/>
        <v/>
      </c>
      <c r="AD38" s="578" t="str">
        <f t="shared" si="2"/>
        <v/>
      </c>
      <c r="AE38" s="657"/>
      <c r="AF38" s="657"/>
    </row>
    <row r="39" spans="1:33" ht="30" customHeight="1">
      <c r="W39" s="577"/>
      <c r="X39" s="290"/>
      <c r="Y39" s="288" t="str">
        <f t="shared" si="0"/>
        <v/>
      </c>
      <c r="Z39" s="659"/>
      <c r="AA39" s="659"/>
      <c r="AB39" s="623"/>
      <c r="AC39" s="578" t="str">
        <f t="shared" si="1"/>
        <v/>
      </c>
      <c r="AD39" s="578" t="str">
        <f t="shared" si="2"/>
        <v/>
      </c>
      <c r="AE39" s="657"/>
      <c r="AF39" s="657"/>
    </row>
    <row r="40" spans="1:33" ht="30" customHeight="1">
      <c r="W40" s="577"/>
      <c r="X40" s="246"/>
      <c r="Y40" s="288" t="str">
        <f t="shared" si="0"/>
        <v/>
      </c>
      <c r="Z40" s="659"/>
      <c r="AA40" s="659"/>
      <c r="AB40" s="623"/>
      <c r="AC40" s="578" t="str">
        <f t="shared" si="1"/>
        <v/>
      </c>
      <c r="AD40" s="578" t="str">
        <f t="shared" si="2"/>
        <v/>
      </c>
      <c r="AE40" s="657"/>
      <c r="AF40" s="657"/>
    </row>
    <row r="41" spans="1:33" ht="28.5" customHeight="1">
      <c r="W41" s="577"/>
      <c r="X41" s="290"/>
      <c r="Y41" s="288" t="str">
        <f t="shared" si="0"/>
        <v/>
      </c>
      <c r="Z41" s="659"/>
      <c r="AA41" s="659"/>
      <c r="AB41" s="623"/>
      <c r="AC41" s="578" t="str">
        <f t="shared" si="1"/>
        <v/>
      </c>
      <c r="AD41" s="578" t="str">
        <f t="shared" si="2"/>
        <v/>
      </c>
      <c r="AE41" s="657"/>
      <c r="AF41" s="657"/>
    </row>
    <row r="42" spans="1:33" ht="30" customHeight="1">
      <c r="W42" s="577"/>
      <c r="X42" s="246"/>
      <c r="Y42" s="288" t="str">
        <f t="shared" si="0"/>
        <v/>
      </c>
      <c r="Z42" s="659"/>
      <c r="AA42" s="659"/>
      <c r="AB42" s="623"/>
      <c r="AC42" s="578" t="str">
        <f t="shared" si="1"/>
        <v/>
      </c>
      <c r="AD42" s="578" t="str">
        <f t="shared" si="2"/>
        <v/>
      </c>
      <c r="AE42" s="657"/>
      <c r="AF42" s="657"/>
    </row>
    <row r="43" spans="1:33" ht="30" customHeight="1">
      <c r="W43" s="577"/>
      <c r="X43" s="246"/>
      <c r="Y43" s="288" t="str">
        <f t="shared" si="0"/>
        <v/>
      </c>
      <c r="Z43" s="659"/>
      <c r="AA43" s="659"/>
      <c r="AB43" s="623"/>
      <c r="AC43" s="578" t="str">
        <f t="shared" si="1"/>
        <v/>
      </c>
      <c r="AD43" s="578" t="str">
        <f t="shared" si="2"/>
        <v/>
      </c>
      <c r="AE43" s="657"/>
      <c r="AF43" s="657"/>
    </row>
    <row r="44" spans="1:33" ht="30" customHeight="1">
      <c r="W44" s="577"/>
      <c r="X44" s="290"/>
      <c r="Y44" s="288" t="str">
        <f t="shared" ref="Y44:Y75" si="23">IFERROR((VLOOKUP(X44,$C$8:$G$20,2,FALSE)),"")</f>
        <v/>
      </c>
      <c r="Z44" s="659"/>
      <c r="AA44" s="659"/>
      <c r="AB44" s="623"/>
      <c r="AC44" s="578" t="str">
        <f t="shared" ref="AC44:AC75" si="24">IFERROR((VLOOKUP(X44,$C$8:$I$20,5,FALSE)),"")</f>
        <v/>
      </c>
      <c r="AD44" s="578" t="str">
        <f t="shared" si="2"/>
        <v/>
      </c>
      <c r="AE44" s="657"/>
      <c r="AF44" s="657"/>
    </row>
    <row r="45" spans="1:33" ht="30" customHeight="1">
      <c r="W45" s="577"/>
      <c r="X45" s="290"/>
      <c r="Y45" s="288" t="str">
        <f t="shared" si="23"/>
        <v/>
      </c>
      <c r="Z45" s="659"/>
      <c r="AA45" s="659"/>
      <c r="AB45" s="623"/>
      <c r="AC45" s="578" t="str">
        <f t="shared" si="24"/>
        <v/>
      </c>
      <c r="AD45" s="578" t="str">
        <f t="shared" si="2"/>
        <v/>
      </c>
      <c r="AE45" s="657"/>
      <c r="AF45" s="657"/>
    </row>
    <row r="46" spans="1:33" ht="30" customHeight="1">
      <c r="R46" s="177"/>
      <c r="W46" s="577"/>
      <c r="X46" s="290"/>
      <c r="Y46" s="288" t="str">
        <f t="shared" si="23"/>
        <v/>
      </c>
      <c r="Z46" s="659"/>
      <c r="AA46" s="659"/>
      <c r="AB46" s="623"/>
      <c r="AC46" s="578" t="str">
        <f t="shared" si="24"/>
        <v/>
      </c>
      <c r="AD46" s="578" t="str">
        <f t="shared" si="2"/>
        <v/>
      </c>
      <c r="AE46" s="657"/>
      <c r="AF46" s="657"/>
    </row>
    <row r="47" spans="1:33" ht="30" customHeight="1">
      <c r="S47" s="177"/>
      <c r="T47" s="177"/>
      <c r="U47" s="177"/>
      <c r="V47" s="177"/>
      <c r="W47" s="577"/>
      <c r="X47" s="246"/>
      <c r="Y47" s="288" t="str">
        <f t="shared" si="23"/>
        <v/>
      </c>
      <c r="Z47" s="659"/>
      <c r="AA47" s="659"/>
      <c r="AB47" s="623"/>
      <c r="AC47" s="578" t="str">
        <f t="shared" si="24"/>
        <v/>
      </c>
      <c r="AD47" s="578" t="str">
        <f t="shared" ref="AD47:AD78" si="25">IF(Z47&gt;0,(AC47*Z47),"")</f>
        <v/>
      </c>
      <c r="AE47" s="657"/>
      <c r="AF47" s="657"/>
    </row>
    <row r="48" spans="1:33" ht="30" customHeight="1">
      <c r="W48" s="577"/>
      <c r="X48" s="246"/>
      <c r="Y48" s="288" t="str">
        <f t="shared" si="23"/>
        <v/>
      </c>
      <c r="Z48" s="659"/>
      <c r="AA48" s="659"/>
      <c r="AB48" s="623"/>
      <c r="AC48" s="578" t="str">
        <f t="shared" si="24"/>
        <v/>
      </c>
      <c r="AD48" s="578" t="str">
        <f t="shared" si="25"/>
        <v/>
      </c>
      <c r="AE48" s="657"/>
      <c r="AF48" s="657"/>
    </row>
    <row r="49" spans="2:32" ht="30" customHeight="1">
      <c r="W49" s="577"/>
      <c r="X49" s="290"/>
      <c r="Y49" s="288" t="str">
        <f t="shared" si="23"/>
        <v/>
      </c>
      <c r="Z49" s="659"/>
      <c r="AA49" s="659"/>
      <c r="AB49" s="623"/>
      <c r="AC49" s="578" t="str">
        <f t="shared" si="24"/>
        <v/>
      </c>
      <c r="AD49" s="578" t="str">
        <f t="shared" si="25"/>
        <v/>
      </c>
      <c r="AE49" s="657"/>
      <c r="AF49" s="657"/>
    </row>
    <row r="50" spans="2:32" ht="30" customHeight="1">
      <c r="W50" s="577"/>
      <c r="X50" s="290"/>
      <c r="Y50" s="288" t="str">
        <f t="shared" si="23"/>
        <v/>
      </c>
      <c r="Z50" s="659"/>
      <c r="AA50" s="659"/>
      <c r="AB50" s="623"/>
      <c r="AC50" s="578" t="str">
        <f t="shared" si="24"/>
        <v/>
      </c>
      <c r="AD50" s="578" t="str">
        <f t="shared" si="25"/>
        <v/>
      </c>
      <c r="AE50" s="657"/>
      <c r="AF50" s="657"/>
    </row>
    <row r="51" spans="2:32" ht="30" customHeight="1">
      <c r="W51" s="577"/>
      <c r="X51" s="290"/>
      <c r="Y51" s="288" t="str">
        <f t="shared" si="23"/>
        <v/>
      </c>
      <c r="Z51" s="659"/>
      <c r="AA51" s="659"/>
      <c r="AB51" s="623"/>
      <c r="AC51" s="578" t="str">
        <f t="shared" si="24"/>
        <v/>
      </c>
      <c r="AD51" s="578" t="str">
        <f t="shared" si="25"/>
        <v/>
      </c>
      <c r="AE51" s="657"/>
      <c r="AF51" s="657"/>
    </row>
    <row r="52" spans="2:32" ht="30" customHeight="1">
      <c r="W52" s="577"/>
      <c r="X52" s="290"/>
      <c r="Y52" s="288" t="str">
        <f t="shared" si="23"/>
        <v/>
      </c>
      <c r="Z52" s="659"/>
      <c r="AA52" s="659"/>
      <c r="AB52" s="623"/>
      <c r="AC52" s="578" t="str">
        <f t="shared" si="24"/>
        <v/>
      </c>
      <c r="AD52" s="578" t="str">
        <f t="shared" si="25"/>
        <v/>
      </c>
      <c r="AE52" s="657"/>
      <c r="AF52" s="657"/>
    </row>
    <row r="53" spans="2:32" ht="30" customHeight="1">
      <c r="W53" s="577"/>
      <c r="X53" s="246"/>
      <c r="Y53" s="288" t="str">
        <f t="shared" si="23"/>
        <v/>
      </c>
      <c r="Z53" s="659"/>
      <c r="AA53" s="659"/>
      <c r="AB53" s="623"/>
      <c r="AC53" s="578" t="str">
        <f t="shared" si="24"/>
        <v/>
      </c>
      <c r="AD53" s="578" t="str">
        <f t="shared" si="25"/>
        <v/>
      </c>
      <c r="AE53" s="657"/>
      <c r="AF53" s="657"/>
    </row>
    <row r="54" spans="2:32" ht="30" customHeight="1">
      <c r="W54" s="577"/>
      <c r="X54" s="246"/>
      <c r="Y54" s="288" t="str">
        <f t="shared" si="23"/>
        <v/>
      </c>
      <c r="Z54" s="659"/>
      <c r="AA54" s="659"/>
      <c r="AB54" s="623"/>
      <c r="AC54" s="578" t="str">
        <f t="shared" si="24"/>
        <v/>
      </c>
      <c r="AD54" s="578" t="str">
        <f t="shared" si="25"/>
        <v/>
      </c>
      <c r="AE54" s="657"/>
      <c r="AF54" s="657"/>
    </row>
    <row r="55" spans="2:32" ht="30" customHeight="1">
      <c r="R55"/>
      <c r="W55" s="577"/>
      <c r="X55" s="290"/>
      <c r="Y55" s="288" t="str">
        <f t="shared" si="23"/>
        <v/>
      </c>
      <c r="Z55" s="659"/>
      <c r="AA55" s="659"/>
      <c r="AB55" s="623"/>
      <c r="AC55" s="578" t="str">
        <f t="shared" si="24"/>
        <v/>
      </c>
      <c r="AD55" s="578" t="str">
        <f t="shared" si="25"/>
        <v/>
      </c>
      <c r="AE55" s="657"/>
      <c r="AF55" s="657"/>
    </row>
    <row r="56" spans="2:32" ht="30" customHeight="1">
      <c r="R56"/>
      <c r="S56"/>
      <c r="T56"/>
      <c r="U56"/>
      <c r="V56"/>
      <c r="W56" s="577"/>
      <c r="X56" s="290"/>
      <c r="Y56" s="288" t="str">
        <f t="shared" si="23"/>
        <v/>
      </c>
      <c r="Z56" s="659"/>
      <c r="AA56" s="659"/>
      <c r="AB56" s="623"/>
      <c r="AC56" s="578" t="str">
        <f t="shared" si="24"/>
        <v/>
      </c>
      <c r="AD56" s="578" t="str">
        <f t="shared" si="25"/>
        <v/>
      </c>
      <c r="AE56" s="657"/>
      <c r="AF56" s="657"/>
    </row>
    <row r="57" spans="2:32" ht="30" customHeight="1">
      <c r="R57"/>
      <c r="S57"/>
      <c r="T57"/>
      <c r="U57"/>
      <c r="V57"/>
      <c r="W57" s="577"/>
      <c r="X57" s="246"/>
      <c r="Y57" s="288" t="str">
        <f t="shared" si="23"/>
        <v/>
      </c>
      <c r="Z57" s="659"/>
      <c r="AA57" s="659"/>
      <c r="AB57" s="623"/>
      <c r="AC57" s="578" t="str">
        <f t="shared" si="24"/>
        <v/>
      </c>
      <c r="AD57" s="578" t="str">
        <f t="shared" si="25"/>
        <v/>
      </c>
      <c r="AE57" s="657"/>
      <c r="AF57" s="657"/>
    </row>
    <row r="58" spans="2:32" ht="30" customHeight="1">
      <c r="R58"/>
      <c r="S58"/>
      <c r="T58"/>
      <c r="U58"/>
      <c r="V58"/>
      <c r="W58" s="577"/>
      <c r="X58" s="290"/>
      <c r="Y58" s="288" t="str">
        <f t="shared" si="23"/>
        <v/>
      </c>
      <c r="Z58" s="659"/>
      <c r="AA58" s="659"/>
      <c r="AB58" s="623"/>
      <c r="AC58" s="578" t="str">
        <f t="shared" si="24"/>
        <v/>
      </c>
      <c r="AD58" s="578" t="str">
        <f t="shared" si="25"/>
        <v/>
      </c>
      <c r="AE58" s="657"/>
      <c r="AF58" s="657"/>
    </row>
    <row r="59" spans="2:32" ht="30" customHeight="1">
      <c r="B59" s="165"/>
      <c r="C59" s="165"/>
      <c r="D59" s="165"/>
      <c r="E59" s="165"/>
      <c r="F59" s="165"/>
      <c r="G59" s="165"/>
      <c r="H59" s="165"/>
      <c r="J59" s="165"/>
      <c r="L59" s="177"/>
      <c r="M59" s="177"/>
      <c r="N59" s="177"/>
      <c r="P59" s="177"/>
      <c r="R59"/>
      <c r="S59"/>
      <c r="T59"/>
      <c r="U59"/>
      <c r="V59"/>
      <c r="W59" s="577"/>
      <c r="X59" s="290"/>
      <c r="Y59" s="288" t="str">
        <f t="shared" si="23"/>
        <v/>
      </c>
      <c r="Z59" s="659"/>
      <c r="AA59" s="999"/>
      <c r="AB59" s="623"/>
      <c r="AC59" s="578" t="str">
        <f t="shared" si="24"/>
        <v/>
      </c>
      <c r="AD59" s="578" t="str">
        <f t="shared" si="25"/>
        <v/>
      </c>
      <c r="AE59" s="657"/>
      <c r="AF59" s="657"/>
    </row>
    <row r="60" spans="2:32" ht="30" customHeight="1">
      <c r="S60"/>
      <c r="T60"/>
      <c r="U60"/>
      <c r="V60"/>
      <c r="W60" s="577"/>
      <c r="X60" s="290"/>
      <c r="Y60" s="288" t="str">
        <f t="shared" si="23"/>
        <v/>
      </c>
      <c r="Z60" s="659"/>
      <c r="AA60" s="659"/>
      <c r="AB60" s="623"/>
      <c r="AC60" s="578" t="str">
        <f t="shared" si="24"/>
        <v/>
      </c>
      <c r="AD60" s="578" t="str">
        <f t="shared" si="25"/>
        <v/>
      </c>
      <c r="AE60" s="657"/>
      <c r="AF60" s="657"/>
    </row>
    <row r="61" spans="2:32" s="165" customFormat="1" ht="30" customHeight="1">
      <c r="B61"/>
      <c r="C61"/>
      <c r="D61"/>
      <c r="E61"/>
      <c r="F61"/>
      <c r="G61"/>
      <c r="H61" s="5"/>
      <c r="I61" s="557"/>
      <c r="J61"/>
      <c r="L61" s="5"/>
      <c r="M61" s="5"/>
      <c r="N61" s="5"/>
      <c r="O61" s="73"/>
      <c r="P61" s="5"/>
      <c r="Q61" s="487"/>
      <c r="R61" s="5"/>
      <c r="S61" s="5"/>
      <c r="T61" s="5"/>
      <c r="U61" s="5"/>
      <c r="V61" s="5"/>
      <c r="W61" s="577"/>
      <c r="X61" s="290"/>
      <c r="Y61" s="288" t="str">
        <f t="shared" si="23"/>
        <v/>
      </c>
      <c r="Z61" s="659"/>
      <c r="AA61" s="659"/>
      <c r="AB61" s="623"/>
      <c r="AC61" s="578" t="str">
        <f t="shared" si="24"/>
        <v/>
      </c>
      <c r="AD61" s="578" t="str">
        <f t="shared" si="25"/>
        <v/>
      </c>
      <c r="AE61" s="657"/>
      <c r="AF61" s="657"/>
    </row>
    <row r="62" spans="2:32" ht="30" customHeight="1">
      <c r="W62" s="577"/>
      <c r="X62" s="290"/>
      <c r="Y62" s="288" t="str">
        <f t="shared" si="23"/>
        <v/>
      </c>
      <c r="Z62" s="659"/>
      <c r="AA62" s="659"/>
      <c r="AB62" s="623"/>
      <c r="AC62" s="578" t="str">
        <f t="shared" si="24"/>
        <v/>
      </c>
      <c r="AD62" s="578" t="str">
        <f t="shared" si="25"/>
        <v/>
      </c>
      <c r="AE62" s="657"/>
      <c r="AF62" s="657"/>
    </row>
    <row r="63" spans="2:32" ht="30" customHeight="1">
      <c r="W63" s="577"/>
      <c r="X63" s="290"/>
      <c r="Y63" s="288" t="str">
        <f t="shared" si="23"/>
        <v/>
      </c>
      <c r="Z63" s="659"/>
      <c r="AA63" s="659"/>
      <c r="AB63" s="623"/>
      <c r="AC63" s="578" t="str">
        <f t="shared" si="24"/>
        <v/>
      </c>
      <c r="AD63" s="578" t="str">
        <f t="shared" si="25"/>
        <v/>
      </c>
      <c r="AE63" s="657"/>
      <c r="AF63" s="657"/>
    </row>
    <row r="64" spans="2:32" ht="30" customHeight="1">
      <c r="W64" s="577"/>
      <c r="X64" s="246"/>
      <c r="Y64" s="288" t="str">
        <f t="shared" si="23"/>
        <v/>
      </c>
      <c r="Z64" s="659"/>
      <c r="AA64" s="659"/>
      <c r="AB64" s="623"/>
      <c r="AC64" s="578" t="str">
        <f t="shared" si="24"/>
        <v/>
      </c>
      <c r="AD64" s="578" t="str">
        <f t="shared" si="25"/>
        <v/>
      </c>
      <c r="AE64" s="657"/>
      <c r="AF64" s="657"/>
    </row>
    <row r="65" spans="11:32" ht="30" customHeight="1">
      <c r="W65" s="577"/>
      <c r="X65" s="246"/>
      <c r="Y65" s="657" t="str">
        <f t="shared" si="23"/>
        <v/>
      </c>
      <c r="Z65" s="658"/>
      <c r="AA65" s="659"/>
      <c r="AB65" s="623"/>
      <c r="AC65" s="578" t="str">
        <f t="shared" si="24"/>
        <v/>
      </c>
      <c r="AD65" s="578" t="str">
        <f t="shared" si="25"/>
        <v/>
      </c>
      <c r="AE65" s="657"/>
      <c r="AF65" s="657"/>
    </row>
    <row r="66" spans="11:32" ht="30" customHeight="1">
      <c r="W66" s="577"/>
      <c r="X66" s="290"/>
      <c r="Y66" s="657" t="str">
        <f t="shared" si="23"/>
        <v/>
      </c>
      <c r="Z66" s="658"/>
      <c r="AA66" s="659"/>
      <c r="AB66" s="623"/>
      <c r="AC66" s="578" t="str">
        <f t="shared" si="24"/>
        <v/>
      </c>
      <c r="AD66" s="578" t="str">
        <f t="shared" si="25"/>
        <v/>
      </c>
      <c r="AE66" s="657"/>
      <c r="AF66" s="657"/>
    </row>
    <row r="67" spans="11:32" ht="30" customHeight="1">
      <c r="K67" s="5"/>
      <c r="N67"/>
      <c r="O67"/>
      <c r="P67"/>
      <c r="Q67" s="17"/>
      <c r="W67" s="577"/>
      <c r="X67" s="246"/>
      <c r="Y67" s="657" t="str">
        <f t="shared" si="23"/>
        <v/>
      </c>
      <c r="Z67" s="658"/>
      <c r="AA67" s="659"/>
      <c r="AB67" s="623"/>
      <c r="AC67" s="578" t="str">
        <f t="shared" si="24"/>
        <v/>
      </c>
      <c r="AD67" s="578" t="str">
        <f t="shared" si="25"/>
        <v/>
      </c>
      <c r="AE67" s="657"/>
      <c r="AF67" s="657"/>
    </row>
    <row r="68" spans="11:32" ht="30" customHeight="1">
      <c r="K68" s="5"/>
      <c r="N68"/>
      <c r="O68"/>
      <c r="P68"/>
      <c r="Q68" s="17"/>
      <c r="W68" s="577"/>
      <c r="X68" s="290"/>
      <c r="Y68" s="657" t="str">
        <f t="shared" si="23"/>
        <v/>
      </c>
      <c r="Z68" s="658"/>
      <c r="AA68" s="659"/>
      <c r="AB68" s="623"/>
      <c r="AC68" s="578" t="str">
        <f t="shared" si="24"/>
        <v/>
      </c>
      <c r="AD68" s="578" t="str">
        <f t="shared" si="25"/>
        <v/>
      </c>
      <c r="AE68" s="657"/>
      <c r="AF68" s="657"/>
    </row>
    <row r="69" spans="11:32" ht="30" customHeight="1">
      <c r="K69" s="5"/>
      <c r="N69"/>
      <c r="O69"/>
      <c r="P69"/>
      <c r="Q69" s="17"/>
      <c r="W69" s="577"/>
      <c r="X69" s="290"/>
      <c r="Y69" s="657" t="str">
        <f t="shared" si="23"/>
        <v/>
      </c>
      <c r="Z69" s="658"/>
      <c r="AA69" s="659"/>
      <c r="AB69" s="623"/>
      <c r="AC69" s="578" t="str">
        <f t="shared" si="24"/>
        <v/>
      </c>
      <c r="AD69" s="578" t="str">
        <f t="shared" si="25"/>
        <v/>
      </c>
      <c r="AE69" s="657"/>
      <c r="AF69" s="657"/>
    </row>
    <row r="70" spans="11:32" ht="30" customHeight="1">
      <c r="K70" s="5"/>
      <c r="N70"/>
      <c r="O70"/>
      <c r="P70"/>
      <c r="Q70" s="17"/>
      <c r="W70" s="577"/>
      <c r="X70" s="290"/>
      <c r="Y70" s="657" t="str">
        <f t="shared" si="23"/>
        <v/>
      </c>
      <c r="Z70" s="658"/>
      <c r="AA70" s="659"/>
      <c r="AB70" s="623"/>
      <c r="AC70" s="578" t="str">
        <f t="shared" si="24"/>
        <v/>
      </c>
      <c r="AD70" s="578" t="str">
        <f t="shared" si="25"/>
        <v/>
      </c>
      <c r="AE70" s="657"/>
      <c r="AF70" s="657"/>
    </row>
    <row r="71" spans="11:32" ht="30" customHeight="1">
      <c r="K71" s="5"/>
      <c r="N71"/>
      <c r="O71"/>
      <c r="P71"/>
      <c r="Q71" s="17"/>
      <c r="W71" s="577"/>
      <c r="X71" s="290"/>
      <c r="Y71" s="657" t="str">
        <f t="shared" si="23"/>
        <v/>
      </c>
      <c r="Z71" s="658"/>
      <c r="AA71" s="659"/>
      <c r="AB71" s="623"/>
      <c r="AC71" s="578" t="str">
        <f t="shared" si="24"/>
        <v/>
      </c>
      <c r="AD71" s="578" t="str">
        <f t="shared" si="25"/>
        <v/>
      </c>
      <c r="AE71" s="657"/>
      <c r="AF71" s="657"/>
    </row>
    <row r="72" spans="11:32" ht="30" customHeight="1">
      <c r="W72" s="577"/>
      <c r="X72" s="290"/>
      <c r="Y72" s="657" t="str">
        <f t="shared" si="23"/>
        <v/>
      </c>
      <c r="Z72" s="658"/>
      <c r="AA72" s="659"/>
      <c r="AB72" s="623"/>
      <c r="AC72" s="578" t="str">
        <f t="shared" si="24"/>
        <v/>
      </c>
      <c r="AD72" s="578" t="str">
        <f t="shared" si="25"/>
        <v/>
      </c>
      <c r="AE72" s="657"/>
      <c r="AF72" s="657"/>
    </row>
    <row r="73" spans="11:32" ht="30" customHeight="1">
      <c r="W73" s="577"/>
      <c r="X73" s="657"/>
      <c r="Y73" s="657" t="str">
        <f t="shared" si="23"/>
        <v/>
      </c>
      <c r="Z73" s="658"/>
      <c r="AA73" s="659"/>
      <c r="AB73" s="623"/>
      <c r="AC73" s="578" t="str">
        <f t="shared" si="24"/>
        <v/>
      </c>
      <c r="AD73" s="578" t="str">
        <f t="shared" si="25"/>
        <v/>
      </c>
      <c r="AE73" s="657"/>
      <c r="AF73" s="657"/>
    </row>
    <row r="74" spans="11:32" ht="30" customHeight="1">
      <c r="W74" s="577"/>
      <c r="X74" s="657"/>
      <c r="Y74" s="657" t="str">
        <f t="shared" si="23"/>
        <v/>
      </c>
      <c r="Z74" s="658"/>
      <c r="AA74" s="659"/>
      <c r="AB74" s="623"/>
      <c r="AC74" s="578" t="str">
        <f t="shared" si="24"/>
        <v/>
      </c>
      <c r="AD74" s="578" t="str">
        <f t="shared" si="25"/>
        <v/>
      </c>
      <c r="AE74" s="657"/>
      <c r="AF74" s="657"/>
    </row>
    <row r="75" spans="11:32" ht="30" customHeight="1">
      <c r="W75" s="577"/>
      <c r="X75" s="290"/>
      <c r="Y75" s="657" t="str">
        <f t="shared" si="23"/>
        <v/>
      </c>
      <c r="Z75" s="658"/>
      <c r="AA75" s="659"/>
      <c r="AB75" s="623"/>
      <c r="AC75" s="578" t="str">
        <f t="shared" si="24"/>
        <v/>
      </c>
      <c r="AD75" s="578" t="str">
        <f t="shared" si="25"/>
        <v/>
      </c>
      <c r="AE75" s="657"/>
      <c r="AF75" s="657"/>
    </row>
    <row r="76" spans="11:32" ht="30" customHeight="1">
      <c r="W76" s="577"/>
      <c r="X76" s="290"/>
      <c r="Y76" s="657" t="str">
        <f t="shared" ref="Y76:Y102" si="26">IFERROR((VLOOKUP(X76,$C$8:$G$20,2,FALSE)),"")</f>
        <v/>
      </c>
      <c r="Z76" s="658"/>
      <c r="AA76" s="659"/>
      <c r="AB76" s="623"/>
      <c r="AC76" s="578" t="str">
        <f t="shared" ref="AC76:AC107" si="27">IFERROR((VLOOKUP(X76,$C$8:$I$20,5,FALSE)),"")</f>
        <v/>
      </c>
      <c r="AD76" s="578" t="str">
        <f t="shared" si="25"/>
        <v/>
      </c>
      <c r="AE76" s="657"/>
      <c r="AF76" s="657"/>
    </row>
    <row r="77" spans="11:32" ht="30" customHeight="1">
      <c r="W77" s="577"/>
      <c r="X77" s="290"/>
      <c r="Y77" s="657" t="str">
        <f t="shared" si="26"/>
        <v/>
      </c>
      <c r="Z77" s="658"/>
      <c r="AA77" s="659"/>
      <c r="AB77" s="623"/>
      <c r="AC77" s="578" t="str">
        <f t="shared" si="27"/>
        <v/>
      </c>
      <c r="AD77" s="578" t="str">
        <f t="shared" si="25"/>
        <v/>
      </c>
      <c r="AE77" s="657"/>
      <c r="AF77" s="657"/>
    </row>
    <row r="78" spans="11:32" ht="30" customHeight="1">
      <c r="W78" s="577"/>
      <c r="X78" s="657"/>
      <c r="Y78" s="657" t="str">
        <f t="shared" si="26"/>
        <v/>
      </c>
      <c r="Z78" s="658"/>
      <c r="AA78" s="659"/>
      <c r="AB78" s="623"/>
      <c r="AC78" s="578" t="str">
        <f t="shared" si="27"/>
        <v/>
      </c>
      <c r="AD78" s="578" t="str">
        <f t="shared" si="25"/>
        <v/>
      </c>
      <c r="AE78" s="657"/>
      <c r="AF78" s="657"/>
    </row>
    <row r="79" spans="11:32" ht="30" customHeight="1">
      <c r="W79" s="577"/>
      <c r="X79" s="657"/>
      <c r="Y79" s="657" t="str">
        <f t="shared" si="26"/>
        <v/>
      </c>
      <c r="Z79" s="658"/>
      <c r="AA79" s="659"/>
      <c r="AB79" s="623"/>
      <c r="AC79" s="578" t="str">
        <f t="shared" si="27"/>
        <v/>
      </c>
      <c r="AD79" s="578" t="str">
        <f t="shared" ref="AD79:AD84" si="28">IF(Z79&gt;0,(AC79*Z79),"")</f>
        <v/>
      </c>
      <c r="AE79" s="657"/>
      <c r="AF79" s="657"/>
    </row>
    <row r="80" spans="11:32" ht="30" customHeight="1">
      <c r="W80" s="577"/>
      <c r="X80" s="657"/>
      <c r="Y80" s="657" t="str">
        <f t="shared" si="26"/>
        <v/>
      </c>
      <c r="Z80" s="658"/>
      <c r="AA80" s="659"/>
      <c r="AB80" s="623"/>
      <c r="AC80" s="578" t="str">
        <f t="shared" si="27"/>
        <v/>
      </c>
      <c r="AD80" s="578" t="str">
        <f t="shared" si="28"/>
        <v/>
      </c>
      <c r="AE80" s="657"/>
      <c r="AF80" s="657"/>
    </row>
    <row r="81" spans="2:32" ht="30" customHeight="1">
      <c r="W81" s="577"/>
      <c r="X81" s="657"/>
      <c r="Y81" s="657" t="str">
        <f t="shared" si="26"/>
        <v/>
      </c>
      <c r="Z81" s="658"/>
      <c r="AA81" s="659"/>
      <c r="AB81" s="623"/>
      <c r="AC81" s="578" t="str">
        <f t="shared" si="27"/>
        <v/>
      </c>
      <c r="AD81" s="578" t="str">
        <f t="shared" si="28"/>
        <v/>
      </c>
      <c r="AE81" s="657"/>
      <c r="AF81" s="657"/>
    </row>
    <row r="82" spans="2:32" ht="30" customHeight="1">
      <c r="W82" s="577"/>
      <c r="X82" s="657"/>
      <c r="Y82" s="657" t="str">
        <f t="shared" si="26"/>
        <v/>
      </c>
      <c r="Z82" s="658"/>
      <c r="AA82" s="659"/>
      <c r="AB82" s="623"/>
      <c r="AC82" s="578" t="str">
        <f t="shared" si="27"/>
        <v/>
      </c>
      <c r="AD82" s="578" t="str">
        <f t="shared" si="28"/>
        <v/>
      </c>
      <c r="AE82" s="657"/>
      <c r="AF82" s="657"/>
    </row>
    <row r="83" spans="2:32" ht="30" customHeight="1">
      <c r="W83" s="577"/>
      <c r="X83" s="657"/>
      <c r="Y83" s="657" t="str">
        <f t="shared" si="26"/>
        <v/>
      </c>
      <c r="Z83" s="658"/>
      <c r="AA83" s="659"/>
      <c r="AB83" s="623"/>
      <c r="AC83" s="578" t="str">
        <f t="shared" si="27"/>
        <v/>
      </c>
      <c r="AD83" s="578" t="str">
        <f t="shared" si="28"/>
        <v/>
      </c>
      <c r="AE83" s="657"/>
      <c r="AF83" s="657"/>
    </row>
    <row r="84" spans="2:32" ht="30" customHeight="1">
      <c r="W84" s="577"/>
      <c r="X84" s="657"/>
      <c r="Y84" s="657" t="str">
        <f t="shared" si="26"/>
        <v/>
      </c>
      <c r="Z84" s="658"/>
      <c r="AA84" s="659"/>
      <c r="AB84" s="623"/>
      <c r="AC84" s="578" t="str">
        <f t="shared" si="27"/>
        <v/>
      </c>
      <c r="AD84" s="578" t="str">
        <f t="shared" si="28"/>
        <v/>
      </c>
      <c r="AE84" s="657"/>
      <c r="AF84" s="657"/>
    </row>
    <row r="85" spans="2:32" ht="30" customHeight="1">
      <c r="W85" s="577"/>
      <c r="X85" s="657"/>
      <c r="Y85" s="657" t="str">
        <f t="shared" si="26"/>
        <v/>
      </c>
      <c r="Z85" s="658"/>
      <c r="AA85" s="658"/>
      <c r="AB85" s="623"/>
      <c r="AC85" s="578" t="str">
        <f t="shared" si="27"/>
        <v/>
      </c>
      <c r="AD85" s="578" t="str">
        <f t="shared" ref="AD85:AD148" si="29">IF(Z85&gt;0,(AC85*Z85),"")</f>
        <v/>
      </c>
      <c r="AE85" s="657"/>
      <c r="AF85" s="657"/>
    </row>
    <row r="86" spans="2:32" ht="30" customHeight="1">
      <c r="W86" s="577"/>
      <c r="X86" s="657"/>
      <c r="Y86" s="657" t="str">
        <f t="shared" si="26"/>
        <v/>
      </c>
      <c r="Z86" s="658"/>
      <c r="AA86" s="658"/>
      <c r="AB86" s="623"/>
      <c r="AC86" s="578" t="str">
        <f t="shared" si="27"/>
        <v/>
      </c>
      <c r="AD86" s="578" t="str">
        <f t="shared" si="29"/>
        <v/>
      </c>
      <c r="AE86" s="657"/>
      <c r="AF86" s="657"/>
    </row>
    <row r="87" spans="2:32" ht="30" customHeight="1">
      <c r="W87" s="577"/>
      <c r="X87" s="657"/>
      <c r="Y87" s="657" t="str">
        <f t="shared" si="26"/>
        <v/>
      </c>
      <c r="Z87" s="658"/>
      <c r="AA87" s="658"/>
      <c r="AB87" s="623"/>
      <c r="AC87" s="578" t="str">
        <f t="shared" si="27"/>
        <v/>
      </c>
      <c r="AD87" s="578" t="str">
        <f t="shared" si="29"/>
        <v/>
      </c>
      <c r="AE87" s="657"/>
      <c r="AF87" s="657"/>
    </row>
    <row r="88" spans="2:32" ht="30" customHeight="1">
      <c r="W88" s="577"/>
      <c r="X88" s="657"/>
      <c r="Y88" s="657" t="str">
        <f t="shared" si="26"/>
        <v/>
      </c>
      <c r="Z88" s="658"/>
      <c r="AA88" s="658"/>
      <c r="AB88" s="623"/>
      <c r="AC88" s="578" t="str">
        <f t="shared" si="27"/>
        <v/>
      </c>
      <c r="AD88" s="578" t="str">
        <f t="shared" si="29"/>
        <v/>
      </c>
      <c r="AE88" s="657"/>
      <c r="AF88" s="657"/>
    </row>
    <row r="89" spans="2:32" ht="30" customHeight="1">
      <c r="W89" s="577"/>
      <c r="X89" s="657"/>
      <c r="Y89" s="657" t="str">
        <f t="shared" si="26"/>
        <v/>
      </c>
      <c r="Z89" s="658"/>
      <c r="AA89" s="658"/>
      <c r="AB89" s="623"/>
      <c r="AC89" s="578" t="str">
        <f t="shared" si="27"/>
        <v/>
      </c>
      <c r="AD89" s="578" t="str">
        <f t="shared" si="29"/>
        <v/>
      </c>
      <c r="AE89" s="657"/>
      <c r="AF89" s="657"/>
    </row>
    <row r="90" spans="2:32" ht="30" customHeight="1">
      <c r="W90" s="577"/>
      <c r="X90" s="657"/>
      <c r="Y90" s="657" t="str">
        <f t="shared" si="26"/>
        <v/>
      </c>
      <c r="Z90" s="658"/>
      <c r="AA90" s="658"/>
      <c r="AB90" s="623"/>
      <c r="AC90" s="578" t="str">
        <f t="shared" si="27"/>
        <v/>
      </c>
      <c r="AD90" s="578" t="str">
        <f t="shared" si="29"/>
        <v/>
      </c>
      <c r="AE90" s="657"/>
      <c r="AF90" s="657"/>
    </row>
    <row r="91" spans="2:32" ht="30" customHeight="1">
      <c r="W91" s="577"/>
      <c r="X91" s="657"/>
      <c r="Y91" s="657" t="str">
        <f t="shared" si="26"/>
        <v/>
      </c>
      <c r="Z91" s="658"/>
      <c r="AA91" s="658"/>
      <c r="AB91" s="623"/>
      <c r="AC91" s="578" t="str">
        <f t="shared" si="27"/>
        <v/>
      </c>
      <c r="AD91" s="578" t="str">
        <f t="shared" si="29"/>
        <v/>
      </c>
      <c r="AE91" s="657"/>
      <c r="AF91" s="657"/>
    </row>
    <row r="92" spans="2:32" ht="30" customHeight="1">
      <c r="W92" s="577"/>
      <c r="X92" s="657"/>
      <c r="Y92" s="657" t="str">
        <f t="shared" si="26"/>
        <v/>
      </c>
      <c r="Z92" s="658"/>
      <c r="AA92" s="658"/>
      <c r="AB92" s="623"/>
      <c r="AC92" s="578" t="str">
        <f t="shared" si="27"/>
        <v/>
      </c>
      <c r="AD92" s="578" t="str">
        <f t="shared" si="29"/>
        <v/>
      </c>
      <c r="AE92" s="657"/>
      <c r="AF92" s="657"/>
    </row>
    <row r="93" spans="2:32" ht="30" customHeight="1">
      <c r="W93" s="577"/>
      <c r="X93" s="657"/>
      <c r="Y93" s="657" t="str">
        <f t="shared" si="26"/>
        <v/>
      </c>
      <c r="Z93" s="658"/>
      <c r="AA93" s="658"/>
      <c r="AB93" s="623"/>
      <c r="AC93" s="578" t="str">
        <f t="shared" si="27"/>
        <v/>
      </c>
      <c r="AD93" s="578" t="str">
        <f t="shared" si="29"/>
        <v/>
      </c>
      <c r="AE93" s="657"/>
      <c r="AF93" s="657"/>
    </row>
    <row r="94" spans="2:32" ht="30" customHeight="1">
      <c r="W94" s="577"/>
      <c r="X94" s="657"/>
      <c r="Y94" s="657" t="str">
        <f t="shared" si="26"/>
        <v/>
      </c>
      <c r="Z94" s="658"/>
      <c r="AA94" s="658"/>
      <c r="AB94" s="623"/>
      <c r="AC94" s="578" t="str">
        <f t="shared" si="27"/>
        <v/>
      </c>
      <c r="AD94" s="578" t="str">
        <f t="shared" si="29"/>
        <v/>
      </c>
      <c r="AE94" s="657"/>
      <c r="AF94" s="657"/>
    </row>
    <row r="95" spans="2:32" ht="30" customHeight="1">
      <c r="B95" s="165"/>
      <c r="C95" s="165"/>
      <c r="D95" s="165"/>
      <c r="E95" s="165"/>
      <c r="F95" s="165"/>
      <c r="G95" s="165"/>
      <c r="H95" s="165"/>
      <c r="J95" s="165"/>
      <c r="L95" s="177"/>
      <c r="M95" s="177"/>
      <c r="N95" s="177"/>
      <c r="P95" s="177"/>
      <c r="W95" s="577"/>
      <c r="X95" s="657"/>
      <c r="Y95" s="657" t="str">
        <f t="shared" si="26"/>
        <v/>
      </c>
      <c r="Z95" s="658"/>
      <c r="AA95" s="658"/>
      <c r="AB95" s="623"/>
      <c r="AC95" s="578" t="str">
        <f t="shared" si="27"/>
        <v/>
      </c>
      <c r="AD95" s="578" t="str">
        <f t="shared" si="29"/>
        <v/>
      </c>
      <c r="AE95" s="657"/>
      <c r="AF95" s="657"/>
    </row>
    <row r="96" spans="2:32" ht="30" customHeight="1">
      <c r="B96" s="165"/>
      <c r="C96" s="165"/>
      <c r="D96" s="165"/>
      <c r="E96" s="165"/>
      <c r="F96" s="165"/>
      <c r="G96" s="165"/>
      <c r="H96" s="165"/>
      <c r="J96" s="165"/>
      <c r="L96" s="177"/>
      <c r="M96" s="177"/>
      <c r="N96" s="177"/>
      <c r="P96" s="177"/>
      <c r="R96" s="177"/>
      <c r="W96" s="577"/>
      <c r="X96" s="657"/>
      <c r="Y96" s="657" t="str">
        <f t="shared" si="26"/>
        <v/>
      </c>
      <c r="Z96" s="658"/>
      <c r="AA96" s="658"/>
      <c r="AB96" s="623"/>
      <c r="AC96" s="578" t="str">
        <f t="shared" si="27"/>
        <v/>
      </c>
      <c r="AD96" s="578" t="str">
        <f t="shared" si="29"/>
        <v/>
      </c>
      <c r="AE96" s="657"/>
      <c r="AF96" s="657"/>
    </row>
    <row r="97" spans="2:32" s="165" customFormat="1" ht="30" customHeight="1">
      <c r="B97"/>
      <c r="C97"/>
      <c r="D97"/>
      <c r="E97"/>
      <c r="F97"/>
      <c r="G97"/>
      <c r="H97" s="5"/>
      <c r="I97" s="557"/>
      <c r="J97"/>
      <c r="L97" s="5"/>
      <c r="M97" s="5"/>
      <c r="N97" s="5"/>
      <c r="O97" s="73"/>
      <c r="P97" s="5"/>
      <c r="Q97" s="487"/>
      <c r="R97" s="177"/>
      <c r="S97" s="177"/>
      <c r="T97" s="177"/>
      <c r="U97" s="177"/>
      <c r="V97" s="177"/>
      <c r="W97" s="577"/>
      <c r="X97" s="657"/>
      <c r="Y97" s="657" t="str">
        <f t="shared" si="26"/>
        <v/>
      </c>
      <c r="Z97" s="658"/>
      <c r="AA97" s="658"/>
      <c r="AB97" s="623"/>
      <c r="AC97" s="578" t="str">
        <f t="shared" si="27"/>
        <v/>
      </c>
      <c r="AD97" s="578" t="str">
        <f t="shared" si="29"/>
        <v/>
      </c>
      <c r="AE97" s="657"/>
      <c r="AF97" s="657"/>
    </row>
    <row r="98" spans="2:32" s="165" customFormat="1" ht="30" customHeight="1">
      <c r="B98"/>
      <c r="C98"/>
      <c r="D98"/>
      <c r="E98"/>
      <c r="F98"/>
      <c r="G98"/>
      <c r="H98" s="5"/>
      <c r="I98" s="557"/>
      <c r="J98"/>
      <c r="L98" s="5"/>
      <c r="M98" s="5"/>
      <c r="N98" s="5"/>
      <c r="O98" s="73"/>
      <c r="P98" s="5"/>
      <c r="Q98" s="487"/>
      <c r="R98" s="5"/>
      <c r="S98" s="177"/>
      <c r="T98" s="177"/>
      <c r="U98" s="177"/>
      <c r="V98" s="177"/>
      <c r="W98" s="577"/>
      <c r="X98" s="657"/>
      <c r="Y98" s="657" t="str">
        <f t="shared" si="26"/>
        <v/>
      </c>
      <c r="Z98" s="658"/>
      <c r="AA98" s="658"/>
      <c r="AB98" s="623"/>
      <c r="AC98" s="578" t="str">
        <f t="shared" si="27"/>
        <v/>
      </c>
      <c r="AD98" s="578" t="str">
        <f t="shared" si="29"/>
        <v/>
      </c>
      <c r="AE98" s="657"/>
      <c r="AF98" s="657"/>
    </row>
    <row r="99" spans="2:32" ht="30" customHeight="1">
      <c r="W99" s="577"/>
      <c r="X99" s="657"/>
      <c r="Y99" s="657" t="str">
        <f t="shared" si="26"/>
        <v/>
      </c>
      <c r="Z99" s="658"/>
      <c r="AA99" s="658"/>
      <c r="AB99" s="623"/>
      <c r="AC99" s="578" t="str">
        <f t="shared" si="27"/>
        <v/>
      </c>
      <c r="AD99" s="578" t="str">
        <f t="shared" si="29"/>
        <v/>
      </c>
      <c r="AE99" s="657"/>
      <c r="AF99" s="657"/>
    </row>
    <row r="100" spans="2:32" ht="30" customHeight="1">
      <c r="W100" s="577"/>
      <c r="X100" s="657"/>
      <c r="Y100" s="657" t="str">
        <f t="shared" si="26"/>
        <v/>
      </c>
      <c r="Z100" s="658"/>
      <c r="AA100" s="658"/>
      <c r="AB100" s="623"/>
      <c r="AC100" s="578" t="str">
        <f t="shared" si="27"/>
        <v/>
      </c>
      <c r="AD100" s="578" t="str">
        <f t="shared" si="29"/>
        <v/>
      </c>
      <c r="AE100" s="657"/>
      <c r="AF100" s="657"/>
    </row>
    <row r="101" spans="2:32" ht="30" customHeight="1">
      <c r="W101" s="577"/>
      <c r="X101" s="657"/>
      <c r="Y101" s="657" t="str">
        <f t="shared" si="26"/>
        <v/>
      </c>
      <c r="Z101" s="658"/>
      <c r="AA101" s="658"/>
      <c r="AB101" s="623"/>
      <c r="AC101" s="578" t="str">
        <f t="shared" si="27"/>
        <v/>
      </c>
      <c r="AD101" s="578" t="str">
        <f t="shared" si="29"/>
        <v/>
      </c>
      <c r="AE101" s="657"/>
      <c r="AF101" s="657"/>
    </row>
    <row r="102" spans="2:32" ht="30" customHeight="1">
      <c r="W102" s="657"/>
      <c r="X102" s="657"/>
      <c r="Y102" s="657" t="str">
        <f t="shared" si="26"/>
        <v/>
      </c>
      <c r="Z102" s="658"/>
      <c r="AA102" s="658"/>
      <c r="AB102" s="623"/>
      <c r="AC102" s="578" t="str">
        <f t="shared" si="27"/>
        <v/>
      </c>
      <c r="AD102" s="578" t="str">
        <f t="shared" si="29"/>
        <v/>
      </c>
      <c r="AE102" s="657"/>
      <c r="AF102" s="657"/>
    </row>
    <row r="103" spans="2:32" ht="30" customHeight="1">
      <c r="W103" s="657"/>
      <c r="X103" s="657"/>
      <c r="Y103" s="657"/>
      <c r="Z103" s="658"/>
      <c r="AA103" s="658"/>
      <c r="AB103" s="623"/>
      <c r="AC103" s="578" t="str">
        <f t="shared" si="27"/>
        <v/>
      </c>
      <c r="AD103" s="578" t="str">
        <f t="shared" si="29"/>
        <v/>
      </c>
      <c r="AE103" s="657"/>
      <c r="AF103" s="657"/>
    </row>
    <row r="104" spans="2:32" ht="30" customHeight="1">
      <c r="W104" s="657"/>
      <c r="X104" s="657"/>
      <c r="Y104" s="657"/>
      <c r="Z104" s="658"/>
      <c r="AA104" s="658"/>
      <c r="AB104" s="623"/>
      <c r="AC104" s="578" t="str">
        <f t="shared" si="27"/>
        <v/>
      </c>
      <c r="AD104" s="578" t="str">
        <f t="shared" si="29"/>
        <v/>
      </c>
      <c r="AE104" s="657"/>
      <c r="AF104" s="657"/>
    </row>
    <row r="105" spans="2:32" ht="30" customHeight="1">
      <c r="W105" s="657"/>
      <c r="X105" s="657"/>
      <c r="Y105" s="657"/>
      <c r="Z105" s="658"/>
      <c r="AA105" s="658"/>
      <c r="AB105" s="623"/>
      <c r="AC105" s="578" t="str">
        <f t="shared" si="27"/>
        <v/>
      </c>
      <c r="AD105" s="578" t="str">
        <f t="shared" si="29"/>
        <v/>
      </c>
      <c r="AE105" s="657"/>
      <c r="AF105" s="657"/>
    </row>
    <row r="106" spans="2:32" ht="30" customHeight="1">
      <c r="W106" s="657"/>
      <c r="X106" s="657"/>
      <c r="Y106" s="657"/>
      <c r="Z106" s="658"/>
      <c r="AA106" s="658"/>
      <c r="AB106" s="623"/>
      <c r="AC106" s="578" t="str">
        <f t="shared" si="27"/>
        <v/>
      </c>
      <c r="AD106" s="578" t="str">
        <f t="shared" si="29"/>
        <v/>
      </c>
      <c r="AE106" s="657"/>
      <c r="AF106" s="657"/>
    </row>
    <row r="107" spans="2:32" ht="30" customHeight="1">
      <c r="W107" s="657"/>
      <c r="X107" s="657"/>
      <c r="Y107" s="657"/>
      <c r="Z107" s="658"/>
      <c r="AA107" s="658"/>
      <c r="AB107" s="623"/>
      <c r="AC107" s="578" t="str">
        <f t="shared" si="27"/>
        <v/>
      </c>
      <c r="AD107" s="578" t="str">
        <f t="shared" si="29"/>
        <v/>
      </c>
      <c r="AE107" s="657"/>
      <c r="AF107" s="657"/>
    </row>
    <row r="108" spans="2:32" ht="30" customHeight="1">
      <c r="W108" s="657"/>
      <c r="X108" s="657"/>
      <c r="Y108" s="657"/>
      <c r="Z108" s="658"/>
      <c r="AA108" s="658"/>
      <c r="AB108" s="623"/>
      <c r="AC108" s="578" t="str">
        <f t="shared" ref="AC108:AC139" si="30">IFERROR((VLOOKUP(X108,$C$8:$I$20,5,FALSE)),"")</f>
        <v/>
      </c>
      <c r="AD108" s="578" t="str">
        <f t="shared" si="29"/>
        <v/>
      </c>
      <c r="AE108" s="657"/>
      <c r="AF108" s="657"/>
    </row>
    <row r="109" spans="2:32" ht="30" customHeight="1">
      <c r="W109" s="657"/>
      <c r="X109" s="657"/>
      <c r="Y109" s="657"/>
      <c r="Z109" s="658"/>
      <c r="AA109" s="658"/>
      <c r="AB109" s="623"/>
      <c r="AC109" s="578" t="str">
        <f t="shared" si="30"/>
        <v/>
      </c>
      <c r="AD109" s="578" t="str">
        <f t="shared" si="29"/>
        <v/>
      </c>
      <c r="AE109" s="657"/>
      <c r="AF109" s="657"/>
    </row>
    <row r="110" spans="2:32" ht="30" customHeight="1">
      <c r="W110" s="657"/>
      <c r="X110" s="657"/>
      <c r="Y110" s="657"/>
      <c r="Z110" s="658"/>
      <c r="AA110" s="658"/>
      <c r="AB110" s="623"/>
      <c r="AC110" s="578" t="str">
        <f t="shared" si="30"/>
        <v/>
      </c>
      <c r="AD110" s="578" t="str">
        <f t="shared" si="29"/>
        <v/>
      </c>
      <c r="AE110" s="657"/>
      <c r="AF110" s="657"/>
    </row>
    <row r="111" spans="2:32" ht="30" customHeight="1">
      <c r="W111" s="657"/>
      <c r="X111" s="657"/>
      <c r="Y111" s="657"/>
      <c r="Z111" s="658"/>
      <c r="AA111" s="658"/>
      <c r="AB111" s="623"/>
      <c r="AC111" s="578" t="str">
        <f t="shared" si="30"/>
        <v/>
      </c>
      <c r="AD111" s="578" t="str">
        <f t="shared" si="29"/>
        <v/>
      </c>
      <c r="AE111" s="657"/>
      <c r="AF111" s="657"/>
    </row>
    <row r="112" spans="2:32" ht="30" customHeight="1">
      <c r="W112" s="657"/>
      <c r="X112" s="657"/>
      <c r="Y112" s="657"/>
      <c r="Z112" s="658"/>
      <c r="AA112" s="658"/>
      <c r="AB112" s="623"/>
      <c r="AC112" s="578" t="str">
        <f t="shared" si="30"/>
        <v/>
      </c>
      <c r="AD112" s="578" t="str">
        <f t="shared" si="29"/>
        <v/>
      </c>
      <c r="AE112" s="657"/>
      <c r="AF112" s="657"/>
    </row>
    <row r="113" spans="23:32" ht="30" customHeight="1">
      <c r="W113" s="657"/>
      <c r="X113" s="657"/>
      <c r="Y113" s="657"/>
      <c r="Z113" s="658"/>
      <c r="AA113" s="658"/>
      <c r="AB113" s="623"/>
      <c r="AC113" s="578" t="str">
        <f t="shared" si="30"/>
        <v/>
      </c>
      <c r="AD113" s="578" t="str">
        <f t="shared" si="29"/>
        <v/>
      </c>
      <c r="AE113" s="657"/>
      <c r="AF113" s="657"/>
    </row>
    <row r="114" spans="23:32" ht="30" customHeight="1">
      <c r="W114" s="657"/>
      <c r="X114" s="657"/>
      <c r="Y114" s="657"/>
      <c r="Z114" s="658"/>
      <c r="AA114" s="658"/>
      <c r="AB114" s="623"/>
      <c r="AC114" s="578" t="str">
        <f t="shared" si="30"/>
        <v/>
      </c>
      <c r="AD114" s="578" t="str">
        <f t="shared" si="29"/>
        <v/>
      </c>
      <c r="AE114" s="657"/>
      <c r="AF114" s="657"/>
    </row>
    <row r="115" spans="23:32" ht="30" customHeight="1">
      <c r="W115" s="657"/>
      <c r="X115" s="657"/>
      <c r="Y115" s="657"/>
      <c r="Z115" s="658"/>
      <c r="AA115" s="658"/>
      <c r="AB115" s="623"/>
      <c r="AC115" s="578" t="str">
        <f t="shared" si="30"/>
        <v/>
      </c>
      <c r="AD115" s="578" t="str">
        <f t="shared" si="29"/>
        <v/>
      </c>
      <c r="AE115" s="657"/>
      <c r="AF115" s="657"/>
    </row>
    <row r="116" spans="23:32" ht="30" customHeight="1">
      <c r="W116" s="657"/>
      <c r="X116" s="657"/>
      <c r="Y116" s="657"/>
      <c r="Z116" s="658"/>
      <c r="AA116" s="658"/>
      <c r="AB116" s="623"/>
      <c r="AC116" s="578" t="str">
        <f t="shared" si="30"/>
        <v/>
      </c>
      <c r="AD116" s="578" t="str">
        <f t="shared" si="29"/>
        <v/>
      </c>
      <c r="AE116" s="657"/>
      <c r="AF116" s="657"/>
    </row>
    <row r="117" spans="23:32" ht="30" customHeight="1">
      <c r="W117" s="657"/>
      <c r="X117" s="657"/>
      <c r="Y117" s="657"/>
      <c r="Z117" s="658"/>
      <c r="AA117" s="658"/>
      <c r="AB117" s="623"/>
      <c r="AC117" s="578" t="str">
        <f t="shared" si="30"/>
        <v/>
      </c>
      <c r="AD117" s="578" t="str">
        <f t="shared" si="29"/>
        <v/>
      </c>
      <c r="AE117" s="657"/>
      <c r="AF117" s="657"/>
    </row>
    <row r="118" spans="23:32" ht="30" customHeight="1">
      <c r="W118" s="657"/>
      <c r="X118" s="657"/>
      <c r="Y118" s="657"/>
      <c r="Z118" s="658"/>
      <c r="AA118" s="658"/>
      <c r="AB118" s="623"/>
      <c r="AC118" s="578" t="str">
        <f t="shared" si="30"/>
        <v/>
      </c>
      <c r="AD118" s="578" t="str">
        <f t="shared" si="29"/>
        <v/>
      </c>
      <c r="AE118" s="657"/>
      <c r="AF118" s="657"/>
    </row>
    <row r="119" spans="23:32" ht="30" customHeight="1">
      <c r="W119" s="657"/>
      <c r="X119" s="657"/>
      <c r="Y119" s="657"/>
      <c r="Z119" s="658"/>
      <c r="AA119" s="658"/>
      <c r="AB119" s="623"/>
      <c r="AC119" s="578" t="str">
        <f t="shared" si="30"/>
        <v/>
      </c>
      <c r="AD119" s="578" t="str">
        <f t="shared" si="29"/>
        <v/>
      </c>
      <c r="AE119" s="657"/>
      <c r="AF119" s="657"/>
    </row>
    <row r="120" spans="23:32" ht="30" customHeight="1">
      <c r="W120" s="657"/>
      <c r="X120" s="657"/>
      <c r="Y120" s="657"/>
      <c r="Z120" s="658"/>
      <c r="AA120" s="658"/>
      <c r="AB120" s="623"/>
      <c r="AC120" s="578" t="str">
        <f t="shared" si="30"/>
        <v/>
      </c>
      <c r="AD120" s="578" t="str">
        <f t="shared" si="29"/>
        <v/>
      </c>
      <c r="AE120" s="657"/>
      <c r="AF120" s="657"/>
    </row>
    <row r="121" spans="23:32" ht="30" customHeight="1">
      <c r="W121" s="657"/>
      <c r="X121" s="657"/>
      <c r="Y121" s="657"/>
      <c r="Z121" s="658"/>
      <c r="AA121" s="658"/>
      <c r="AB121" s="623"/>
      <c r="AC121" s="578" t="str">
        <f t="shared" si="30"/>
        <v/>
      </c>
      <c r="AD121" s="578" t="str">
        <f t="shared" si="29"/>
        <v/>
      </c>
      <c r="AE121" s="657"/>
      <c r="AF121" s="657"/>
    </row>
    <row r="122" spans="23:32" ht="30" customHeight="1">
      <c r="W122" s="657"/>
      <c r="X122" s="657"/>
      <c r="Y122" s="657"/>
      <c r="Z122" s="658"/>
      <c r="AA122" s="658"/>
      <c r="AB122" s="658"/>
      <c r="AC122" s="578" t="str">
        <f t="shared" si="30"/>
        <v/>
      </c>
      <c r="AD122" s="578" t="str">
        <f t="shared" si="29"/>
        <v/>
      </c>
      <c r="AE122" s="657"/>
      <c r="AF122" s="657"/>
    </row>
    <row r="123" spans="23:32" ht="30" customHeight="1">
      <c r="W123" s="657"/>
      <c r="X123" s="657"/>
      <c r="Y123" s="657"/>
      <c r="Z123" s="658"/>
      <c r="AA123" s="658"/>
      <c r="AB123" s="658"/>
      <c r="AC123" s="578" t="str">
        <f t="shared" si="30"/>
        <v/>
      </c>
      <c r="AD123" s="578" t="str">
        <f t="shared" si="29"/>
        <v/>
      </c>
      <c r="AE123" s="657"/>
      <c r="AF123" s="657"/>
    </row>
    <row r="124" spans="23:32" ht="30" customHeight="1">
      <c r="W124" s="657"/>
      <c r="X124" s="657"/>
      <c r="Y124" s="657"/>
      <c r="Z124" s="658"/>
      <c r="AA124" s="658"/>
      <c r="AB124" s="658"/>
      <c r="AC124" s="578" t="str">
        <f t="shared" si="30"/>
        <v/>
      </c>
      <c r="AD124" s="578" t="str">
        <f t="shared" si="29"/>
        <v/>
      </c>
      <c r="AE124" s="657"/>
      <c r="AF124" s="657"/>
    </row>
    <row r="125" spans="23:32" ht="30" customHeight="1">
      <c r="W125" s="657"/>
      <c r="X125" s="657"/>
      <c r="Y125" s="657"/>
      <c r="Z125" s="658"/>
      <c r="AA125" s="658"/>
      <c r="AB125" s="658"/>
      <c r="AC125" s="578" t="str">
        <f t="shared" si="30"/>
        <v/>
      </c>
      <c r="AD125" s="578" t="str">
        <f t="shared" si="29"/>
        <v/>
      </c>
      <c r="AE125" s="657"/>
      <c r="AF125" s="657"/>
    </row>
    <row r="126" spans="23:32" ht="30" customHeight="1">
      <c r="W126" s="657"/>
      <c r="X126" s="657"/>
      <c r="Y126" s="657"/>
      <c r="Z126" s="658"/>
      <c r="AA126" s="658"/>
      <c r="AB126" s="658"/>
      <c r="AC126" s="578" t="str">
        <f t="shared" si="30"/>
        <v/>
      </c>
      <c r="AD126" s="578" t="str">
        <f t="shared" si="29"/>
        <v/>
      </c>
      <c r="AE126" s="657"/>
      <c r="AF126" s="657"/>
    </row>
    <row r="127" spans="23:32" ht="30" customHeight="1">
      <c r="W127" s="657"/>
      <c r="X127" s="657"/>
      <c r="Y127" s="657"/>
      <c r="Z127" s="658"/>
      <c r="AA127" s="658"/>
      <c r="AB127" s="658"/>
      <c r="AC127" s="578" t="str">
        <f t="shared" si="30"/>
        <v/>
      </c>
      <c r="AD127" s="578" t="str">
        <f t="shared" si="29"/>
        <v/>
      </c>
      <c r="AE127" s="657"/>
      <c r="AF127" s="657"/>
    </row>
    <row r="128" spans="23:32" ht="30" customHeight="1">
      <c r="W128" s="657"/>
      <c r="X128" s="657"/>
      <c r="Y128" s="657"/>
      <c r="Z128" s="658"/>
      <c r="AA128" s="658"/>
      <c r="AB128" s="658"/>
      <c r="AC128" s="578" t="str">
        <f t="shared" si="30"/>
        <v/>
      </c>
      <c r="AD128" s="578" t="str">
        <f t="shared" si="29"/>
        <v/>
      </c>
      <c r="AE128" s="657"/>
      <c r="AF128" s="657"/>
    </row>
    <row r="129" spans="23:32" ht="30" customHeight="1">
      <c r="W129" s="657"/>
      <c r="X129" s="657"/>
      <c r="Y129" s="657"/>
      <c r="Z129" s="658"/>
      <c r="AA129" s="658"/>
      <c r="AB129" s="658"/>
      <c r="AC129" s="578" t="str">
        <f t="shared" si="30"/>
        <v/>
      </c>
      <c r="AD129" s="578" t="str">
        <f t="shared" si="29"/>
        <v/>
      </c>
      <c r="AE129" s="657"/>
      <c r="AF129" s="657"/>
    </row>
    <row r="130" spans="23:32" ht="30" customHeight="1">
      <c r="W130" s="657"/>
      <c r="X130" s="657"/>
      <c r="Y130" s="657"/>
      <c r="Z130" s="658"/>
      <c r="AA130" s="658"/>
      <c r="AB130" s="658"/>
      <c r="AC130" s="578" t="str">
        <f t="shared" si="30"/>
        <v/>
      </c>
      <c r="AD130" s="578" t="str">
        <f t="shared" si="29"/>
        <v/>
      </c>
      <c r="AE130" s="657"/>
      <c r="AF130" s="657"/>
    </row>
    <row r="131" spans="23:32" ht="30" customHeight="1">
      <c r="W131" s="657"/>
      <c r="X131" s="657"/>
      <c r="Y131" s="657"/>
      <c r="Z131" s="658"/>
      <c r="AA131" s="658"/>
      <c r="AB131" s="658"/>
      <c r="AC131" s="578" t="str">
        <f t="shared" si="30"/>
        <v/>
      </c>
      <c r="AD131" s="578" t="str">
        <f t="shared" si="29"/>
        <v/>
      </c>
      <c r="AE131" s="657"/>
      <c r="AF131" s="657"/>
    </row>
    <row r="132" spans="23:32" ht="30" customHeight="1">
      <c r="W132" s="657"/>
      <c r="X132" s="657"/>
      <c r="Y132" s="657"/>
      <c r="Z132" s="658"/>
      <c r="AA132" s="658"/>
      <c r="AB132" s="658"/>
      <c r="AC132" s="578" t="str">
        <f t="shared" si="30"/>
        <v/>
      </c>
      <c r="AD132" s="578" t="str">
        <f t="shared" si="29"/>
        <v/>
      </c>
      <c r="AE132" s="657"/>
      <c r="AF132" s="657"/>
    </row>
    <row r="133" spans="23:32" ht="30" customHeight="1">
      <c r="W133" s="657"/>
      <c r="X133" s="657"/>
      <c r="Y133" s="657"/>
      <c r="Z133" s="658"/>
      <c r="AA133" s="658"/>
      <c r="AB133" s="658"/>
      <c r="AC133" s="578" t="str">
        <f t="shared" si="30"/>
        <v/>
      </c>
      <c r="AD133" s="578" t="str">
        <f t="shared" si="29"/>
        <v/>
      </c>
      <c r="AE133" s="657"/>
      <c r="AF133" s="657"/>
    </row>
    <row r="134" spans="23:32" ht="30" customHeight="1">
      <c r="W134" s="657"/>
      <c r="X134" s="657"/>
      <c r="Y134" s="657"/>
      <c r="Z134" s="658"/>
      <c r="AA134" s="658"/>
      <c r="AB134" s="658"/>
      <c r="AC134" s="578" t="str">
        <f t="shared" si="30"/>
        <v/>
      </c>
      <c r="AD134" s="578" t="str">
        <f t="shared" si="29"/>
        <v/>
      </c>
      <c r="AE134" s="657"/>
      <c r="AF134" s="657"/>
    </row>
    <row r="135" spans="23:32" ht="30" customHeight="1">
      <c r="W135" s="657"/>
      <c r="X135" s="657"/>
      <c r="Y135" s="657"/>
      <c r="Z135" s="658"/>
      <c r="AA135" s="658"/>
      <c r="AB135" s="658"/>
      <c r="AC135" s="578" t="str">
        <f t="shared" si="30"/>
        <v/>
      </c>
      <c r="AD135" s="578" t="str">
        <f t="shared" si="29"/>
        <v/>
      </c>
      <c r="AE135" s="657"/>
      <c r="AF135" s="657"/>
    </row>
    <row r="136" spans="23:32" ht="30" customHeight="1">
      <c r="W136" s="657"/>
      <c r="X136" s="657"/>
      <c r="Y136" s="657"/>
      <c r="Z136" s="658"/>
      <c r="AA136" s="658"/>
      <c r="AB136" s="658"/>
      <c r="AC136" s="578" t="str">
        <f t="shared" si="30"/>
        <v/>
      </c>
      <c r="AD136" s="578" t="str">
        <f t="shared" si="29"/>
        <v/>
      </c>
      <c r="AE136" s="657"/>
      <c r="AF136" s="657"/>
    </row>
    <row r="137" spans="23:32" ht="30" customHeight="1">
      <c r="W137" s="657"/>
      <c r="X137" s="657"/>
      <c r="Y137" s="657"/>
      <c r="Z137" s="658"/>
      <c r="AA137" s="658"/>
      <c r="AB137" s="658"/>
      <c r="AC137" s="578" t="str">
        <f t="shared" si="30"/>
        <v/>
      </c>
      <c r="AD137" s="578" t="str">
        <f t="shared" si="29"/>
        <v/>
      </c>
      <c r="AE137" s="657"/>
      <c r="AF137" s="657"/>
    </row>
    <row r="138" spans="23:32" ht="30" customHeight="1">
      <c r="W138" s="657"/>
      <c r="X138" s="657"/>
      <c r="Y138" s="657"/>
      <c r="Z138" s="658"/>
      <c r="AA138" s="658"/>
      <c r="AB138" s="658"/>
      <c r="AC138" s="578" t="str">
        <f t="shared" si="30"/>
        <v/>
      </c>
      <c r="AD138" s="578" t="str">
        <f t="shared" si="29"/>
        <v/>
      </c>
      <c r="AE138" s="657"/>
      <c r="AF138" s="657"/>
    </row>
    <row r="139" spans="23:32" ht="30" customHeight="1">
      <c r="W139" s="657"/>
      <c r="X139" s="657"/>
      <c r="Y139" s="657"/>
      <c r="Z139" s="658"/>
      <c r="AA139" s="658"/>
      <c r="AB139" s="658"/>
      <c r="AC139" s="578" t="str">
        <f t="shared" si="30"/>
        <v/>
      </c>
      <c r="AD139" s="578" t="str">
        <f t="shared" si="29"/>
        <v/>
      </c>
      <c r="AE139" s="657"/>
      <c r="AF139" s="657"/>
    </row>
    <row r="140" spans="23:32" ht="30" customHeight="1">
      <c r="W140" s="657"/>
      <c r="X140" s="657"/>
      <c r="Y140" s="657"/>
      <c r="Z140" s="658"/>
      <c r="AA140" s="658"/>
      <c r="AB140" s="658"/>
      <c r="AC140" s="578" t="str">
        <f t="shared" ref="AC140:AC171" si="31">IFERROR((VLOOKUP(X140,$C$8:$I$20,5,FALSE)),"")</f>
        <v/>
      </c>
      <c r="AD140" s="578" t="str">
        <f t="shared" si="29"/>
        <v/>
      </c>
      <c r="AE140" s="657"/>
      <c r="AF140" s="657"/>
    </row>
    <row r="141" spans="23:32" ht="30" customHeight="1">
      <c r="W141" s="657"/>
      <c r="X141" s="657"/>
      <c r="Y141" s="657"/>
      <c r="Z141" s="658"/>
      <c r="AA141" s="658"/>
      <c r="AB141" s="658"/>
      <c r="AC141" s="578" t="str">
        <f t="shared" si="31"/>
        <v/>
      </c>
      <c r="AD141" s="578" t="str">
        <f t="shared" si="29"/>
        <v/>
      </c>
      <c r="AE141" s="657"/>
      <c r="AF141" s="657"/>
    </row>
    <row r="142" spans="23:32" ht="30" customHeight="1">
      <c r="W142" s="657"/>
      <c r="X142" s="657"/>
      <c r="Y142" s="657"/>
      <c r="Z142" s="658"/>
      <c r="AA142" s="658"/>
      <c r="AB142" s="658"/>
      <c r="AC142" s="578" t="str">
        <f t="shared" si="31"/>
        <v/>
      </c>
      <c r="AD142" s="578" t="str">
        <f t="shared" si="29"/>
        <v/>
      </c>
      <c r="AE142" s="657"/>
      <c r="AF142" s="657"/>
    </row>
    <row r="143" spans="23:32" ht="30" customHeight="1">
      <c r="W143" s="657"/>
      <c r="X143" s="657"/>
      <c r="Y143" s="657"/>
      <c r="Z143" s="658"/>
      <c r="AA143" s="658"/>
      <c r="AB143" s="658"/>
      <c r="AC143" s="578" t="str">
        <f t="shared" si="31"/>
        <v/>
      </c>
      <c r="AD143" s="578" t="str">
        <f t="shared" si="29"/>
        <v/>
      </c>
      <c r="AE143" s="657"/>
      <c r="AF143" s="657"/>
    </row>
    <row r="144" spans="23:32" ht="30" customHeight="1">
      <c r="W144" s="657"/>
      <c r="X144" s="657"/>
      <c r="Y144" s="657"/>
      <c r="Z144" s="658"/>
      <c r="AA144" s="658"/>
      <c r="AB144" s="658"/>
      <c r="AC144" s="578" t="str">
        <f t="shared" si="31"/>
        <v/>
      </c>
      <c r="AD144" s="578" t="str">
        <f t="shared" si="29"/>
        <v/>
      </c>
      <c r="AE144" s="657"/>
      <c r="AF144" s="657"/>
    </row>
    <row r="145" spans="23:32" ht="30" customHeight="1">
      <c r="W145" s="657"/>
      <c r="X145" s="657"/>
      <c r="Y145" s="657"/>
      <c r="Z145" s="658"/>
      <c r="AA145" s="658"/>
      <c r="AB145" s="658"/>
      <c r="AC145" s="578" t="str">
        <f t="shared" si="31"/>
        <v/>
      </c>
      <c r="AD145" s="578" t="str">
        <f t="shared" si="29"/>
        <v/>
      </c>
      <c r="AE145" s="657"/>
      <c r="AF145" s="657"/>
    </row>
    <row r="146" spans="23:32" ht="30" customHeight="1">
      <c r="W146" s="657"/>
      <c r="X146" s="657"/>
      <c r="Y146" s="657"/>
      <c r="Z146" s="658"/>
      <c r="AA146" s="658"/>
      <c r="AB146" s="658"/>
      <c r="AC146" s="578" t="str">
        <f t="shared" si="31"/>
        <v/>
      </c>
      <c r="AD146" s="578" t="str">
        <f t="shared" si="29"/>
        <v/>
      </c>
      <c r="AE146" s="657"/>
      <c r="AF146" s="657"/>
    </row>
    <row r="147" spans="23:32" ht="30" customHeight="1">
      <c r="W147" s="657"/>
      <c r="X147" s="657"/>
      <c r="Y147" s="657"/>
      <c r="Z147" s="658"/>
      <c r="AA147" s="658"/>
      <c r="AB147" s="658"/>
      <c r="AC147" s="578" t="str">
        <f t="shared" si="31"/>
        <v/>
      </c>
      <c r="AD147" s="578" t="str">
        <f t="shared" si="29"/>
        <v/>
      </c>
      <c r="AE147" s="657"/>
      <c r="AF147" s="657"/>
    </row>
    <row r="148" spans="23:32" ht="30" customHeight="1">
      <c r="W148" s="657"/>
      <c r="X148" s="657"/>
      <c r="Y148" s="657"/>
      <c r="Z148" s="658"/>
      <c r="AA148" s="658"/>
      <c r="AB148" s="658"/>
      <c r="AC148" s="578" t="str">
        <f t="shared" si="31"/>
        <v/>
      </c>
      <c r="AD148" s="578" t="str">
        <f t="shared" si="29"/>
        <v/>
      </c>
      <c r="AE148" s="657"/>
      <c r="AF148" s="657"/>
    </row>
    <row r="149" spans="23:32" ht="30" customHeight="1">
      <c r="W149" s="657"/>
      <c r="X149" s="657"/>
      <c r="Y149" s="657"/>
      <c r="Z149" s="658"/>
      <c r="AA149" s="658"/>
      <c r="AB149" s="658"/>
      <c r="AC149" s="578" t="str">
        <f t="shared" si="31"/>
        <v/>
      </c>
      <c r="AD149" s="578" t="str">
        <f t="shared" ref="AD149:AD181" si="32">IF(Z149&gt;0,(AC149*Z149),"")</f>
        <v/>
      </c>
      <c r="AE149" s="657"/>
      <c r="AF149" s="657"/>
    </row>
    <row r="150" spans="23:32" ht="30" customHeight="1">
      <c r="W150" s="657"/>
      <c r="X150" s="657"/>
      <c r="Y150" s="657"/>
      <c r="Z150" s="658"/>
      <c r="AA150" s="658"/>
      <c r="AB150" s="658"/>
      <c r="AC150" s="578" t="str">
        <f t="shared" si="31"/>
        <v/>
      </c>
      <c r="AD150" s="578" t="str">
        <f t="shared" si="32"/>
        <v/>
      </c>
      <c r="AE150" s="657"/>
      <c r="AF150" s="657"/>
    </row>
    <row r="151" spans="23:32" ht="30" customHeight="1">
      <c r="W151" s="657"/>
      <c r="X151" s="657"/>
      <c r="Y151" s="657"/>
      <c r="Z151" s="658"/>
      <c r="AA151" s="658"/>
      <c r="AB151" s="658"/>
      <c r="AC151" s="578" t="str">
        <f t="shared" si="31"/>
        <v/>
      </c>
      <c r="AD151" s="578" t="str">
        <f t="shared" si="32"/>
        <v/>
      </c>
      <c r="AE151" s="657"/>
      <c r="AF151" s="657"/>
    </row>
    <row r="152" spans="23:32" ht="30" customHeight="1">
      <c r="W152" s="657"/>
      <c r="X152" s="657"/>
      <c r="Y152" s="657"/>
      <c r="Z152" s="658"/>
      <c r="AA152" s="658"/>
      <c r="AB152" s="658"/>
      <c r="AC152" s="578" t="str">
        <f t="shared" si="31"/>
        <v/>
      </c>
      <c r="AD152" s="578" t="str">
        <f t="shared" si="32"/>
        <v/>
      </c>
      <c r="AE152" s="657"/>
      <c r="AF152" s="657"/>
    </row>
    <row r="153" spans="23:32" ht="30" customHeight="1">
      <c r="W153" s="657"/>
      <c r="X153" s="657"/>
      <c r="Y153" s="657"/>
      <c r="Z153" s="658"/>
      <c r="AA153" s="658"/>
      <c r="AB153" s="658"/>
      <c r="AC153" s="578" t="str">
        <f t="shared" si="31"/>
        <v/>
      </c>
      <c r="AD153" s="578" t="str">
        <f t="shared" si="32"/>
        <v/>
      </c>
      <c r="AE153" s="657"/>
      <c r="AF153" s="657"/>
    </row>
    <row r="154" spans="23:32" ht="30" customHeight="1">
      <c r="W154" s="657"/>
      <c r="X154" s="657"/>
      <c r="Y154" s="657"/>
      <c r="Z154" s="658"/>
      <c r="AA154" s="658"/>
      <c r="AB154" s="658"/>
      <c r="AC154" s="578" t="str">
        <f t="shared" si="31"/>
        <v/>
      </c>
      <c r="AD154" s="578" t="str">
        <f t="shared" si="32"/>
        <v/>
      </c>
      <c r="AE154" s="657"/>
      <c r="AF154" s="657"/>
    </row>
    <row r="155" spans="23:32" ht="30" customHeight="1">
      <c r="W155" s="657"/>
      <c r="X155" s="657"/>
      <c r="Y155" s="657"/>
      <c r="Z155" s="658"/>
      <c r="AA155" s="658"/>
      <c r="AB155" s="658"/>
      <c r="AC155" s="578" t="str">
        <f t="shared" si="31"/>
        <v/>
      </c>
      <c r="AD155" s="578" t="str">
        <f t="shared" si="32"/>
        <v/>
      </c>
      <c r="AE155" s="657"/>
      <c r="AF155" s="657"/>
    </row>
    <row r="156" spans="23:32" ht="30" customHeight="1">
      <c r="W156" s="657"/>
      <c r="X156" s="657"/>
      <c r="Y156" s="657"/>
      <c r="Z156" s="658"/>
      <c r="AA156" s="658"/>
      <c r="AB156" s="658"/>
      <c r="AC156" s="578" t="str">
        <f t="shared" si="31"/>
        <v/>
      </c>
      <c r="AD156" s="578" t="str">
        <f t="shared" si="32"/>
        <v/>
      </c>
      <c r="AE156" s="657"/>
      <c r="AF156" s="657"/>
    </row>
    <row r="157" spans="23:32" ht="30" customHeight="1">
      <c r="W157" s="657"/>
      <c r="X157" s="657"/>
      <c r="Y157" s="657"/>
      <c r="Z157" s="658"/>
      <c r="AA157" s="658"/>
      <c r="AB157" s="658"/>
      <c r="AC157" s="578" t="str">
        <f t="shared" si="31"/>
        <v/>
      </c>
      <c r="AD157" s="578" t="str">
        <f t="shared" si="32"/>
        <v/>
      </c>
      <c r="AE157" s="657"/>
      <c r="AF157" s="657"/>
    </row>
    <row r="158" spans="23:32" ht="30" customHeight="1">
      <c r="W158" s="657"/>
      <c r="X158" s="657"/>
      <c r="Y158" s="657"/>
      <c r="Z158" s="658"/>
      <c r="AA158" s="658"/>
      <c r="AB158" s="658"/>
      <c r="AC158" s="578" t="str">
        <f t="shared" si="31"/>
        <v/>
      </c>
      <c r="AD158" s="578" t="str">
        <f t="shared" si="32"/>
        <v/>
      </c>
      <c r="AE158" s="657"/>
      <c r="AF158" s="657"/>
    </row>
    <row r="159" spans="23:32" ht="30" customHeight="1">
      <c r="W159" s="657"/>
      <c r="X159" s="657"/>
      <c r="Y159" s="657"/>
      <c r="Z159" s="658"/>
      <c r="AA159" s="658"/>
      <c r="AB159" s="658"/>
      <c r="AC159" s="578" t="str">
        <f t="shared" si="31"/>
        <v/>
      </c>
      <c r="AD159" s="578" t="str">
        <f t="shared" si="32"/>
        <v/>
      </c>
      <c r="AE159" s="657"/>
      <c r="AF159" s="657"/>
    </row>
    <row r="160" spans="23:32" ht="30" customHeight="1">
      <c r="W160" s="657"/>
      <c r="X160" s="657"/>
      <c r="Y160" s="657"/>
      <c r="Z160" s="658"/>
      <c r="AA160" s="658"/>
      <c r="AB160" s="658"/>
      <c r="AC160" s="578" t="str">
        <f t="shared" si="31"/>
        <v/>
      </c>
      <c r="AD160" s="578" t="str">
        <f t="shared" si="32"/>
        <v/>
      </c>
      <c r="AE160" s="657"/>
      <c r="AF160" s="657"/>
    </row>
    <row r="161" spans="23:32" ht="30" customHeight="1">
      <c r="W161" s="657"/>
      <c r="X161" s="657"/>
      <c r="Y161" s="657"/>
      <c r="Z161" s="658"/>
      <c r="AA161" s="658"/>
      <c r="AB161" s="658"/>
      <c r="AC161" s="578" t="str">
        <f t="shared" si="31"/>
        <v/>
      </c>
      <c r="AD161" s="578" t="str">
        <f t="shared" si="32"/>
        <v/>
      </c>
      <c r="AE161" s="657"/>
      <c r="AF161" s="657"/>
    </row>
    <row r="162" spans="23:32" ht="30" customHeight="1">
      <c r="W162" s="657"/>
      <c r="X162" s="657"/>
      <c r="Y162" s="657"/>
      <c r="Z162" s="658"/>
      <c r="AA162" s="658"/>
      <c r="AB162" s="658"/>
      <c r="AC162" s="578" t="str">
        <f t="shared" si="31"/>
        <v/>
      </c>
      <c r="AD162" s="578" t="str">
        <f t="shared" si="32"/>
        <v/>
      </c>
      <c r="AE162" s="657"/>
      <c r="AF162" s="657"/>
    </row>
    <row r="163" spans="23:32" ht="30" customHeight="1">
      <c r="W163" s="657"/>
      <c r="X163" s="657"/>
      <c r="Y163" s="657"/>
      <c r="Z163" s="658"/>
      <c r="AA163" s="658"/>
      <c r="AB163" s="658"/>
      <c r="AC163" s="578" t="str">
        <f t="shared" si="31"/>
        <v/>
      </c>
      <c r="AD163" s="578" t="str">
        <f t="shared" si="32"/>
        <v/>
      </c>
      <c r="AE163" s="657"/>
      <c r="AF163" s="657"/>
    </row>
    <row r="164" spans="23:32" ht="30" customHeight="1">
      <c r="W164" s="657"/>
      <c r="X164" s="657"/>
      <c r="Y164" s="657"/>
      <c r="Z164" s="658"/>
      <c r="AA164" s="658"/>
      <c r="AB164" s="658"/>
      <c r="AC164" s="578" t="str">
        <f t="shared" si="31"/>
        <v/>
      </c>
      <c r="AD164" s="578" t="str">
        <f t="shared" si="32"/>
        <v/>
      </c>
      <c r="AE164" s="657"/>
      <c r="AF164" s="657"/>
    </row>
    <row r="165" spans="23:32" ht="30" customHeight="1">
      <c r="W165" s="657"/>
      <c r="X165" s="657"/>
      <c r="Y165" s="657"/>
      <c r="Z165" s="658"/>
      <c r="AA165" s="658"/>
      <c r="AB165" s="658"/>
      <c r="AC165" s="578" t="str">
        <f t="shared" si="31"/>
        <v/>
      </c>
      <c r="AD165" s="578" t="str">
        <f t="shared" si="32"/>
        <v/>
      </c>
      <c r="AE165" s="657"/>
      <c r="AF165" s="657"/>
    </row>
    <row r="166" spans="23:32" ht="30" customHeight="1">
      <c r="W166" s="657"/>
      <c r="X166" s="657"/>
      <c r="Y166" s="657"/>
      <c r="Z166" s="658"/>
      <c r="AA166" s="658"/>
      <c r="AB166" s="658"/>
      <c r="AC166" s="578" t="str">
        <f t="shared" si="31"/>
        <v/>
      </c>
      <c r="AD166" s="578" t="str">
        <f t="shared" si="32"/>
        <v/>
      </c>
      <c r="AE166" s="657"/>
      <c r="AF166" s="657"/>
    </row>
    <row r="167" spans="23:32" ht="30" customHeight="1">
      <c r="W167" s="657"/>
      <c r="X167" s="657"/>
      <c r="Y167" s="657"/>
      <c r="Z167" s="658"/>
      <c r="AA167" s="658"/>
      <c r="AB167" s="658"/>
      <c r="AC167" s="578" t="str">
        <f t="shared" si="31"/>
        <v/>
      </c>
      <c r="AD167" s="578" t="str">
        <f t="shared" si="32"/>
        <v/>
      </c>
      <c r="AE167" s="657"/>
      <c r="AF167" s="657"/>
    </row>
    <row r="168" spans="23:32" ht="30" customHeight="1">
      <c r="W168" s="657"/>
      <c r="X168" s="657"/>
      <c r="Y168" s="657"/>
      <c r="Z168" s="658"/>
      <c r="AA168" s="658"/>
      <c r="AB168" s="658"/>
      <c r="AC168" s="578" t="str">
        <f t="shared" si="31"/>
        <v/>
      </c>
      <c r="AD168" s="578" t="str">
        <f t="shared" si="32"/>
        <v/>
      </c>
      <c r="AE168" s="657"/>
      <c r="AF168" s="657"/>
    </row>
    <row r="169" spans="23:32" ht="30" customHeight="1">
      <c r="W169" s="657"/>
      <c r="X169" s="657"/>
      <c r="Y169" s="657"/>
      <c r="Z169" s="658"/>
      <c r="AA169" s="658"/>
      <c r="AB169" s="658"/>
      <c r="AC169" s="578" t="str">
        <f t="shared" si="31"/>
        <v/>
      </c>
      <c r="AD169" s="578" t="str">
        <f t="shared" si="32"/>
        <v/>
      </c>
      <c r="AE169" s="657"/>
      <c r="AF169" s="657"/>
    </row>
    <row r="170" spans="23:32" ht="30" customHeight="1">
      <c r="W170" s="657"/>
      <c r="X170" s="657"/>
      <c r="Y170" s="657"/>
      <c r="Z170" s="658"/>
      <c r="AA170" s="658"/>
      <c r="AB170" s="658"/>
      <c r="AC170" s="578" t="str">
        <f t="shared" si="31"/>
        <v/>
      </c>
      <c r="AD170" s="578" t="str">
        <f t="shared" si="32"/>
        <v/>
      </c>
      <c r="AE170" s="657"/>
      <c r="AF170" s="657"/>
    </row>
    <row r="171" spans="23:32" ht="30" customHeight="1">
      <c r="W171" s="657"/>
      <c r="X171" s="657"/>
      <c r="Y171" s="657"/>
      <c r="Z171" s="658"/>
      <c r="AA171" s="658"/>
      <c r="AB171" s="658"/>
      <c r="AC171" s="578" t="str">
        <f t="shared" si="31"/>
        <v/>
      </c>
      <c r="AD171" s="578" t="str">
        <f t="shared" si="32"/>
        <v/>
      </c>
      <c r="AE171" s="657"/>
      <c r="AF171" s="657"/>
    </row>
    <row r="172" spans="23:32" ht="30" customHeight="1">
      <c r="W172" s="657"/>
      <c r="X172" s="657"/>
      <c r="Y172" s="657"/>
      <c r="Z172" s="658"/>
      <c r="AA172" s="658"/>
      <c r="AB172" s="658"/>
      <c r="AC172" s="578" t="str">
        <f t="shared" ref="AC172:AC181" si="33">IFERROR((VLOOKUP(X172,$C$8:$I$20,5,FALSE)),"")</f>
        <v/>
      </c>
      <c r="AD172" s="578" t="str">
        <f t="shared" si="32"/>
        <v/>
      </c>
      <c r="AE172" s="657"/>
      <c r="AF172" s="657"/>
    </row>
    <row r="173" spans="23:32" ht="30" customHeight="1">
      <c r="W173" s="657"/>
      <c r="X173" s="657"/>
      <c r="Y173" s="657"/>
      <c r="Z173" s="658"/>
      <c r="AA173" s="658"/>
      <c r="AB173" s="658"/>
      <c r="AC173" s="578" t="str">
        <f t="shared" si="33"/>
        <v/>
      </c>
      <c r="AD173" s="578" t="str">
        <f t="shared" si="32"/>
        <v/>
      </c>
      <c r="AE173" s="657"/>
      <c r="AF173" s="657"/>
    </row>
    <row r="174" spans="23:32" ht="30" customHeight="1">
      <c r="W174" s="657"/>
      <c r="X174" s="657"/>
      <c r="Y174" s="657"/>
      <c r="Z174" s="658"/>
      <c r="AA174" s="658"/>
      <c r="AB174" s="658"/>
      <c r="AC174" s="578" t="str">
        <f t="shared" si="33"/>
        <v/>
      </c>
      <c r="AD174" s="578" t="str">
        <f t="shared" si="32"/>
        <v/>
      </c>
      <c r="AE174" s="657"/>
      <c r="AF174" s="657"/>
    </row>
    <row r="175" spans="23:32" ht="30" customHeight="1">
      <c r="W175" s="657"/>
      <c r="X175" s="657"/>
      <c r="Y175" s="657"/>
      <c r="Z175" s="658"/>
      <c r="AA175" s="658"/>
      <c r="AB175" s="658"/>
      <c r="AC175" s="578" t="str">
        <f t="shared" si="33"/>
        <v/>
      </c>
      <c r="AD175" s="578" t="str">
        <f t="shared" si="32"/>
        <v/>
      </c>
      <c r="AE175" s="657"/>
      <c r="AF175" s="657"/>
    </row>
    <row r="176" spans="23:32" ht="30" customHeight="1">
      <c r="W176" s="657"/>
      <c r="X176" s="657"/>
      <c r="Y176" s="657"/>
      <c r="Z176" s="658"/>
      <c r="AA176" s="658"/>
      <c r="AB176" s="658"/>
      <c r="AC176" s="578" t="str">
        <f t="shared" si="33"/>
        <v/>
      </c>
      <c r="AD176" s="578" t="str">
        <f t="shared" si="32"/>
        <v/>
      </c>
      <c r="AE176" s="657"/>
      <c r="AF176" s="657"/>
    </row>
    <row r="177" spans="23:32" ht="30" customHeight="1">
      <c r="W177" s="657"/>
      <c r="X177" s="657"/>
      <c r="Y177" s="657"/>
      <c r="Z177" s="658"/>
      <c r="AA177" s="658"/>
      <c r="AB177" s="658"/>
      <c r="AC177" s="578" t="str">
        <f t="shared" si="33"/>
        <v/>
      </c>
      <c r="AD177" s="578" t="str">
        <f t="shared" si="32"/>
        <v/>
      </c>
      <c r="AE177" s="657"/>
      <c r="AF177" s="657"/>
    </row>
    <row r="178" spans="23:32" ht="30" customHeight="1">
      <c r="W178" s="657"/>
      <c r="X178" s="657"/>
      <c r="Y178" s="657"/>
      <c r="Z178" s="658"/>
      <c r="AA178" s="658"/>
      <c r="AB178" s="658"/>
      <c r="AC178" s="578" t="str">
        <f t="shared" si="33"/>
        <v/>
      </c>
      <c r="AD178" s="578" t="str">
        <f t="shared" si="32"/>
        <v/>
      </c>
      <c r="AE178" s="657"/>
      <c r="AF178" s="657"/>
    </row>
    <row r="179" spans="23:32" ht="30" customHeight="1">
      <c r="W179" s="657"/>
      <c r="X179" s="657"/>
      <c r="Y179" s="657"/>
      <c r="Z179" s="658"/>
      <c r="AA179" s="658"/>
      <c r="AB179" s="658"/>
      <c r="AC179" s="578" t="str">
        <f t="shared" si="33"/>
        <v/>
      </c>
      <c r="AD179" s="578" t="str">
        <f t="shared" si="32"/>
        <v/>
      </c>
      <c r="AE179" s="657"/>
      <c r="AF179" s="657"/>
    </row>
    <row r="180" spans="23:32" ht="30" customHeight="1">
      <c r="W180" s="657"/>
      <c r="X180" s="657"/>
      <c r="Y180" s="657"/>
      <c r="Z180" s="658"/>
      <c r="AA180" s="658"/>
      <c r="AB180" s="658"/>
      <c r="AC180" s="578" t="str">
        <f t="shared" si="33"/>
        <v/>
      </c>
      <c r="AD180" s="578" t="str">
        <f t="shared" si="32"/>
        <v/>
      </c>
      <c r="AE180" s="657"/>
      <c r="AF180" s="657"/>
    </row>
    <row r="181" spans="23:32" ht="30" customHeight="1">
      <c r="W181" s="657"/>
      <c r="X181" s="657"/>
      <c r="Y181" s="657"/>
      <c r="Z181" s="658"/>
      <c r="AA181" s="658"/>
      <c r="AB181" s="658"/>
      <c r="AC181" s="578" t="str">
        <f t="shared" si="33"/>
        <v/>
      </c>
      <c r="AD181" s="578" t="str">
        <f t="shared" si="32"/>
        <v/>
      </c>
      <c r="AE181" s="657"/>
      <c r="AF181" s="657"/>
    </row>
    <row r="182" spans="23:32" ht="30" customHeight="1"/>
    <row r="183" spans="23:32" ht="30" customHeight="1"/>
    <row r="184" spans="23:32" ht="30" customHeight="1"/>
    <row r="185" spans="23:32" ht="30" customHeight="1"/>
    <row r="186" spans="23:32" ht="30" customHeight="1"/>
    <row r="187" spans="23:32" ht="30" customHeight="1"/>
    <row r="188" spans="23:32" ht="30" customHeight="1"/>
    <row r="189" spans="23:32" ht="30" customHeight="1"/>
    <row r="190" spans="23:32" ht="30" customHeight="1"/>
    <row r="191" spans="23:32" ht="30" customHeight="1"/>
    <row r="192" spans="23:32" ht="30" customHeight="1"/>
    <row r="193" ht="30" customHeight="1"/>
    <row r="194" ht="30" customHeight="1"/>
    <row r="195" ht="30" customHeight="1"/>
    <row r="196" ht="30" customHeight="1"/>
    <row r="197" ht="30" customHeight="1"/>
    <row r="198" ht="30" customHeight="1"/>
    <row r="199" ht="30" customHeight="1"/>
    <row r="200" ht="30" customHeight="1"/>
    <row r="201" ht="30" customHeight="1"/>
    <row r="202" ht="30" customHeight="1"/>
    <row r="203" ht="30" customHeight="1"/>
    <row r="204" ht="30" customHeight="1"/>
    <row r="205" ht="30" customHeight="1"/>
    <row r="206" ht="30" customHeight="1"/>
    <row r="207" ht="30" customHeight="1"/>
    <row r="208" ht="30" customHeight="1"/>
    <row r="209" ht="30" customHeight="1"/>
    <row r="210" ht="30" customHeight="1"/>
    <row r="211" ht="30" customHeight="1"/>
    <row r="212" ht="30" customHeight="1"/>
    <row r="213" ht="30" customHeight="1"/>
    <row r="214" ht="30" customHeight="1"/>
    <row r="215" ht="30" customHeight="1"/>
    <row r="216" ht="30" customHeight="1"/>
    <row r="217" ht="30" customHeight="1"/>
    <row r="218" ht="30" customHeight="1"/>
    <row r="219" ht="30" customHeight="1"/>
    <row r="220" ht="30" customHeight="1"/>
    <row r="221" ht="30" customHeight="1"/>
    <row r="222" ht="30" customHeight="1"/>
    <row r="223" ht="30" customHeight="1"/>
    <row r="224" ht="30" customHeight="1"/>
    <row r="225" ht="30" customHeight="1"/>
    <row r="226" ht="30" customHeight="1"/>
    <row r="227" ht="30" customHeight="1"/>
    <row r="228" ht="30" customHeight="1"/>
    <row r="229" ht="30" customHeight="1"/>
    <row r="230" ht="30" customHeight="1"/>
    <row r="231" ht="30" customHeight="1"/>
    <row r="232" ht="30" customHeight="1"/>
    <row r="233" ht="30" customHeight="1"/>
    <row r="234" ht="30" customHeight="1"/>
    <row r="235" ht="30" customHeight="1"/>
    <row r="236" ht="30" customHeight="1"/>
    <row r="237" ht="30" customHeight="1"/>
    <row r="238" ht="30" customHeight="1"/>
    <row r="239" ht="30" customHeight="1"/>
    <row r="240" ht="30" customHeight="1"/>
    <row r="241" ht="30" customHeight="1"/>
    <row r="242" ht="30" customHeight="1"/>
    <row r="243" ht="30" customHeight="1"/>
    <row r="244" ht="30" customHeight="1"/>
    <row r="245" ht="30" customHeight="1"/>
    <row r="246" ht="30" customHeight="1"/>
    <row r="247" ht="30" customHeight="1"/>
    <row r="248" ht="30" customHeight="1"/>
    <row r="249" ht="30" customHeight="1"/>
    <row r="250" ht="30" customHeight="1"/>
    <row r="251" ht="30" customHeight="1"/>
    <row r="252" ht="30" customHeight="1"/>
    <row r="253" ht="30" customHeight="1"/>
    <row r="254" ht="30" customHeight="1"/>
    <row r="255" ht="30" customHeight="1"/>
    <row r="256" ht="30" customHeight="1"/>
    <row r="257" ht="30" customHeight="1"/>
    <row r="258" ht="30" customHeight="1"/>
    <row r="259" ht="30" customHeight="1"/>
    <row r="260" ht="30" customHeight="1"/>
    <row r="261" ht="30" customHeight="1"/>
    <row r="262" ht="30" customHeight="1"/>
    <row r="263" ht="30" customHeight="1"/>
    <row r="264" ht="30" customHeight="1"/>
    <row r="265" ht="30" customHeight="1"/>
    <row r="266" ht="30" customHeight="1"/>
    <row r="267" ht="30" customHeight="1"/>
    <row r="268" ht="30" customHeight="1"/>
    <row r="269" ht="30" customHeight="1"/>
    <row r="270" ht="30" customHeight="1"/>
    <row r="271" ht="30" customHeight="1"/>
    <row r="272" ht="30" customHeight="1"/>
    <row r="273" ht="30" customHeight="1"/>
    <row r="274" ht="30" customHeight="1"/>
    <row r="275" ht="30" customHeight="1"/>
    <row r="276" ht="30" customHeight="1"/>
    <row r="277" ht="30" customHeight="1"/>
    <row r="278" ht="30" customHeight="1"/>
    <row r="279" ht="30" customHeight="1"/>
    <row r="280" ht="30" customHeight="1"/>
    <row r="281" ht="30" customHeight="1"/>
    <row r="282" ht="30" customHeight="1"/>
    <row r="283" ht="30" customHeight="1"/>
    <row r="284" ht="30" customHeight="1"/>
    <row r="285" ht="30" customHeight="1"/>
    <row r="286" ht="30" customHeight="1"/>
    <row r="287" ht="30" customHeight="1"/>
    <row r="288" ht="30" customHeight="1"/>
    <row r="289" ht="30" customHeight="1"/>
    <row r="290" ht="30" customHeight="1"/>
    <row r="291" ht="30" customHeight="1"/>
    <row r="292" ht="30" customHeight="1"/>
    <row r="293" ht="30" customHeight="1"/>
    <row r="294" ht="30" customHeight="1"/>
    <row r="295" ht="30" customHeight="1"/>
    <row r="296" ht="30" customHeight="1"/>
    <row r="297" ht="30" customHeight="1"/>
    <row r="298" ht="30" customHeight="1"/>
    <row r="299" ht="30" customHeight="1"/>
    <row r="300" ht="30" customHeight="1"/>
    <row r="301" ht="30" customHeight="1"/>
    <row r="302" ht="30" customHeight="1"/>
    <row r="303" ht="30" customHeight="1"/>
    <row r="304" ht="30" customHeight="1"/>
    <row r="305" ht="30" customHeight="1"/>
    <row r="306" ht="30" customHeight="1"/>
    <row r="307" ht="30" customHeight="1"/>
    <row r="308" ht="30" customHeight="1"/>
    <row r="309" ht="30" customHeight="1"/>
    <row r="310" ht="30" customHeight="1"/>
    <row r="311" ht="30" customHeight="1"/>
    <row r="312" ht="30" customHeight="1"/>
    <row r="313" ht="30" customHeight="1"/>
    <row r="314" ht="30" customHeight="1"/>
    <row r="315" ht="30" customHeight="1"/>
    <row r="316" ht="30" customHeight="1"/>
    <row r="317" ht="30" customHeight="1"/>
    <row r="318" ht="30" customHeight="1"/>
    <row r="319" ht="30" customHeight="1"/>
    <row r="320" ht="30" customHeight="1"/>
    <row r="321" ht="30" customHeight="1"/>
    <row r="322" ht="30" customHeight="1"/>
    <row r="323" ht="30" customHeight="1"/>
    <row r="324" ht="30" customHeight="1"/>
    <row r="325" ht="30" customHeight="1"/>
    <row r="326" ht="30" customHeight="1"/>
    <row r="327" ht="30" customHeight="1"/>
    <row r="328" ht="30" customHeight="1"/>
    <row r="329" ht="30" customHeight="1"/>
    <row r="330" ht="30" customHeight="1"/>
    <row r="331" ht="30" customHeight="1"/>
    <row r="332" ht="30" customHeight="1"/>
    <row r="333" ht="30" customHeight="1"/>
    <row r="334" ht="30" customHeight="1"/>
    <row r="335" ht="30" customHeight="1"/>
    <row r="336" ht="30" customHeight="1"/>
    <row r="337" ht="30" customHeight="1"/>
    <row r="338" ht="30" customHeight="1"/>
    <row r="339" ht="30" customHeight="1"/>
    <row r="340" ht="30" customHeight="1"/>
    <row r="341" ht="30" customHeight="1"/>
    <row r="342" ht="30" customHeight="1"/>
    <row r="343" ht="30" customHeight="1"/>
    <row r="344" ht="30" customHeight="1"/>
    <row r="345" ht="30" customHeight="1"/>
    <row r="346" ht="30" customHeight="1"/>
    <row r="347" ht="30" customHeight="1"/>
    <row r="348" ht="30" customHeight="1"/>
    <row r="349" ht="30" customHeight="1"/>
    <row r="350" ht="30" customHeight="1"/>
    <row r="351" ht="30" customHeight="1"/>
    <row r="352" ht="30" customHeight="1"/>
    <row r="353" ht="30" customHeight="1"/>
    <row r="354" ht="30" customHeight="1"/>
    <row r="355" ht="30" customHeight="1"/>
    <row r="356" ht="30" customHeight="1"/>
    <row r="357" ht="30" customHeight="1"/>
    <row r="358" ht="30" customHeight="1"/>
    <row r="359" ht="30" customHeight="1"/>
    <row r="360" ht="30" customHeight="1"/>
    <row r="361" ht="30" customHeight="1"/>
    <row r="362" ht="30" customHeight="1"/>
    <row r="363" ht="30" customHeight="1"/>
    <row r="364" ht="30" customHeight="1"/>
    <row r="365" ht="30" customHeight="1"/>
    <row r="366" ht="30" customHeight="1"/>
    <row r="367" ht="30" customHeight="1"/>
    <row r="368" ht="30" customHeight="1"/>
    <row r="369" ht="30" customHeight="1"/>
    <row r="370" ht="30" customHeight="1"/>
    <row r="371" ht="30" customHeight="1"/>
    <row r="372" ht="30" customHeight="1"/>
    <row r="373" ht="30" customHeight="1"/>
    <row r="374" ht="30" customHeight="1"/>
    <row r="375" ht="30" customHeight="1"/>
    <row r="376" ht="30" customHeight="1"/>
    <row r="377" ht="30" customHeight="1"/>
    <row r="378" ht="30" customHeight="1"/>
    <row r="379" ht="30" customHeight="1"/>
    <row r="380" ht="30" customHeight="1"/>
    <row r="381" ht="30" customHeight="1"/>
    <row r="382" ht="30" customHeight="1"/>
    <row r="383" ht="30" customHeight="1"/>
    <row r="384" ht="30" customHeight="1"/>
    <row r="385" ht="30" customHeight="1"/>
    <row r="386" ht="30" customHeight="1"/>
    <row r="387" ht="30" customHeight="1"/>
    <row r="388" ht="30" customHeight="1"/>
    <row r="389" ht="30" customHeight="1"/>
    <row r="390" ht="30" customHeight="1"/>
    <row r="391" ht="30" customHeight="1"/>
    <row r="392" ht="30" customHeight="1"/>
    <row r="393" ht="30" customHeight="1"/>
    <row r="394" ht="30" customHeight="1"/>
    <row r="395" ht="30" customHeight="1"/>
    <row r="396" ht="30" customHeight="1"/>
    <row r="397" ht="30" customHeight="1"/>
    <row r="398" ht="30" customHeight="1"/>
    <row r="399" ht="30" customHeight="1"/>
    <row r="400" ht="30" customHeight="1"/>
    <row r="401" ht="30" customHeight="1"/>
    <row r="402" ht="30" customHeight="1"/>
    <row r="403" ht="30" customHeight="1"/>
    <row r="404" ht="30" customHeight="1"/>
    <row r="405" ht="30" customHeight="1"/>
    <row r="406" ht="30" customHeight="1"/>
    <row r="407" ht="30" customHeight="1"/>
    <row r="408" ht="30" customHeight="1"/>
    <row r="409" ht="30" customHeight="1"/>
    <row r="410" ht="30" customHeight="1"/>
    <row r="411" ht="30" customHeight="1"/>
    <row r="412" ht="30" customHeight="1"/>
    <row r="413" ht="30" customHeight="1"/>
    <row r="414" ht="30" customHeight="1"/>
    <row r="415" ht="30" customHeight="1"/>
    <row r="416" ht="30" customHeight="1"/>
    <row r="417" ht="30" customHeight="1"/>
    <row r="418" ht="30" customHeight="1"/>
    <row r="419" ht="30" customHeight="1"/>
    <row r="420" ht="30" customHeight="1"/>
    <row r="421" ht="30" customHeight="1"/>
    <row r="422" ht="30" customHeight="1"/>
    <row r="423" ht="30" customHeight="1"/>
    <row r="424" ht="30" customHeight="1"/>
    <row r="425" ht="30" customHeight="1"/>
    <row r="426" ht="30" customHeight="1"/>
    <row r="427" ht="30" customHeight="1"/>
    <row r="428" ht="30" customHeight="1"/>
    <row r="429" ht="30" customHeight="1"/>
    <row r="430" ht="30" customHeight="1"/>
    <row r="431" ht="30" customHeight="1"/>
    <row r="432" ht="30" customHeight="1"/>
    <row r="433" ht="30" customHeight="1"/>
    <row r="434" ht="30" customHeight="1"/>
    <row r="435" ht="30" customHeight="1"/>
    <row r="436" ht="30" customHeight="1"/>
    <row r="437" ht="30" customHeight="1"/>
    <row r="438" ht="30" customHeight="1"/>
    <row r="439" ht="30" customHeight="1"/>
    <row r="440" ht="30" customHeight="1"/>
    <row r="441" ht="30" customHeight="1"/>
    <row r="442" ht="30" customHeight="1"/>
    <row r="443" ht="30" customHeight="1"/>
    <row r="444" ht="30" customHeight="1"/>
    <row r="445" ht="30" customHeight="1"/>
    <row r="446" ht="30" customHeight="1"/>
    <row r="447" ht="30" customHeight="1"/>
    <row r="448" ht="30" customHeight="1"/>
    <row r="449" ht="30" customHeight="1"/>
    <row r="450" ht="30" customHeight="1"/>
    <row r="451" ht="30" customHeight="1"/>
    <row r="452" ht="30" customHeight="1"/>
    <row r="453" ht="30" customHeight="1"/>
    <row r="454" ht="30" customHeight="1"/>
    <row r="455" ht="30" customHeight="1"/>
    <row r="456" ht="30" customHeight="1"/>
    <row r="457" ht="30" customHeight="1"/>
    <row r="458" ht="30" customHeight="1"/>
    <row r="459" ht="30" customHeight="1"/>
    <row r="460" ht="30" customHeight="1"/>
    <row r="461" ht="30" customHeight="1"/>
    <row r="462" ht="30" customHeight="1"/>
    <row r="463" ht="30" customHeight="1"/>
    <row r="464" ht="30" customHeight="1"/>
    <row r="465" ht="30" customHeight="1"/>
    <row r="466" ht="30" customHeight="1"/>
    <row r="467" ht="30" customHeight="1"/>
    <row r="468" ht="30" customHeight="1"/>
    <row r="469" ht="30" customHeight="1"/>
    <row r="470" ht="30" customHeight="1"/>
    <row r="471" ht="30" customHeight="1"/>
    <row r="472" ht="30" customHeight="1"/>
    <row r="473" ht="30" customHeight="1"/>
    <row r="474" ht="30" customHeight="1"/>
    <row r="475" ht="30" customHeight="1"/>
    <row r="476" ht="30" customHeight="1"/>
    <row r="477" ht="30" customHeight="1"/>
    <row r="478" ht="30" customHeight="1"/>
    <row r="479" ht="30" customHeight="1"/>
    <row r="480" ht="30" customHeight="1"/>
    <row r="481" ht="30" customHeight="1"/>
    <row r="482" ht="30" customHeight="1"/>
    <row r="483" ht="30" customHeight="1"/>
    <row r="484" ht="30" customHeight="1"/>
    <row r="485" ht="30" customHeight="1"/>
    <row r="486" ht="30" customHeight="1"/>
    <row r="487" ht="30" customHeight="1"/>
    <row r="488" ht="30" customHeight="1"/>
    <row r="489" ht="30" customHeight="1"/>
    <row r="490" ht="30" customHeight="1"/>
    <row r="491" ht="30" customHeight="1"/>
    <row r="492" ht="30" customHeight="1"/>
    <row r="493" ht="30" customHeight="1"/>
    <row r="494" ht="30" customHeight="1"/>
    <row r="495" ht="30" customHeight="1"/>
    <row r="496" ht="30" customHeight="1"/>
    <row r="497" ht="30" customHeight="1"/>
    <row r="498" ht="30" customHeight="1"/>
    <row r="499" ht="30" customHeight="1"/>
    <row r="500" ht="30" customHeight="1"/>
    <row r="501" ht="30" customHeight="1"/>
    <row r="502" ht="30" customHeight="1"/>
    <row r="503" ht="30" customHeight="1"/>
    <row r="504" ht="30" customHeight="1"/>
    <row r="505" ht="30" customHeight="1"/>
    <row r="506" ht="30" customHeight="1"/>
    <row r="507" ht="30" customHeight="1"/>
    <row r="508" ht="30" customHeight="1"/>
    <row r="509" ht="30" customHeight="1"/>
    <row r="510" ht="30" customHeight="1"/>
    <row r="511" ht="30" customHeight="1"/>
    <row r="512" ht="30" customHeight="1"/>
    <row r="513" ht="30" customHeight="1"/>
    <row r="514" ht="30" customHeight="1"/>
    <row r="515" ht="30" customHeight="1"/>
    <row r="516" ht="30" customHeight="1"/>
    <row r="517" ht="30" customHeight="1"/>
    <row r="518" ht="30" customHeight="1"/>
    <row r="519" ht="30" customHeight="1"/>
    <row r="520" ht="30" customHeight="1"/>
    <row r="521" ht="30" customHeight="1"/>
    <row r="522" ht="30" customHeight="1"/>
    <row r="523" ht="30" customHeight="1"/>
    <row r="524" ht="30" customHeight="1"/>
    <row r="525" ht="30" customHeight="1"/>
    <row r="526" ht="30" customHeight="1"/>
    <row r="527" ht="30" customHeight="1"/>
    <row r="528" ht="30" customHeight="1"/>
    <row r="529" ht="30" customHeight="1"/>
    <row r="530" ht="30" customHeight="1"/>
    <row r="531" ht="30" customHeight="1"/>
    <row r="532" ht="30" customHeight="1"/>
    <row r="533" ht="30" customHeight="1"/>
    <row r="534" ht="30" customHeight="1"/>
    <row r="535" ht="30" customHeight="1"/>
    <row r="536" ht="30" customHeight="1"/>
    <row r="537" ht="30" customHeight="1"/>
    <row r="538" ht="30" customHeight="1"/>
    <row r="539" ht="30" customHeight="1"/>
    <row r="540" ht="30" customHeight="1"/>
    <row r="541" ht="30" customHeight="1"/>
    <row r="542" ht="30" customHeight="1"/>
    <row r="543" ht="30" customHeight="1"/>
    <row r="544" ht="30" customHeight="1"/>
    <row r="545" ht="30" customHeight="1"/>
    <row r="546" ht="30" customHeight="1"/>
    <row r="547" ht="30" customHeight="1"/>
    <row r="548" ht="30" customHeight="1"/>
    <row r="549" ht="30" customHeight="1"/>
    <row r="550" ht="30" customHeight="1"/>
    <row r="551" ht="30" customHeight="1"/>
    <row r="552" ht="30" customHeight="1"/>
    <row r="553" ht="30" customHeight="1"/>
    <row r="554" ht="30" customHeight="1"/>
    <row r="555" ht="30" customHeight="1"/>
    <row r="556" ht="30" customHeight="1"/>
    <row r="557" ht="30" customHeight="1"/>
    <row r="558" ht="30" customHeight="1"/>
    <row r="559" ht="30" customHeight="1"/>
    <row r="560" ht="30" customHeight="1"/>
    <row r="561" ht="30" customHeight="1"/>
    <row r="562" ht="30" customHeight="1"/>
    <row r="563" ht="30" customHeight="1"/>
    <row r="564" ht="30" customHeight="1"/>
    <row r="565" ht="30" customHeight="1"/>
    <row r="566" ht="30" customHeight="1"/>
    <row r="567" ht="30" customHeight="1"/>
    <row r="568" ht="30" customHeight="1"/>
    <row r="569" ht="30" customHeight="1"/>
    <row r="570" ht="30" customHeight="1"/>
    <row r="571" ht="30" customHeight="1"/>
    <row r="572" ht="30" customHeight="1"/>
    <row r="573" ht="30" customHeight="1"/>
    <row r="574" ht="30" customHeight="1"/>
    <row r="575" ht="30" customHeight="1"/>
    <row r="576" ht="30" customHeight="1"/>
    <row r="577" ht="30" customHeight="1"/>
    <row r="578" ht="30" customHeight="1"/>
  </sheetData>
  <sheetProtection selectLockedCells="1"/>
  <autoFilter ref="W7:AG109">
    <sortState ref="U6:AD107">
      <sortCondition ref="Z5:Z107"/>
    </sortState>
  </autoFilter>
  <mergeCells count="36">
    <mergeCell ref="R8:R9"/>
    <mergeCell ref="S8:S9"/>
    <mergeCell ref="T8:T9"/>
    <mergeCell ref="D2:J3"/>
    <mergeCell ref="K2:L2"/>
    <mergeCell ref="M2:O2"/>
    <mergeCell ref="P2:P3"/>
    <mergeCell ref="Q2:Q3"/>
    <mergeCell ref="K3:L3"/>
    <mergeCell ref="M3:O3"/>
    <mergeCell ref="O8:O9"/>
    <mergeCell ref="Q8:Q9"/>
    <mergeCell ref="P8:P9"/>
    <mergeCell ref="M7:O7"/>
    <mergeCell ref="P7:Q7"/>
    <mergeCell ref="C8:C9"/>
    <mergeCell ref="H8:H9"/>
    <mergeCell ref="D8:D9"/>
    <mergeCell ref="N8:N9"/>
    <mergeCell ref="M8:M9"/>
    <mergeCell ref="I8:I9"/>
    <mergeCell ref="J8:J9"/>
    <mergeCell ref="K8:K9"/>
    <mergeCell ref="L8:L9"/>
    <mergeCell ref="H13:H14"/>
    <mergeCell ref="H11:H12"/>
    <mergeCell ref="H15:H16"/>
    <mergeCell ref="H17:H18"/>
    <mergeCell ref="G8:G9"/>
    <mergeCell ref="R22:R23"/>
    <mergeCell ref="T24:T25"/>
    <mergeCell ref="T10:T11"/>
    <mergeCell ref="T12:T13"/>
    <mergeCell ref="T14:T15"/>
    <mergeCell ref="T16:T17"/>
    <mergeCell ref="T18:T19"/>
  </mergeCells>
  <conditionalFormatting sqref="T8 T10 T12 T14 T16 T18 T20 R22 T24">
    <cfRule type="containsText" dxfId="445" priority="99" operator="containsText" text="EXCEDIDO">
      <formula>NOT(ISERROR(SEARCH("EXCEDIDO",R8)))</formula>
    </cfRule>
  </conditionalFormatting>
  <conditionalFormatting sqref="W33:W1048576 W1:W4 U21:U23 W7:W22">
    <cfRule type="containsText" dxfId="444" priority="68" operator="containsText" text="REQUISICION">
      <formula>NOT(ISERROR(SEARCH("REQUISICION",U1)))</formula>
    </cfRule>
    <cfRule type="containsText" dxfId="443" priority="69" operator="containsText" text="ENTRADA">
      <formula>NOT(ISERROR(SEARCH("ENTRADA",U1)))</formula>
    </cfRule>
    <cfRule type="containsText" dxfId="442" priority="70" operator="containsText" text="SALIDA">
      <formula>NOT(ISERROR(SEARCH("SALIDA",U1)))</formula>
    </cfRule>
  </conditionalFormatting>
  <conditionalFormatting sqref="Q8:Q9">
    <cfRule type="iconSet" priority="67">
      <iconSet>
        <cfvo type="percent" val="0"/>
        <cfvo type="percent" val="33"/>
        <cfvo type="percent" val="67"/>
      </iconSet>
    </cfRule>
  </conditionalFormatting>
  <conditionalFormatting sqref="R1 R24:R1048576">
    <cfRule type="containsText" dxfId="441" priority="63" operator="containsText" text="SOLICITAR">
      <formula>NOT(ISERROR(SEARCH("SOLICITAR",R1)))</formula>
    </cfRule>
    <cfRule type="containsText" dxfId="440" priority="64" operator="containsText" text="SOLICITAR URGENTE">
      <formula>NOT(ISERROR(SEARCH("SOLICITAR URGENTE",R1)))</formula>
    </cfRule>
    <cfRule type="containsText" dxfId="439" priority="65" operator="containsText" text="EN REQUISICION">
      <formula>NOT(ISERROR(SEARCH("EN REQUISICION",R1)))</formula>
    </cfRule>
  </conditionalFormatting>
  <conditionalFormatting sqref="W28:W32">
    <cfRule type="containsText" dxfId="438" priority="47" operator="containsText" text="REQUISICION">
      <formula>NOT(ISERROR(SEARCH("REQUISICION",W28)))</formula>
    </cfRule>
    <cfRule type="containsText" dxfId="437" priority="48" operator="containsText" text="ENTRADA">
      <formula>NOT(ISERROR(SEARCH("ENTRADA",W28)))</formula>
    </cfRule>
    <cfRule type="containsText" dxfId="436" priority="49" operator="containsText" text="SALIDA">
      <formula>NOT(ISERROR(SEARCH("SALIDA",W28)))</formula>
    </cfRule>
  </conditionalFormatting>
  <conditionalFormatting sqref="X8">
    <cfRule type="containsText" dxfId="435" priority="20" operator="containsText" text="REQUISICION">
      <formula>NOT(ISERROR(SEARCH("REQUISICION",X8)))</formula>
    </cfRule>
    <cfRule type="containsText" dxfId="434" priority="21" operator="containsText" text="ENTRADA">
      <formula>NOT(ISERROR(SEARCH("ENTRADA",X8)))</formula>
    </cfRule>
    <cfRule type="containsText" dxfId="433" priority="22" operator="containsText" text="SALIDA">
      <formula>NOT(ISERROR(SEARCH("SALIDA",X8)))</formula>
    </cfRule>
  </conditionalFormatting>
  <conditionalFormatting sqref="S10:S20">
    <cfRule type="cellIs" dxfId="432" priority="12" operator="lessThan">
      <formula>1</formula>
    </cfRule>
    <cfRule type="cellIs" dxfId="431" priority="13" operator="greaterThan">
      <formula>1</formula>
    </cfRule>
  </conditionalFormatting>
  <conditionalFormatting sqref="R10:R20">
    <cfRule type="containsText" dxfId="430" priority="14" operator="containsText" text="REQUISICION">
      <formula>NOT(ISERROR(SEARCH("REQUISICION",R10)))</formula>
    </cfRule>
    <cfRule type="containsText" dxfId="429" priority="15" operator="containsText" text="SOLICITAR">
      <formula>NOT(ISERROR(SEARCH("SOLICITAR",R10)))</formula>
    </cfRule>
    <cfRule type="containsText" dxfId="428" priority="16" operator="containsText" text="SOLICITAR URGENTE">
      <formula>NOT(ISERROR(SEARCH("SOLICITAR URGENTE",R10)))</formula>
    </cfRule>
  </conditionalFormatting>
  <conditionalFormatting sqref="W5">
    <cfRule type="containsText" dxfId="427" priority="9" operator="containsText" text="REQUISICION">
      <formula>NOT(ISERROR(SEARCH("REQUISICION",W5)))</formula>
    </cfRule>
    <cfRule type="containsText" dxfId="426" priority="10" operator="containsText" text="ENTRADA">
      <formula>NOT(ISERROR(SEARCH("ENTRADA",W5)))</formula>
    </cfRule>
    <cfRule type="containsText" dxfId="425" priority="11" operator="containsText" text="SALIDA">
      <formula>NOT(ISERROR(SEARCH("SALIDA",W5)))</formula>
    </cfRule>
  </conditionalFormatting>
  <conditionalFormatting sqref="W6">
    <cfRule type="containsText" dxfId="424" priority="6" operator="containsText" text="REQUISICION">
      <formula>NOT(ISERROR(SEARCH("REQUISICION",W6)))</formula>
    </cfRule>
    <cfRule type="containsText" dxfId="423" priority="7" operator="containsText" text="ENTRADA">
      <formula>NOT(ISERROR(SEARCH("ENTRADA",W6)))</formula>
    </cfRule>
    <cfRule type="containsText" dxfId="422" priority="8" operator="containsText" text="SALIDA">
      <formula>NOT(ISERROR(SEARCH("SALIDA",W6)))</formula>
    </cfRule>
  </conditionalFormatting>
  <conditionalFormatting sqref="R8">
    <cfRule type="containsText" dxfId="421" priority="2" operator="containsText" text="REQUISICION">
      <formula>NOT(ISERROR(SEARCH("REQUISICION",R8)))</formula>
    </cfRule>
    <cfRule type="containsText" dxfId="420" priority="3" operator="containsText" text="SOLICITAR">
      <formula>NOT(ISERROR(SEARCH("SOLICITAR",R8)))</formula>
    </cfRule>
    <cfRule type="containsText" dxfId="419" priority="4" operator="containsText" text="SOLICITAR URGENTE">
      <formula>NOT(ISERROR(SEARCH("SOLICITAR URGENTE",R8)))</formula>
    </cfRule>
  </conditionalFormatting>
  <conditionalFormatting sqref="S8:S9">
    <cfRule type="cellIs" dxfId="418" priority="1" operator="lessThan">
      <formula>1</formula>
    </cfRule>
    <cfRule type="cellIs" dxfId="417" priority="5" operator="greaterThan">
      <formula>1</formula>
    </cfRule>
  </conditionalFormatting>
  <pageMargins left="0.7" right="0.7" top="0.75" bottom="0.75" header="0.3" footer="0.3"/>
  <pageSetup scale="18" orientation="landscape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082" id="{3F2E2DE5-4891-4ABD-925E-9C24D8B0A003}">
            <x14:iconSet iconSet="4TrafficLights" custom="1">
              <x14:cfvo type="percent">
                <xm:f>0</xm:f>
              </x14:cfvo>
              <x14:cfvo type="percent">
                <xm:f>25</xm:f>
              </x14:cfvo>
              <x14:cfvo type="percent">
                <xm:f>50</xm:f>
              </x14:cfvo>
              <x14:cfvo type="percent">
                <xm:f>75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Q8 Q10:Q19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Sle!P8:P8</xm:f>
              <xm:sqref>Q8</xm:sqref>
            </x14:sparkline>
            <x14:sparkline>
              <xm:f>Sle!P11:P11</xm:f>
              <xm:sqref>Q11</xm:sqref>
            </x14:sparkline>
            <x14:sparkline>
              <xm:f>Sle!P12:P12</xm:f>
              <xm:sqref>Q12</xm:sqref>
            </x14:sparkline>
            <x14:sparkline>
              <xm:f>Sle!P13:P13</xm:f>
              <xm:sqref>Q13</xm:sqref>
            </x14:sparkline>
            <x14:sparkline>
              <xm:f>Sle!P14:P14</xm:f>
              <xm:sqref>Q14</xm:sqref>
            </x14:sparkline>
            <x14:sparkline>
              <xm:f>Sle!P15:P15</xm:f>
              <xm:sqref>Q15</xm:sqref>
            </x14:sparkline>
            <x14:sparkline>
              <xm:f>Sle!P16:P16</xm:f>
              <xm:sqref>Q16</xm:sqref>
            </x14:sparkline>
            <x14:sparkline>
              <xm:f>Sle!P17:P17</xm:f>
              <xm:sqref>Q17</xm:sqref>
            </x14:sparkline>
            <x14:sparkline>
              <xm:f>Sle!P18:P18</xm:f>
              <xm:sqref>Q18</xm:sqref>
            </x14:sparkline>
            <x14:sparkline>
              <xm:f>Sle!P19:P19</xm:f>
              <xm:sqref>Q19</xm:sqref>
            </x14:sparkline>
            <x14:sparkline>
              <xm:f>Sle!P10:P10</xm:f>
              <xm:sqref>Q10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106"/>
  <sheetViews>
    <sheetView view="pageBreakPreview" topLeftCell="S11" zoomScale="55" zoomScaleNormal="50" zoomScaleSheetLayoutView="55" workbookViewId="0">
      <selection activeCell="X29" sqref="X29"/>
    </sheetView>
  </sheetViews>
  <sheetFormatPr baseColWidth="10" defaultColWidth="11.42578125" defaultRowHeight="31.5"/>
  <cols>
    <col min="1" max="1" width="15.42578125" style="165" customWidth="1"/>
    <col min="2" max="2" width="19" style="165" customWidth="1"/>
    <col min="3" max="3" width="38" style="165" customWidth="1"/>
    <col min="4" max="4" width="26.7109375" style="165" customWidth="1"/>
    <col min="5" max="5" width="12.42578125" style="165" customWidth="1"/>
    <col min="6" max="6" width="18.85546875" style="165" customWidth="1"/>
    <col min="7" max="8" width="14.5703125" style="165" customWidth="1"/>
    <col min="9" max="9" width="16.42578125" style="165" customWidth="1"/>
    <col min="10" max="10" width="15.42578125" style="177" customWidth="1"/>
    <col min="11" max="11" width="16.28515625" style="177" customWidth="1"/>
    <col min="12" max="12" width="6.42578125" style="177" customWidth="1"/>
    <col min="13" max="13" width="8.85546875" style="177" customWidth="1"/>
    <col min="14" max="14" width="10.7109375" style="177" customWidth="1"/>
    <col min="15" max="15" width="4.7109375" style="177" customWidth="1"/>
    <col min="16" max="16" width="6.42578125" style="177" customWidth="1"/>
    <col min="17" max="17" width="7.85546875" style="177" customWidth="1"/>
    <col min="18" max="18" width="8.5703125" style="268" customWidth="1"/>
    <col min="19" max="19" width="19.28515625" style="177" customWidth="1"/>
    <col min="20" max="20" width="16.140625" style="177" customWidth="1"/>
    <col min="21" max="21" width="4.7109375" style="177" customWidth="1"/>
    <col min="22" max="22" width="25.7109375" style="165" customWidth="1"/>
    <col min="23" max="23" width="26.85546875" style="165" customWidth="1"/>
    <col min="24" max="24" width="63.85546875" style="165" customWidth="1"/>
    <col min="25" max="25" width="13" style="177" customWidth="1"/>
    <col min="26" max="26" width="29.7109375" style="177" customWidth="1"/>
    <col min="27" max="27" width="23.42578125" style="165" customWidth="1"/>
    <col min="28" max="28" width="19.140625" style="165" bestFit="1" customWidth="1"/>
    <col min="29" max="29" width="20.85546875" style="165" bestFit="1" customWidth="1"/>
    <col min="30" max="30" width="26.85546875" style="165" customWidth="1"/>
    <col min="31" max="31" width="30.42578125" style="165" customWidth="1"/>
    <col min="32" max="16384" width="11.42578125" style="165"/>
  </cols>
  <sheetData>
    <row r="1" spans="1:33" ht="32.25" customHeight="1" thickBot="1">
      <c r="Q1" s="1397"/>
      <c r="R1" s="1397"/>
      <c r="S1" s="1397"/>
      <c r="T1" s="1397"/>
      <c r="U1" s="1397"/>
    </row>
    <row r="2" spans="1:33" ht="34.5" customHeight="1" thickBot="1">
      <c r="A2" s="185"/>
      <c r="B2" s="2" t="s">
        <v>219</v>
      </c>
      <c r="C2" s="8"/>
      <c r="D2" s="8"/>
      <c r="E2" s="8"/>
      <c r="F2" s="8"/>
      <c r="G2" s="8"/>
      <c r="H2" s="185"/>
      <c r="I2" s="185"/>
      <c r="J2" s="184"/>
      <c r="K2" s="184"/>
      <c r="L2" s="102" t="s">
        <v>2</v>
      </c>
      <c r="M2" s="179">
        <v>34608</v>
      </c>
      <c r="N2" s="1398" t="s">
        <v>1</v>
      </c>
      <c r="O2" s="1399"/>
      <c r="P2" s="1293">
        <v>22</v>
      </c>
      <c r="Q2" s="1397"/>
      <c r="R2" s="1397"/>
      <c r="S2" s="1397"/>
      <c r="T2" s="1397"/>
      <c r="U2" s="1397"/>
      <c r="AF2" s="184"/>
      <c r="AG2" s="177"/>
    </row>
    <row r="3" spans="1:33" ht="30.75" customHeight="1" thickBot="1">
      <c r="B3" s="2"/>
      <c r="C3" s="2"/>
      <c r="D3" s="2"/>
      <c r="E3" s="2"/>
      <c r="F3" s="2"/>
      <c r="G3" s="2"/>
      <c r="H3" s="2"/>
      <c r="I3" s="2"/>
      <c r="J3" s="2"/>
      <c r="K3" s="2"/>
      <c r="L3" s="102" t="s">
        <v>0</v>
      </c>
      <c r="M3" s="955">
        <f>M2/P2</f>
        <v>1573.090909090909</v>
      </c>
      <c r="N3" s="1400"/>
      <c r="O3" s="1401"/>
      <c r="P3" s="1294"/>
      <c r="Q3" s="1397"/>
      <c r="R3" s="1397"/>
      <c r="S3" s="1397"/>
      <c r="T3" s="1397"/>
      <c r="U3" s="1397"/>
      <c r="AF3" s="185"/>
    </row>
    <row r="4" spans="1:33" ht="15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 t="s">
        <v>359</v>
      </c>
      <c r="N4" s="2"/>
      <c r="O4" s="185"/>
      <c r="P4" s="185"/>
      <c r="Q4" s="1397"/>
      <c r="R4" s="1397"/>
      <c r="S4" s="1397"/>
      <c r="T4" s="1397"/>
      <c r="U4" s="1397"/>
      <c r="AF4" s="185"/>
    </row>
    <row r="5" spans="1:33" ht="15.75" customHeight="1" thickBo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185"/>
      <c r="P5" s="185"/>
      <c r="Q5" s="1397"/>
      <c r="R5" s="1397"/>
      <c r="S5" s="1397"/>
      <c r="T5" s="1397"/>
      <c r="U5" s="1397"/>
      <c r="AF5" s="185"/>
    </row>
    <row r="6" spans="1:33" ht="16.5" customHeight="1" thickBo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185"/>
      <c r="P6" s="185"/>
      <c r="Q6" s="1397"/>
      <c r="R6" s="1397"/>
      <c r="S6" s="1397"/>
      <c r="T6" s="1397"/>
      <c r="U6" s="1397"/>
      <c r="V6" s="317"/>
      <c r="W6" s="318"/>
      <c r="X6" s="318"/>
      <c r="Y6" s="319"/>
      <c r="Z6" s="318"/>
      <c r="AA6" s="318"/>
      <c r="AB6" s="318"/>
      <c r="AC6" s="320"/>
      <c r="AD6" s="321"/>
      <c r="AE6" s="321"/>
      <c r="AF6" s="185"/>
    </row>
    <row r="7" spans="1:33" ht="19.5" hidden="1" customHeight="1" thickBot="1">
      <c r="A7" s="185"/>
      <c r="B7" s="185"/>
      <c r="C7" s="185"/>
      <c r="D7" s="185"/>
      <c r="E7" s="185"/>
      <c r="F7" s="7"/>
      <c r="G7" s="7"/>
      <c r="H7" s="7"/>
      <c r="I7" s="7"/>
      <c r="J7" s="7"/>
      <c r="K7" s="7"/>
      <c r="L7" s="7"/>
      <c r="M7" s="7"/>
      <c r="N7" s="185"/>
      <c r="O7" s="185"/>
      <c r="P7" s="185"/>
      <c r="Q7" s="185"/>
      <c r="R7" s="267"/>
      <c r="S7" s="184"/>
      <c r="V7" s="322"/>
      <c r="W7" s="290"/>
      <c r="X7" s="288"/>
      <c r="Y7" s="294"/>
      <c r="Z7" s="294"/>
      <c r="AA7" s="295"/>
      <c r="AB7" s="292"/>
      <c r="AC7" s="293"/>
      <c r="AD7" s="323"/>
      <c r="AE7" s="323"/>
    </row>
    <row r="8" spans="1:33" ht="60.75" customHeight="1">
      <c r="A8" s="265" t="s">
        <v>4</v>
      </c>
      <c r="B8" s="262" t="s">
        <v>5</v>
      </c>
      <c r="C8" s="261" t="s">
        <v>6</v>
      </c>
      <c r="D8" s="139" t="s">
        <v>86</v>
      </c>
      <c r="E8" s="261" t="s">
        <v>8</v>
      </c>
      <c r="F8" s="262" t="s">
        <v>44</v>
      </c>
      <c r="G8" s="272" t="s">
        <v>2</v>
      </c>
      <c r="H8" s="262" t="s">
        <v>10</v>
      </c>
      <c r="I8" s="263" t="s">
        <v>11</v>
      </c>
      <c r="J8" s="264" t="s">
        <v>12</v>
      </c>
      <c r="K8" s="264" t="s">
        <v>13</v>
      </c>
      <c r="L8" s="1396" t="s">
        <v>45</v>
      </c>
      <c r="M8" s="1396"/>
      <c r="N8" s="1395" t="s">
        <v>151</v>
      </c>
      <c r="O8" s="1395"/>
      <c r="P8" s="1395"/>
      <c r="Q8" s="1393" t="s">
        <v>14</v>
      </c>
      <c r="R8" s="1394"/>
      <c r="S8" s="1105" t="s">
        <v>589</v>
      </c>
      <c r="T8" s="1107" t="s">
        <v>590</v>
      </c>
      <c r="U8" s="184"/>
      <c r="V8" s="322" t="s">
        <v>36</v>
      </c>
      <c r="W8" s="290" t="s">
        <v>37</v>
      </c>
      <c r="X8" s="288" t="s">
        <v>38</v>
      </c>
      <c r="Y8" s="294" t="s">
        <v>39</v>
      </c>
      <c r="Z8" s="294" t="s">
        <v>40</v>
      </c>
      <c r="AA8" s="295" t="s">
        <v>41</v>
      </c>
      <c r="AB8" s="292" t="s">
        <v>42</v>
      </c>
      <c r="AC8" s="293" t="s">
        <v>43</v>
      </c>
      <c r="AD8" s="323" t="s">
        <v>603</v>
      </c>
      <c r="AE8" s="1077" t="s">
        <v>644</v>
      </c>
    </row>
    <row r="9" spans="1:33" ht="35.1" customHeight="1">
      <c r="A9" s="273" t="s">
        <v>18</v>
      </c>
      <c r="B9" s="772" t="s">
        <v>210</v>
      </c>
      <c r="C9" s="772" t="s">
        <v>497</v>
      </c>
      <c r="D9" s="270">
        <v>10000</v>
      </c>
      <c r="E9" s="765">
        <v>17.48</v>
      </c>
      <c r="F9" s="28">
        <f t="shared" ref="F9:F19" si="0">$B$27*E9</f>
        <v>297.07959199999999</v>
      </c>
      <c r="G9" s="143">
        <f>ROUNDUP(($M$3/D9),0)*3*4</f>
        <v>12</v>
      </c>
      <c r="H9" s="68">
        <v>15</v>
      </c>
      <c r="I9" s="11">
        <f t="shared" ref="I9:I26" si="1">+SUMIFS($Y$6:$Y$286,$V$6:$V$286,"Entrada",$W$6:$W$286,B9)</f>
        <v>10</v>
      </c>
      <c r="J9" s="99">
        <f t="shared" ref="J9:J26" si="2">+SUMIFS($Y$9:$Y$289,$V$9:$V$289,"Salida",$W$9:$W$289,B9)</f>
        <v>0</v>
      </c>
      <c r="K9" s="128">
        <f>F9*J9</f>
        <v>0</v>
      </c>
      <c r="L9" s="1390">
        <f t="shared" ref="L9:L14" si="3">F9*Q9</f>
        <v>7426.9897999999994</v>
      </c>
      <c r="M9" s="1390"/>
      <c r="N9" s="766">
        <f>ROUNDUP((O9*0.8),0)</f>
        <v>3</v>
      </c>
      <c r="O9" s="767">
        <f>ROUNDUP((($M$3/D9)*15),0)</f>
        <v>3</v>
      </c>
      <c r="P9" s="768">
        <f t="shared" ref="P9:P24" si="4">ROUNDUP((O9*2),0)</f>
        <v>6</v>
      </c>
      <c r="Q9" s="247">
        <f>+H9+I9-J9</f>
        <v>25</v>
      </c>
      <c r="R9" s="274">
        <f t="shared" ref="R9:R24" si="5">IF(Q9&gt;O9,3,(IF(Q9-N9&gt;0,2,1)))</f>
        <v>3</v>
      </c>
      <c r="S9" s="96" t="str">
        <f t="shared" ref="S9:S26" si="6">IF(T9&gt;0,"SOLICITADO",(IF(R9&lt;3,"SOLICITAR","")))</f>
        <v/>
      </c>
      <c r="T9" s="1082">
        <f>SUMIFS($Y$9:$Y$63,$V$9:$V$63,"Requisicion",$W$9:$W$63,D9)</f>
        <v>0</v>
      </c>
      <c r="U9" s="184"/>
      <c r="V9" s="322" t="s">
        <v>568</v>
      </c>
      <c r="W9" s="322" t="s">
        <v>214</v>
      </c>
      <c r="X9" s="288" t="str">
        <f t="shared" ref="X9:X55" si="7">IFERROR((VLOOKUP(W9,$B$7:$C$26,2,FALSE)),"")</f>
        <v>GST-153-10°(ESPECIAL)</v>
      </c>
      <c r="Y9" s="294">
        <v>3</v>
      </c>
      <c r="Z9" s="294" t="s">
        <v>573</v>
      </c>
      <c r="AA9" s="555">
        <v>45575</v>
      </c>
      <c r="AB9" s="292">
        <f t="shared" ref="AB9:AB41" si="8">IFERROR((VLOOKUP(W9,$B$9:$F$26,5,FALSE)),"")</f>
        <v>3467.0616</v>
      </c>
      <c r="AC9" s="293">
        <f t="shared" ref="AC9:AC41" si="9">IF(Y9&gt;0,(AB9*Y9),"")</f>
        <v>10401.184799999999</v>
      </c>
      <c r="AD9" s="323" t="s">
        <v>607</v>
      </c>
      <c r="AE9" s="1135">
        <v>45574</v>
      </c>
    </row>
    <row r="10" spans="1:33" ht="35.1" customHeight="1">
      <c r="A10" s="273" t="s">
        <v>18</v>
      </c>
      <c r="B10" s="772" t="s">
        <v>217</v>
      </c>
      <c r="C10" s="772" t="s">
        <v>206</v>
      </c>
      <c r="D10" s="271">
        <v>25000</v>
      </c>
      <c r="E10" s="765">
        <v>445.71</v>
      </c>
      <c r="F10" s="28">
        <f t="shared" si="0"/>
        <v>7575.0197339999995</v>
      </c>
      <c r="G10" s="1188">
        <f t="shared" ref="G10" si="10">ROUNDUP(($M$2/D10),0)</f>
        <v>2</v>
      </c>
      <c r="H10" s="68">
        <v>0</v>
      </c>
      <c r="I10" s="11">
        <f t="shared" si="1"/>
        <v>0</v>
      </c>
      <c r="J10" s="99">
        <f t="shared" si="2"/>
        <v>0</v>
      </c>
      <c r="K10" s="128">
        <f t="shared" ref="K10:K26" si="11">F10*J10</f>
        <v>0</v>
      </c>
      <c r="L10" s="1390">
        <f t="shared" si="3"/>
        <v>0</v>
      </c>
      <c r="M10" s="1390"/>
      <c r="N10" s="766">
        <f t="shared" ref="N10:N24" si="12">ROUNDUP((O10*0.8),0)</f>
        <v>1</v>
      </c>
      <c r="O10" s="767">
        <f t="shared" ref="O10:O26" si="13">ROUNDUP((($M$3/D10)*15),0)</f>
        <v>1</v>
      </c>
      <c r="P10" s="768">
        <f t="shared" si="4"/>
        <v>2</v>
      </c>
      <c r="Q10" s="247">
        <f t="shared" ref="Q10:Q26" si="14">+H10+I10-J10</f>
        <v>0</v>
      </c>
      <c r="R10" s="274">
        <f t="shared" si="5"/>
        <v>1</v>
      </c>
      <c r="S10" s="96" t="str">
        <f t="shared" si="6"/>
        <v>SOLICITAR</v>
      </c>
      <c r="T10" s="1082">
        <f t="shared" ref="T10:T26" si="15">SUMIFS($Y$9:$Y$63,$V$9:$V$63,"Requisicion",$W$9:$W$63,D10)</f>
        <v>0</v>
      </c>
      <c r="U10" s="184"/>
      <c r="V10" s="322" t="s">
        <v>568</v>
      </c>
      <c r="W10" s="290" t="s">
        <v>210</v>
      </c>
      <c r="X10" s="288" t="str">
        <f t="shared" si="7"/>
        <v>LOGT100408FR-AM</v>
      </c>
      <c r="Y10" s="294">
        <v>10</v>
      </c>
      <c r="Z10" s="294" t="s">
        <v>573</v>
      </c>
      <c r="AA10" s="555">
        <v>45575</v>
      </c>
      <c r="AB10" s="292">
        <f t="shared" si="8"/>
        <v>297.07959199999999</v>
      </c>
      <c r="AC10" s="293">
        <f t="shared" si="9"/>
        <v>2970.79592</v>
      </c>
      <c r="AD10" s="323" t="s">
        <v>607</v>
      </c>
      <c r="AE10" s="1135">
        <v>45574</v>
      </c>
    </row>
    <row r="11" spans="1:33" ht="35.1" customHeight="1">
      <c r="A11" s="273" t="s">
        <v>18</v>
      </c>
      <c r="B11" s="772" t="s">
        <v>452</v>
      </c>
      <c r="C11" s="772" t="s">
        <v>206</v>
      </c>
      <c r="D11" s="271">
        <v>25000</v>
      </c>
      <c r="E11" s="765">
        <v>120</v>
      </c>
      <c r="F11" s="28">
        <f t="shared" si="0"/>
        <v>2039.4480000000001</v>
      </c>
      <c r="G11" s="1189"/>
      <c r="H11" s="68">
        <v>0</v>
      </c>
      <c r="I11" s="11">
        <f t="shared" si="1"/>
        <v>0</v>
      </c>
      <c r="J11" s="99">
        <f t="shared" si="2"/>
        <v>0</v>
      </c>
      <c r="K11" s="128"/>
      <c r="L11" s="1390">
        <f>F11*Q11</f>
        <v>0</v>
      </c>
      <c r="M11" s="1390"/>
      <c r="N11" s="766">
        <f t="shared" si="12"/>
        <v>1</v>
      </c>
      <c r="O11" s="767">
        <f t="shared" si="13"/>
        <v>1</v>
      </c>
      <c r="P11" s="768">
        <f t="shared" si="4"/>
        <v>2</v>
      </c>
      <c r="Q11" s="247">
        <f t="shared" si="14"/>
        <v>0</v>
      </c>
      <c r="R11" s="274">
        <f t="shared" si="5"/>
        <v>1</v>
      </c>
      <c r="S11" s="96" t="str">
        <f t="shared" si="6"/>
        <v>SOLICITAR</v>
      </c>
      <c r="T11" s="1082">
        <f t="shared" si="15"/>
        <v>0</v>
      </c>
      <c r="U11" s="817"/>
      <c r="V11" s="322" t="s">
        <v>568</v>
      </c>
      <c r="W11" s="290" t="s">
        <v>454</v>
      </c>
      <c r="X11" s="288" t="str">
        <f t="shared" si="7"/>
        <v>PR1104BY1</v>
      </c>
      <c r="Y11" s="294">
        <v>1</v>
      </c>
      <c r="Z11" s="294" t="s">
        <v>588</v>
      </c>
      <c r="AA11" s="555">
        <v>45566</v>
      </c>
      <c r="AB11" s="292">
        <f t="shared" si="8"/>
        <v>2608.7939000000001</v>
      </c>
      <c r="AC11" s="293">
        <f t="shared" si="9"/>
        <v>2608.7939000000001</v>
      </c>
      <c r="AD11" s="323" t="s">
        <v>608</v>
      </c>
      <c r="AE11" s="1135">
        <v>45574</v>
      </c>
    </row>
    <row r="12" spans="1:33" ht="35.1" customHeight="1">
      <c r="A12" s="273" t="s">
        <v>18</v>
      </c>
      <c r="B12" s="772" t="s">
        <v>357</v>
      </c>
      <c r="C12" s="772" t="s">
        <v>211</v>
      </c>
      <c r="D12" s="271">
        <v>25000</v>
      </c>
      <c r="E12" s="765">
        <v>277.14</v>
      </c>
      <c r="F12" s="28">
        <f t="shared" si="0"/>
        <v>4710.1051559999996</v>
      </c>
      <c r="G12" s="1188">
        <f t="shared" ref="G12" si="16">ROUNDUP(($M$2/D12),0)</f>
        <v>2</v>
      </c>
      <c r="H12" s="68">
        <v>3</v>
      </c>
      <c r="I12" s="11">
        <f t="shared" si="1"/>
        <v>0</v>
      </c>
      <c r="J12" s="99">
        <f t="shared" si="2"/>
        <v>0</v>
      </c>
      <c r="K12" s="128">
        <f t="shared" si="11"/>
        <v>0</v>
      </c>
      <c r="L12" s="1390">
        <f t="shared" si="3"/>
        <v>14130.315467999999</v>
      </c>
      <c r="M12" s="1390"/>
      <c r="N12" s="766">
        <f t="shared" si="12"/>
        <v>1</v>
      </c>
      <c r="O12" s="767">
        <f t="shared" si="13"/>
        <v>1</v>
      </c>
      <c r="P12" s="768">
        <f t="shared" si="4"/>
        <v>2</v>
      </c>
      <c r="Q12" s="247">
        <f t="shared" si="14"/>
        <v>3</v>
      </c>
      <c r="R12" s="274">
        <f t="shared" si="5"/>
        <v>3</v>
      </c>
      <c r="S12" s="96" t="str">
        <f t="shared" si="6"/>
        <v/>
      </c>
      <c r="T12" s="1082">
        <f t="shared" si="15"/>
        <v>0</v>
      </c>
      <c r="U12" s="184"/>
      <c r="V12" s="322" t="s">
        <v>568</v>
      </c>
      <c r="W12" s="290" t="s">
        <v>436</v>
      </c>
      <c r="X12" s="288" t="str">
        <f t="shared" si="7"/>
        <v>MDW0560NHGS3</v>
      </c>
      <c r="Y12" s="294">
        <v>14</v>
      </c>
      <c r="Z12" s="294" t="s">
        <v>573</v>
      </c>
      <c r="AA12" s="555">
        <v>45566</v>
      </c>
      <c r="AB12" s="292">
        <f t="shared" si="8"/>
        <v>483.349176</v>
      </c>
      <c r="AC12" s="293">
        <f t="shared" si="9"/>
        <v>6766.8884639999997</v>
      </c>
      <c r="AD12" s="323"/>
      <c r="AE12" s="1135"/>
    </row>
    <row r="13" spans="1:33" ht="35.1" customHeight="1">
      <c r="A13" s="273" t="s">
        <v>18</v>
      </c>
      <c r="B13" s="772" t="s">
        <v>453</v>
      </c>
      <c r="C13" s="772" t="s">
        <v>211</v>
      </c>
      <c r="D13" s="271">
        <v>25000</v>
      </c>
      <c r="E13" s="765">
        <v>153.5</v>
      </c>
      <c r="F13" s="28">
        <f t="shared" si="0"/>
        <v>2608.7939000000001</v>
      </c>
      <c r="G13" s="1189"/>
      <c r="H13" s="68">
        <v>1</v>
      </c>
      <c r="I13" s="11">
        <f t="shared" si="1"/>
        <v>1</v>
      </c>
      <c r="J13" s="99">
        <f t="shared" si="2"/>
        <v>2</v>
      </c>
      <c r="K13" s="128"/>
      <c r="L13" s="1390">
        <f>F13*Q13</f>
        <v>0</v>
      </c>
      <c r="M13" s="1390"/>
      <c r="N13" s="766">
        <f t="shared" si="12"/>
        <v>1</v>
      </c>
      <c r="O13" s="767">
        <f t="shared" si="13"/>
        <v>1</v>
      </c>
      <c r="P13" s="768">
        <f t="shared" si="4"/>
        <v>2</v>
      </c>
      <c r="Q13" s="247">
        <f>+H13+I13-J13</f>
        <v>0</v>
      </c>
      <c r="R13" s="274">
        <f t="shared" si="5"/>
        <v>1</v>
      </c>
      <c r="S13" s="96" t="str">
        <f t="shared" si="6"/>
        <v>SOLICITAR</v>
      </c>
      <c r="T13" s="1082">
        <f t="shared" si="15"/>
        <v>0</v>
      </c>
      <c r="U13" s="817"/>
      <c r="V13" s="322" t="s">
        <v>568</v>
      </c>
      <c r="W13" s="290" t="s">
        <v>437</v>
      </c>
      <c r="X13" s="288" t="str">
        <f t="shared" si="7"/>
        <v>MDW0560NHGS5</v>
      </c>
      <c r="Y13" s="294">
        <v>1</v>
      </c>
      <c r="Z13" s="294" t="s">
        <v>573</v>
      </c>
      <c r="AA13" s="555">
        <v>45566</v>
      </c>
      <c r="AB13" s="292">
        <f t="shared" si="8"/>
        <v>483.349176</v>
      </c>
      <c r="AC13" s="293">
        <f t="shared" si="9"/>
        <v>483.349176</v>
      </c>
      <c r="AD13" s="323"/>
      <c r="AE13" s="1135"/>
    </row>
    <row r="14" spans="1:33" ht="34.5" customHeight="1">
      <c r="A14" s="273" t="s">
        <v>18</v>
      </c>
      <c r="B14" s="772" t="s">
        <v>356</v>
      </c>
      <c r="C14" s="772" t="s">
        <v>212</v>
      </c>
      <c r="D14" s="271">
        <v>50000</v>
      </c>
      <c r="E14" s="765">
        <v>431.42</v>
      </c>
      <c r="F14" s="28">
        <f t="shared" si="0"/>
        <v>7332.1554679999999</v>
      </c>
      <c r="G14" s="1188">
        <f t="shared" ref="G14:G18" si="17">ROUNDUP(($M$2/D14),0)</f>
        <v>1</v>
      </c>
      <c r="H14" s="68">
        <v>0</v>
      </c>
      <c r="I14" s="11">
        <f t="shared" si="1"/>
        <v>0</v>
      </c>
      <c r="J14" s="99">
        <f t="shared" si="2"/>
        <v>0</v>
      </c>
      <c r="K14" s="128">
        <f t="shared" si="11"/>
        <v>0</v>
      </c>
      <c r="L14" s="1390">
        <f t="shared" si="3"/>
        <v>0</v>
      </c>
      <c r="M14" s="1390"/>
      <c r="N14" s="766">
        <f t="shared" si="12"/>
        <v>1</v>
      </c>
      <c r="O14" s="767">
        <f t="shared" si="13"/>
        <v>1</v>
      </c>
      <c r="P14" s="768">
        <f t="shared" si="4"/>
        <v>2</v>
      </c>
      <c r="Q14" s="247">
        <f t="shared" si="14"/>
        <v>0</v>
      </c>
      <c r="R14" s="274">
        <f t="shared" si="5"/>
        <v>1</v>
      </c>
      <c r="S14" s="96" t="str">
        <f t="shared" si="6"/>
        <v>SOLICITAR</v>
      </c>
      <c r="T14" s="1082">
        <f t="shared" si="15"/>
        <v>0</v>
      </c>
      <c r="U14" s="184"/>
      <c r="V14" s="322" t="s">
        <v>603</v>
      </c>
      <c r="W14" s="290" t="s">
        <v>356</v>
      </c>
      <c r="X14" s="288" t="str">
        <f t="shared" si="7"/>
        <v>PR1104BY1</v>
      </c>
      <c r="Y14" s="294">
        <v>2</v>
      </c>
      <c r="Z14" s="294" t="s">
        <v>573</v>
      </c>
      <c r="AA14" s="555">
        <v>45568</v>
      </c>
      <c r="AB14" s="292">
        <f t="shared" si="8"/>
        <v>7332.1554679999999</v>
      </c>
      <c r="AC14" s="293">
        <f t="shared" si="9"/>
        <v>14664.310936</v>
      </c>
      <c r="AD14" s="323" t="s">
        <v>634</v>
      </c>
      <c r="AE14" s="1135">
        <v>45659</v>
      </c>
    </row>
    <row r="15" spans="1:33" ht="34.5" customHeight="1">
      <c r="A15" s="273" t="s">
        <v>18</v>
      </c>
      <c r="B15" s="772" t="s">
        <v>454</v>
      </c>
      <c r="C15" s="772" t="s">
        <v>212</v>
      </c>
      <c r="D15" s="271">
        <v>50000</v>
      </c>
      <c r="E15" s="765">
        <v>153.5</v>
      </c>
      <c r="F15" s="28">
        <f t="shared" si="0"/>
        <v>2608.7939000000001</v>
      </c>
      <c r="G15" s="1189"/>
      <c r="H15" s="68">
        <v>0</v>
      </c>
      <c r="I15" s="11">
        <f t="shared" si="1"/>
        <v>1</v>
      </c>
      <c r="J15" s="99">
        <f t="shared" si="2"/>
        <v>0</v>
      </c>
      <c r="K15" s="128"/>
      <c r="L15" s="1390">
        <f t="shared" ref="L15:L26" si="18">F15*Q15</f>
        <v>2608.7939000000001</v>
      </c>
      <c r="M15" s="1390"/>
      <c r="N15" s="766">
        <f t="shared" si="12"/>
        <v>1</v>
      </c>
      <c r="O15" s="767">
        <f t="shared" si="13"/>
        <v>1</v>
      </c>
      <c r="P15" s="768">
        <f t="shared" si="4"/>
        <v>2</v>
      </c>
      <c r="Q15" s="247">
        <f t="shared" si="14"/>
        <v>1</v>
      </c>
      <c r="R15" s="274">
        <f t="shared" si="5"/>
        <v>1</v>
      </c>
      <c r="S15" s="96" t="str">
        <f t="shared" si="6"/>
        <v>SOLICITAR</v>
      </c>
      <c r="T15" s="1082">
        <f t="shared" si="15"/>
        <v>0</v>
      </c>
      <c r="U15" s="817"/>
      <c r="V15" s="322" t="s">
        <v>603</v>
      </c>
      <c r="W15" s="290" t="s">
        <v>217</v>
      </c>
      <c r="X15" s="288" t="str">
        <f t="shared" si="7"/>
        <v>PR1304BY1</v>
      </c>
      <c r="Y15" s="294">
        <v>2</v>
      </c>
      <c r="Z15" s="294" t="s">
        <v>573</v>
      </c>
      <c r="AA15" s="555">
        <v>45568</v>
      </c>
      <c r="AB15" s="292">
        <f t="shared" si="8"/>
        <v>7575.0197339999995</v>
      </c>
      <c r="AC15" s="293">
        <f t="shared" si="9"/>
        <v>15150.039467999999</v>
      </c>
      <c r="AD15" s="323" t="s">
        <v>634</v>
      </c>
      <c r="AE15" s="1135">
        <v>45659</v>
      </c>
    </row>
    <row r="16" spans="1:33" ht="35.1" customHeight="1">
      <c r="A16" s="273" t="s">
        <v>18</v>
      </c>
      <c r="B16" s="772" t="s">
        <v>436</v>
      </c>
      <c r="C16" s="772" t="s">
        <v>207</v>
      </c>
      <c r="D16" s="271">
        <v>1000</v>
      </c>
      <c r="E16" s="765">
        <v>28.44</v>
      </c>
      <c r="F16" s="28">
        <f t="shared" si="0"/>
        <v>483.349176</v>
      </c>
      <c r="G16" s="1188">
        <f t="shared" si="17"/>
        <v>35</v>
      </c>
      <c r="H16" s="68">
        <v>0</v>
      </c>
      <c r="I16" s="11">
        <f t="shared" si="1"/>
        <v>14</v>
      </c>
      <c r="J16" s="99">
        <f t="shared" si="2"/>
        <v>0</v>
      </c>
      <c r="K16" s="128">
        <f>F16*J16</f>
        <v>0</v>
      </c>
      <c r="L16" s="1390">
        <f t="shared" si="18"/>
        <v>6766.8884639999997</v>
      </c>
      <c r="M16" s="1390"/>
      <c r="N16" s="766">
        <f t="shared" si="12"/>
        <v>20</v>
      </c>
      <c r="O16" s="767">
        <f t="shared" si="13"/>
        <v>24</v>
      </c>
      <c r="P16" s="768">
        <f t="shared" si="4"/>
        <v>48</v>
      </c>
      <c r="Q16" s="247">
        <f>+H16+I16-J16</f>
        <v>14</v>
      </c>
      <c r="R16" s="274">
        <f t="shared" si="5"/>
        <v>1</v>
      </c>
      <c r="S16" s="96" t="str">
        <f t="shared" si="6"/>
        <v>SOLICITAR</v>
      </c>
      <c r="T16" s="1082">
        <f t="shared" si="15"/>
        <v>0</v>
      </c>
      <c r="U16" s="184"/>
      <c r="V16" s="322" t="s">
        <v>603</v>
      </c>
      <c r="W16" s="290" t="s">
        <v>567</v>
      </c>
      <c r="X16" s="288" t="str">
        <f t="shared" si="7"/>
        <v>MDW0560NHGS3</v>
      </c>
      <c r="Y16" s="294">
        <v>5</v>
      </c>
      <c r="Z16" s="294" t="s">
        <v>635</v>
      </c>
      <c r="AA16" s="555">
        <v>45568</v>
      </c>
      <c r="AB16" s="292">
        <f t="shared" si="8"/>
        <v>2209.402</v>
      </c>
      <c r="AC16" s="293">
        <f t="shared" si="9"/>
        <v>11047.01</v>
      </c>
      <c r="AD16" s="323" t="s">
        <v>636</v>
      </c>
      <c r="AE16" s="1135">
        <v>45659</v>
      </c>
    </row>
    <row r="17" spans="1:32" ht="35.1" customHeight="1">
      <c r="A17" s="273" t="s">
        <v>18</v>
      </c>
      <c r="B17" s="772" t="s">
        <v>567</v>
      </c>
      <c r="C17" s="772" t="s">
        <v>207</v>
      </c>
      <c r="D17" s="271">
        <v>1000</v>
      </c>
      <c r="E17" s="765">
        <v>130</v>
      </c>
      <c r="F17" s="28">
        <f t="shared" si="0"/>
        <v>2209.402</v>
      </c>
      <c r="G17" s="1189"/>
      <c r="H17" s="68">
        <v>0</v>
      </c>
      <c r="I17" s="11">
        <f t="shared" si="1"/>
        <v>0</v>
      </c>
      <c r="J17" s="99">
        <f t="shared" si="2"/>
        <v>0</v>
      </c>
      <c r="K17" s="128">
        <f>F17*J17</f>
        <v>0</v>
      </c>
      <c r="L17" s="1390">
        <f t="shared" ref="L17" si="19">F17*Q17</f>
        <v>0</v>
      </c>
      <c r="M17" s="1390"/>
      <c r="N17" s="766">
        <f t="shared" ref="N17" si="20">ROUNDUP((O17*0.8),0)</f>
        <v>20</v>
      </c>
      <c r="O17" s="767">
        <f t="shared" ref="O17" si="21">ROUNDUP((($M$3/D17)*15),0)</f>
        <v>24</v>
      </c>
      <c r="P17" s="768">
        <f t="shared" ref="P17" si="22">ROUNDUP((O17*2),0)</f>
        <v>48</v>
      </c>
      <c r="Q17" s="247">
        <f>+H17+I17-J17</f>
        <v>0</v>
      </c>
      <c r="R17" s="274">
        <f t="shared" ref="R17" si="23">IF(Q17&gt;O17,3,(IF(Q17-N17&gt;0,2,1)))</f>
        <v>1</v>
      </c>
      <c r="S17" s="96" t="str">
        <f t="shared" si="6"/>
        <v>SOLICITAR</v>
      </c>
      <c r="T17" s="1082">
        <f t="shared" si="15"/>
        <v>0</v>
      </c>
      <c r="U17" s="810"/>
      <c r="V17" s="322" t="s">
        <v>568</v>
      </c>
      <c r="W17" s="290" t="s">
        <v>583</v>
      </c>
      <c r="X17" s="288" t="str">
        <f t="shared" si="7"/>
        <v>GBA43R 200 - 010 - KPD001 RETIP</v>
      </c>
      <c r="Y17" s="294">
        <v>10</v>
      </c>
      <c r="Z17" s="294" t="s">
        <v>640</v>
      </c>
      <c r="AA17" s="555">
        <v>45568</v>
      </c>
      <c r="AB17" s="292">
        <f t="shared" si="8"/>
        <v>2738.9786639999998</v>
      </c>
      <c r="AC17" s="293">
        <f t="shared" si="9"/>
        <v>27389.786639999998</v>
      </c>
      <c r="AD17" s="323"/>
      <c r="AE17" s="1135"/>
    </row>
    <row r="18" spans="1:32" ht="35.1" customHeight="1">
      <c r="A18" s="273" t="s">
        <v>18</v>
      </c>
      <c r="B18" s="772" t="s">
        <v>414</v>
      </c>
      <c r="C18" s="772" t="s">
        <v>413</v>
      </c>
      <c r="D18" s="271">
        <v>2000</v>
      </c>
      <c r="E18" s="765">
        <v>125.47</v>
      </c>
      <c r="F18" s="28">
        <f t="shared" si="0"/>
        <v>2132.4128380000002</v>
      </c>
      <c r="G18" s="1188">
        <f t="shared" si="17"/>
        <v>18</v>
      </c>
      <c r="H18" s="68">
        <v>0</v>
      </c>
      <c r="I18" s="11">
        <f t="shared" si="1"/>
        <v>0</v>
      </c>
      <c r="J18" s="99">
        <f t="shared" si="2"/>
        <v>0</v>
      </c>
      <c r="K18" s="128">
        <f t="shared" si="11"/>
        <v>0</v>
      </c>
      <c r="L18" s="1390">
        <f t="shared" si="18"/>
        <v>0</v>
      </c>
      <c r="M18" s="1390"/>
      <c r="N18" s="766">
        <f t="shared" si="12"/>
        <v>10</v>
      </c>
      <c r="O18" s="767">
        <f t="shared" si="13"/>
        <v>12</v>
      </c>
      <c r="P18" s="768">
        <f t="shared" si="4"/>
        <v>24</v>
      </c>
      <c r="Q18" s="247">
        <f t="shared" si="14"/>
        <v>0</v>
      </c>
      <c r="R18" s="274">
        <f t="shared" si="5"/>
        <v>1</v>
      </c>
      <c r="S18" s="96" t="str">
        <f t="shared" si="6"/>
        <v>SOLICITAR</v>
      </c>
      <c r="T18" s="1082">
        <f t="shared" si="15"/>
        <v>0</v>
      </c>
      <c r="U18" s="771"/>
      <c r="V18" s="322" t="s">
        <v>603</v>
      </c>
      <c r="W18" s="290" t="s">
        <v>583</v>
      </c>
      <c r="X18" s="288" t="str">
        <f t="shared" si="7"/>
        <v>GBA43R 200 - 010 - KPD001 RETIP</v>
      </c>
      <c r="Y18" s="294">
        <v>10</v>
      </c>
      <c r="Z18" s="294" t="s">
        <v>640</v>
      </c>
      <c r="AA18" s="555">
        <v>45568</v>
      </c>
      <c r="AB18" s="292">
        <f t="shared" si="8"/>
        <v>2738.9786639999998</v>
      </c>
      <c r="AC18" s="293">
        <f t="shared" ref="AC18" si="24">IF(Y18&gt;0,(AB18*Y18),"")</f>
        <v>27389.786639999998</v>
      </c>
      <c r="AD18" s="323" t="s">
        <v>641</v>
      </c>
      <c r="AE18" s="1135">
        <v>45583</v>
      </c>
    </row>
    <row r="19" spans="1:32" ht="35.1" customHeight="1">
      <c r="A19" s="273" t="s">
        <v>18</v>
      </c>
      <c r="B19" s="772" t="s">
        <v>437</v>
      </c>
      <c r="C19" s="772" t="s">
        <v>413</v>
      </c>
      <c r="D19" s="271">
        <v>1000</v>
      </c>
      <c r="E19" s="765">
        <v>28.44</v>
      </c>
      <c r="F19" s="28">
        <f t="shared" si="0"/>
        <v>483.349176</v>
      </c>
      <c r="G19" s="1189"/>
      <c r="H19" s="68">
        <v>0</v>
      </c>
      <c r="I19" s="11">
        <f t="shared" si="1"/>
        <v>1</v>
      </c>
      <c r="J19" s="99">
        <f t="shared" si="2"/>
        <v>0</v>
      </c>
      <c r="K19" s="128">
        <f>F19*J19</f>
        <v>0</v>
      </c>
      <c r="L19" s="1390">
        <f t="shared" si="18"/>
        <v>483.349176</v>
      </c>
      <c r="M19" s="1390"/>
      <c r="N19" s="766">
        <f t="shared" si="12"/>
        <v>20</v>
      </c>
      <c r="O19" s="767">
        <f t="shared" si="13"/>
        <v>24</v>
      </c>
      <c r="P19" s="768">
        <f t="shared" si="4"/>
        <v>48</v>
      </c>
      <c r="Q19" s="247">
        <f>+H19+I19-J19</f>
        <v>1</v>
      </c>
      <c r="R19" s="274">
        <f t="shared" si="5"/>
        <v>1</v>
      </c>
      <c r="S19" s="96" t="str">
        <f t="shared" si="6"/>
        <v>SOLICITAR</v>
      </c>
      <c r="T19" s="1082">
        <f t="shared" si="15"/>
        <v>0</v>
      </c>
      <c r="U19" s="810"/>
      <c r="V19" s="322" t="s">
        <v>603</v>
      </c>
      <c r="W19" s="290" t="s">
        <v>214</v>
      </c>
      <c r="X19" s="288" t="str">
        <f t="shared" si="7"/>
        <v>GST-153-10°(ESPECIAL)</v>
      </c>
      <c r="Y19" s="294">
        <v>3</v>
      </c>
      <c r="Z19" s="294" t="s">
        <v>573</v>
      </c>
      <c r="AA19" s="555">
        <v>45572</v>
      </c>
      <c r="AB19" s="292">
        <f t="shared" si="8"/>
        <v>3467.0616</v>
      </c>
      <c r="AC19" s="293">
        <f t="shared" ref="AC19" si="25">IF(Y19&gt;0,(AB19*Y19),"")</f>
        <v>10401.184799999999</v>
      </c>
      <c r="AD19" s="323" t="s">
        <v>643</v>
      </c>
      <c r="AE19" s="1135">
        <v>45574</v>
      </c>
    </row>
    <row r="20" spans="1:32" ht="35.1" customHeight="1">
      <c r="A20" s="273" t="s">
        <v>18</v>
      </c>
      <c r="B20" s="772" t="s">
        <v>216</v>
      </c>
      <c r="C20" s="772" t="s">
        <v>208</v>
      </c>
      <c r="D20" s="271">
        <v>10000</v>
      </c>
      <c r="E20" s="765">
        <v>0</v>
      </c>
      <c r="F20" s="28">
        <v>872.2</v>
      </c>
      <c r="G20" s="143">
        <f>ROUNDUP(($M$2/D20),0)</f>
        <v>4</v>
      </c>
      <c r="H20" s="68">
        <v>11</v>
      </c>
      <c r="I20" s="11">
        <f t="shared" si="1"/>
        <v>0</v>
      </c>
      <c r="J20" s="99">
        <f t="shared" si="2"/>
        <v>0</v>
      </c>
      <c r="K20" s="128">
        <f t="shared" si="11"/>
        <v>0</v>
      </c>
      <c r="L20" s="1390">
        <f t="shared" si="18"/>
        <v>9594.2000000000007</v>
      </c>
      <c r="M20" s="1390"/>
      <c r="N20" s="766">
        <f t="shared" si="12"/>
        <v>3</v>
      </c>
      <c r="O20" s="767">
        <f t="shared" si="13"/>
        <v>3</v>
      </c>
      <c r="P20" s="768">
        <f t="shared" si="4"/>
        <v>6</v>
      </c>
      <c r="Q20" s="247">
        <f t="shared" si="14"/>
        <v>11</v>
      </c>
      <c r="R20" s="274">
        <f t="shared" si="5"/>
        <v>3</v>
      </c>
      <c r="S20" s="96" t="str">
        <f t="shared" si="6"/>
        <v/>
      </c>
      <c r="T20" s="1082">
        <f t="shared" si="15"/>
        <v>0</v>
      </c>
      <c r="U20" s="184"/>
      <c r="V20" s="322" t="s">
        <v>568</v>
      </c>
      <c r="W20" s="290" t="s">
        <v>411</v>
      </c>
      <c r="X20" s="288" t="str">
        <f t="shared" si="7"/>
        <v>GBA32R250-020</v>
      </c>
      <c r="Y20" s="294">
        <v>20</v>
      </c>
      <c r="Z20" s="294" t="s">
        <v>573</v>
      </c>
      <c r="AA20" s="555">
        <v>45586</v>
      </c>
      <c r="AB20" s="292">
        <f t="shared" si="8"/>
        <v>304.38761399999999</v>
      </c>
      <c r="AC20" s="293">
        <f t="shared" ref="AC20" si="26">IF(Y20&gt;0,(AB20*Y20),"")</f>
        <v>6087.7522799999997</v>
      </c>
      <c r="AD20" s="323" t="s">
        <v>649</v>
      </c>
      <c r="AE20" s="1135">
        <v>45590</v>
      </c>
    </row>
    <row r="21" spans="1:32" ht="35.1" customHeight="1">
      <c r="A21" s="273" t="s">
        <v>22</v>
      </c>
      <c r="B21" s="772" t="s">
        <v>213</v>
      </c>
      <c r="C21" s="772" t="s">
        <v>209</v>
      </c>
      <c r="D21" s="271">
        <v>4500</v>
      </c>
      <c r="E21" s="765">
        <v>16.91</v>
      </c>
      <c r="F21" s="28">
        <f t="shared" ref="F21:F26" si="27">$B$27*E21</f>
        <v>287.39221400000002</v>
      </c>
      <c r="G21" s="143">
        <f t="shared" ref="G21:G26" si="28">ROUNDUP(($M$2/D21),0)</f>
        <v>8</v>
      </c>
      <c r="H21" s="68">
        <v>52</v>
      </c>
      <c r="I21" s="11">
        <f t="shared" si="1"/>
        <v>0</v>
      </c>
      <c r="J21" s="99">
        <f t="shared" si="2"/>
        <v>0</v>
      </c>
      <c r="K21" s="128">
        <f t="shared" si="11"/>
        <v>0</v>
      </c>
      <c r="L21" s="1390">
        <f t="shared" si="18"/>
        <v>14944.395128000002</v>
      </c>
      <c r="M21" s="1390"/>
      <c r="N21" s="766">
        <f t="shared" si="12"/>
        <v>5</v>
      </c>
      <c r="O21" s="767">
        <f t="shared" si="13"/>
        <v>6</v>
      </c>
      <c r="P21" s="768">
        <f t="shared" si="4"/>
        <v>12</v>
      </c>
      <c r="Q21" s="247">
        <f t="shared" si="14"/>
        <v>52</v>
      </c>
      <c r="R21" s="274">
        <f t="shared" si="5"/>
        <v>3</v>
      </c>
      <c r="S21" s="96" t="str">
        <f t="shared" si="6"/>
        <v/>
      </c>
      <c r="T21" s="1082">
        <f t="shared" si="15"/>
        <v>0</v>
      </c>
      <c r="U21" s="184"/>
      <c r="V21" s="322" t="s">
        <v>603</v>
      </c>
      <c r="W21" s="290" t="s">
        <v>356</v>
      </c>
      <c r="X21" s="288" t="str">
        <f t="shared" si="7"/>
        <v>PR1104BY1</v>
      </c>
      <c r="Y21" s="294">
        <v>2</v>
      </c>
      <c r="Z21" s="294" t="s">
        <v>573</v>
      </c>
      <c r="AA21" s="555">
        <v>45573</v>
      </c>
      <c r="AB21" s="292">
        <f t="shared" si="8"/>
        <v>7332.1554679999999</v>
      </c>
      <c r="AC21" s="293">
        <f t="shared" si="9"/>
        <v>14664.310936</v>
      </c>
      <c r="AD21" s="323" t="s">
        <v>650</v>
      </c>
      <c r="AE21" s="1135">
        <v>45590</v>
      </c>
    </row>
    <row r="22" spans="1:32" ht="35.1" customHeight="1">
      <c r="A22" s="273" t="s">
        <v>22</v>
      </c>
      <c r="B22" s="772" t="s">
        <v>214</v>
      </c>
      <c r="C22" s="772" t="s">
        <v>648</v>
      </c>
      <c r="D22" s="271">
        <v>20000</v>
      </c>
      <c r="E22" s="765">
        <v>204</v>
      </c>
      <c r="F22" s="28">
        <f t="shared" si="27"/>
        <v>3467.0616</v>
      </c>
      <c r="G22" s="143">
        <f t="shared" si="28"/>
        <v>2</v>
      </c>
      <c r="H22" s="68">
        <v>0</v>
      </c>
      <c r="I22" s="11">
        <f t="shared" si="1"/>
        <v>3</v>
      </c>
      <c r="J22" s="99">
        <f t="shared" si="2"/>
        <v>0</v>
      </c>
      <c r="K22" s="128">
        <f t="shared" si="11"/>
        <v>0</v>
      </c>
      <c r="L22" s="1390">
        <f t="shared" si="18"/>
        <v>10401.184799999999</v>
      </c>
      <c r="M22" s="1390"/>
      <c r="N22" s="766">
        <f t="shared" si="12"/>
        <v>2</v>
      </c>
      <c r="O22" s="767">
        <f t="shared" si="13"/>
        <v>2</v>
      </c>
      <c r="P22" s="768">
        <f t="shared" si="4"/>
        <v>4</v>
      </c>
      <c r="Q22" s="247">
        <f t="shared" si="14"/>
        <v>3</v>
      </c>
      <c r="R22" s="274">
        <f t="shared" si="5"/>
        <v>3</v>
      </c>
      <c r="S22" s="96" t="str">
        <f t="shared" si="6"/>
        <v/>
      </c>
      <c r="T22" s="1082">
        <f t="shared" si="15"/>
        <v>0</v>
      </c>
      <c r="U22" s="184"/>
      <c r="V22" s="322" t="s">
        <v>603</v>
      </c>
      <c r="W22" s="290" t="s">
        <v>217</v>
      </c>
      <c r="X22" s="288" t="str">
        <f t="shared" si="7"/>
        <v>PR1304BY1</v>
      </c>
      <c r="Y22" s="294">
        <v>2</v>
      </c>
      <c r="Z22" s="294" t="s">
        <v>573</v>
      </c>
      <c r="AA22" s="555">
        <v>45573</v>
      </c>
      <c r="AB22" s="292">
        <f t="shared" si="8"/>
        <v>7575.0197339999995</v>
      </c>
      <c r="AC22" s="293">
        <f t="shared" si="9"/>
        <v>15150.039467999999</v>
      </c>
      <c r="AD22" s="323" t="s">
        <v>651</v>
      </c>
      <c r="AE22" s="1135">
        <v>45590</v>
      </c>
    </row>
    <row r="23" spans="1:32" ht="35.1" customHeight="1">
      <c r="A23" s="273" t="s">
        <v>22</v>
      </c>
      <c r="B23" s="772" t="s">
        <v>578</v>
      </c>
      <c r="C23" s="772" t="s">
        <v>577</v>
      </c>
      <c r="D23" s="271">
        <v>10000</v>
      </c>
      <c r="E23" s="765">
        <v>204</v>
      </c>
      <c r="F23" s="28">
        <f t="shared" si="27"/>
        <v>3467.0616</v>
      </c>
      <c r="G23" s="143">
        <f t="shared" ref="G23" si="29">ROUNDUP(($M$2/D23),0)</f>
        <v>4</v>
      </c>
      <c r="H23" s="68">
        <v>16</v>
      </c>
      <c r="I23" s="11">
        <f t="shared" ref="I23" si="30">+SUMIFS($Y$6:$Y$286,$V$6:$V$286,"Entrada",$W$6:$W$286,B23)</f>
        <v>0</v>
      </c>
      <c r="J23" s="99">
        <f t="shared" ref="J23" si="31">+SUMIFS($Y$9:$Y$289,$V$9:$V$289,"Salida",$W$9:$W$289,B23)</f>
        <v>0</v>
      </c>
      <c r="K23" s="128">
        <f t="shared" ref="K23" si="32">F23*J23</f>
        <v>0</v>
      </c>
      <c r="L23" s="1390">
        <f t="shared" ref="L23" si="33">F23*Q23</f>
        <v>55472.9856</v>
      </c>
      <c r="M23" s="1390"/>
      <c r="N23" s="766">
        <f t="shared" ref="N23" si="34">ROUNDUP((O23*0.8),0)</f>
        <v>3</v>
      </c>
      <c r="O23" s="767">
        <f t="shared" ref="O23" si="35">ROUNDUP((($M$3/D23)*15),0)</f>
        <v>3</v>
      </c>
      <c r="P23" s="768">
        <f t="shared" ref="P23" si="36">ROUNDUP((O23*2),0)</f>
        <v>6</v>
      </c>
      <c r="Q23" s="247">
        <f t="shared" ref="Q23" si="37">+H23+I23-J23</f>
        <v>16</v>
      </c>
      <c r="R23" s="274">
        <f t="shared" ref="R23" si="38">IF(Q23&gt;O23,3,(IF(Q23-N23&gt;0,2,1)))</f>
        <v>3</v>
      </c>
      <c r="S23" s="96" t="str">
        <f t="shared" si="6"/>
        <v/>
      </c>
      <c r="T23" s="1082">
        <f t="shared" si="15"/>
        <v>0</v>
      </c>
      <c r="U23" s="580"/>
      <c r="V23" s="322" t="s">
        <v>603</v>
      </c>
      <c r="W23" s="290" t="s">
        <v>357</v>
      </c>
      <c r="X23" s="288" t="str">
        <f t="shared" si="7"/>
        <v>PR1402BY1</v>
      </c>
      <c r="Y23" s="294">
        <v>2</v>
      </c>
      <c r="Z23" s="294" t="s">
        <v>573</v>
      </c>
      <c r="AA23" s="555">
        <v>45573</v>
      </c>
      <c r="AB23" s="292">
        <f t="shared" si="8"/>
        <v>4710.1051559999996</v>
      </c>
      <c r="AC23" s="293">
        <f t="shared" si="9"/>
        <v>9420.2103119999992</v>
      </c>
      <c r="AD23" s="323" t="s">
        <v>652</v>
      </c>
      <c r="AE23" s="1135">
        <v>45590</v>
      </c>
    </row>
    <row r="24" spans="1:32" ht="35.1" customHeight="1">
      <c r="A24" s="273" t="s">
        <v>22</v>
      </c>
      <c r="B24" s="772" t="s">
        <v>411</v>
      </c>
      <c r="C24" s="772" t="s">
        <v>410</v>
      </c>
      <c r="D24" s="271">
        <v>4500</v>
      </c>
      <c r="E24" s="765">
        <v>17.91</v>
      </c>
      <c r="F24" s="28">
        <f t="shared" si="27"/>
        <v>304.38761399999999</v>
      </c>
      <c r="G24" s="143">
        <f t="shared" si="28"/>
        <v>8</v>
      </c>
      <c r="H24" s="68">
        <v>8</v>
      </c>
      <c r="I24" s="11">
        <f t="shared" si="1"/>
        <v>20</v>
      </c>
      <c r="J24" s="99">
        <f t="shared" si="2"/>
        <v>2</v>
      </c>
      <c r="K24" s="128">
        <f t="shared" si="11"/>
        <v>608.77522799999997</v>
      </c>
      <c r="L24" s="1391">
        <f t="shared" si="18"/>
        <v>7914.0779640000001</v>
      </c>
      <c r="M24" s="1392"/>
      <c r="N24" s="766">
        <f t="shared" si="12"/>
        <v>5</v>
      </c>
      <c r="O24" s="767">
        <f t="shared" si="13"/>
        <v>6</v>
      </c>
      <c r="P24" s="768">
        <f t="shared" si="4"/>
        <v>12</v>
      </c>
      <c r="Q24" s="247">
        <f t="shared" si="14"/>
        <v>26</v>
      </c>
      <c r="R24" s="274">
        <f t="shared" si="5"/>
        <v>3</v>
      </c>
      <c r="S24" s="96" t="str">
        <f t="shared" si="6"/>
        <v/>
      </c>
      <c r="T24" s="1082">
        <f t="shared" si="15"/>
        <v>0</v>
      </c>
      <c r="U24" s="580"/>
      <c r="V24" s="322" t="s">
        <v>603</v>
      </c>
      <c r="W24" s="290" t="s">
        <v>210</v>
      </c>
      <c r="X24" s="288" t="str">
        <f t="shared" si="7"/>
        <v>LOGT100408FR-AM</v>
      </c>
      <c r="Y24" s="294">
        <v>10</v>
      </c>
      <c r="Z24" s="294" t="s">
        <v>573</v>
      </c>
      <c r="AA24" s="555">
        <v>45573</v>
      </c>
      <c r="AB24" s="292">
        <f t="shared" si="8"/>
        <v>297.07959199999999</v>
      </c>
      <c r="AC24" s="293">
        <f t="shared" si="9"/>
        <v>2970.79592</v>
      </c>
      <c r="AD24" s="323" t="s">
        <v>607</v>
      </c>
      <c r="AE24" s="1135">
        <v>45590</v>
      </c>
    </row>
    <row r="25" spans="1:32" ht="27.75" customHeight="1">
      <c r="A25" s="273" t="s">
        <v>22</v>
      </c>
      <c r="B25" s="772" t="s">
        <v>583</v>
      </c>
      <c r="C25" s="772" t="s">
        <v>582</v>
      </c>
      <c r="D25" s="271">
        <v>3000</v>
      </c>
      <c r="E25" s="765">
        <v>161.16</v>
      </c>
      <c r="F25" s="28">
        <f t="shared" si="27"/>
        <v>2738.9786639999998</v>
      </c>
      <c r="G25" s="143">
        <f t="shared" ref="G25" si="39">ROUNDUP(($M$2/D25),0)</f>
        <v>12</v>
      </c>
      <c r="H25" s="68">
        <v>7</v>
      </c>
      <c r="I25" s="11">
        <f t="shared" ref="I25" si="40">+SUMIFS($Y$6:$Y$286,$V$6:$V$286,"Entrada",$W$6:$W$286,B25)</f>
        <v>10</v>
      </c>
      <c r="J25" s="99">
        <f t="shared" ref="J25" si="41">+SUMIFS($Y$9:$Y$289,$V$9:$V$289,"Salida",$W$9:$W$289,B25)</f>
        <v>2</v>
      </c>
      <c r="K25" s="128">
        <f t="shared" ref="K25" si="42">F25*J25</f>
        <v>5477.9573279999995</v>
      </c>
      <c r="L25" s="1390">
        <f t="shared" ref="L25" si="43">F25*Q25</f>
        <v>41084.679959999994</v>
      </c>
      <c r="M25" s="1390"/>
      <c r="N25" s="766">
        <f t="shared" ref="N25" si="44">ROUNDUP((O25*0.8),0)</f>
        <v>7</v>
      </c>
      <c r="O25" s="767">
        <f t="shared" ref="O25" si="45">ROUNDUP((($M$3/D25)*15),0)</f>
        <v>8</v>
      </c>
      <c r="P25" s="768">
        <f t="shared" ref="P25" si="46">ROUNDUP((O25*2),0)</f>
        <v>16</v>
      </c>
      <c r="Q25" s="247">
        <f t="shared" ref="Q25" si="47">+H25+I25-J25</f>
        <v>15</v>
      </c>
      <c r="R25" s="274">
        <f t="shared" ref="R25" si="48">IF(Q25&gt;O25,3,(IF(Q25-N25&gt;0,2,1)))</f>
        <v>3</v>
      </c>
      <c r="S25" s="96" t="str">
        <f t="shared" si="6"/>
        <v/>
      </c>
      <c r="T25" s="1082">
        <f t="shared" si="15"/>
        <v>0</v>
      </c>
      <c r="U25" s="260"/>
      <c r="V25" s="322" t="s">
        <v>603</v>
      </c>
      <c r="W25" s="290" t="s">
        <v>214</v>
      </c>
      <c r="X25" s="288" t="str">
        <f t="shared" si="7"/>
        <v>GST-153-10°(ESPECIAL)</v>
      </c>
      <c r="Y25" s="294">
        <v>3</v>
      </c>
      <c r="Z25" s="294" t="s">
        <v>573</v>
      </c>
      <c r="AA25" s="555">
        <v>45573</v>
      </c>
      <c r="AB25" s="292">
        <f t="shared" si="8"/>
        <v>3467.0616</v>
      </c>
      <c r="AC25" s="293">
        <f t="shared" si="9"/>
        <v>10401.184799999999</v>
      </c>
      <c r="AD25" s="323" t="s">
        <v>607</v>
      </c>
      <c r="AE25" s="1135">
        <v>45590</v>
      </c>
      <c r="AF25" s="185"/>
    </row>
    <row r="26" spans="1:32" ht="30.75" thickBot="1">
      <c r="A26" s="273" t="s">
        <v>22</v>
      </c>
      <c r="B26" s="772" t="s">
        <v>408</v>
      </c>
      <c r="C26" s="772" t="s">
        <v>392</v>
      </c>
      <c r="D26" s="271">
        <v>3000</v>
      </c>
      <c r="E26" s="765">
        <v>161.16</v>
      </c>
      <c r="F26" s="28">
        <f t="shared" si="27"/>
        <v>2738.9786639999998</v>
      </c>
      <c r="G26" s="143">
        <f t="shared" si="28"/>
        <v>12</v>
      </c>
      <c r="H26" s="68">
        <v>7</v>
      </c>
      <c r="I26" s="11">
        <f t="shared" si="1"/>
        <v>0</v>
      </c>
      <c r="J26" s="99">
        <f t="shared" si="2"/>
        <v>0</v>
      </c>
      <c r="K26" s="128">
        <f t="shared" si="11"/>
        <v>0</v>
      </c>
      <c r="L26" s="1390">
        <f t="shared" si="18"/>
        <v>19172.850648</v>
      </c>
      <c r="M26" s="1390"/>
      <c r="N26" s="766">
        <v>3</v>
      </c>
      <c r="O26" s="767">
        <f t="shared" si="13"/>
        <v>8</v>
      </c>
      <c r="P26" s="768">
        <v>5</v>
      </c>
      <c r="Q26" s="247">
        <f t="shared" si="14"/>
        <v>7</v>
      </c>
      <c r="R26" s="274">
        <f>IF(Q26&gt;P26,3,(IF(Q26-N26&gt;0,2,1)))</f>
        <v>3</v>
      </c>
      <c r="S26" s="96" t="str">
        <f t="shared" si="6"/>
        <v/>
      </c>
      <c r="T26" s="1082">
        <f t="shared" si="15"/>
        <v>0</v>
      </c>
      <c r="V26" s="322" t="s">
        <v>603</v>
      </c>
      <c r="W26" s="290" t="s">
        <v>411</v>
      </c>
      <c r="X26" s="288" t="str">
        <f t="shared" si="7"/>
        <v>GBA32R250-020</v>
      </c>
      <c r="Y26" s="294">
        <v>20</v>
      </c>
      <c r="Z26" s="294" t="s">
        <v>573</v>
      </c>
      <c r="AA26" s="555">
        <v>45574</v>
      </c>
      <c r="AB26" s="292">
        <f t="shared" si="8"/>
        <v>304.38761399999999</v>
      </c>
      <c r="AC26" s="293">
        <f t="shared" si="9"/>
        <v>6087.7522799999997</v>
      </c>
      <c r="AD26" s="323" t="s">
        <v>653</v>
      </c>
      <c r="AE26" s="1135">
        <v>45597</v>
      </c>
      <c r="AF26" s="185"/>
    </row>
    <row r="27" spans="1:32" ht="31.5" customHeight="1" thickBot="1">
      <c r="A27" s="121" t="s">
        <v>27</v>
      </c>
      <c r="B27" s="21">
        <v>16.9954</v>
      </c>
      <c r="C27" s="188"/>
      <c r="D27" s="1388"/>
      <c r="E27" s="188"/>
      <c r="F27" s="188"/>
      <c r="G27" s="764">
        <f>(F18*G18)+(F20*G20)+(F19*G18)+(G29*J29)+(F22*G22)+(G7+J7)+(F12*G12)+(F10*G10)+(F14*G14)+(F21*G21)+(F9*G9)+(F24*G24)+(F26*G26)</f>
        <v>130575.98239599999</v>
      </c>
      <c r="H27" s="188"/>
      <c r="I27" s="188"/>
      <c r="J27" s="188"/>
      <c r="K27" s="188"/>
      <c r="L27" s="188"/>
      <c r="M27" s="188"/>
      <c r="N27" s="188"/>
      <c r="O27" s="188"/>
      <c r="P27" s="188"/>
      <c r="Q27" s="188"/>
      <c r="R27" s="260"/>
      <c r="V27" s="322" t="s">
        <v>603</v>
      </c>
      <c r="W27" s="322" t="s">
        <v>567</v>
      </c>
      <c r="X27" s="288" t="str">
        <f t="shared" si="7"/>
        <v>MDW0560NHGS3</v>
      </c>
      <c r="Y27" s="294">
        <v>10</v>
      </c>
      <c r="Z27" s="294" t="s">
        <v>635</v>
      </c>
      <c r="AA27" s="555">
        <v>45524</v>
      </c>
      <c r="AB27" s="292">
        <f t="shared" si="8"/>
        <v>2209.402</v>
      </c>
      <c r="AC27" s="293">
        <f t="shared" si="9"/>
        <v>22094.02</v>
      </c>
      <c r="AD27" s="323" t="s">
        <v>654</v>
      </c>
      <c r="AE27" s="1135">
        <v>45583</v>
      </c>
      <c r="AF27" s="185"/>
    </row>
    <row r="28" spans="1:32">
      <c r="A28" s="189"/>
      <c r="B28" s="189"/>
      <c r="C28" s="189"/>
      <c r="D28" s="1389"/>
      <c r="E28" s="189"/>
      <c r="F28" s="46"/>
      <c r="G28" s="47"/>
      <c r="H28" s="46"/>
      <c r="I28" s="47"/>
      <c r="J28" s="19"/>
      <c r="K28" s="19"/>
      <c r="L28" s="189"/>
      <c r="V28" s="322" t="s">
        <v>615</v>
      </c>
      <c r="W28" s="290" t="s">
        <v>453</v>
      </c>
      <c r="X28" s="288" t="str">
        <f t="shared" si="7"/>
        <v>PR1402BY1</v>
      </c>
      <c r="Y28" s="294">
        <v>1</v>
      </c>
      <c r="Z28" s="294" t="s">
        <v>658</v>
      </c>
      <c r="AA28" s="555">
        <v>45568</v>
      </c>
      <c r="AB28" s="292">
        <f t="shared" si="8"/>
        <v>2608.7939000000001</v>
      </c>
      <c r="AC28" s="293">
        <f t="shared" si="9"/>
        <v>2608.7939000000001</v>
      </c>
      <c r="AD28" s="323"/>
      <c r="AE28" s="1135"/>
    </row>
    <row r="29" spans="1:32">
      <c r="C29" s="8"/>
      <c r="D29" s="8"/>
      <c r="E29" s="8"/>
      <c r="F29" s="185"/>
      <c r="G29" s="47"/>
      <c r="H29" s="185"/>
      <c r="I29" s="47"/>
      <c r="J29" s="47"/>
      <c r="K29" s="47"/>
      <c r="L29" s="185"/>
      <c r="T29" s="184"/>
      <c r="U29" s="184"/>
      <c r="V29" s="322" t="s">
        <v>615</v>
      </c>
      <c r="W29" s="290" t="s">
        <v>453</v>
      </c>
      <c r="X29" s="288" t="str">
        <f t="shared" si="7"/>
        <v>PR1402BY1</v>
      </c>
      <c r="Y29" s="294">
        <v>1</v>
      </c>
      <c r="Z29" s="294" t="s">
        <v>658</v>
      </c>
      <c r="AA29" s="555">
        <v>45572</v>
      </c>
      <c r="AB29" s="292">
        <f t="shared" si="8"/>
        <v>2608.7939000000001</v>
      </c>
      <c r="AC29" s="293">
        <f t="shared" si="9"/>
        <v>2608.7939000000001</v>
      </c>
      <c r="AD29" s="323"/>
      <c r="AE29" s="1135"/>
    </row>
    <row r="30" spans="1:32">
      <c r="A30" s="165">
        <v>7</v>
      </c>
      <c r="C30" s="8"/>
      <c r="D30" s="8"/>
      <c r="E30" s="185"/>
      <c r="F30" s="185"/>
      <c r="G30" s="185"/>
      <c r="H30" s="185"/>
      <c r="I30" s="185"/>
      <c r="J30" s="185"/>
      <c r="K30" s="185"/>
      <c r="L30" s="185"/>
      <c r="S30" s="184"/>
      <c r="V30" s="322" t="s">
        <v>615</v>
      </c>
      <c r="W30" s="290" t="s">
        <v>411</v>
      </c>
      <c r="X30" s="288" t="str">
        <f t="shared" si="7"/>
        <v>GBA32R250-020</v>
      </c>
      <c r="Y30" s="294">
        <v>2</v>
      </c>
      <c r="Z30" s="294" t="s">
        <v>658</v>
      </c>
      <c r="AA30" s="555">
        <v>45572</v>
      </c>
      <c r="AB30" s="292">
        <f t="shared" si="8"/>
        <v>304.38761399999999</v>
      </c>
      <c r="AC30" s="293">
        <f t="shared" si="9"/>
        <v>608.77522799999997</v>
      </c>
      <c r="AD30" s="323"/>
      <c r="AE30" s="1135"/>
      <c r="AF30" s="25"/>
    </row>
    <row r="31" spans="1:32" s="25" customFormat="1" ht="43.5" customHeight="1">
      <c r="A31" s="185"/>
      <c r="B31" s="185"/>
      <c r="C31" s="185"/>
      <c r="D31" s="185"/>
      <c r="E31" s="185"/>
      <c r="F31" s="185"/>
      <c r="G31" s="185"/>
      <c r="H31" s="185"/>
      <c r="I31" s="185"/>
      <c r="J31" s="184"/>
      <c r="K31" s="184"/>
      <c r="L31" s="184"/>
      <c r="M31" s="184"/>
      <c r="N31" s="184"/>
      <c r="O31" s="184"/>
      <c r="P31" s="184"/>
      <c r="Q31" s="184"/>
      <c r="R31" s="267"/>
      <c r="S31" s="177"/>
      <c r="T31" s="177"/>
      <c r="U31" s="177"/>
      <c r="V31" s="322" t="s">
        <v>615</v>
      </c>
      <c r="W31" s="290" t="s">
        <v>583</v>
      </c>
      <c r="X31" s="288" t="str">
        <f t="shared" si="7"/>
        <v>GBA43R 200 - 010 - KPD001 RETIP</v>
      </c>
      <c r="Y31" s="294">
        <v>2</v>
      </c>
      <c r="Z31" s="294" t="s">
        <v>658</v>
      </c>
      <c r="AA31" s="555">
        <v>45572</v>
      </c>
      <c r="AB31" s="292">
        <f t="shared" si="8"/>
        <v>2738.9786639999998</v>
      </c>
      <c r="AC31" s="293">
        <f t="shared" si="9"/>
        <v>5477.9573279999995</v>
      </c>
      <c r="AD31" s="323"/>
      <c r="AE31" s="1135"/>
      <c r="AF31" s="165"/>
    </row>
    <row r="32" spans="1:32">
      <c r="G32" s="185"/>
      <c r="S32" s="25"/>
      <c r="V32" s="322" t="s">
        <v>568</v>
      </c>
      <c r="W32" s="290" t="s">
        <v>453</v>
      </c>
      <c r="X32" s="288" t="str">
        <f t="shared" si="7"/>
        <v>PR1402BY1</v>
      </c>
      <c r="Y32" s="294">
        <v>1</v>
      </c>
      <c r="Z32" s="294" t="s">
        <v>588</v>
      </c>
      <c r="AA32" s="555">
        <v>45581</v>
      </c>
      <c r="AB32" s="292">
        <f t="shared" si="8"/>
        <v>2608.7939000000001</v>
      </c>
      <c r="AC32" s="293">
        <f t="shared" si="9"/>
        <v>2608.7939000000001</v>
      </c>
      <c r="AD32" s="323"/>
      <c r="AE32" s="1135"/>
    </row>
    <row r="33" spans="7:31">
      <c r="G33" s="185"/>
      <c r="R33" s="269"/>
      <c r="V33" s="322" t="s">
        <v>603</v>
      </c>
      <c r="W33" s="290" t="s">
        <v>214</v>
      </c>
      <c r="X33" s="288" t="str">
        <f t="shared" si="7"/>
        <v>GST-153-10°(ESPECIAL)</v>
      </c>
      <c r="Y33" s="294">
        <v>6</v>
      </c>
      <c r="Z33" s="294" t="s">
        <v>598</v>
      </c>
      <c r="AA33" s="555">
        <v>45587</v>
      </c>
      <c r="AB33" s="292">
        <f t="shared" si="8"/>
        <v>3467.0616</v>
      </c>
      <c r="AC33" s="293">
        <f t="shared" si="9"/>
        <v>20802.369599999998</v>
      </c>
      <c r="AD33" s="323" t="s">
        <v>687</v>
      </c>
      <c r="AE33" s="1135">
        <v>45343</v>
      </c>
    </row>
    <row r="34" spans="7:31">
      <c r="V34" s="322"/>
      <c r="W34" s="290"/>
      <c r="X34" s="288" t="str">
        <f t="shared" si="7"/>
        <v/>
      </c>
      <c r="Y34" s="294"/>
      <c r="Z34" s="294"/>
      <c r="AA34" s="555"/>
      <c r="AB34" s="292" t="str">
        <f t="shared" si="8"/>
        <v/>
      </c>
      <c r="AC34" s="293" t="str">
        <f t="shared" si="9"/>
        <v/>
      </c>
      <c r="AD34" s="323"/>
      <c r="AE34" s="1135"/>
    </row>
    <row r="35" spans="7:31">
      <c r="V35" s="322"/>
      <c r="W35" s="290"/>
      <c r="X35" s="288" t="str">
        <f t="shared" si="7"/>
        <v/>
      </c>
      <c r="Y35" s="294"/>
      <c r="Z35" s="294"/>
      <c r="AA35" s="555"/>
      <c r="AB35" s="292" t="str">
        <f t="shared" si="8"/>
        <v/>
      </c>
      <c r="AC35" s="293" t="str">
        <f t="shared" si="9"/>
        <v/>
      </c>
      <c r="AD35" s="323"/>
      <c r="AE35" s="1135"/>
    </row>
    <row r="36" spans="7:31">
      <c r="V36" s="322"/>
      <c r="W36" s="290"/>
      <c r="X36" s="288" t="str">
        <f t="shared" si="7"/>
        <v/>
      </c>
      <c r="Y36" s="294"/>
      <c r="Z36" s="294"/>
      <c r="AA36" s="555"/>
      <c r="AB36" s="292" t="str">
        <f t="shared" si="8"/>
        <v/>
      </c>
      <c r="AC36" s="293" t="str">
        <f t="shared" si="9"/>
        <v/>
      </c>
      <c r="AD36" s="323"/>
      <c r="AE36" s="1135"/>
    </row>
    <row r="37" spans="7:31">
      <c r="V37" s="322"/>
      <c r="W37" s="290"/>
      <c r="X37" s="288" t="str">
        <f t="shared" si="7"/>
        <v/>
      </c>
      <c r="Y37" s="294"/>
      <c r="Z37" s="294"/>
      <c r="AA37" s="555"/>
      <c r="AB37" s="292" t="str">
        <f t="shared" si="8"/>
        <v/>
      </c>
      <c r="AC37" s="293" t="str">
        <f t="shared" si="9"/>
        <v/>
      </c>
      <c r="AD37" s="323"/>
      <c r="AE37" s="1135"/>
    </row>
    <row r="38" spans="7:31">
      <c r="V38" s="322"/>
      <c r="W38" s="290"/>
      <c r="X38" s="288" t="str">
        <f t="shared" si="7"/>
        <v/>
      </c>
      <c r="Y38" s="294"/>
      <c r="Z38" s="294"/>
      <c r="AA38" s="555"/>
      <c r="AB38" s="292" t="str">
        <f t="shared" si="8"/>
        <v/>
      </c>
      <c r="AC38" s="293" t="str">
        <f t="shared" si="9"/>
        <v/>
      </c>
      <c r="AD38" s="323"/>
      <c r="AE38" s="1135"/>
    </row>
    <row r="39" spans="7:31">
      <c r="V39" s="322"/>
      <c r="W39" s="290"/>
      <c r="X39" s="288" t="str">
        <f t="shared" si="7"/>
        <v/>
      </c>
      <c r="Y39" s="294"/>
      <c r="Z39" s="294"/>
      <c r="AA39" s="555"/>
      <c r="AB39" s="292" t="str">
        <f t="shared" si="8"/>
        <v/>
      </c>
      <c r="AC39" s="293" t="str">
        <f t="shared" si="9"/>
        <v/>
      </c>
      <c r="AD39" s="323"/>
      <c r="AE39" s="1135"/>
    </row>
    <row r="40" spans="7:31">
      <c r="V40" s="322"/>
      <c r="W40" s="290"/>
      <c r="X40" s="288" t="str">
        <f t="shared" si="7"/>
        <v/>
      </c>
      <c r="Y40" s="294"/>
      <c r="Z40" s="294"/>
      <c r="AA40" s="555"/>
      <c r="AB40" s="292" t="str">
        <f t="shared" si="8"/>
        <v/>
      </c>
      <c r="AC40" s="293" t="str">
        <f t="shared" si="9"/>
        <v/>
      </c>
      <c r="AD40" s="323"/>
      <c r="AE40" s="1135"/>
    </row>
    <row r="41" spans="7:31">
      <c r="V41" s="322"/>
      <c r="W41" s="290"/>
      <c r="X41" s="288" t="str">
        <f t="shared" si="7"/>
        <v/>
      </c>
      <c r="Y41" s="294"/>
      <c r="Z41" s="294"/>
      <c r="AA41" s="555"/>
      <c r="AB41" s="292" t="str">
        <f t="shared" si="8"/>
        <v/>
      </c>
      <c r="AC41" s="293" t="str">
        <f t="shared" si="9"/>
        <v/>
      </c>
      <c r="AD41" s="323"/>
      <c r="AE41" s="1135"/>
    </row>
    <row r="42" spans="7:31">
      <c r="V42" s="322"/>
      <c r="W42" s="290"/>
      <c r="X42" s="288" t="str">
        <f t="shared" si="7"/>
        <v/>
      </c>
      <c r="Y42" s="294"/>
      <c r="Z42" s="294"/>
      <c r="AA42" s="555"/>
      <c r="AB42" s="292" t="str">
        <f t="shared" ref="AB42:AB55" si="49">IFERROR((VLOOKUP(W42,$B$9:$F$26,5,FALSE)),"")</f>
        <v/>
      </c>
      <c r="AC42" s="293" t="str">
        <f t="shared" ref="AC42:AC55" si="50">IF(Y42&gt;0,(AB42*Y42),"")</f>
        <v/>
      </c>
      <c r="AD42" s="323"/>
      <c r="AE42" s="1135"/>
    </row>
    <row r="43" spans="7:31">
      <c r="V43" s="322"/>
      <c r="W43" s="290"/>
      <c r="X43" s="288" t="str">
        <f t="shared" si="7"/>
        <v/>
      </c>
      <c r="Y43" s="294"/>
      <c r="Z43" s="294"/>
      <c r="AA43" s="555"/>
      <c r="AB43" s="292" t="str">
        <f t="shared" si="49"/>
        <v/>
      </c>
      <c r="AC43" s="293" t="str">
        <f t="shared" si="50"/>
        <v/>
      </c>
      <c r="AD43" s="323"/>
      <c r="AE43" s="323"/>
    </row>
    <row r="44" spans="7:31">
      <c r="V44" s="322"/>
      <c r="W44" s="290"/>
      <c r="X44" s="288" t="str">
        <f t="shared" si="7"/>
        <v/>
      </c>
      <c r="Y44" s="294"/>
      <c r="Z44" s="294"/>
      <c r="AA44" s="555"/>
      <c r="AB44" s="292" t="str">
        <f t="shared" si="49"/>
        <v/>
      </c>
      <c r="AC44" s="293" t="str">
        <f t="shared" si="50"/>
        <v/>
      </c>
      <c r="AD44" s="323"/>
      <c r="AE44" s="323"/>
    </row>
    <row r="45" spans="7:31">
      <c r="V45" s="322"/>
      <c r="W45" s="290"/>
      <c r="X45" s="288" t="str">
        <f t="shared" si="7"/>
        <v/>
      </c>
      <c r="Y45" s="294"/>
      <c r="Z45" s="294"/>
      <c r="AA45" s="555"/>
      <c r="AB45" s="292" t="str">
        <f t="shared" si="49"/>
        <v/>
      </c>
      <c r="AC45" s="293" t="str">
        <f t="shared" si="50"/>
        <v/>
      </c>
      <c r="AD45" s="323"/>
      <c r="AE45" s="323"/>
    </row>
    <row r="46" spans="7:31">
      <c r="V46" s="322"/>
      <c r="W46" s="290"/>
      <c r="X46" s="288" t="str">
        <f t="shared" si="7"/>
        <v/>
      </c>
      <c r="Y46" s="294"/>
      <c r="Z46" s="294"/>
      <c r="AA46" s="555"/>
      <c r="AB46" s="292" t="str">
        <f t="shared" si="49"/>
        <v/>
      </c>
      <c r="AC46" s="293" t="str">
        <f t="shared" si="50"/>
        <v/>
      </c>
      <c r="AD46" s="323"/>
      <c r="AE46" s="323"/>
    </row>
    <row r="47" spans="7:31">
      <c r="V47" s="322"/>
      <c r="W47" s="290"/>
      <c r="X47" s="288" t="str">
        <f t="shared" si="7"/>
        <v/>
      </c>
      <c r="Y47" s="294"/>
      <c r="Z47" s="294"/>
      <c r="AA47" s="555"/>
      <c r="AB47" s="292" t="str">
        <f t="shared" si="49"/>
        <v/>
      </c>
      <c r="AC47" s="293" t="str">
        <f t="shared" si="50"/>
        <v/>
      </c>
      <c r="AD47" s="323"/>
      <c r="AE47" s="323"/>
    </row>
    <row r="48" spans="7:31">
      <c r="V48" s="322"/>
      <c r="W48" s="290"/>
      <c r="X48" s="288" t="str">
        <f t="shared" si="7"/>
        <v/>
      </c>
      <c r="Y48" s="294"/>
      <c r="Z48" s="294"/>
      <c r="AA48" s="555"/>
      <c r="AB48" s="292" t="str">
        <f t="shared" si="49"/>
        <v/>
      </c>
      <c r="AC48" s="293" t="str">
        <f t="shared" si="50"/>
        <v/>
      </c>
      <c r="AD48" s="323"/>
      <c r="AE48" s="323"/>
    </row>
    <row r="49" spans="22:31">
      <c r="V49" s="322"/>
      <c r="W49" s="290"/>
      <c r="X49" s="288" t="str">
        <f t="shared" si="7"/>
        <v/>
      </c>
      <c r="Y49" s="294"/>
      <c r="Z49" s="294"/>
      <c r="AA49" s="555"/>
      <c r="AB49" s="292" t="str">
        <f t="shared" si="49"/>
        <v/>
      </c>
      <c r="AC49" s="293" t="str">
        <f t="shared" si="50"/>
        <v/>
      </c>
      <c r="AD49" s="323"/>
      <c r="AE49" s="323"/>
    </row>
    <row r="50" spans="22:31">
      <c r="V50" s="322"/>
      <c r="W50" s="290"/>
      <c r="X50" s="288" t="str">
        <f t="shared" si="7"/>
        <v/>
      </c>
      <c r="Y50" s="294"/>
      <c r="Z50" s="294"/>
      <c r="AA50" s="295"/>
      <c r="AB50" s="292" t="str">
        <f t="shared" si="49"/>
        <v/>
      </c>
      <c r="AC50" s="293" t="str">
        <f t="shared" si="50"/>
        <v/>
      </c>
      <c r="AD50" s="323"/>
      <c r="AE50" s="323"/>
    </row>
    <row r="51" spans="22:31">
      <c r="V51" s="322"/>
      <c r="W51" s="290"/>
      <c r="X51" s="288" t="str">
        <f t="shared" si="7"/>
        <v/>
      </c>
      <c r="Y51" s="294"/>
      <c r="Z51" s="294"/>
      <c r="AA51" s="295"/>
      <c r="AB51" s="292" t="str">
        <f t="shared" si="49"/>
        <v/>
      </c>
      <c r="AC51" s="293" t="str">
        <f t="shared" si="50"/>
        <v/>
      </c>
      <c r="AD51" s="323"/>
      <c r="AE51" s="323"/>
    </row>
    <row r="52" spans="22:31">
      <c r="V52" s="322"/>
      <c r="W52" s="290"/>
      <c r="X52" s="288" t="str">
        <f t="shared" si="7"/>
        <v/>
      </c>
      <c r="Y52" s="294"/>
      <c r="Z52" s="294"/>
      <c r="AA52" s="295"/>
      <c r="AB52" s="292" t="str">
        <f t="shared" si="49"/>
        <v/>
      </c>
      <c r="AC52" s="293" t="str">
        <f t="shared" si="50"/>
        <v/>
      </c>
      <c r="AD52" s="323"/>
      <c r="AE52" s="323"/>
    </row>
    <row r="53" spans="22:31">
      <c r="V53" s="322"/>
      <c r="W53" s="290"/>
      <c r="X53" s="288" t="str">
        <f t="shared" si="7"/>
        <v/>
      </c>
      <c r="Y53" s="294"/>
      <c r="Z53" s="294"/>
      <c r="AA53" s="295"/>
      <c r="AB53" s="292" t="str">
        <f t="shared" si="49"/>
        <v/>
      </c>
      <c r="AC53" s="293" t="str">
        <f t="shared" si="50"/>
        <v/>
      </c>
      <c r="AD53" s="323"/>
      <c r="AE53" s="323"/>
    </row>
    <row r="54" spans="22:31">
      <c r="V54" s="322"/>
      <c r="W54" s="290"/>
      <c r="X54" s="288" t="str">
        <f t="shared" si="7"/>
        <v/>
      </c>
      <c r="Y54" s="294"/>
      <c r="Z54" s="294"/>
      <c r="AA54" s="295"/>
      <c r="AB54" s="292" t="str">
        <f t="shared" si="49"/>
        <v/>
      </c>
      <c r="AC54" s="293" t="str">
        <f t="shared" si="50"/>
        <v/>
      </c>
      <c r="AD54" s="323"/>
      <c r="AE54" s="323"/>
    </row>
    <row r="55" spans="22:31">
      <c r="V55" s="322"/>
      <c r="W55" s="290"/>
      <c r="X55" s="288" t="str">
        <f t="shared" si="7"/>
        <v/>
      </c>
      <c r="Y55" s="294"/>
      <c r="Z55" s="294"/>
      <c r="AA55" s="295"/>
      <c r="AB55" s="292" t="str">
        <f t="shared" si="49"/>
        <v/>
      </c>
      <c r="AC55" s="293" t="str">
        <f t="shared" si="50"/>
        <v/>
      </c>
      <c r="AD55" s="323"/>
      <c r="AE55" s="323"/>
    </row>
    <row r="56" spans="22:31">
      <c r="V56" s="322"/>
      <c r="W56" s="290"/>
      <c r="X56" s="288"/>
      <c r="Y56" s="294"/>
      <c r="Z56" s="294"/>
      <c r="AA56" s="295"/>
      <c r="AB56" s="292"/>
      <c r="AC56" s="293"/>
      <c r="AD56" s="323"/>
      <c r="AE56" s="323"/>
    </row>
    <row r="57" spans="22:31">
      <c r="V57" s="322"/>
      <c r="W57" s="290"/>
      <c r="X57" s="288"/>
      <c r="Y57" s="294"/>
      <c r="Z57" s="294"/>
      <c r="AA57" s="295"/>
      <c r="AB57" s="292"/>
      <c r="AC57" s="293"/>
      <c r="AD57" s="323"/>
      <c r="AE57" s="323"/>
    </row>
    <row r="58" spans="22:31">
      <c r="V58" s="322"/>
      <c r="W58" s="290"/>
      <c r="X58" s="288"/>
      <c r="Y58" s="294"/>
      <c r="Z58" s="294"/>
      <c r="AA58" s="295"/>
      <c r="AB58" s="292"/>
      <c r="AC58" s="293"/>
      <c r="AD58" s="323"/>
      <c r="AE58" s="323"/>
    </row>
    <row r="59" spans="22:31">
      <c r="V59" s="322"/>
      <c r="W59" s="290"/>
      <c r="X59" s="288"/>
      <c r="Y59" s="294"/>
      <c r="Z59" s="294"/>
      <c r="AA59" s="295"/>
      <c r="AB59" s="292"/>
      <c r="AC59" s="293"/>
      <c r="AD59" s="323"/>
      <c r="AE59" s="323"/>
    </row>
    <row r="60" spans="22:31">
      <c r="V60" s="322"/>
      <c r="W60" s="290"/>
      <c r="X60" s="288"/>
      <c r="Y60" s="294"/>
      <c r="Z60" s="294"/>
      <c r="AA60" s="295"/>
      <c r="AB60" s="292"/>
      <c r="AC60" s="293"/>
      <c r="AD60" s="323"/>
      <c r="AE60" s="323"/>
    </row>
    <row r="61" spans="22:31">
      <c r="V61" s="322"/>
      <c r="W61" s="290"/>
      <c r="X61" s="288"/>
      <c r="Y61" s="294"/>
      <c r="Z61" s="294"/>
      <c r="AA61" s="295"/>
      <c r="AB61" s="292"/>
      <c r="AC61" s="293"/>
      <c r="AD61" s="323"/>
      <c r="AE61" s="323"/>
    </row>
    <row r="62" spans="22:31">
      <c r="V62" s="322"/>
      <c r="W62" s="290"/>
      <c r="X62" s="288"/>
      <c r="Y62" s="294"/>
      <c r="Z62" s="294"/>
      <c r="AA62" s="295"/>
      <c r="AB62" s="292"/>
      <c r="AC62" s="293"/>
      <c r="AD62" s="323"/>
      <c r="AE62" s="323"/>
    </row>
    <row r="63" spans="22:31">
      <c r="V63" s="322"/>
      <c r="W63" s="290"/>
      <c r="X63" s="288"/>
      <c r="Y63" s="294"/>
      <c r="Z63" s="294"/>
      <c r="AA63" s="295"/>
      <c r="AB63" s="292"/>
      <c r="AC63" s="293"/>
      <c r="AD63" s="323"/>
      <c r="AE63" s="323"/>
    </row>
    <row r="64" spans="22:31">
      <c r="V64" s="322"/>
      <c r="W64" s="290"/>
      <c r="X64" s="288"/>
      <c r="Y64" s="294"/>
      <c r="Z64" s="294"/>
      <c r="AA64" s="295"/>
      <c r="AB64" s="292"/>
      <c r="AC64" s="293"/>
      <c r="AD64" s="323"/>
      <c r="AE64" s="323"/>
    </row>
    <row r="65" spans="22:31">
      <c r="V65" s="322"/>
      <c r="W65" s="290"/>
      <c r="X65" s="288"/>
      <c r="Y65" s="294"/>
      <c r="Z65" s="294"/>
      <c r="AA65" s="295"/>
      <c r="AB65" s="292"/>
      <c r="AC65" s="293"/>
      <c r="AD65" s="323"/>
      <c r="AE65" s="323"/>
    </row>
    <row r="66" spans="22:31">
      <c r="V66" s="322"/>
      <c r="W66" s="290"/>
      <c r="X66" s="288"/>
      <c r="Y66" s="294"/>
      <c r="Z66" s="294"/>
      <c r="AA66" s="295"/>
      <c r="AB66" s="292"/>
      <c r="AC66" s="293"/>
      <c r="AD66" s="323"/>
      <c r="AE66" s="323"/>
    </row>
    <row r="67" spans="22:31">
      <c r="V67" s="322"/>
      <c r="W67" s="290"/>
      <c r="X67" s="288"/>
      <c r="Y67" s="294"/>
      <c r="Z67" s="294"/>
      <c r="AA67" s="295"/>
      <c r="AB67" s="292"/>
      <c r="AC67" s="293"/>
      <c r="AD67" s="323"/>
      <c r="AE67" s="323"/>
    </row>
    <row r="68" spans="22:31">
      <c r="V68" s="322"/>
      <c r="W68" s="290"/>
      <c r="X68" s="288"/>
      <c r="Y68" s="294"/>
      <c r="Z68" s="294"/>
      <c r="AA68" s="295"/>
      <c r="AB68" s="292"/>
      <c r="AC68" s="293"/>
      <c r="AD68" s="323"/>
      <c r="AE68" s="323"/>
    </row>
    <row r="69" spans="22:31">
      <c r="V69" s="322"/>
      <c r="W69" s="290"/>
      <c r="X69" s="288"/>
      <c r="Y69" s="294"/>
      <c r="Z69" s="294"/>
      <c r="AA69" s="295"/>
      <c r="AB69" s="292"/>
      <c r="AC69" s="293"/>
      <c r="AD69" s="323"/>
      <c r="AE69" s="323"/>
    </row>
    <row r="70" spans="22:31">
      <c r="V70" s="322"/>
      <c r="W70" s="290"/>
      <c r="X70" s="288"/>
      <c r="Y70" s="294"/>
      <c r="Z70" s="294"/>
      <c r="AA70" s="295"/>
      <c r="AB70" s="292"/>
      <c r="AC70" s="293"/>
      <c r="AD70" s="323"/>
      <c r="AE70" s="323"/>
    </row>
    <row r="71" spans="22:31">
      <c r="V71" s="322"/>
      <c r="W71" s="290"/>
      <c r="X71" s="288"/>
      <c r="Y71" s="294"/>
      <c r="Z71" s="294"/>
      <c r="AA71" s="295"/>
      <c r="AB71" s="292"/>
      <c r="AC71" s="293"/>
      <c r="AD71" s="323"/>
      <c r="AE71" s="323"/>
    </row>
    <row r="72" spans="22:31">
      <c r="V72" s="322"/>
      <c r="W72" s="290"/>
      <c r="X72" s="288"/>
      <c r="Y72" s="294"/>
      <c r="Z72" s="294"/>
      <c r="AA72" s="295"/>
      <c r="AB72" s="292"/>
      <c r="AC72" s="293"/>
      <c r="AD72" s="323"/>
      <c r="AE72" s="323"/>
    </row>
    <row r="73" spans="22:31">
      <c r="V73" s="322"/>
      <c r="W73" s="290"/>
      <c r="X73" s="288"/>
      <c r="Y73" s="294"/>
      <c r="Z73" s="294"/>
      <c r="AA73" s="295"/>
      <c r="AB73" s="292"/>
      <c r="AC73" s="293"/>
      <c r="AD73" s="323"/>
      <c r="AE73" s="323"/>
    </row>
    <row r="74" spans="22:31">
      <c r="V74" s="322"/>
      <c r="W74" s="290"/>
      <c r="X74" s="288"/>
      <c r="Y74" s="294"/>
      <c r="Z74" s="294"/>
      <c r="AA74" s="295"/>
      <c r="AB74" s="292"/>
      <c r="AC74" s="293"/>
      <c r="AD74" s="323"/>
      <c r="AE74" s="323"/>
    </row>
    <row r="75" spans="22:31">
      <c r="V75" s="322"/>
      <c r="W75" s="290"/>
      <c r="X75" s="288"/>
      <c r="Y75" s="294"/>
      <c r="Z75" s="294"/>
      <c r="AA75" s="295"/>
      <c r="AB75" s="292"/>
      <c r="AC75" s="293"/>
      <c r="AD75" s="323"/>
      <c r="AE75" s="323"/>
    </row>
    <row r="76" spans="22:31">
      <c r="V76" s="322"/>
      <c r="W76" s="290"/>
      <c r="X76" s="288"/>
      <c r="Y76" s="294"/>
      <c r="Z76" s="294"/>
      <c r="AA76" s="295"/>
      <c r="AB76" s="292"/>
      <c r="AC76" s="293"/>
      <c r="AD76" s="323"/>
      <c r="AE76" s="323"/>
    </row>
    <row r="77" spans="22:31">
      <c r="V77" s="322"/>
      <c r="W77" s="290"/>
      <c r="X77" s="288"/>
      <c r="Y77" s="294"/>
      <c r="Z77" s="294"/>
      <c r="AA77" s="295"/>
      <c r="AB77" s="292"/>
      <c r="AC77" s="293"/>
      <c r="AD77" s="323"/>
      <c r="AE77" s="323"/>
    </row>
    <row r="78" spans="22:31">
      <c r="V78" s="322"/>
      <c r="W78" s="290"/>
      <c r="X78" s="288"/>
      <c r="Y78" s="294"/>
      <c r="Z78" s="294"/>
      <c r="AA78" s="295"/>
      <c r="AB78" s="292"/>
      <c r="AC78" s="293"/>
      <c r="AD78" s="323"/>
      <c r="AE78" s="323"/>
    </row>
    <row r="79" spans="22:31">
      <c r="V79" s="322"/>
      <c r="W79" s="290"/>
      <c r="X79" s="288"/>
      <c r="Y79" s="294"/>
      <c r="Z79" s="294"/>
      <c r="AA79" s="295"/>
      <c r="AB79" s="292"/>
      <c r="AC79" s="293"/>
      <c r="AD79" s="323"/>
      <c r="AE79" s="323"/>
    </row>
    <row r="80" spans="22:31">
      <c r="V80" s="322"/>
      <c r="W80" s="290"/>
      <c r="X80" s="288"/>
      <c r="Y80" s="294"/>
      <c r="Z80" s="294"/>
      <c r="AA80" s="295"/>
      <c r="AB80" s="292"/>
      <c r="AC80" s="293"/>
      <c r="AD80" s="323"/>
      <c r="AE80" s="323"/>
    </row>
    <row r="81" spans="22:31">
      <c r="V81" s="322"/>
      <c r="W81" s="290"/>
      <c r="X81" s="288"/>
      <c r="Y81" s="294"/>
      <c r="Z81" s="294"/>
      <c r="AA81" s="295"/>
      <c r="AB81" s="292"/>
      <c r="AC81" s="293"/>
      <c r="AD81" s="323"/>
      <c r="AE81" s="323"/>
    </row>
    <row r="82" spans="22:31">
      <c r="V82" s="322"/>
      <c r="W82" s="290"/>
      <c r="X82" s="288"/>
      <c r="Y82" s="294"/>
      <c r="Z82" s="294"/>
      <c r="AA82" s="295"/>
      <c r="AB82" s="292"/>
      <c r="AC82" s="293"/>
      <c r="AD82" s="323"/>
      <c r="AE82" s="323"/>
    </row>
    <row r="83" spans="22:31">
      <c r="V83" s="322"/>
      <c r="W83" s="290"/>
      <c r="X83" s="288"/>
      <c r="Y83" s="294"/>
      <c r="Z83" s="294"/>
      <c r="AA83" s="295"/>
      <c r="AB83" s="292"/>
      <c r="AC83" s="293"/>
      <c r="AD83" s="323"/>
      <c r="AE83" s="323"/>
    </row>
    <row r="84" spans="22:31">
      <c r="V84" s="322"/>
      <c r="W84" s="290"/>
      <c r="X84" s="288"/>
      <c r="Y84" s="294"/>
      <c r="Z84" s="294"/>
      <c r="AA84" s="295"/>
      <c r="AB84" s="292"/>
      <c r="AC84" s="293"/>
      <c r="AD84" s="323"/>
      <c r="AE84" s="323"/>
    </row>
    <row r="85" spans="22:31">
      <c r="V85" s="322"/>
      <c r="W85" s="290"/>
      <c r="X85" s="288"/>
      <c r="Y85" s="294"/>
      <c r="Z85" s="294"/>
      <c r="AA85" s="295"/>
      <c r="AB85" s="292"/>
      <c r="AC85" s="293"/>
      <c r="AD85" s="323"/>
      <c r="AE85" s="323"/>
    </row>
    <row r="86" spans="22:31">
      <c r="V86" s="322"/>
      <c r="W86" s="290"/>
      <c r="X86" s="288"/>
      <c r="Y86" s="294"/>
      <c r="Z86" s="294"/>
      <c r="AA86" s="295"/>
      <c r="AB86" s="292"/>
      <c r="AC86" s="293"/>
      <c r="AD86" s="323"/>
      <c r="AE86" s="323"/>
    </row>
    <row r="87" spans="22:31">
      <c r="V87" s="322"/>
      <c r="W87" s="290"/>
      <c r="X87" s="288"/>
      <c r="Y87" s="294"/>
      <c r="Z87" s="294"/>
      <c r="AA87" s="295"/>
      <c r="AB87" s="292"/>
      <c r="AC87" s="293"/>
      <c r="AD87" s="323"/>
      <c r="AE87" s="323"/>
    </row>
    <row r="88" spans="22:31">
      <c r="V88" s="322"/>
      <c r="W88" s="290"/>
      <c r="X88" s="288"/>
      <c r="Y88" s="294"/>
      <c r="Z88" s="294"/>
      <c r="AA88" s="295"/>
      <c r="AB88" s="292"/>
      <c r="AC88" s="293"/>
      <c r="AD88" s="323"/>
      <c r="AE88" s="323"/>
    </row>
    <row r="89" spans="22:31">
      <c r="V89" s="322"/>
      <c r="W89" s="290"/>
      <c r="X89" s="288"/>
      <c r="Y89" s="294"/>
      <c r="Z89" s="294"/>
      <c r="AA89" s="295"/>
      <c r="AB89" s="292"/>
      <c r="AC89" s="293"/>
      <c r="AD89" s="323"/>
      <c r="AE89" s="323"/>
    </row>
    <row r="90" spans="22:31">
      <c r="V90" s="322"/>
      <c r="W90" s="290"/>
      <c r="X90" s="288"/>
      <c r="Y90" s="294"/>
      <c r="Z90" s="294"/>
      <c r="AA90" s="295"/>
      <c r="AB90" s="292"/>
      <c r="AC90" s="293"/>
      <c r="AD90" s="323"/>
      <c r="AE90" s="323"/>
    </row>
    <row r="91" spans="22:31">
      <c r="V91" s="322"/>
      <c r="W91" s="290"/>
      <c r="X91" s="288"/>
      <c r="Y91" s="294"/>
      <c r="Z91" s="294"/>
      <c r="AA91" s="295"/>
      <c r="AB91" s="292"/>
      <c r="AC91" s="293"/>
      <c r="AD91" s="323"/>
      <c r="AE91" s="323"/>
    </row>
    <row r="92" spans="22:31">
      <c r="V92" s="322"/>
      <c r="W92" s="290"/>
      <c r="X92" s="288"/>
      <c r="Y92" s="294"/>
      <c r="Z92" s="294"/>
      <c r="AA92" s="295"/>
      <c r="AB92" s="292"/>
      <c r="AC92" s="293"/>
      <c r="AD92" s="323"/>
      <c r="AE92" s="323"/>
    </row>
    <row r="93" spans="22:31">
      <c r="V93" s="322"/>
      <c r="W93" s="290"/>
      <c r="X93" s="288"/>
      <c r="Y93" s="294"/>
      <c r="Z93" s="294"/>
      <c r="AA93" s="295"/>
      <c r="AB93" s="292"/>
      <c r="AC93" s="293"/>
      <c r="AD93" s="323"/>
      <c r="AE93" s="323"/>
    </row>
    <row r="94" spans="22:31">
      <c r="V94" s="322"/>
      <c r="W94" s="290"/>
      <c r="X94" s="288"/>
      <c r="Y94" s="294"/>
      <c r="Z94" s="294"/>
      <c r="AA94" s="295"/>
      <c r="AB94" s="292"/>
      <c r="AC94" s="293"/>
      <c r="AD94" s="323"/>
      <c r="AE94" s="323"/>
    </row>
    <row r="95" spans="22:31">
      <c r="V95" s="322"/>
      <c r="W95" s="290"/>
      <c r="X95" s="288"/>
      <c r="Y95" s="294"/>
      <c r="Z95" s="294"/>
      <c r="AA95" s="295"/>
      <c r="AB95" s="292"/>
      <c r="AC95" s="293"/>
      <c r="AD95" s="323"/>
      <c r="AE95" s="323"/>
    </row>
    <row r="96" spans="22:31">
      <c r="V96" s="322"/>
      <c r="W96" s="290"/>
      <c r="X96" s="288"/>
      <c r="Y96" s="294"/>
      <c r="Z96" s="294"/>
      <c r="AA96" s="295"/>
      <c r="AB96" s="292"/>
      <c r="AC96" s="293"/>
      <c r="AD96" s="323"/>
      <c r="AE96" s="323"/>
    </row>
    <row r="97" spans="22:31">
      <c r="V97" s="322"/>
      <c r="W97" s="290"/>
      <c r="X97" s="288"/>
      <c r="Y97" s="294"/>
      <c r="Z97" s="294"/>
      <c r="AA97" s="295"/>
      <c r="AB97" s="292"/>
      <c r="AC97" s="293"/>
      <c r="AD97" s="323"/>
      <c r="AE97" s="323"/>
    </row>
    <row r="98" spans="22:31">
      <c r="V98" s="322"/>
      <c r="W98" s="290"/>
      <c r="X98" s="288"/>
      <c r="Y98" s="294"/>
      <c r="Z98" s="294"/>
      <c r="AA98" s="295"/>
      <c r="AB98" s="292"/>
      <c r="AC98" s="293"/>
      <c r="AD98" s="323"/>
      <c r="AE98" s="323"/>
    </row>
    <row r="99" spans="22:31">
      <c r="V99" s="322"/>
      <c r="W99" s="290"/>
      <c r="X99" s="288"/>
      <c r="Y99" s="294"/>
      <c r="Z99" s="294"/>
      <c r="AA99" s="295"/>
      <c r="AB99" s="292"/>
      <c r="AC99" s="293"/>
      <c r="AD99" s="323"/>
      <c r="AE99" s="323"/>
    </row>
    <row r="100" spans="22:31">
      <c r="V100" s="322"/>
      <c r="W100" s="290"/>
      <c r="X100" s="288"/>
      <c r="Y100" s="294"/>
      <c r="Z100" s="294"/>
      <c r="AA100" s="295"/>
      <c r="AB100" s="292"/>
      <c r="AC100" s="293"/>
      <c r="AD100" s="323"/>
      <c r="AE100" s="323"/>
    </row>
    <row r="101" spans="22:31">
      <c r="V101" s="322"/>
      <c r="W101" s="290"/>
      <c r="X101" s="288"/>
      <c r="Y101" s="294"/>
      <c r="Z101" s="294"/>
      <c r="AA101" s="295"/>
      <c r="AB101" s="292"/>
      <c r="AC101" s="293"/>
      <c r="AD101" s="323"/>
      <c r="AE101" s="323"/>
    </row>
    <row r="102" spans="22:31">
      <c r="V102" s="322"/>
      <c r="W102" s="290"/>
      <c r="X102" s="288"/>
      <c r="Y102" s="294"/>
      <c r="Z102" s="294"/>
      <c r="AA102" s="295"/>
      <c r="AB102" s="292"/>
      <c r="AC102" s="293"/>
      <c r="AD102" s="323"/>
      <c r="AE102" s="323"/>
    </row>
    <row r="103" spans="22:31">
      <c r="V103" s="322"/>
      <c r="W103" s="290"/>
      <c r="X103" s="288"/>
      <c r="Y103" s="294"/>
      <c r="Z103" s="294"/>
      <c r="AA103" s="295"/>
      <c r="AB103" s="292"/>
      <c r="AC103" s="293"/>
      <c r="AD103" s="323"/>
      <c r="AE103" s="323"/>
    </row>
    <row r="104" spans="22:31">
      <c r="V104" s="322"/>
      <c r="W104" s="290"/>
      <c r="X104" s="288"/>
      <c r="Y104" s="294"/>
      <c r="Z104" s="294"/>
      <c r="AA104" s="295"/>
      <c r="AB104" s="292"/>
      <c r="AC104" s="293"/>
      <c r="AD104" s="323"/>
      <c r="AE104" s="323"/>
    </row>
    <row r="105" spans="22:31" ht="32.25" thickBot="1">
      <c r="V105" s="324"/>
      <c r="W105" s="325"/>
      <c r="X105" s="326"/>
      <c r="Y105" s="327"/>
      <c r="Z105" s="327"/>
      <c r="AA105" s="328"/>
      <c r="AB105" s="329"/>
      <c r="AC105" s="330"/>
      <c r="AD105" s="323"/>
      <c r="AE105" s="323"/>
    </row>
    <row r="106" spans="22:31" ht="32.25" thickBot="1">
      <c r="AD106" s="331"/>
      <c r="AE106" s="331"/>
    </row>
  </sheetData>
  <sheetProtection selectLockedCells="1"/>
  <autoFilter ref="V8:AC55">
    <sortState ref="V9:AC39">
      <sortCondition ref="AA8:AA29"/>
    </sortState>
  </autoFilter>
  <mergeCells count="30">
    <mergeCell ref="L10:M10"/>
    <mergeCell ref="L12:M12"/>
    <mergeCell ref="L14:M14"/>
    <mergeCell ref="L20:M20"/>
    <mergeCell ref="L18:M18"/>
    <mergeCell ref="L16:M16"/>
    <mergeCell ref="L19:M19"/>
    <mergeCell ref="L11:M11"/>
    <mergeCell ref="L13:M13"/>
    <mergeCell ref="L15:M15"/>
    <mergeCell ref="L17:M17"/>
    <mergeCell ref="Q8:R8"/>
    <mergeCell ref="N8:P8"/>
    <mergeCell ref="L8:M8"/>
    <mergeCell ref="L9:M9"/>
    <mergeCell ref="P2:P3"/>
    <mergeCell ref="Q1:U6"/>
    <mergeCell ref="N2:O3"/>
    <mergeCell ref="D27:D28"/>
    <mergeCell ref="L21:M21"/>
    <mergeCell ref="L22:M22"/>
    <mergeCell ref="L24:M24"/>
    <mergeCell ref="L26:M26"/>
    <mergeCell ref="L23:M23"/>
    <mergeCell ref="L25:M25"/>
    <mergeCell ref="G18:G19"/>
    <mergeCell ref="G10:G11"/>
    <mergeCell ref="G12:G13"/>
    <mergeCell ref="G14:G15"/>
    <mergeCell ref="G16:G17"/>
  </mergeCells>
  <conditionalFormatting sqref="V41 V50:V105 V7:V8 V10:V36">
    <cfRule type="containsText" dxfId="416" priority="110" operator="containsText" text="SALIDA">
      <formula>NOT(ISERROR(SEARCH("SALIDA",V7)))</formula>
    </cfRule>
    <cfRule type="containsText" dxfId="415" priority="111" operator="containsText" text="ENTRADA">
      <formula>NOT(ISERROR(SEARCH("ENTRADA",V7)))</formula>
    </cfRule>
    <cfRule type="containsText" dxfId="414" priority="112" operator="containsText" text="REQUISICION">
      <formula>NOT(ISERROR(SEARCH("REQUISICION",V7)))</formula>
    </cfRule>
  </conditionalFormatting>
  <conditionalFormatting sqref="V36 V41 V50">
    <cfRule type="containsText" dxfId="413" priority="101" operator="containsText" text="SALIDA">
      <formula>NOT(ISERROR(SEARCH("SALIDA",V36)))</formula>
    </cfRule>
    <cfRule type="containsText" dxfId="412" priority="102" operator="containsText" text="ENTRADA">
      <formula>NOT(ISERROR(SEARCH("ENTRADA",V36)))</formula>
    </cfRule>
    <cfRule type="containsText" dxfId="411" priority="103" operator="containsText" text="REQUISICION">
      <formula>NOT(ISERROR(SEARCH("REQUISICION",V36)))</formula>
    </cfRule>
  </conditionalFormatting>
  <conditionalFormatting sqref="V33:V36">
    <cfRule type="containsText" dxfId="410" priority="54" operator="containsText" text="SALIDA">
      <formula>NOT(ISERROR(SEARCH("SALIDA",V33)))</formula>
    </cfRule>
    <cfRule type="containsText" dxfId="409" priority="55" operator="containsText" text="ENTRADA">
      <formula>NOT(ISERROR(SEARCH("ENTRADA",V33)))</formula>
    </cfRule>
    <cfRule type="containsText" dxfId="408" priority="56" operator="containsText" text="REQUISICION">
      <formula>NOT(ISERROR(SEARCH("REQUISICION",V33)))</formula>
    </cfRule>
  </conditionalFormatting>
  <conditionalFormatting sqref="R17">
    <cfRule type="iconSet" priority="47">
      <iconSet iconSet="3TrafficLights2">
        <cfvo type="percent" val="0"/>
        <cfvo type="num" val="2"/>
        <cfvo type="num" val="3"/>
      </iconSet>
    </cfRule>
  </conditionalFormatting>
  <conditionalFormatting sqref="V20:V27">
    <cfRule type="containsText" dxfId="407" priority="36" operator="containsText" text="SALIDA">
      <formula>NOT(ISERROR(SEARCH("SALIDA",V20)))</formula>
    </cfRule>
    <cfRule type="containsText" dxfId="406" priority="37" operator="containsText" text="ENTRADA">
      <formula>NOT(ISERROR(SEARCH("ENTRADA",V20)))</formula>
    </cfRule>
    <cfRule type="containsText" dxfId="405" priority="38" operator="containsText" text="REQUISICION">
      <formula>NOT(ISERROR(SEARCH("REQUISICION",V20)))</formula>
    </cfRule>
  </conditionalFormatting>
  <conditionalFormatting sqref="R23">
    <cfRule type="iconSet" priority="1095">
      <iconSet iconSet="3TrafficLights2">
        <cfvo type="percent" val="0"/>
        <cfvo type="num" val="2"/>
        <cfvo type="num" val="3"/>
      </iconSet>
    </cfRule>
  </conditionalFormatting>
  <conditionalFormatting sqref="R24 R9:R16 R18:R22 R26">
    <cfRule type="iconSet" priority="1097">
      <iconSet iconSet="3TrafficLights2">
        <cfvo type="percent" val="0"/>
        <cfvo type="num" val="2"/>
        <cfvo type="num" val="3"/>
      </iconSet>
    </cfRule>
  </conditionalFormatting>
  <conditionalFormatting sqref="R25">
    <cfRule type="iconSet" priority="34">
      <iconSet iconSet="3TrafficLights2">
        <cfvo type="percent" val="0"/>
        <cfvo type="num" val="2"/>
        <cfvo type="num" val="3"/>
      </iconSet>
    </cfRule>
  </conditionalFormatting>
  <conditionalFormatting sqref="V37:V40">
    <cfRule type="containsText" dxfId="404" priority="28" operator="containsText" text="SALIDA">
      <formula>NOT(ISERROR(SEARCH("SALIDA",V37)))</formula>
    </cfRule>
    <cfRule type="containsText" dxfId="403" priority="29" operator="containsText" text="ENTRADA">
      <formula>NOT(ISERROR(SEARCH("ENTRADA",V37)))</formula>
    </cfRule>
    <cfRule type="containsText" dxfId="402" priority="30" operator="containsText" text="REQUISICION">
      <formula>NOT(ISERROR(SEARCH("REQUISICION",V37)))</formula>
    </cfRule>
  </conditionalFormatting>
  <conditionalFormatting sqref="W27">
    <cfRule type="containsText" dxfId="401" priority="25" operator="containsText" text="SALIDA">
      <formula>NOT(ISERROR(SEARCH("SALIDA",W27)))</formula>
    </cfRule>
    <cfRule type="containsText" dxfId="400" priority="26" operator="containsText" text="ENTRADA">
      <formula>NOT(ISERROR(SEARCH("ENTRADA",W27)))</formula>
    </cfRule>
    <cfRule type="containsText" dxfId="399" priority="27" operator="containsText" text="REQUISICION">
      <formula>NOT(ISERROR(SEARCH("REQUISICION",W27)))</formula>
    </cfRule>
  </conditionalFormatting>
  <conditionalFormatting sqref="V42:V49">
    <cfRule type="containsText" dxfId="398" priority="22" operator="containsText" text="SALIDA">
      <formula>NOT(ISERROR(SEARCH("SALIDA",V42)))</formula>
    </cfRule>
    <cfRule type="containsText" dxfId="397" priority="23" operator="containsText" text="ENTRADA">
      <formula>NOT(ISERROR(SEARCH("ENTRADA",V42)))</formula>
    </cfRule>
    <cfRule type="containsText" dxfId="396" priority="24" operator="containsText" text="REQUISICION">
      <formula>NOT(ISERROR(SEARCH("REQUISICION",V42)))</formula>
    </cfRule>
  </conditionalFormatting>
  <conditionalFormatting sqref="V42:V49">
    <cfRule type="containsText" dxfId="395" priority="19" operator="containsText" text="SALIDA">
      <formula>NOT(ISERROR(SEARCH("SALIDA",V42)))</formula>
    </cfRule>
    <cfRule type="containsText" dxfId="394" priority="20" operator="containsText" text="ENTRADA">
      <formula>NOT(ISERROR(SEARCH("ENTRADA",V42)))</formula>
    </cfRule>
    <cfRule type="containsText" dxfId="393" priority="21" operator="containsText" text="REQUISICION">
      <formula>NOT(ISERROR(SEARCH("REQUISICION",V42)))</formula>
    </cfRule>
  </conditionalFormatting>
  <conditionalFormatting sqref="S9:S26">
    <cfRule type="containsText" dxfId="392" priority="9" operator="containsText" text="REQUISICION">
      <formula>NOT(ISERROR(SEARCH("REQUISICION",S9)))</formula>
    </cfRule>
    <cfRule type="containsText" dxfId="391" priority="10" operator="containsText" text="SOLICITAR">
      <formula>NOT(ISERROR(SEARCH("SOLICITAR",S9)))</formula>
    </cfRule>
    <cfRule type="containsText" dxfId="390" priority="11" operator="containsText" text="SOLICITAR URGENTE">
      <formula>NOT(ISERROR(SEARCH("SOLICITAR URGENTE",S9)))</formula>
    </cfRule>
  </conditionalFormatting>
  <conditionalFormatting sqref="T9:T26">
    <cfRule type="cellIs" dxfId="389" priority="7" operator="lessThan">
      <formula>1</formula>
    </cfRule>
    <cfRule type="cellIs" dxfId="388" priority="8" operator="greaterThan">
      <formula>1</formula>
    </cfRule>
  </conditionalFormatting>
  <conditionalFormatting sqref="V9">
    <cfRule type="containsText" dxfId="387" priority="4" operator="containsText" text="SALIDA">
      <formula>NOT(ISERROR(SEARCH("SALIDA",V9)))</formula>
    </cfRule>
    <cfRule type="containsText" dxfId="386" priority="5" operator="containsText" text="ENTRADA">
      <formula>NOT(ISERROR(SEARCH("ENTRADA",V9)))</formula>
    </cfRule>
    <cfRule type="containsText" dxfId="385" priority="6" operator="containsText" text="REQUISICION">
      <formula>NOT(ISERROR(SEARCH("REQUISICION",V9)))</formula>
    </cfRule>
  </conditionalFormatting>
  <conditionalFormatting sqref="W9">
    <cfRule type="containsText" dxfId="384" priority="1" operator="containsText" text="SALIDA">
      <formula>NOT(ISERROR(SEARCH("SALIDA",W9)))</formula>
    </cfRule>
    <cfRule type="containsText" dxfId="383" priority="2" operator="containsText" text="ENTRADA">
      <formula>NOT(ISERROR(SEARCH("ENTRADA",W9)))</formula>
    </cfRule>
    <cfRule type="containsText" dxfId="382" priority="3" operator="containsText" text="REQUISICION">
      <formula>NOT(ISERROR(SEARCH("REQUISICION",W9)))</formula>
    </cfRule>
  </conditionalFormatting>
  <pageMargins left="0.70866141732283472" right="0.70866141732283472" top="0.74803149606299213" bottom="0.74803149606299213" header="0.31496062992125984" footer="0.31496062992125984"/>
  <pageSetup scale="41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Hus!Q23:Q23</xm:f>
              <xm:sqref>R23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Hus!Q9:Q9</xm:f>
              <xm:sqref>R9</xm:sqref>
            </x14:sparkline>
            <x14:sparkline>
              <xm:f>Hus!Q10:Q10</xm:f>
              <xm:sqref>R10</xm:sqref>
            </x14:sparkline>
            <x14:sparkline>
              <xm:f>Hus!Q11:Q11</xm:f>
              <xm:sqref>R11</xm:sqref>
            </x14:sparkline>
            <x14:sparkline>
              <xm:f>Hus!Q12:Q12</xm:f>
              <xm:sqref>R12</xm:sqref>
            </x14:sparkline>
            <x14:sparkline>
              <xm:f>Hus!Q13:Q13</xm:f>
              <xm:sqref>R13</xm:sqref>
            </x14:sparkline>
            <x14:sparkline>
              <xm:f>Hus!Q14:Q14</xm:f>
              <xm:sqref>R14</xm:sqref>
            </x14:sparkline>
            <x14:sparkline>
              <xm:f>Hus!Q15:Q15</xm:f>
              <xm:sqref>R15</xm:sqref>
            </x14:sparkline>
            <x14:sparkline>
              <xm:f>Hus!Q16:Q16</xm:f>
              <xm:sqref>R16</xm:sqref>
            </x14:sparkline>
            <x14:sparkline>
              <xm:f>Hus!Q18:Q18</xm:f>
              <xm:sqref>R18</xm:sqref>
            </x14:sparkline>
            <x14:sparkline>
              <xm:f>Hus!Q19:Q19</xm:f>
              <xm:sqref>R19</xm:sqref>
            </x14:sparkline>
            <x14:sparkline>
              <xm:f>Hus!Q20:Q20</xm:f>
              <xm:sqref>R20</xm:sqref>
            </x14:sparkline>
            <x14:sparkline>
              <xm:f>Hus!Q21:Q21</xm:f>
              <xm:sqref>R21</xm:sqref>
            </x14:sparkline>
            <x14:sparkline>
              <xm:f>Hus!Q22:Q22</xm:f>
              <xm:sqref>R22</xm:sqref>
            </x14:sparkline>
            <x14:sparkline>
              <xm:f>Hus!Q24:Q24</xm:f>
              <xm:sqref>R24</xm:sqref>
            </x14:sparkline>
            <x14:sparkline>
              <xm:f>Hus!Q26:Q26</xm:f>
              <xm:sqref>R26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Hus!Q17:Q17</xm:f>
              <xm:sqref>R17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Hus!Q25:Q25</xm:f>
              <xm:sqref>R25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AF151"/>
  <sheetViews>
    <sheetView view="pageBreakPreview" zoomScale="70" zoomScaleNormal="70" zoomScaleSheetLayoutView="70" workbookViewId="0">
      <selection activeCell="I13" sqref="I13"/>
    </sheetView>
  </sheetViews>
  <sheetFormatPr baseColWidth="10" defaultRowHeight="30" customHeight="1"/>
  <cols>
    <col min="1" max="1" width="3.140625" style="165" customWidth="1"/>
    <col min="2" max="2" width="18.5703125" customWidth="1"/>
    <col min="3" max="3" width="13.42578125" customWidth="1"/>
    <col min="4" max="4" width="37" customWidth="1"/>
    <col min="5" max="5" width="12.85546875" style="187" customWidth="1"/>
    <col min="6" max="6" width="17.85546875" customWidth="1"/>
    <col min="7" max="7" width="21.140625" customWidth="1"/>
    <col min="8" max="8" width="21.140625" style="165" customWidth="1"/>
    <col min="9" max="9" width="19.140625" customWidth="1"/>
    <col min="10" max="10" width="18" customWidth="1"/>
    <col min="11" max="11" width="16.7109375" customWidth="1"/>
    <col min="12" max="12" width="17.42578125" customWidth="1"/>
    <col min="13" max="13" width="17.5703125" customWidth="1"/>
    <col min="14" max="14" width="11.140625" customWidth="1"/>
    <col min="15" max="15" width="6.28515625" customWidth="1"/>
    <col min="16" max="16" width="14.28515625" customWidth="1"/>
    <col min="17" max="17" width="13.5703125" customWidth="1"/>
    <col min="18" max="18" width="5.85546875" style="245" customWidth="1"/>
    <col min="19" max="19" width="23.85546875" customWidth="1"/>
    <col min="20" max="20" width="16.7109375" customWidth="1"/>
    <col min="22" max="22" width="13.5703125" customWidth="1"/>
    <col min="23" max="23" width="25.7109375" style="165" customWidth="1"/>
    <col min="24" max="24" width="26.85546875" style="165" customWidth="1"/>
    <col min="25" max="25" width="63.85546875" style="165" customWidth="1"/>
    <col min="26" max="26" width="13" style="177" customWidth="1"/>
    <col min="27" max="27" width="29.7109375" style="177" customWidth="1"/>
    <col min="28" max="28" width="23.42578125" style="557" customWidth="1"/>
    <col min="29" max="29" width="19.140625" style="165" bestFit="1" customWidth="1"/>
    <col min="30" max="30" width="20.85546875" style="165" bestFit="1" customWidth="1"/>
    <col min="31" max="32" width="24.28515625" style="165" customWidth="1"/>
  </cols>
  <sheetData>
    <row r="1" spans="1:32" s="165" customFormat="1" ht="35.25" customHeight="1" thickBot="1">
      <c r="A1" s="278"/>
      <c r="C1" s="284"/>
      <c r="D1" s="297"/>
      <c r="E1" s="300"/>
      <c r="F1" s="301"/>
      <c r="G1" s="298"/>
      <c r="H1" s="298"/>
      <c r="I1" s="300"/>
      <c r="J1" s="299"/>
      <c r="K1" s="299"/>
      <c r="L1" s="281"/>
      <c r="M1" s="281"/>
      <c r="N1" s="282"/>
      <c r="O1" s="177"/>
      <c r="P1" s="177" t="s">
        <v>361</v>
      </c>
      <c r="Q1" s="160"/>
      <c r="R1" s="283"/>
      <c r="S1" s="1086"/>
      <c r="T1" s="1086"/>
      <c r="U1" s="1086"/>
      <c r="V1" s="1086"/>
      <c r="Z1" s="177"/>
      <c r="AA1" s="177"/>
      <c r="AB1" s="557"/>
      <c r="AD1" s="365"/>
    </row>
    <row r="2" spans="1:32" s="165" customFormat="1" ht="31.5" customHeight="1" thickBot="1">
      <c r="A2" s="278"/>
      <c r="B2" s="280"/>
      <c r="C2" s="285"/>
      <c r="D2" s="1431" t="s">
        <v>369</v>
      </c>
      <c r="E2" s="1432"/>
      <c r="F2" s="1432"/>
      <c r="G2" s="1432"/>
      <c r="H2" s="1432"/>
      <c r="I2" s="1432"/>
      <c r="J2" s="1432"/>
      <c r="K2" s="1432"/>
      <c r="L2" s="1198" t="s">
        <v>2</v>
      </c>
      <c r="M2" s="1199"/>
      <c r="N2" s="1200">
        <v>16300</v>
      </c>
      <c r="O2" s="1201">
        <v>20280</v>
      </c>
      <c r="P2" s="1202">
        <v>20280</v>
      </c>
      <c r="Q2" s="1203" t="s">
        <v>362</v>
      </c>
      <c r="R2" s="1210">
        <v>22</v>
      </c>
      <c r="S2" s="1086"/>
      <c r="T2" s="1086"/>
      <c r="U2" s="1086"/>
      <c r="V2" s="1086"/>
      <c r="Z2" s="177"/>
      <c r="AA2" s="177"/>
      <c r="AB2" s="557"/>
      <c r="AD2" s="365"/>
    </row>
    <row r="3" spans="1:32" s="165" customFormat="1" ht="31.5" customHeight="1" thickBot="1">
      <c r="A3" s="278"/>
      <c r="C3" s="285"/>
      <c r="D3" s="1433"/>
      <c r="E3" s="1434"/>
      <c r="F3" s="1434"/>
      <c r="G3" s="1434"/>
      <c r="H3" s="1434"/>
      <c r="I3" s="1434"/>
      <c r="J3" s="1434"/>
      <c r="K3" s="1434"/>
      <c r="L3" s="1198" t="s">
        <v>0</v>
      </c>
      <c r="M3" s="1199"/>
      <c r="N3" s="1338">
        <f>N2/R2</f>
        <v>740.90909090909088</v>
      </c>
      <c r="O3" s="1339"/>
      <c r="P3" s="1340"/>
      <c r="Q3" s="1204"/>
      <c r="R3" s="1211"/>
      <c r="S3" s="1086"/>
      <c r="T3" s="1086"/>
      <c r="U3" s="1086"/>
      <c r="V3" s="1086"/>
      <c r="Z3" s="177"/>
      <c r="AA3" s="177"/>
      <c r="AB3" s="557"/>
      <c r="AD3" s="365"/>
    </row>
    <row r="4" spans="1:32" s="165" customFormat="1" ht="59.25" customHeight="1" thickBot="1">
      <c r="A4" s="278"/>
      <c r="B4" s="310"/>
      <c r="C4" s="408"/>
      <c r="D4" s="311"/>
      <c r="E4" s="312"/>
      <c r="F4" s="305"/>
      <c r="G4" s="306"/>
      <c r="H4" s="47"/>
      <c r="I4" s="7"/>
      <c r="J4" s="307"/>
      <c r="K4" s="308"/>
      <c r="L4" s="281"/>
      <c r="M4" s="334"/>
      <c r="N4" s="335"/>
      <c r="O4" s="334"/>
      <c r="P4" s="160"/>
      <c r="Q4" s="334"/>
      <c r="R4" s="289"/>
      <c r="S4" s="1086"/>
      <c r="T4" s="1086"/>
      <c r="U4" s="1086"/>
      <c r="V4" s="1086"/>
      <c r="Z4" s="177"/>
      <c r="AA4" s="177"/>
      <c r="AB4" s="557"/>
      <c r="AD4" s="365"/>
    </row>
    <row r="5" spans="1:32" ht="48.75" customHeight="1" thickBot="1">
      <c r="B5" s="376" t="s">
        <v>4</v>
      </c>
      <c r="C5" s="214" t="s">
        <v>5</v>
      </c>
      <c r="D5" s="377" t="s">
        <v>6</v>
      </c>
      <c r="E5" s="214" t="s">
        <v>7</v>
      </c>
      <c r="F5" s="377" t="s">
        <v>8</v>
      </c>
      <c r="G5" s="214" t="s">
        <v>156</v>
      </c>
      <c r="H5" s="214" t="s">
        <v>442</v>
      </c>
      <c r="I5" s="378" t="s">
        <v>2</v>
      </c>
      <c r="J5" s="214" t="s">
        <v>10</v>
      </c>
      <c r="K5" s="379" t="s">
        <v>11</v>
      </c>
      <c r="L5" s="378" t="s">
        <v>12</v>
      </c>
      <c r="M5" s="378" t="s">
        <v>13</v>
      </c>
      <c r="N5" s="388" t="s">
        <v>73</v>
      </c>
      <c r="O5" s="390"/>
      <c r="P5" s="389" t="s">
        <v>74</v>
      </c>
      <c r="Q5" s="1455" t="s">
        <v>14</v>
      </c>
      <c r="R5" s="1456"/>
      <c r="S5" s="1104" t="s">
        <v>596</v>
      </c>
      <c r="T5" s="1104" t="s">
        <v>590</v>
      </c>
      <c r="U5" s="1087"/>
      <c r="V5" s="1087"/>
      <c r="W5" s="26" t="s">
        <v>184</v>
      </c>
      <c r="X5" s="26" t="s">
        <v>37</v>
      </c>
      <c r="Y5" s="26" t="s">
        <v>38</v>
      </c>
      <c r="Z5" s="442" t="s">
        <v>39</v>
      </c>
      <c r="AA5" s="442" t="s">
        <v>40</v>
      </c>
      <c r="AB5" s="104" t="s">
        <v>41</v>
      </c>
      <c r="AC5" s="26" t="s">
        <v>42</v>
      </c>
      <c r="AD5" s="26" t="s">
        <v>43</v>
      </c>
      <c r="AE5" s="26" t="s">
        <v>352</v>
      </c>
      <c r="AF5" s="1138" t="s">
        <v>646</v>
      </c>
    </row>
    <row r="6" spans="1:32" ht="30" customHeight="1" thickBot="1">
      <c r="A6" s="1418">
        <v>1</v>
      </c>
      <c r="B6" s="409" t="s">
        <v>16</v>
      </c>
      <c r="C6" s="1423" t="s">
        <v>297</v>
      </c>
      <c r="D6" s="1423" t="s">
        <v>125</v>
      </c>
      <c r="E6" s="410">
        <v>800</v>
      </c>
      <c r="F6" s="1419">
        <v>3.37</v>
      </c>
      <c r="G6" s="1419">
        <f t="shared" ref="G6:G14" si="0">D_PLU0219*F6</f>
        <v>66.785985999999994</v>
      </c>
      <c r="H6" s="1419" t="s">
        <v>446</v>
      </c>
      <c r="I6" s="1421">
        <f>($N$2/E7)+($N$2/E6)</f>
        <v>61.125</v>
      </c>
      <c r="J6" s="1421">
        <v>49</v>
      </c>
      <c r="K6" s="896">
        <f>SUMIFS($Z$6:$Z$190,$W$6:$W$190,"Entrada",$X$6:$X$190,C6)</f>
        <v>40</v>
      </c>
      <c r="L6" s="1449">
        <f>SUMIFS($Z$6:$Z$110,$W$6:$W$110,"Salida",$X$6:$X$110,C6)</f>
        <v>0</v>
      </c>
      <c r="M6" s="1457">
        <f>G6*L6</f>
        <v>0</v>
      </c>
      <c r="N6" s="1412">
        <f>+O6*0.8</f>
        <v>20</v>
      </c>
      <c r="O6" s="1414">
        <f>(ROUNDUP((($N$3/E6)),0))*25</f>
        <v>25</v>
      </c>
      <c r="P6" s="1416">
        <f>+O6*1.2</f>
        <v>30</v>
      </c>
      <c r="Q6" s="1447">
        <f>+J6+K6-L6</f>
        <v>89</v>
      </c>
      <c r="R6" s="1461">
        <f>IF(Q6&gt;P6,4,(IF(Q6&gt;O6,3,(IF(Q6-N6&gt;0,2,1)))))</f>
        <v>4</v>
      </c>
      <c r="S6" s="1219" t="str">
        <f t="shared" ref="S6:S14" si="1">IF(T6&gt;0,"SOLICITADO",(IF(R6&lt;3,"SOLICITAR","")))</f>
        <v/>
      </c>
      <c r="T6" s="1218">
        <f t="shared" ref="T6:T7" si="2">SUMIFS($X$6:$X$56,$U$6:$U$56,"Requisicion",$V$6:$V$56,D6)</f>
        <v>0</v>
      </c>
      <c r="U6" s="1459"/>
      <c r="V6" s="1454"/>
      <c r="W6" s="291" t="s">
        <v>568</v>
      </c>
      <c r="X6" s="290" t="s">
        <v>297</v>
      </c>
      <c r="Y6" s="288" t="str">
        <f t="shared" ref="Y6:Y38" si="3">IFERROR((VLOOKUP(X6,$C$6:$D$14,2,FALSE)),"")</f>
        <v xml:space="preserve">CPMT090308PP (PV720) </v>
      </c>
      <c r="Z6" s="294">
        <v>40</v>
      </c>
      <c r="AA6" s="294" t="s">
        <v>573</v>
      </c>
      <c r="AB6" s="606">
        <v>45568</v>
      </c>
      <c r="AC6" s="292">
        <f t="shared" ref="AC6:AC38" si="4">IFERROR((VLOOKUP(X6,$C$5:$G$17,5,FALSE)),"")</f>
        <v>66.785985999999994</v>
      </c>
      <c r="AD6" s="292">
        <f t="shared" ref="AD6" si="5">IF(Z6&gt;0,(Z6*AC6),"")</f>
        <v>2671.4394399999996</v>
      </c>
      <c r="AE6" s="443" t="s">
        <v>639</v>
      </c>
      <c r="AF6" s="1139">
        <v>45574</v>
      </c>
    </row>
    <row r="7" spans="1:32" ht="30" customHeight="1" thickBot="1">
      <c r="A7" s="1418"/>
      <c r="B7" s="411" t="s">
        <v>18</v>
      </c>
      <c r="C7" s="1424"/>
      <c r="D7" s="1424"/>
      <c r="E7" s="412">
        <v>400</v>
      </c>
      <c r="F7" s="1420"/>
      <c r="G7" s="1420">
        <f t="shared" si="0"/>
        <v>0</v>
      </c>
      <c r="H7" s="1420"/>
      <c r="I7" s="1422"/>
      <c r="J7" s="1422"/>
      <c r="K7" s="896">
        <f>SUMIFS($Z$6:$Z$190,$W$6:$W$190,"Entrada",$X$6:$X$190,C7)</f>
        <v>0</v>
      </c>
      <c r="L7" s="1450"/>
      <c r="M7" s="1458"/>
      <c r="N7" s="1413"/>
      <c r="O7" s="1415"/>
      <c r="P7" s="1417"/>
      <c r="Q7" s="1448"/>
      <c r="R7" s="1462"/>
      <c r="S7" s="1219" t="str">
        <f t="shared" si="1"/>
        <v>SOLICITAR</v>
      </c>
      <c r="T7" s="1218">
        <f t="shared" si="2"/>
        <v>0</v>
      </c>
      <c r="U7" s="1460"/>
      <c r="V7" s="1217"/>
      <c r="W7" s="291" t="s">
        <v>568</v>
      </c>
      <c r="X7" s="290" t="s">
        <v>457</v>
      </c>
      <c r="Y7" s="288" t="str">
        <f t="shared" si="3"/>
        <v>DNMG150408XP (CA025P)</v>
      </c>
      <c r="Z7" s="294">
        <v>20</v>
      </c>
      <c r="AA7" s="294" t="s">
        <v>573</v>
      </c>
      <c r="AB7" s="606">
        <v>45568</v>
      </c>
      <c r="AC7" s="292">
        <f t="shared" si="4"/>
        <v>203.72698399999996</v>
      </c>
      <c r="AD7" s="292">
        <f t="shared" ref="AD7:AD39" si="6">IF(Z7&gt;0,(Z7*AC7),"")</f>
        <v>4074.539679999999</v>
      </c>
      <c r="AE7" s="443" t="s">
        <v>639</v>
      </c>
      <c r="AF7" s="1139">
        <v>45574</v>
      </c>
    </row>
    <row r="8" spans="1:32" ht="30" customHeight="1" thickBot="1">
      <c r="A8" s="177"/>
      <c r="B8" s="411" t="s">
        <v>16</v>
      </c>
      <c r="C8" s="406" t="s">
        <v>298</v>
      </c>
      <c r="D8" s="406" t="s">
        <v>62</v>
      </c>
      <c r="E8" s="412">
        <v>1200</v>
      </c>
      <c r="F8" s="413">
        <v>3.79</v>
      </c>
      <c r="G8" s="414">
        <f t="shared" si="0"/>
        <v>75.109461999999994</v>
      </c>
      <c r="H8" s="820" t="s">
        <v>446</v>
      </c>
      <c r="I8" s="420">
        <v>20</v>
      </c>
      <c r="J8" s="971">
        <v>37</v>
      </c>
      <c r="K8" s="896">
        <f>SUMIFS($Z$6:$Z$190,$W$6:$W$190,"Entrada",$X$6:$X$190,C8)</f>
        <v>0</v>
      </c>
      <c r="L8" s="415">
        <f>SUMIFS($Z$7:$Z$110,$W$7:$W$110,"Salida",$X$7:$X$110,C8)</f>
        <v>0</v>
      </c>
      <c r="M8" s="416">
        <f>G8*L8</f>
        <v>0</v>
      </c>
      <c r="N8" s="417">
        <f>+O8*0.8</f>
        <v>20</v>
      </c>
      <c r="O8" s="418">
        <f>(ROUNDUP((($N$3/E8)),0))*25</f>
        <v>25</v>
      </c>
      <c r="P8" s="419">
        <f>+O8*1.2</f>
        <v>30</v>
      </c>
      <c r="Q8" s="602">
        <f t="shared" ref="Q8:Q11" si="7">+J8+K8-L8</f>
        <v>37</v>
      </c>
      <c r="R8" s="405">
        <f>IF(Q8&gt;P8,4,(IF(Q8&gt;O8,3,(IF(Q8-N8&gt;0,2,1)))))</f>
        <v>4</v>
      </c>
      <c r="S8" s="96" t="str">
        <f t="shared" si="1"/>
        <v/>
      </c>
      <c r="T8" s="1082">
        <f t="shared" ref="T8" si="8">SUMIFS($X$6:$X$56,$U$6:$U$56,"Requisicion",$V$6:$V$56,D8)</f>
        <v>0</v>
      </c>
      <c r="U8" s="576"/>
      <c r="V8" s="848"/>
      <c r="W8" s="291" t="s">
        <v>568</v>
      </c>
      <c r="X8" s="290" t="s">
        <v>299</v>
      </c>
      <c r="Y8" s="288" t="str">
        <f t="shared" si="3"/>
        <v>GDM2020N-020PM (PR1225)</v>
      </c>
      <c r="Z8" s="294">
        <v>30</v>
      </c>
      <c r="AA8" s="294" t="s">
        <v>573</v>
      </c>
      <c r="AB8" s="606">
        <v>45568</v>
      </c>
      <c r="AC8" s="292">
        <f t="shared" si="4"/>
        <v>205.51058599999996</v>
      </c>
      <c r="AD8" s="292">
        <f t="shared" si="6"/>
        <v>6165.317579999999</v>
      </c>
      <c r="AE8" s="443" t="s">
        <v>639</v>
      </c>
      <c r="AF8" s="1139">
        <v>45574</v>
      </c>
    </row>
    <row r="9" spans="1:32" ht="30" customHeight="1">
      <c r="A9" s="1418">
        <v>1</v>
      </c>
      <c r="B9" s="411" t="s">
        <v>16</v>
      </c>
      <c r="C9" s="1425" t="s">
        <v>457</v>
      </c>
      <c r="D9" s="1425" t="s">
        <v>455</v>
      </c>
      <c r="E9" s="412">
        <v>800</v>
      </c>
      <c r="F9" s="824">
        <v>10.28</v>
      </c>
      <c r="G9" s="1426">
        <f t="shared" si="0"/>
        <v>203.72698399999996</v>
      </c>
      <c r="H9" s="1408" t="s">
        <v>456</v>
      </c>
      <c r="I9" s="1410">
        <v>13</v>
      </c>
      <c r="J9" s="1410">
        <v>20</v>
      </c>
      <c r="K9" s="1451">
        <f t="shared" ref="K9" si="9">SUMIFS($Z$6:$Z$190,$W$6:$W$190,"Entrada",$X$6:$X$190,C9)</f>
        <v>20</v>
      </c>
      <c r="L9" s="1410">
        <f>SUMIFS($Z$7:$Z$110,$W$7:$W$110,"Salida",$X$7:$X$110,C9)</f>
        <v>0</v>
      </c>
      <c r="M9" s="1408">
        <f>G9*L9</f>
        <v>0</v>
      </c>
      <c r="N9" s="1412">
        <f>+O9*0.8</f>
        <v>20</v>
      </c>
      <c r="O9" s="1414">
        <f>(ROUNDUP((($N$3/E9)),0))*25</f>
        <v>25</v>
      </c>
      <c r="P9" s="1416">
        <f>+O9*1.2</f>
        <v>30</v>
      </c>
      <c r="Q9" s="1453">
        <f t="shared" si="7"/>
        <v>40</v>
      </c>
      <c r="R9" s="1406">
        <f>IF(Q9&gt;P9,4,(IF(Q9&gt;O9,3,(IF(Q9-N9&gt;0,2,1)))))</f>
        <v>4</v>
      </c>
      <c r="S9" s="1402" t="str">
        <f t="shared" si="1"/>
        <v/>
      </c>
      <c r="T9" s="1404">
        <f t="shared" ref="T9:T14" si="10">SUMIFS($X$6:$X$56,$U$6:$U$56,"Requisicion",$V$6:$V$56,D9)</f>
        <v>0</v>
      </c>
      <c r="U9" s="576"/>
      <c r="V9" s="848"/>
      <c r="W9" s="291" t="s">
        <v>568</v>
      </c>
      <c r="X9" s="290" t="s">
        <v>244</v>
      </c>
      <c r="Y9" s="288" t="str">
        <f t="shared" si="3"/>
        <v>VBMT110308VF (PV720)</v>
      </c>
      <c r="Z9" s="294">
        <v>10</v>
      </c>
      <c r="AA9" s="294" t="s">
        <v>573</v>
      </c>
      <c r="AB9" s="606">
        <v>45568</v>
      </c>
      <c r="AC9" s="292">
        <f t="shared" si="4"/>
        <v>100.87260199999999</v>
      </c>
      <c r="AD9" s="292">
        <f t="shared" si="6"/>
        <v>1008.7260199999998</v>
      </c>
      <c r="AE9" s="443" t="s">
        <v>639</v>
      </c>
      <c r="AF9" s="1139">
        <v>45574</v>
      </c>
    </row>
    <row r="10" spans="1:32" ht="30" customHeight="1" thickBot="1">
      <c r="A10" s="1418"/>
      <c r="B10" s="411" t="s">
        <v>18</v>
      </c>
      <c r="C10" s="1424"/>
      <c r="D10" s="1424"/>
      <c r="E10" s="412">
        <v>800</v>
      </c>
      <c r="F10" s="824">
        <v>10.28</v>
      </c>
      <c r="G10" s="1427"/>
      <c r="H10" s="1409"/>
      <c r="I10" s="1411"/>
      <c r="J10" s="1411"/>
      <c r="K10" s="1452"/>
      <c r="L10" s="1411">
        <f>+SUMIFS($E$30:$E$298,$B$30:$B$298,"Salida",$C$30:$C$298,C10)</f>
        <v>0</v>
      </c>
      <c r="M10" s="1409"/>
      <c r="N10" s="1413"/>
      <c r="O10" s="1415"/>
      <c r="P10" s="1417"/>
      <c r="Q10" s="1448"/>
      <c r="R10" s="1407"/>
      <c r="S10" s="1403"/>
      <c r="T10" s="1405"/>
      <c r="U10" s="576"/>
      <c r="V10" s="848"/>
      <c r="W10" s="291" t="s">
        <v>568</v>
      </c>
      <c r="X10" s="290" t="s">
        <v>432</v>
      </c>
      <c r="Y10" s="288" t="str">
        <f t="shared" ref="Y10" si="11">IFERROR((VLOOKUP(X10,$C$6:$D$14,2,FALSE)),"")</f>
        <v>GBA43R200-020GM TN620</v>
      </c>
      <c r="Z10" s="294">
        <v>20</v>
      </c>
      <c r="AA10" s="294" t="s">
        <v>573</v>
      </c>
      <c r="AB10" s="606">
        <v>45568</v>
      </c>
      <c r="AC10" s="292">
        <f t="shared" ref="AC10" si="12">IFERROR((VLOOKUP(X10,$C$5:$G$17,5,FALSE)),"")</f>
        <v>358.70218</v>
      </c>
      <c r="AD10" s="292">
        <f t="shared" ref="AD10" si="13">IF(Z10&gt;0,(Z10*AC10),"")</f>
        <v>7174.0436</v>
      </c>
      <c r="AE10" s="443" t="s">
        <v>639</v>
      </c>
      <c r="AF10" s="1139">
        <v>45574</v>
      </c>
    </row>
    <row r="11" spans="1:32" s="165" customFormat="1" ht="30" customHeight="1" thickBot="1">
      <c r="A11" s="160"/>
      <c r="B11" s="421" t="s">
        <v>16</v>
      </c>
      <c r="C11" s="222" t="s">
        <v>299</v>
      </c>
      <c r="D11" s="222" t="s">
        <v>63</v>
      </c>
      <c r="E11" s="422">
        <v>800</v>
      </c>
      <c r="F11" s="423">
        <v>10.37</v>
      </c>
      <c r="G11" s="424">
        <f t="shared" si="0"/>
        <v>205.51058599999996</v>
      </c>
      <c r="H11" s="821" t="s">
        <v>446</v>
      </c>
      <c r="I11" s="220">
        <v>38</v>
      </c>
      <c r="J11" s="220">
        <v>55</v>
      </c>
      <c r="K11" s="896">
        <f>SUMIFS($Z$6:$Z$190,$W$6:$W$190,"Entrada",$X$6:$X$190,C11)</f>
        <v>30</v>
      </c>
      <c r="L11" s="220">
        <f>SUMIFS($Z$7:$Z$110,$W$7:$W$110,"Salida",$X$7:$X$110,C11)</f>
        <v>0</v>
      </c>
      <c r="M11" s="254">
        <f>G11*L11</f>
        <v>0</v>
      </c>
      <c r="N11" s="417">
        <f>+O11*0.8</f>
        <v>20</v>
      </c>
      <c r="O11" s="418">
        <f>(ROUNDUP((($N$3/E11)),0))*25</f>
        <v>25</v>
      </c>
      <c r="P11" s="419">
        <f>+O11*1.2</f>
        <v>30</v>
      </c>
      <c r="Q11" s="602">
        <f t="shared" si="7"/>
        <v>85</v>
      </c>
      <c r="R11" s="405">
        <f>IF(Q11&gt;P11,4,(IF(Q11&gt;O11,3,(IF(Q11-N11&gt;0,2,1)))))</f>
        <v>4</v>
      </c>
      <c r="S11" s="96" t="str">
        <f t="shared" si="1"/>
        <v/>
      </c>
      <c r="T11" s="1082">
        <f t="shared" si="10"/>
        <v>0</v>
      </c>
      <c r="U11" s="576"/>
      <c r="V11" s="848"/>
      <c r="W11" s="291"/>
      <c r="X11" s="290"/>
      <c r="Y11" s="288" t="str">
        <f t="shared" si="3"/>
        <v/>
      </c>
      <c r="Z11" s="294"/>
      <c r="AA11" s="294"/>
      <c r="AB11" s="606"/>
      <c r="AC11" s="292" t="str">
        <f t="shared" si="4"/>
        <v/>
      </c>
      <c r="AD11" s="292" t="str">
        <f t="shared" si="6"/>
        <v/>
      </c>
      <c r="AE11" s="443"/>
      <c r="AF11" s="1139"/>
    </row>
    <row r="12" spans="1:32" s="165" customFormat="1" ht="30" customHeight="1" thickBot="1">
      <c r="A12" s="160"/>
      <c r="B12" s="421" t="s">
        <v>18</v>
      </c>
      <c r="C12" s="222" t="s">
        <v>244</v>
      </c>
      <c r="D12" s="222" t="s">
        <v>64</v>
      </c>
      <c r="E12" s="422">
        <v>800</v>
      </c>
      <c r="F12" s="423">
        <v>5.09</v>
      </c>
      <c r="G12" s="424">
        <f t="shared" si="0"/>
        <v>100.87260199999999</v>
      </c>
      <c r="H12" s="821" t="s">
        <v>446</v>
      </c>
      <c r="I12" s="220">
        <v>16</v>
      </c>
      <c r="J12" s="220">
        <v>33</v>
      </c>
      <c r="K12" s="896">
        <f t="shared" ref="K12:K14" si="14">SUMIFS($Z$6:$Z$190,$W$6:$W$190,"Entrada",$X$6:$X$190,C12)</f>
        <v>10</v>
      </c>
      <c r="L12" s="220">
        <f>SUMIFS($Z$7:$Z$110,$W$7:$W$110,"Salida",$X$7:$X$110,C12)</f>
        <v>0</v>
      </c>
      <c r="M12" s="254">
        <f>G12*L12</f>
        <v>0</v>
      </c>
      <c r="N12" s="417">
        <f>+O12*0.8</f>
        <v>20</v>
      </c>
      <c r="O12" s="418">
        <f>(ROUNDUP((($N$3/E12)),0))*25</f>
        <v>25</v>
      </c>
      <c r="P12" s="419">
        <f>+O12*1.2</f>
        <v>30</v>
      </c>
      <c r="Q12" s="602">
        <f>+J12+K12-L12</f>
        <v>43</v>
      </c>
      <c r="R12" s="405">
        <f>IF(Q12&gt;P12,4,(IF(Q12&gt;O12,3,(IF(Q12-N12&gt;0,2,1)))))</f>
        <v>4</v>
      </c>
      <c r="S12" s="96" t="str">
        <f t="shared" si="1"/>
        <v/>
      </c>
      <c r="T12" s="1082">
        <f t="shared" si="10"/>
        <v>0</v>
      </c>
      <c r="U12" s="576"/>
      <c r="V12" s="848"/>
      <c r="W12" s="291"/>
      <c r="X12" s="290"/>
      <c r="Y12" s="288" t="str">
        <f t="shared" si="3"/>
        <v/>
      </c>
      <c r="Z12" s="294"/>
      <c r="AA12" s="294"/>
      <c r="AB12" s="606"/>
      <c r="AC12" s="292" t="str">
        <f t="shared" si="4"/>
        <v/>
      </c>
      <c r="AD12" s="292" t="str">
        <f t="shared" si="6"/>
        <v/>
      </c>
      <c r="AE12" s="443"/>
      <c r="AF12" s="1139"/>
    </row>
    <row r="13" spans="1:32" ht="30" customHeight="1" thickBot="1">
      <c r="A13" s="177">
        <v>1</v>
      </c>
      <c r="B13" s="421" t="s">
        <v>51</v>
      </c>
      <c r="C13" s="932" t="s">
        <v>432</v>
      </c>
      <c r="D13" s="932" t="s">
        <v>433</v>
      </c>
      <c r="E13" s="422">
        <v>600</v>
      </c>
      <c r="F13" s="808">
        <v>18.100000000000001</v>
      </c>
      <c r="G13" s="424">
        <f t="shared" ref="G13" si="15">D_PLU0219*F13</f>
        <v>358.70218</v>
      </c>
      <c r="H13" s="933" t="s">
        <v>449</v>
      </c>
      <c r="I13" s="220">
        <v>20</v>
      </c>
      <c r="J13" s="970">
        <v>40</v>
      </c>
      <c r="K13" s="896">
        <f t="shared" si="14"/>
        <v>20</v>
      </c>
      <c r="L13" s="220">
        <f>SUMIFS($Z$7:$Z$110,$W$7:$W$110,"Salida",$X$7:$X$110,C13)</f>
        <v>0</v>
      </c>
      <c r="M13" s="933">
        <f>G13*L13</f>
        <v>0</v>
      </c>
      <c r="N13" s="417">
        <f>+O13*0.8</f>
        <v>40</v>
      </c>
      <c r="O13" s="418">
        <f t="shared" ref="O13:O14" si="16">(ROUNDUP((($N$3/E13)),0))*25</f>
        <v>50</v>
      </c>
      <c r="P13" s="419">
        <f>+O13*1.2</f>
        <v>60</v>
      </c>
      <c r="Q13" s="809">
        <f>+J13+K13-L13</f>
        <v>60</v>
      </c>
      <c r="R13" s="931">
        <f>IF(Q13&gt;P13,4,(IF(Q13&gt;O13,3,(IF(Q13-N13&gt;0,2,1)))))</f>
        <v>3</v>
      </c>
      <c r="S13" s="96" t="str">
        <f t="shared" si="1"/>
        <v/>
      </c>
      <c r="T13" s="1082">
        <f t="shared" si="10"/>
        <v>0</v>
      </c>
      <c r="U13" s="576"/>
      <c r="V13" s="848"/>
      <c r="W13" s="291"/>
      <c r="X13" s="290"/>
      <c r="Y13" s="288" t="str">
        <f t="shared" si="3"/>
        <v/>
      </c>
      <c r="Z13" s="294"/>
      <c r="AA13" s="294"/>
      <c r="AB13" s="606"/>
      <c r="AC13" s="292" t="str">
        <f t="shared" si="4"/>
        <v/>
      </c>
      <c r="AD13" s="292" t="str">
        <f t="shared" si="6"/>
        <v/>
      </c>
      <c r="AE13" s="443"/>
      <c r="AF13" s="1139"/>
    </row>
    <row r="14" spans="1:32" ht="30" customHeight="1" thickBot="1">
      <c r="A14" s="177">
        <v>1</v>
      </c>
      <c r="B14" s="934" t="s">
        <v>16</v>
      </c>
      <c r="C14" s="935" t="s">
        <v>506</v>
      </c>
      <c r="D14" s="935" t="s">
        <v>505</v>
      </c>
      <c r="E14" s="936">
        <v>800</v>
      </c>
      <c r="F14" s="937">
        <v>10.06</v>
      </c>
      <c r="G14" s="938">
        <f t="shared" si="0"/>
        <v>199.36706799999999</v>
      </c>
      <c r="H14" s="939" t="s">
        <v>449</v>
      </c>
      <c r="I14" s="220">
        <v>16</v>
      </c>
      <c r="J14" s="940">
        <v>30</v>
      </c>
      <c r="K14" s="896">
        <f t="shared" si="14"/>
        <v>0</v>
      </c>
      <c r="L14" s="940">
        <f>SUMIFS($Z$7:$Z$110,$W$7:$W$110,"Salida",$X$7:$X$110,C14)</f>
        <v>0</v>
      </c>
      <c r="M14" s="939">
        <f>G14*L14</f>
        <v>0</v>
      </c>
      <c r="N14" s="941">
        <f>+O14*0.8</f>
        <v>20</v>
      </c>
      <c r="O14" s="418">
        <f t="shared" si="16"/>
        <v>25</v>
      </c>
      <c r="P14" s="942">
        <f>+O14*1.2</f>
        <v>30</v>
      </c>
      <c r="Q14" s="943">
        <f>+J14+K14-L14</f>
        <v>30</v>
      </c>
      <c r="R14" s="944">
        <f>IF(Q14&gt;P14,4,(IF(Q14&gt;O14,3,(IF(Q14-N14&gt;0,2,1)))))</f>
        <v>3</v>
      </c>
      <c r="S14" s="96" t="str">
        <f t="shared" si="1"/>
        <v/>
      </c>
      <c r="T14" s="1082">
        <f t="shared" si="10"/>
        <v>0</v>
      </c>
      <c r="U14" s="576"/>
      <c r="V14" s="848"/>
      <c r="W14" s="291"/>
      <c r="X14" s="290"/>
      <c r="Y14" s="288" t="str">
        <f t="shared" si="3"/>
        <v/>
      </c>
      <c r="Z14" s="294"/>
      <c r="AA14" s="294"/>
      <c r="AB14" s="606"/>
      <c r="AC14" s="292" t="str">
        <f t="shared" si="4"/>
        <v/>
      </c>
      <c r="AD14" s="292" t="str">
        <f t="shared" si="6"/>
        <v/>
      </c>
      <c r="AE14" s="443"/>
      <c r="AF14" s="1139"/>
    </row>
    <row r="15" spans="1:32" s="165" customFormat="1" ht="30" customHeight="1" thickBot="1">
      <c r="A15" s="177"/>
      <c r="B15" s="380" t="s">
        <v>94</v>
      </c>
      <c r="C15" s="21">
        <v>16.9954</v>
      </c>
      <c r="D15" s="235"/>
      <c r="E15" s="230"/>
      <c r="F15" s="236"/>
      <c r="G15" s="237"/>
      <c r="H15" s="237"/>
      <c r="I15" s="746">
        <f>(I6*G6)+(G8*I8)+(G11*I11)+(G12*I12)+(G14*I14)+(G9*I9)+(G13*I13)</f>
        <v>28020.214014249999</v>
      </c>
      <c r="J15" s="212"/>
      <c r="K15" s="382">
        <v>95313.709099999993</v>
      </c>
      <c r="L15" s="67"/>
      <c r="M15" s="383">
        <f ca="1">SUBTOTAL(9,M6:M24)</f>
        <v>3472.8712719999999</v>
      </c>
      <c r="N15" s="229"/>
      <c r="O15" s="229"/>
      <c r="P15" s="229"/>
      <c r="Q15" s="229"/>
      <c r="R15" s="38"/>
      <c r="S15"/>
      <c r="T15" s="851">
        <f>SUMIFS($Z$7:$Z$56,$W$7:$W$56,"Requisicion",$X$7:$X$56,D14)</f>
        <v>0</v>
      </c>
      <c r="U15" s="576"/>
      <c r="V15" s="848"/>
      <c r="W15" s="291"/>
      <c r="X15" s="290"/>
      <c r="Y15" s="288" t="str">
        <f t="shared" si="3"/>
        <v/>
      </c>
      <c r="Z15" s="294"/>
      <c r="AA15" s="294"/>
      <c r="AB15" s="606"/>
      <c r="AC15" s="292" t="str">
        <f t="shared" si="4"/>
        <v/>
      </c>
      <c r="AD15" s="292" t="str">
        <f t="shared" si="6"/>
        <v/>
      </c>
      <c r="AE15" s="443"/>
      <c r="AF15" s="1139"/>
    </row>
    <row r="16" spans="1:32" ht="30" customHeight="1" thickBot="1">
      <c r="A16" s="177"/>
      <c r="B16" s="38"/>
      <c r="C16" s="38"/>
      <c r="D16" s="38"/>
      <c r="E16" s="186"/>
      <c r="F16" s="38"/>
      <c r="G16" s="38"/>
      <c r="H16" s="38"/>
      <c r="I16" s="38"/>
      <c r="J16" s="38"/>
      <c r="K16" s="67"/>
      <c r="L16" s="67"/>
      <c r="M16" s="142"/>
      <c r="N16" s="48"/>
      <c r="O16" s="48"/>
      <c r="P16" s="48"/>
      <c r="Q16" s="48"/>
      <c r="R16" s="38"/>
      <c r="S16" s="38"/>
      <c r="W16" s="291"/>
      <c r="X16" s="290"/>
      <c r="Y16" s="288" t="str">
        <f t="shared" si="3"/>
        <v/>
      </c>
      <c r="Z16" s="294"/>
      <c r="AA16" s="294"/>
      <c r="AB16" s="606"/>
      <c r="AC16" s="292" t="str">
        <f t="shared" si="4"/>
        <v/>
      </c>
      <c r="AD16" s="292" t="str">
        <f t="shared" si="6"/>
        <v/>
      </c>
      <c r="AE16" s="443"/>
      <c r="AF16" s="1139"/>
    </row>
    <row r="17" spans="2:32" ht="30" customHeight="1">
      <c r="B17" s="19"/>
      <c r="C17" s="165"/>
      <c r="D17" s="1435" t="s">
        <v>29</v>
      </c>
      <c r="E17" s="1436"/>
      <c r="F17" s="1436"/>
      <c r="G17" s="1435" t="s">
        <v>30</v>
      </c>
      <c r="H17" s="1436"/>
      <c r="I17" s="1436"/>
      <c r="J17" s="1436"/>
      <c r="K17" s="1436"/>
      <c r="L17" s="1439"/>
      <c r="M17" s="177"/>
      <c r="N17" s="177"/>
      <c r="O17" s="73"/>
      <c r="P17" s="177"/>
      <c r="Q17" s="177"/>
      <c r="R17" s="38"/>
      <c r="S17" s="38"/>
      <c r="W17" s="291"/>
      <c r="X17" s="290"/>
      <c r="Y17" s="288" t="str">
        <f t="shared" si="3"/>
        <v/>
      </c>
      <c r="Z17" s="294"/>
      <c r="AA17" s="294"/>
      <c r="AB17" s="606"/>
      <c r="AC17" s="292" t="str">
        <f t="shared" si="4"/>
        <v/>
      </c>
      <c r="AD17" s="292" t="str">
        <f t="shared" si="6"/>
        <v/>
      </c>
      <c r="AE17" s="443"/>
      <c r="AF17" s="1139"/>
    </row>
    <row r="18" spans="2:32" ht="30" customHeight="1" thickBot="1">
      <c r="B18" s="369"/>
      <c r="C18" s="165"/>
      <c r="D18" s="1437"/>
      <c r="E18" s="1438"/>
      <c r="F18" s="1438"/>
      <c r="G18" s="1437"/>
      <c r="H18" s="1438"/>
      <c r="I18" s="1438"/>
      <c r="J18" s="1438"/>
      <c r="K18" s="1438"/>
      <c r="L18" s="1440"/>
      <c r="M18" s="177"/>
      <c r="N18" s="177"/>
      <c r="O18" s="73"/>
      <c r="P18" s="177"/>
      <c r="Q18" s="177"/>
      <c r="R18" s="38"/>
      <c r="S18" s="38"/>
      <c r="T18" s="165"/>
      <c r="U18" s="165"/>
      <c r="V18" s="165"/>
      <c r="W18" s="291"/>
      <c r="X18" s="290"/>
      <c r="Y18" s="288" t="str">
        <f t="shared" si="3"/>
        <v/>
      </c>
      <c r="Z18" s="294"/>
      <c r="AA18" s="294"/>
      <c r="AB18" s="606"/>
      <c r="AC18" s="292" t="str">
        <f t="shared" si="4"/>
        <v/>
      </c>
      <c r="AD18" s="292" t="str">
        <f t="shared" si="6"/>
        <v/>
      </c>
      <c r="AE18" s="443"/>
      <c r="AF18" s="1139"/>
    </row>
    <row r="19" spans="2:32" ht="30" customHeight="1" thickBot="1">
      <c r="B19" s="369"/>
      <c r="C19" s="165"/>
      <c r="D19" s="1441">
        <f>+I15/N2</f>
        <v>1.7190315346165643</v>
      </c>
      <c r="E19" s="1442"/>
      <c r="F19" s="1443"/>
      <c r="G19" s="1444">
        <f ca="1">+N2/M15</f>
        <v>4.6716387476857797</v>
      </c>
      <c r="H19" s="1445"/>
      <c r="I19" s="1445"/>
      <c r="J19" s="1445"/>
      <c r="K19" s="1445"/>
      <c r="L19" s="1446"/>
      <c r="M19" s="177"/>
      <c r="N19" s="177"/>
      <c r="O19" s="73"/>
      <c r="P19" s="177"/>
      <c r="Q19" s="177"/>
      <c r="R19" s="38"/>
      <c r="S19" s="38"/>
      <c r="T19" s="165"/>
      <c r="U19" s="165"/>
      <c r="V19" s="165"/>
      <c r="W19" s="291"/>
      <c r="X19" s="290"/>
      <c r="Y19" s="288" t="str">
        <f t="shared" si="3"/>
        <v/>
      </c>
      <c r="Z19" s="294"/>
      <c r="AA19" s="294"/>
      <c r="AB19" s="606"/>
      <c r="AC19" s="292" t="str">
        <f t="shared" si="4"/>
        <v/>
      </c>
      <c r="AD19" s="292" t="str">
        <f t="shared" si="6"/>
        <v/>
      </c>
      <c r="AE19" s="443"/>
      <c r="AF19" s="1139"/>
    </row>
    <row r="20" spans="2:32" ht="30" customHeight="1">
      <c r="B20" s="369"/>
      <c r="C20" s="165"/>
      <c r="D20" s="1428"/>
      <c r="E20" s="1429"/>
      <c r="F20" s="1429"/>
      <c r="G20" s="1429"/>
      <c r="H20" s="1429"/>
      <c r="I20" s="1429"/>
      <c r="J20" s="1429"/>
      <c r="K20" s="1429"/>
      <c r="L20" s="1430"/>
      <c r="M20" s="177"/>
      <c r="N20" s="339"/>
      <c r="O20" s="340"/>
      <c r="P20" s="339"/>
      <c r="Q20" s="341"/>
      <c r="R20" s="38"/>
      <c r="S20" s="38"/>
      <c r="T20" s="165"/>
      <c r="U20" s="165"/>
      <c r="V20" s="165"/>
      <c r="W20" s="291"/>
      <c r="X20" s="290"/>
      <c r="Y20" s="288" t="str">
        <f t="shared" si="3"/>
        <v/>
      </c>
      <c r="Z20" s="294"/>
      <c r="AA20" s="294"/>
      <c r="AB20" s="606"/>
      <c r="AC20" s="292" t="str">
        <f t="shared" si="4"/>
        <v/>
      </c>
      <c r="AD20" s="292" t="str">
        <f t="shared" si="6"/>
        <v/>
      </c>
      <c r="AE20" s="443"/>
      <c r="AF20" s="1139"/>
    </row>
    <row r="21" spans="2:32" ht="30" customHeight="1">
      <c r="B21" s="369"/>
      <c r="C21" s="165"/>
      <c r="D21" s="1162"/>
      <c r="E21" s="1163"/>
      <c r="F21" s="1163"/>
      <c r="G21" s="1163"/>
      <c r="H21" s="1163"/>
      <c r="I21" s="1163"/>
      <c r="J21" s="1163"/>
      <c r="K21" s="1163"/>
      <c r="L21" s="1164"/>
      <c r="M21" s="177"/>
      <c r="N21" s="341"/>
      <c r="O21" s="344"/>
      <c r="P21" s="341"/>
      <c r="Q21" s="341"/>
      <c r="R21" s="38"/>
      <c r="S21" s="38"/>
      <c r="T21" s="165"/>
      <c r="U21" s="165"/>
      <c r="V21" s="165"/>
      <c r="W21" s="291"/>
      <c r="X21" s="290"/>
      <c r="Y21" s="288" t="str">
        <f t="shared" si="3"/>
        <v/>
      </c>
      <c r="Z21" s="294"/>
      <c r="AA21" s="294"/>
      <c r="AB21" s="606"/>
      <c r="AC21" s="292" t="str">
        <f t="shared" si="4"/>
        <v/>
      </c>
      <c r="AD21" s="292" t="str">
        <f t="shared" si="6"/>
        <v/>
      </c>
      <c r="AE21" s="443"/>
      <c r="AF21" s="1139"/>
    </row>
    <row r="22" spans="2:32" ht="30" customHeight="1">
      <c r="B22" s="369"/>
      <c r="C22" s="369"/>
      <c r="D22" s="1162"/>
      <c r="E22" s="1163"/>
      <c r="F22" s="1163"/>
      <c r="G22" s="1163"/>
      <c r="H22" s="1163"/>
      <c r="I22" s="1163"/>
      <c r="J22" s="1163"/>
      <c r="K22" s="1163"/>
      <c r="L22" s="1164"/>
      <c r="M22" s="177"/>
      <c r="N22" s="160"/>
      <c r="O22" s="336"/>
      <c r="P22" s="160"/>
      <c r="Q22" s="30"/>
      <c r="R22" s="38"/>
      <c r="S22" s="38"/>
      <c r="T22" s="165"/>
      <c r="U22" s="165"/>
      <c r="V22" s="165"/>
      <c r="W22" s="291"/>
      <c r="X22" s="290"/>
      <c r="Y22" s="288" t="str">
        <f t="shared" si="3"/>
        <v/>
      </c>
      <c r="Z22" s="294"/>
      <c r="AA22" s="294"/>
      <c r="AB22" s="606"/>
      <c r="AC22" s="292" t="str">
        <f t="shared" si="4"/>
        <v/>
      </c>
      <c r="AD22" s="292" t="str">
        <f t="shared" si="6"/>
        <v/>
      </c>
      <c r="AE22" s="443"/>
      <c r="AF22" s="1139"/>
    </row>
    <row r="23" spans="2:32" ht="30" customHeight="1">
      <c r="B23" s="165"/>
      <c r="C23" s="165"/>
      <c r="D23" s="1162"/>
      <c r="E23" s="1163"/>
      <c r="F23" s="1163"/>
      <c r="G23" s="1163"/>
      <c r="H23" s="1163"/>
      <c r="I23" s="1163"/>
      <c r="J23" s="1163"/>
      <c r="K23" s="1163"/>
      <c r="L23" s="1164"/>
      <c r="M23" s="177"/>
      <c r="N23" s="339"/>
      <c r="O23" s="340"/>
      <c r="P23" s="339"/>
      <c r="Q23" s="341"/>
      <c r="R23" s="38"/>
      <c r="S23" s="38"/>
      <c r="W23" s="291"/>
      <c r="X23" s="290"/>
      <c r="Y23" s="288" t="str">
        <f t="shared" si="3"/>
        <v/>
      </c>
      <c r="Z23" s="294"/>
      <c r="AA23" s="294"/>
      <c r="AB23" s="606"/>
      <c r="AC23" s="292" t="str">
        <f t="shared" si="4"/>
        <v/>
      </c>
      <c r="AD23" s="292" t="str">
        <f t="shared" si="6"/>
        <v/>
      </c>
      <c r="AE23" s="443"/>
      <c r="AF23" s="1139"/>
    </row>
    <row r="24" spans="2:32" ht="30" customHeight="1">
      <c r="B24" s="287"/>
      <c r="C24" s="287"/>
      <c r="D24" s="1162"/>
      <c r="E24" s="1163"/>
      <c r="F24" s="1163"/>
      <c r="G24" s="1163"/>
      <c r="H24" s="1163"/>
      <c r="I24" s="1163"/>
      <c r="J24" s="1163"/>
      <c r="K24" s="1163"/>
      <c r="L24" s="1164"/>
      <c r="M24" s="177"/>
      <c r="N24" s="342" t="s">
        <v>34</v>
      </c>
      <c r="O24" s="343">
        <f>+D19</f>
        <v>1.7190315346165643</v>
      </c>
      <c r="P24" s="339"/>
      <c r="Q24" s="341"/>
      <c r="R24" s="38"/>
      <c r="S24" s="38"/>
      <c r="W24" s="291"/>
      <c r="X24" s="290"/>
      <c r="Y24" s="288" t="str">
        <f t="shared" si="3"/>
        <v/>
      </c>
      <c r="Z24" s="294"/>
      <c r="AA24" s="294"/>
      <c r="AB24" s="606"/>
      <c r="AC24" s="292" t="str">
        <f t="shared" si="4"/>
        <v/>
      </c>
      <c r="AD24" s="292" t="str">
        <f t="shared" ref="AD24" si="17">IF(Z24&gt;0,(Z24*AC24),"")</f>
        <v/>
      </c>
      <c r="AE24" s="443"/>
      <c r="AF24" s="1139"/>
    </row>
    <row r="25" spans="2:32" ht="30" customHeight="1">
      <c r="B25" s="287"/>
      <c r="C25" s="287"/>
      <c r="D25" s="1162"/>
      <c r="E25" s="1163"/>
      <c r="F25" s="1163"/>
      <c r="G25" s="1163"/>
      <c r="H25" s="1163"/>
      <c r="I25" s="1163"/>
      <c r="J25" s="1163"/>
      <c r="K25" s="1163"/>
      <c r="L25" s="1164"/>
      <c r="M25" s="287"/>
      <c r="N25" s="342" t="s">
        <v>35</v>
      </c>
      <c r="O25" s="343">
        <f ca="1">+G19</f>
        <v>4.6716387476857797</v>
      </c>
      <c r="P25" s="339"/>
      <c r="Q25" s="341"/>
      <c r="R25" s="38"/>
      <c r="S25" s="38"/>
      <c r="W25" s="291"/>
      <c r="X25" s="290"/>
      <c r="Y25" s="288" t="str">
        <f t="shared" si="3"/>
        <v/>
      </c>
      <c r="Z25" s="294"/>
      <c r="AA25" s="294"/>
      <c r="AB25" s="606"/>
      <c r="AC25" s="292" t="str">
        <f t="shared" si="4"/>
        <v/>
      </c>
      <c r="AD25" s="292" t="str">
        <f t="shared" si="6"/>
        <v/>
      </c>
      <c r="AE25" s="443"/>
      <c r="AF25" s="1139"/>
    </row>
    <row r="26" spans="2:32" ht="30" customHeight="1">
      <c r="B26" s="287"/>
      <c r="C26" s="287"/>
      <c r="D26" s="1162"/>
      <c r="E26" s="1163"/>
      <c r="F26" s="1163"/>
      <c r="G26" s="1163"/>
      <c r="H26" s="1163"/>
      <c r="I26" s="1163"/>
      <c r="J26" s="1163"/>
      <c r="K26" s="1163"/>
      <c r="L26" s="1164"/>
      <c r="M26" s="287"/>
      <c r="N26" s="339"/>
      <c r="O26" s="340"/>
      <c r="P26" s="339"/>
      <c r="Q26" s="341"/>
      <c r="R26" s="38"/>
      <c r="W26" s="291"/>
      <c r="X26" s="290"/>
      <c r="Y26" s="288" t="str">
        <f t="shared" si="3"/>
        <v/>
      </c>
      <c r="Z26" s="294"/>
      <c r="AA26" s="294"/>
      <c r="AB26" s="606"/>
      <c r="AC26" s="292" t="str">
        <f t="shared" si="4"/>
        <v/>
      </c>
      <c r="AD26" s="292" t="str">
        <f t="shared" si="6"/>
        <v/>
      </c>
      <c r="AE26" s="443"/>
      <c r="AF26" s="1139"/>
    </row>
    <row r="27" spans="2:32" ht="30" customHeight="1">
      <c r="B27" s="287"/>
      <c r="C27" s="287"/>
      <c r="D27" s="1162"/>
      <c r="E27" s="1163"/>
      <c r="F27" s="1163"/>
      <c r="G27" s="1163"/>
      <c r="H27" s="1163"/>
      <c r="I27" s="1163"/>
      <c r="J27" s="1163"/>
      <c r="K27" s="1163"/>
      <c r="L27" s="1164"/>
      <c r="M27" s="287"/>
      <c r="N27" s="287"/>
      <c r="O27" s="287"/>
      <c r="P27" s="287"/>
      <c r="Q27" s="287"/>
      <c r="R27" s="244"/>
      <c r="W27" s="291"/>
      <c r="X27" s="290"/>
      <c r="Y27" s="288" t="str">
        <f t="shared" si="3"/>
        <v/>
      </c>
      <c r="Z27" s="294"/>
      <c r="AA27" s="294"/>
      <c r="AB27" s="606"/>
      <c r="AC27" s="292" t="str">
        <f t="shared" si="4"/>
        <v/>
      </c>
      <c r="AD27" s="292" t="str">
        <f t="shared" si="6"/>
        <v/>
      </c>
      <c r="AE27" s="443"/>
      <c r="AF27" s="1139"/>
    </row>
    <row r="28" spans="2:32" ht="30" customHeight="1">
      <c r="B28" s="287"/>
      <c r="C28" s="287"/>
      <c r="D28" s="1162"/>
      <c r="E28" s="1163"/>
      <c r="F28" s="1163"/>
      <c r="G28" s="1163"/>
      <c r="H28" s="1163"/>
      <c r="I28" s="1163"/>
      <c r="J28" s="1163"/>
      <c r="K28" s="1163"/>
      <c r="L28" s="1164"/>
      <c r="M28" s="287"/>
      <c r="N28" s="287"/>
      <c r="O28" s="287"/>
      <c r="P28" s="287"/>
      <c r="Q28" s="287"/>
      <c r="W28" s="291"/>
      <c r="X28" s="290"/>
      <c r="Y28" s="288" t="str">
        <f t="shared" si="3"/>
        <v/>
      </c>
      <c r="Z28" s="294"/>
      <c r="AA28" s="294"/>
      <c r="AB28" s="606"/>
      <c r="AC28" s="292" t="str">
        <f t="shared" si="4"/>
        <v/>
      </c>
      <c r="AD28" s="292" t="str">
        <f t="shared" si="6"/>
        <v/>
      </c>
      <c r="AE28" s="443"/>
      <c r="AF28" s="1139"/>
    </row>
    <row r="29" spans="2:32" ht="30" customHeight="1" thickBot="1">
      <c r="B29" s="287"/>
      <c r="C29" s="287"/>
      <c r="D29" s="1165"/>
      <c r="E29" s="1166"/>
      <c r="F29" s="1166"/>
      <c r="G29" s="1166"/>
      <c r="H29" s="1166"/>
      <c r="I29" s="1166"/>
      <c r="J29" s="1166"/>
      <c r="K29" s="1166"/>
      <c r="L29" s="1167"/>
      <c r="M29" s="287"/>
      <c r="N29" s="287"/>
      <c r="O29" s="287"/>
      <c r="P29" s="287"/>
      <c r="Q29" s="287"/>
      <c r="W29" s="291"/>
      <c r="X29" s="290"/>
      <c r="Y29" s="288" t="str">
        <f t="shared" si="3"/>
        <v/>
      </c>
      <c r="Z29" s="294"/>
      <c r="AA29" s="294"/>
      <c r="AB29" s="606"/>
      <c r="AC29" s="292" t="str">
        <f t="shared" si="4"/>
        <v/>
      </c>
      <c r="AD29" s="292" t="str">
        <f t="shared" si="6"/>
        <v/>
      </c>
      <c r="AE29" s="443"/>
      <c r="AF29" s="1139"/>
    </row>
    <row r="30" spans="2:32" ht="30" customHeight="1">
      <c r="S30" s="165"/>
      <c r="W30" s="291"/>
      <c r="X30" s="290"/>
      <c r="Y30" s="288" t="str">
        <f t="shared" si="3"/>
        <v/>
      </c>
      <c r="Z30" s="294"/>
      <c r="AA30" s="294"/>
      <c r="AB30" s="606"/>
      <c r="AC30" s="292" t="str">
        <f t="shared" si="4"/>
        <v/>
      </c>
      <c r="AD30" s="292" t="str">
        <f t="shared" si="6"/>
        <v/>
      </c>
      <c r="AE30" s="443"/>
      <c r="AF30" s="1139"/>
    </row>
    <row r="31" spans="2:32" ht="30" customHeight="1">
      <c r="B31" s="165"/>
      <c r="C31" s="165"/>
      <c r="D31" s="165"/>
      <c r="E31" s="165"/>
      <c r="F31" s="165"/>
      <c r="G31" s="165"/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5"/>
      <c r="W31" s="291"/>
      <c r="X31" s="290"/>
      <c r="Y31" s="288" t="str">
        <f t="shared" si="3"/>
        <v/>
      </c>
      <c r="Z31" s="294"/>
      <c r="AA31" s="294"/>
      <c r="AB31" s="606"/>
      <c r="AC31" s="292" t="str">
        <f t="shared" si="4"/>
        <v/>
      </c>
      <c r="AD31" s="292" t="str">
        <f t="shared" si="6"/>
        <v/>
      </c>
      <c r="AE31" s="443"/>
      <c r="AF31" s="1139"/>
    </row>
    <row r="32" spans="2:32" s="165" customFormat="1" ht="30" customHeight="1">
      <c r="U32"/>
      <c r="V32"/>
      <c r="W32" s="291"/>
      <c r="X32" s="290"/>
      <c r="Y32" s="288" t="str">
        <f t="shared" si="3"/>
        <v/>
      </c>
      <c r="Z32" s="294"/>
      <c r="AA32" s="294"/>
      <c r="AB32" s="606"/>
      <c r="AC32" s="292" t="str">
        <f t="shared" si="4"/>
        <v/>
      </c>
      <c r="AD32" s="292" t="str">
        <f t="shared" si="6"/>
        <v/>
      </c>
      <c r="AE32" s="443"/>
      <c r="AF32" s="1139"/>
    </row>
    <row r="33" spans="2:32" s="165" customFormat="1" ht="30" customHeight="1">
      <c r="S33"/>
      <c r="U33"/>
      <c r="V33"/>
      <c r="W33" s="291"/>
      <c r="X33" s="290"/>
      <c r="Y33" s="288" t="str">
        <f t="shared" si="3"/>
        <v/>
      </c>
      <c r="Z33" s="294"/>
      <c r="AA33" s="294"/>
      <c r="AB33" s="606"/>
      <c r="AC33" s="292" t="str">
        <f t="shared" si="4"/>
        <v/>
      </c>
      <c r="AD33" s="292" t="str">
        <f t="shared" si="6"/>
        <v/>
      </c>
      <c r="AE33" s="443"/>
      <c r="AF33" s="1139"/>
    </row>
    <row r="34" spans="2:32" s="165" customFormat="1" ht="30" customHeight="1">
      <c r="S34"/>
      <c r="U34"/>
      <c r="V34"/>
      <c r="W34" s="291"/>
      <c r="X34" s="290"/>
      <c r="Y34" s="288" t="str">
        <f t="shared" si="3"/>
        <v/>
      </c>
      <c r="Z34" s="294"/>
      <c r="AA34" s="294"/>
      <c r="AB34" s="606"/>
      <c r="AC34" s="292" t="str">
        <f t="shared" si="4"/>
        <v/>
      </c>
      <c r="AD34" s="292" t="str">
        <f t="shared" si="6"/>
        <v/>
      </c>
      <c r="AE34" s="443"/>
      <c r="AF34" s="1139"/>
    </row>
    <row r="35" spans="2:32" s="165" customFormat="1" ht="30" customHeight="1">
      <c r="S35"/>
      <c r="T35"/>
      <c r="U35"/>
      <c r="V35"/>
      <c r="W35" s="291"/>
      <c r="X35" s="290"/>
      <c r="Y35" s="288" t="str">
        <f t="shared" si="3"/>
        <v/>
      </c>
      <c r="Z35" s="294"/>
      <c r="AA35" s="294"/>
      <c r="AB35" s="606"/>
      <c r="AC35" s="292" t="str">
        <f t="shared" si="4"/>
        <v/>
      </c>
      <c r="AD35" s="292" t="str">
        <f t="shared" si="6"/>
        <v/>
      </c>
      <c r="AE35" s="443"/>
      <c r="AF35" s="1139"/>
    </row>
    <row r="36" spans="2:32" s="165" customFormat="1" ht="30" customHeight="1">
      <c r="B36"/>
      <c r="C36"/>
      <c r="D36"/>
      <c r="E36" s="187"/>
      <c r="F36"/>
      <c r="G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 s="291"/>
      <c r="X36" s="290"/>
      <c r="Y36" s="288" t="str">
        <f t="shared" si="3"/>
        <v/>
      </c>
      <c r="Z36" s="294"/>
      <c r="AA36" s="294"/>
      <c r="AB36" s="606"/>
      <c r="AC36" s="292" t="str">
        <f t="shared" si="4"/>
        <v/>
      </c>
      <c r="AD36" s="292" t="str">
        <f t="shared" si="6"/>
        <v/>
      </c>
      <c r="AE36" s="443"/>
      <c r="AF36" s="1139"/>
    </row>
    <row r="37" spans="2:32" ht="30" customHeight="1">
      <c r="R37"/>
      <c r="W37" s="291"/>
      <c r="X37" s="290"/>
      <c r="Y37" s="288" t="str">
        <f t="shared" si="3"/>
        <v/>
      </c>
      <c r="Z37" s="294"/>
      <c r="AA37" s="294"/>
      <c r="AB37" s="606"/>
      <c r="AC37" s="292" t="str">
        <f t="shared" si="4"/>
        <v/>
      </c>
      <c r="AD37" s="292" t="str">
        <f t="shared" si="6"/>
        <v/>
      </c>
      <c r="AE37" s="443"/>
      <c r="AF37" s="1139"/>
    </row>
    <row r="38" spans="2:32" ht="30" customHeight="1">
      <c r="R38"/>
      <c r="W38" s="291"/>
      <c r="X38" s="290"/>
      <c r="Y38" s="288" t="str">
        <f t="shared" si="3"/>
        <v/>
      </c>
      <c r="Z38" s="294"/>
      <c r="AA38" s="294"/>
      <c r="AB38" s="606"/>
      <c r="AC38" s="292" t="str">
        <f t="shared" si="4"/>
        <v/>
      </c>
      <c r="AD38" s="292" t="str">
        <f t="shared" si="6"/>
        <v/>
      </c>
      <c r="AE38" s="443"/>
      <c r="AF38" s="1139"/>
    </row>
    <row r="39" spans="2:32" ht="30" customHeight="1">
      <c r="R39"/>
      <c r="W39" s="291"/>
      <c r="X39" s="290"/>
      <c r="Y39" s="288" t="str">
        <f t="shared" ref="Y39:Y70" si="18">IFERROR((VLOOKUP(X39,$C$6:$D$14,2,FALSE)),"")</f>
        <v/>
      </c>
      <c r="Z39" s="294"/>
      <c r="AA39" s="294"/>
      <c r="AB39" s="606"/>
      <c r="AC39" s="292" t="str">
        <f t="shared" ref="AC39:AC70" si="19">IFERROR((VLOOKUP(X39,$C$5:$G$17,5,FALSE)),"")</f>
        <v/>
      </c>
      <c r="AD39" s="292" t="str">
        <f t="shared" si="6"/>
        <v/>
      </c>
      <c r="AE39" s="443"/>
      <c r="AF39" s="1139"/>
    </row>
    <row r="40" spans="2:32" ht="30" customHeight="1">
      <c r="R40"/>
      <c r="W40" s="291"/>
      <c r="X40" s="290"/>
      <c r="Y40" s="288" t="str">
        <f t="shared" si="18"/>
        <v/>
      </c>
      <c r="Z40" s="294"/>
      <c r="AA40" s="294"/>
      <c r="AB40" s="606"/>
      <c r="AC40" s="292" t="str">
        <f t="shared" si="19"/>
        <v/>
      </c>
      <c r="AD40" s="292" t="str">
        <f t="shared" ref="AD40:AD71" si="20">IF(Z40&gt;0,(Z40*AC40),"")</f>
        <v/>
      </c>
      <c r="AE40" s="443"/>
      <c r="AF40" s="1139"/>
    </row>
    <row r="41" spans="2:32" ht="30" customHeight="1">
      <c r="R41"/>
      <c r="W41" s="291"/>
      <c r="X41" s="290"/>
      <c r="Y41" s="288" t="str">
        <f t="shared" si="18"/>
        <v/>
      </c>
      <c r="Z41" s="294"/>
      <c r="AA41" s="294"/>
      <c r="AB41" s="606"/>
      <c r="AC41" s="292" t="str">
        <f t="shared" si="19"/>
        <v/>
      </c>
      <c r="AD41" s="292" t="str">
        <f t="shared" si="20"/>
        <v/>
      </c>
      <c r="AE41" s="443"/>
      <c r="AF41" s="1139"/>
    </row>
    <row r="42" spans="2:32" ht="30" customHeight="1">
      <c r="R42"/>
      <c r="W42" s="291"/>
      <c r="X42" s="290"/>
      <c r="Y42" s="288" t="str">
        <f t="shared" si="18"/>
        <v/>
      </c>
      <c r="Z42" s="294"/>
      <c r="AA42" s="294"/>
      <c r="AB42" s="606"/>
      <c r="AC42" s="292" t="str">
        <f t="shared" si="19"/>
        <v/>
      </c>
      <c r="AD42" s="292" t="str">
        <f t="shared" si="20"/>
        <v/>
      </c>
      <c r="AE42" s="443"/>
      <c r="AF42" s="1139"/>
    </row>
    <row r="43" spans="2:32" ht="30" customHeight="1">
      <c r="R43"/>
      <c r="W43" s="291"/>
      <c r="X43" s="290"/>
      <c r="Y43" s="288" t="str">
        <f t="shared" si="18"/>
        <v/>
      </c>
      <c r="Z43" s="294"/>
      <c r="AA43" s="294"/>
      <c r="AB43" s="606"/>
      <c r="AC43" s="292" t="str">
        <f t="shared" si="19"/>
        <v/>
      </c>
      <c r="AD43" s="292" t="str">
        <f t="shared" si="20"/>
        <v/>
      </c>
      <c r="AE43" s="443"/>
      <c r="AF43" s="1139"/>
    </row>
    <row r="44" spans="2:32" ht="30" customHeight="1">
      <c r="R44"/>
      <c r="W44" s="291"/>
      <c r="X44" s="290"/>
      <c r="Y44" s="288" t="str">
        <f t="shared" si="18"/>
        <v/>
      </c>
      <c r="Z44" s="294"/>
      <c r="AA44" s="294"/>
      <c r="AB44" s="606"/>
      <c r="AC44" s="292" t="str">
        <f t="shared" si="19"/>
        <v/>
      </c>
      <c r="AD44" s="292" t="str">
        <f t="shared" si="20"/>
        <v/>
      </c>
      <c r="AE44" s="443"/>
      <c r="AF44" s="1139"/>
    </row>
    <row r="45" spans="2:32" ht="30" customHeight="1">
      <c r="R45"/>
      <c r="W45" s="291"/>
      <c r="X45" s="290"/>
      <c r="Y45" s="288" t="str">
        <f t="shared" si="18"/>
        <v/>
      </c>
      <c r="Z45" s="294"/>
      <c r="AA45" s="294"/>
      <c r="AB45" s="606"/>
      <c r="AC45" s="292" t="str">
        <f t="shared" si="19"/>
        <v/>
      </c>
      <c r="AD45" s="292" t="str">
        <f t="shared" si="20"/>
        <v/>
      </c>
      <c r="AE45" s="443"/>
      <c r="AF45" s="1139"/>
    </row>
    <row r="46" spans="2:32" ht="30" customHeight="1">
      <c r="R46"/>
      <c r="W46" s="291"/>
      <c r="X46" s="290"/>
      <c r="Y46" s="288" t="str">
        <f t="shared" si="18"/>
        <v/>
      </c>
      <c r="Z46" s="294"/>
      <c r="AA46" s="294"/>
      <c r="AB46" s="606"/>
      <c r="AC46" s="292" t="str">
        <f t="shared" si="19"/>
        <v/>
      </c>
      <c r="AD46" s="292" t="str">
        <f t="shared" si="20"/>
        <v/>
      </c>
      <c r="AE46" s="443"/>
      <c r="AF46" s="1139"/>
    </row>
    <row r="47" spans="2:32" ht="30" customHeight="1">
      <c r="R47"/>
      <c r="W47" s="291"/>
      <c r="X47" s="290"/>
      <c r="Y47" s="288" t="str">
        <f t="shared" si="18"/>
        <v/>
      </c>
      <c r="Z47" s="294"/>
      <c r="AA47" s="294"/>
      <c r="AB47" s="606"/>
      <c r="AC47" s="292" t="str">
        <f t="shared" si="19"/>
        <v/>
      </c>
      <c r="AD47" s="292" t="str">
        <f t="shared" si="20"/>
        <v/>
      </c>
      <c r="AE47" s="443"/>
      <c r="AF47" s="1139"/>
    </row>
    <row r="48" spans="2:32" ht="30" customHeight="1">
      <c r="R48"/>
      <c r="W48" s="291"/>
      <c r="X48" s="290"/>
      <c r="Y48" s="288" t="str">
        <f t="shared" si="18"/>
        <v/>
      </c>
      <c r="Z48" s="294"/>
      <c r="AA48" s="294"/>
      <c r="AB48" s="606"/>
      <c r="AC48" s="292" t="str">
        <f t="shared" si="19"/>
        <v/>
      </c>
      <c r="AD48" s="292" t="str">
        <f t="shared" si="20"/>
        <v/>
      </c>
      <c r="AE48" s="443"/>
      <c r="AF48" s="1139"/>
    </row>
    <row r="49" spans="18:32" ht="30" customHeight="1">
      <c r="R49"/>
      <c r="W49" s="291"/>
      <c r="X49" s="290"/>
      <c r="Y49" s="288" t="str">
        <f t="shared" si="18"/>
        <v/>
      </c>
      <c r="Z49" s="294"/>
      <c r="AA49" s="294"/>
      <c r="AB49" s="606"/>
      <c r="AC49" s="292" t="str">
        <f t="shared" si="19"/>
        <v/>
      </c>
      <c r="AD49" s="292" t="str">
        <f t="shared" si="20"/>
        <v/>
      </c>
      <c r="AE49" s="443"/>
      <c r="AF49" s="1139"/>
    </row>
    <row r="50" spans="18:32" ht="30" customHeight="1">
      <c r="R50"/>
      <c r="W50" s="291"/>
      <c r="X50" s="290"/>
      <c r="Y50" s="288" t="str">
        <f t="shared" si="18"/>
        <v/>
      </c>
      <c r="Z50" s="294"/>
      <c r="AA50" s="294"/>
      <c r="AB50" s="606"/>
      <c r="AC50" s="292" t="str">
        <f t="shared" si="19"/>
        <v/>
      </c>
      <c r="AD50" s="292" t="str">
        <f t="shared" si="20"/>
        <v/>
      </c>
      <c r="AE50" s="443"/>
      <c r="AF50" s="1139"/>
    </row>
    <row r="51" spans="18:32" ht="30" customHeight="1">
      <c r="S51" s="165"/>
      <c r="W51" s="291"/>
      <c r="X51" s="290"/>
      <c r="Y51" s="288" t="str">
        <f t="shared" si="18"/>
        <v/>
      </c>
      <c r="Z51" s="294"/>
      <c r="AA51" s="294"/>
      <c r="AB51" s="606"/>
      <c r="AC51" s="292" t="str">
        <f t="shared" si="19"/>
        <v/>
      </c>
      <c r="AD51" s="292" t="str">
        <f t="shared" si="20"/>
        <v/>
      </c>
      <c r="AE51" s="443"/>
      <c r="AF51" s="1139"/>
    </row>
    <row r="52" spans="18:32" ht="30" customHeight="1">
      <c r="R52"/>
      <c r="S52" s="165"/>
      <c r="W52" s="291"/>
      <c r="X52" s="290"/>
      <c r="Y52" s="288" t="str">
        <f t="shared" si="18"/>
        <v/>
      </c>
      <c r="Z52" s="294"/>
      <c r="AA52" s="294"/>
      <c r="AB52" s="606"/>
      <c r="AC52" s="292" t="str">
        <f t="shared" si="19"/>
        <v/>
      </c>
      <c r="AD52" s="292" t="str">
        <f t="shared" si="20"/>
        <v/>
      </c>
      <c r="AE52" s="443"/>
      <c r="AF52" s="1139"/>
    </row>
    <row r="53" spans="18:32" ht="30" customHeight="1">
      <c r="R53"/>
      <c r="S53" s="165"/>
      <c r="T53" s="165"/>
      <c r="U53" s="165"/>
      <c r="V53" s="165"/>
      <c r="W53" s="291"/>
      <c r="X53" s="290"/>
      <c r="Y53" s="288" t="str">
        <f t="shared" si="18"/>
        <v/>
      </c>
      <c r="Z53" s="294"/>
      <c r="AA53" s="294"/>
      <c r="AB53" s="606"/>
      <c r="AC53" s="292" t="str">
        <f t="shared" si="19"/>
        <v/>
      </c>
      <c r="AD53" s="292" t="str">
        <f t="shared" si="20"/>
        <v/>
      </c>
      <c r="AE53" s="443"/>
      <c r="AF53" s="1139"/>
    </row>
    <row r="54" spans="18:32" ht="30" customHeight="1">
      <c r="R54"/>
      <c r="S54" s="165"/>
      <c r="T54" s="165"/>
      <c r="U54" s="165"/>
      <c r="V54" s="165"/>
      <c r="W54" s="291"/>
      <c r="X54" s="290"/>
      <c r="Y54" s="288" t="str">
        <f t="shared" si="18"/>
        <v/>
      </c>
      <c r="Z54" s="294"/>
      <c r="AA54" s="294"/>
      <c r="AB54" s="606"/>
      <c r="AC54" s="292" t="str">
        <f t="shared" si="19"/>
        <v/>
      </c>
      <c r="AD54" s="292" t="str">
        <f t="shared" si="20"/>
        <v/>
      </c>
      <c r="AE54" s="443"/>
      <c r="AF54" s="1139"/>
    </row>
    <row r="55" spans="18:32" ht="30" customHeight="1">
      <c r="R55"/>
      <c r="T55" s="165"/>
      <c r="U55" s="165"/>
      <c r="V55" s="165"/>
      <c r="W55" s="291"/>
      <c r="X55" s="290"/>
      <c r="Y55" s="288" t="str">
        <f t="shared" si="18"/>
        <v/>
      </c>
      <c r="Z55" s="294"/>
      <c r="AA55" s="294"/>
      <c r="AB55" s="606"/>
      <c r="AC55" s="292" t="str">
        <f t="shared" si="19"/>
        <v/>
      </c>
      <c r="AD55" s="292" t="str">
        <f t="shared" si="20"/>
        <v/>
      </c>
      <c r="AE55" s="443"/>
      <c r="AF55" s="1139"/>
    </row>
    <row r="56" spans="18:32" ht="30" customHeight="1">
      <c r="R56"/>
      <c r="T56" s="165"/>
      <c r="U56" s="165"/>
      <c r="V56" s="165"/>
      <c r="W56" s="291"/>
      <c r="X56" s="290"/>
      <c r="Y56" s="288" t="str">
        <f t="shared" si="18"/>
        <v/>
      </c>
      <c r="Z56" s="294"/>
      <c r="AA56" s="294"/>
      <c r="AB56" s="606"/>
      <c r="AC56" s="292" t="str">
        <f t="shared" si="19"/>
        <v/>
      </c>
      <c r="AD56" s="292" t="str">
        <f t="shared" si="20"/>
        <v/>
      </c>
      <c r="AE56" s="443"/>
      <c r="AF56" s="1139"/>
    </row>
    <row r="57" spans="18:32" ht="30" customHeight="1">
      <c r="W57" s="291"/>
      <c r="X57" s="290"/>
      <c r="Y57" s="288" t="str">
        <f t="shared" si="18"/>
        <v/>
      </c>
      <c r="Z57" s="294"/>
      <c r="AA57" s="294"/>
      <c r="AB57" s="606"/>
      <c r="AC57" s="292" t="str">
        <f t="shared" si="19"/>
        <v/>
      </c>
      <c r="AD57" s="292" t="str">
        <f t="shared" si="20"/>
        <v/>
      </c>
      <c r="AE57" s="443"/>
      <c r="AF57" s="1139"/>
    </row>
    <row r="58" spans="18:32" ht="30" customHeight="1">
      <c r="R58"/>
      <c r="W58" s="291"/>
      <c r="X58" s="290"/>
      <c r="Y58" s="288" t="str">
        <f t="shared" si="18"/>
        <v/>
      </c>
      <c r="Z58" s="294"/>
      <c r="AA58" s="294"/>
      <c r="AB58" s="606"/>
      <c r="AC58" s="292" t="str">
        <f t="shared" si="19"/>
        <v/>
      </c>
      <c r="AD58" s="292" t="str">
        <f t="shared" si="20"/>
        <v/>
      </c>
      <c r="AE58" s="443"/>
      <c r="AF58" s="1139"/>
    </row>
    <row r="59" spans="18:32" ht="30" customHeight="1">
      <c r="R59"/>
      <c r="W59" s="291"/>
      <c r="X59" s="290"/>
      <c r="Y59" s="288" t="str">
        <f t="shared" si="18"/>
        <v/>
      </c>
      <c r="Z59" s="294"/>
      <c r="AA59" s="294"/>
      <c r="AB59" s="606"/>
      <c r="AC59" s="292" t="str">
        <f t="shared" si="19"/>
        <v/>
      </c>
      <c r="AD59" s="292" t="str">
        <f t="shared" si="20"/>
        <v/>
      </c>
      <c r="AE59" s="443"/>
      <c r="AF59" s="1139"/>
    </row>
    <row r="60" spans="18:32" ht="30" customHeight="1">
      <c r="R60"/>
      <c r="W60" s="291"/>
      <c r="X60" s="290"/>
      <c r="Y60" s="288" t="str">
        <f t="shared" si="18"/>
        <v/>
      </c>
      <c r="Z60" s="294"/>
      <c r="AA60" s="294"/>
      <c r="AB60" s="606"/>
      <c r="AC60" s="292" t="str">
        <f t="shared" si="19"/>
        <v/>
      </c>
      <c r="AD60" s="292" t="str">
        <f t="shared" si="20"/>
        <v/>
      </c>
      <c r="AE60" s="443"/>
      <c r="AF60" s="1139"/>
    </row>
    <row r="61" spans="18:32" ht="30" customHeight="1">
      <c r="W61" s="291"/>
      <c r="X61" s="290"/>
      <c r="Y61" s="288" t="str">
        <f t="shared" si="18"/>
        <v/>
      </c>
      <c r="Z61" s="294"/>
      <c r="AA61" s="294"/>
      <c r="AB61" s="606"/>
      <c r="AC61" s="292" t="str">
        <f t="shared" si="19"/>
        <v/>
      </c>
      <c r="AD61" s="292" t="str">
        <f t="shared" si="20"/>
        <v/>
      </c>
      <c r="AE61" s="443"/>
      <c r="AF61" s="1139"/>
    </row>
    <row r="62" spans="18:32" ht="30" customHeight="1">
      <c r="R62"/>
      <c r="W62" s="291"/>
      <c r="X62" s="290"/>
      <c r="Y62" s="288" t="str">
        <f t="shared" si="18"/>
        <v/>
      </c>
      <c r="Z62" s="294"/>
      <c r="AA62" s="294"/>
      <c r="AB62" s="606"/>
      <c r="AC62" s="292" t="str">
        <f t="shared" si="19"/>
        <v/>
      </c>
      <c r="AD62" s="292" t="str">
        <f t="shared" si="20"/>
        <v/>
      </c>
      <c r="AE62" s="443"/>
      <c r="AF62" s="1139"/>
    </row>
    <row r="63" spans="18:32" ht="30" customHeight="1">
      <c r="R63"/>
      <c r="W63" s="291"/>
      <c r="X63" s="290"/>
      <c r="Y63" s="288" t="str">
        <f t="shared" si="18"/>
        <v/>
      </c>
      <c r="Z63" s="294"/>
      <c r="AA63" s="294"/>
      <c r="AB63" s="606"/>
      <c r="AC63" s="292" t="str">
        <f t="shared" si="19"/>
        <v/>
      </c>
      <c r="AD63" s="292" t="str">
        <f t="shared" si="20"/>
        <v/>
      </c>
      <c r="AE63" s="443"/>
      <c r="AF63" s="1139"/>
    </row>
    <row r="64" spans="18:32" ht="30" customHeight="1">
      <c r="R64"/>
      <c r="W64" s="291"/>
      <c r="X64" s="290"/>
      <c r="Y64" s="288" t="str">
        <f t="shared" si="18"/>
        <v/>
      </c>
      <c r="Z64" s="294"/>
      <c r="AA64" s="294"/>
      <c r="AB64" s="606"/>
      <c r="AC64" s="292" t="str">
        <f t="shared" si="19"/>
        <v/>
      </c>
      <c r="AD64" s="292" t="str">
        <f t="shared" si="20"/>
        <v/>
      </c>
      <c r="AE64" s="443"/>
      <c r="AF64" s="1139"/>
    </row>
    <row r="65" spans="2:32" ht="30" customHeight="1">
      <c r="B65" s="165"/>
      <c r="C65" s="165"/>
      <c r="D65" s="165"/>
      <c r="E65" s="165"/>
      <c r="F65" s="165"/>
      <c r="G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W65" s="291"/>
      <c r="X65" s="290"/>
      <c r="Y65" s="288" t="str">
        <f t="shared" si="18"/>
        <v/>
      </c>
      <c r="Z65" s="294"/>
      <c r="AA65" s="294"/>
      <c r="AB65" s="606"/>
      <c r="AC65" s="292" t="str">
        <f t="shared" si="19"/>
        <v/>
      </c>
      <c r="AD65" s="292" t="str">
        <f t="shared" si="20"/>
        <v/>
      </c>
      <c r="AE65" s="443"/>
      <c r="AF65" s="1139"/>
    </row>
    <row r="66" spans="2:32" s="165" customFormat="1" ht="30" customHeight="1">
      <c r="S66"/>
      <c r="T66"/>
      <c r="U66"/>
      <c r="V66"/>
      <c r="W66" s="291"/>
      <c r="X66" s="290"/>
      <c r="Y66" s="288" t="str">
        <f t="shared" si="18"/>
        <v/>
      </c>
      <c r="Z66" s="294"/>
      <c r="AA66" s="294"/>
      <c r="AB66" s="606"/>
      <c r="AC66" s="292" t="str">
        <f t="shared" si="19"/>
        <v/>
      </c>
      <c r="AD66" s="292" t="str">
        <f t="shared" si="20"/>
        <v/>
      </c>
      <c r="AE66" s="443"/>
      <c r="AF66" s="1139"/>
    </row>
    <row r="67" spans="2:32" s="165" customFormat="1" ht="30" customHeight="1">
      <c r="R67" s="245"/>
      <c r="S67"/>
      <c r="T67"/>
      <c r="U67"/>
      <c r="V67"/>
      <c r="W67" s="291"/>
      <c r="X67" s="290"/>
      <c r="Y67" s="288" t="str">
        <f t="shared" si="18"/>
        <v/>
      </c>
      <c r="Z67" s="294"/>
      <c r="AA67" s="294"/>
      <c r="AB67" s="606"/>
      <c r="AC67" s="292" t="str">
        <f t="shared" si="19"/>
        <v/>
      </c>
      <c r="AD67" s="292" t="str">
        <f t="shared" si="20"/>
        <v/>
      </c>
      <c r="AE67" s="443"/>
      <c r="AF67" s="1139"/>
    </row>
    <row r="68" spans="2:32" s="165" customFormat="1" ht="30" customHeight="1">
      <c r="S68"/>
      <c r="T68"/>
      <c r="U68"/>
      <c r="V68"/>
      <c r="W68" s="291"/>
      <c r="X68" s="290"/>
      <c r="Y68" s="288" t="str">
        <f t="shared" si="18"/>
        <v/>
      </c>
      <c r="Z68" s="294"/>
      <c r="AA68" s="294"/>
      <c r="AB68" s="606"/>
      <c r="AC68" s="292" t="str">
        <f t="shared" si="19"/>
        <v/>
      </c>
      <c r="AD68" s="292" t="str">
        <f t="shared" si="20"/>
        <v/>
      </c>
      <c r="AE68" s="443"/>
      <c r="AF68" s="1139"/>
    </row>
    <row r="69" spans="2:32" s="165" customFormat="1" ht="30" customHeight="1">
      <c r="B69"/>
      <c r="C69"/>
      <c r="D69"/>
      <c r="E69" s="187"/>
      <c r="F69"/>
      <c r="G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 s="291"/>
      <c r="X69" s="290"/>
      <c r="Y69" s="288" t="str">
        <f t="shared" si="18"/>
        <v/>
      </c>
      <c r="Z69" s="294"/>
      <c r="AA69" s="294"/>
      <c r="AB69" s="606"/>
      <c r="AC69" s="292" t="str">
        <f t="shared" si="19"/>
        <v/>
      </c>
      <c r="AD69" s="292" t="str">
        <f t="shared" si="20"/>
        <v/>
      </c>
      <c r="AE69" s="443"/>
      <c r="AF69" s="1139"/>
    </row>
    <row r="70" spans="2:32" ht="30" customHeight="1">
      <c r="R70"/>
      <c r="W70" s="291"/>
      <c r="X70" s="290"/>
      <c r="Y70" s="288" t="str">
        <f t="shared" si="18"/>
        <v/>
      </c>
      <c r="Z70" s="294"/>
      <c r="AA70" s="294"/>
      <c r="AB70" s="606"/>
      <c r="AC70" s="292" t="str">
        <f t="shared" si="19"/>
        <v/>
      </c>
      <c r="AD70" s="292" t="str">
        <f t="shared" si="20"/>
        <v/>
      </c>
      <c r="AE70" s="443"/>
      <c r="AF70" s="1139"/>
    </row>
    <row r="71" spans="2:32" ht="30" customHeight="1">
      <c r="R71"/>
      <c r="W71" s="291"/>
      <c r="X71" s="290"/>
      <c r="Y71" s="288" t="str">
        <f t="shared" ref="Y71:Y75" si="21">IFERROR((VLOOKUP(X71,$C$6:$D$14,2,FALSE)),"")</f>
        <v/>
      </c>
      <c r="Z71" s="294"/>
      <c r="AA71" s="294"/>
      <c r="AB71" s="606"/>
      <c r="AC71" s="292" t="str">
        <f t="shared" ref="AC71:AC96" si="22">IFERROR((VLOOKUP(X71,$C$5:$G$17,5,FALSE)),"")</f>
        <v/>
      </c>
      <c r="AD71" s="292" t="str">
        <f t="shared" si="20"/>
        <v/>
      </c>
      <c r="AE71" s="443"/>
      <c r="AF71" s="1139"/>
    </row>
    <row r="72" spans="2:32" ht="30" customHeight="1">
      <c r="R72"/>
      <c r="W72" s="291"/>
      <c r="X72" s="290"/>
      <c r="Y72" s="288" t="str">
        <f t="shared" si="21"/>
        <v/>
      </c>
      <c r="Z72" s="294"/>
      <c r="AA72" s="294"/>
      <c r="AB72" s="606"/>
      <c r="AC72" s="292" t="str">
        <f t="shared" si="22"/>
        <v/>
      </c>
      <c r="AD72" s="292" t="str">
        <f t="shared" ref="AD72:AD85" si="23">IF(Z72&gt;0,(Z72*AC72),"")</f>
        <v/>
      </c>
      <c r="AE72" s="443"/>
      <c r="AF72" s="1139"/>
    </row>
    <row r="73" spans="2:32" ht="30" customHeight="1">
      <c r="W73" s="291"/>
      <c r="X73" s="290"/>
      <c r="Y73" s="288" t="str">
        <f t="shared" si="21"/>
        <v/>
      </c>
      <c r="Z73" s="294"/>
      <c r="AA73" s="294"/>
      <c r="AB73" s="606"/>
      <c r="AC73" s="292" t="str">
        <f t="shared" si="22"/>
        <v/>
      </c>
      <c r="AD73" s="292" t="str">
        <f t="shared" si="23"/>
        <v/>
      </c>
      <c r="AE73" s="443"/>
      <c r="AF73" s="1139"/>
    </row>
    <row r="74" spans="2:32" ht="30" customHeight="1">
      <c r="R74"/>
      <c r="W74" s="291"/>
      <c r="X74" s="290"/>
      <c r="Y74" s="288" t="str">
        <f t="shared" si="21"/>
        <v/>
      </c>
      <c r="Z74" s="294"/>
      <c r="AA74" s="294"/>
      <c r="AB74" s="606"/>
      <c r="AC74" s="292" t="str">
        <f t="shared" si="22"/>
        <v/>
      </c>
      <c r="AD74" s="292" t="str">
        <f t="shared" si="23"/>
        <v/>
      </c>
      <c r="AE74" s="443"/>
      <c r="AF74" s="1139"/>
    </row>
    <row r="75" spans="2:32" ht="30" customHeight="1">
      <c r="R75"/>
      <c r="W75" s="291"/>
      <c r="X75" s="290"/>
      <c r="Y75" s="288" t="str">
        <f t="shared" si="21"/>
        <v/>
      </c>
      <c r="Z75" s="294"/>
      <c r="AA75" s="294"/>
      <c r="AB75" s="606"/>
      <c r="AC75" s="292" t="str">
        <f t="shared" si="22"/>
        <v/>
      </c>
      <c r="AD75" s="292" t="str">
        <f t="shared" si="23"/>
        <v/>
      </c>
      <c r="AE75" s="443" t="str">
        <f t="shared" ref="AE75:AF111" si="24">IF(W49="REQUISICION"," ",".")</f>
        <v>.</v>
      </c>
      <c r="AF75" s="1139" t="str">
        <f t="shared" si="24"/>
        <v>.</v>
      </c>
    </row>
    <row r="76" spans="2:32" ht="30" customHeight="1">
      <c r="R76"/>
      <c r="W76" s="291"/>
      <c r="X76" s="290"/>
      <c r="Y76" s="288"/>
      <c r="Z76" s="294"/>
      <c r="AA76" s="294"/>
      <c r="AB76" s="606"/>
      <c r="AC76" s="292" t="str">
        <f t="shared" si="22"/>
        <v/>
      </c>
      <c r="AD76" s="292" t="str">
        <f t="shared" si="23"/>
        <v/>
      </c>
      <c r="AE76" s="443" t="str">
        <f t="shared" si="24"/>
        <v>.</v>
      </c>
      <c r="AF76" s="1139" t="str">
        <f t="shared" si="24"/>
        <v>.</v>
      </c>
    </row>
    <row r="77" spans="2:32" ht="30" customHeight="1">
      <c r="R77"/>
      <c r="W77" s="291"/>
      <c r="X77" s="290"/>
      <c r="Y77" s="288"/>
      <c r="Z77" s="294"/>
      <c r="AA77" s="294"/>
      <c r="AB77" s="606"/>
      <c r="AC77" s="292" t="str">
        <f t="shared" si="22"/>
        <v/>
      </c>
      <c r="AD77" s="292" t="str">
        <f t="shared" si="23"/>
        <v/>
      </c>
      <c r="AE77" s="443" t="str">
        <f t="shared" si="24"/>
        <v>.</v>
      </c>
      <c r="AF77" s="1139" t="str">
        <f t="shared" si="24"/>
        <v>.</v>
      </c>
    </row>
    <row r="78" spans="2:32" ht="30" customHeight="1">
      <c r="R78"/>
      <c r="W78" s="291"/>
      <c r="X78" s="290"/>
      <c r="Y78" s="288"/>
      <c r="Z78" s="294"/>
      <c r="AA78" s="294"/>
      <c r="AB78" s="606"/>
      <c r="AC78" s="292" t="str">
        <f t="shared" si="22"/>
        <v/>
      </c>
      <c r="AD78" s="292" t="str">
        <f t="shared" si="23"/>
        <v/>
      </c>
      <c r="AE78" s="443" t="str">
        <f t="shared" si="24"/>
        <v>.</v>
      </c>
      <c r="AF78" s="1139" t="str">
        <f t="shared" si="24"/>
        <v>.</v>
      </c>
    </row>
    <row r="79" spans="2:32" ht="30" customHeight="1">
      <c r="W79" s="291"/>
      <c r="X79" s="290"/>
      <c r="Y79" s="288"/>
      <c r="Z79" s="294"/>
      <c r="AA79" s="294"/>
      <c r="AB79" s="606"/>
      <c r="AC79" s="292" t="str">
        <f t="shared" si="22"/>
        <v/>
      </c>
      <c r="AD79" s="292" t="str">
        <f t="shared" si="23"/>
        <v/>
      </c>
      <c r="AE79" s="443" t="str">
        <f t="shared" si="24"/>
        <v>.</v>
      </c>
      <c r="AF79" s="1139" t="str">
        <f t="shared" si="24"/>
        <v>.</v>
      </c>
    </row>
    <row r="80" spans="2:32" ht="30" customHeight="1">
      <c r="R80"/>
      <c r="W80" s="291"/>
      <c r="X80" s="290"/>
      <c r="Y80" s="288"/>
      <c r="Z80" s="294"/>
      <c r="AA80" s="294"/>
      <c r="AB80" s="606"/>
      <c r="AC80" s="292" t="str">
        <f t="shared" si="22"/>
        <v/>
      </c>
      <c r="AD80" s="292" t="str">
        <f t="shared" si="23"/>
        <v/>
      </c>
      <c r="AE80" s="443" t="str">
        <f t="shared" si="24"/>
        <v>.</v>
      </c>
      <c r="AF80" s="1139" t="str">
        <f t="shared" si="24"/>
        <v>.</v>
      </c>
    </row>
    <row r="81" spans="2:32" ht="30" customHeight="1">
      <c r="R81"/>
      <c r="W81" s="291"/>
      <c r="X81" s="290"/>
      <c r="Y81" s="288"/>
      <c r="Z81" s="294"/>
      <c r="AA81" s="294"/>
      <c r="AB81" s="606"/>
      <c r="AC81" s="292" t="str">
        <f t="shared" si="22"/>
        <v/>
      </c>
      <c r="AD81" s="292" t="str">
        <f t="shared" si="23"/>
        <v/>
      </c>
      <c r="AE81" s="443" t="str">
        <f t="shared" si="24"/>
        <v>.</v>
      </c>
      <c r="AF81" s="1139" t="str">
        <f t="shared" si="24"/>
        <v>.</v>
      </c>
    </row>
    <row r="82" spans="2:32" ht="30" customHeight="1">
      <c r="R82"/>
      <c r="W82" s="291"/>
      <c r="X82" s="290"/>
      <c r="Y82" s="288"/>
      <c r="Z82" s="294"/>
      <c r="AA82" s="294"/>
      <c r="AB82" s="606"/>
      <c r="AC82" s="292" t="str">
        <f t="shared" si="22"/>
        <v/>
      </c>
      <c r="AD82" s="292" t="str">
        <f t="shared" si="23"/>
        <v/>
      </c>
      <c r="AE82" s="443" t="str">
        <f t="shared" si="24"/>
        <v>.</v>
      </c>
      <c r="AF82" s="1139" t="str">
        <f t="shared" si="24"/>
        <v>.</v>
      </c>
    </row>
    <row r="83" spans="2:32" ht="30" customHeight="1">
      <c r="R83"/>
      <c r="W83" s="291"/>
      <c r="X83" s="290"/>
      <c r="Y83" s="288"/>
      <c r="Z83" s="294"/>
      <c r="AA83" s="294"/>
      <c r="AB83" s="606"/>
      <c r="AC83" s="292" t="str">
        <f t="shared" si="22"/>
        <v/>
      </c>
      <c r="AD83" s="292" t="str">
        <f t="shared" si="23"/>
        <v/>
      </c>
      <c r="AE83" s="443" t="str">
        <f t="shared" si="24"/>
        <v>.</v>
      </c>
      <c r="AF83" s="1139" t="str">
        <f t="shared" si="24"/>
        <v>.</v>
      </c>
    </row>
    <row r="84" spans="2:32" ht="30" customHeight="1">
      <c r="R84"/>
      <c r="W84" s="291"/>
      <c r="X84" s="290"/>
      <c r="Y84" s="288"/>
      <c r="Z84" s="294"/>
      <c r="AA84" s="294"/>
      <c r="AB84" s="606"/>
      <c r="AC84" s="292" t="str">
        <f t="shared" si="22"/>
        <v/>
      </c>
      <c r="AD84" s="292" t="str">
        <f t="shared" si="23"/>
        <v/>
      </c>
      <c r="AE84" s="443" t="str">
        <f t="shared" si="24"/>
        <v>.</v>
      </c>
      <c r="AF84" s="1139" t="str">
        <f t="shared" si="24"/>
        <v>.</v>
      </c>
    </row>
    <row r="85" spans="2:32" ht="30" customHeight="1">
      <c r="W85" s="291"/>
      <c r="X85" s="290"/>
      <c r="Y85" s="288"/>
      <c r="Z85" s="294"/>
      <c r="AA85" s="294"/>
      <c r="AB85" s="606"/>
      <c r="AC85" s="292" t="str">
        <f t="shared" si="22"/>
        <v/>
      </c>
      <c r="AD85" s="292" t="str">
        <f t="shared" si="23"/>
        <v/>
      </c>
      <c r="AE85" s="443" t="str">
        <f t="shared" si="24"/>
        <v>.</v>
      </c>
      <c r="AF85" s="1139" t="str">
        <f t="shared" si="24"/>
        <v>.</v>
      </c>
    </row>
    <row r="86" spans="2:32" ht="30" customHeight="1">
      <c r="R86"/>
      <c r="W86" s="291"/>
      <c r="X86" s="290"/>
      <c r="Y86" s="288"/>
      <c r="Z86" s="294"/>
      <c r="AA86" s="294"/>
      <c r="AB86" s="606"/>
      <c r="AC86" s="292" t="str">
        <f t="shared" si="22"/>
        <v/>
      </c>
      <c r="AD86" s="292"/>
      <c r="AE86" s="443" t="str">
        <f t="shared" si="24"/>
        <v>.</v>
      </c>
      <c r="AF86" s="1139" t="str">
        <f t="shared" si="24"/>
        <v>.</v>
      </c>
    </row>
    <row r="87" spans="2:32" ht="30" customHeight="1">
      <c r="R87"/>
      <c r="W87" s="291"/>
      <c r="X87" s="290"/>
      <c r="Y87" s="288"/>
      <c r="Z87" s="294"/>
      <c r="AA87" s="294"/>
      <c r="AB87" s="606"/>
      <c r="AC87" s="292" t="str">
        <f t="shared" si="22"/>
        <v/>
      </c>
      <c r="AD87" s="292"/>
      <c r="AE87" s="443" t="str">
        <f t="shared" si="24"/>
        <v>.</v>
      </c>
      <c r="AF87" s="1139" t="str">
        <f t="shared" si="24"/>
        <v>.</v>
      </c>
    </row>
    <row r="88" spans="2:32" ht="30" customHeight="1">
      <c r="R88"/>
      <c r="W88" s="291"/>
      <c r="X88" s="290"/>
      <c r="Y88" s="288"/>
      <c r="Z88" s="294"/>
      <c r="AA88" s="294"/>
      <c r="AB88" s="606"/>
      <c r="AC88" s="292" t="str">
        <f t="shared" si="22"/>
        <v/>
      </c>
      <c r="AD88" s="292"/>
      <c r="AE88" s="443" t="str">
        <f t="shared" si="24"/>
        <v>.</v>
      </c>
      <c r="AF88" s="1139" t="str">
        <f t="shared" si="24"/>
        <v>.</v>
      </c>
    </row>
    <row r="89" spans="2:32" ht="30" customHeight="1">
      <c r="R89"/>
      <c r="W89" s="291"/>
      <c r="X89" s="290"/>
      <c r="Y89" s="288"/>
      <c r="Z89" s="294"/>
      <c r="AA89" s="294"/>
      <c r="AB89" s="606"/>
      <c r="AC89" s="292" t="str">
        <f t="shared" si="22"/>
        <v/>
      </c>
      <c r="AD89" s="292"/>
      <c r="AE89" s="443" t="str">
        <f t="shared" si="24"/>
        <v>.</v>
      </c>
      <c r="AF89" s="1139" t="str">
        <f t="shared" si="24"/>
        <v>.</v>
      </c>
    </row>
    <row r="90" spans="2:32" ht="30" customHeight="1">
      <c r="R90"/>
      <c r="S90" s="165"/>
      <c r="W90" s="291"/>
      <c r="X90" s="290"/>
      <c r="Y90" s="288"/>
      <c r="Z90" s="294"/>
      <c r="AA90" s="294"/>
      <c r="AB90" s="606"/>
      <c r="AC90" s="292" t="str">
        <f t="shared" si="22"/>
        <v/>
      </c>
      <c r="AD90" s="292"/>
      <c r="AE90" s="443" t="str">
        <f t="shared" si="24"/>
        <v>.</v>
      </c>
      <c r="AF90" s="1139" t="str">
        <f t="shared" si="24"/>
        <v>.</v>
      </c>
    </row>
    <row r="91" spans="2:32" ht="30" customHeight="1">
      <c r="B91" s="165"/>
      <c r="C91" s="165"/>
      <c r="D91" s="165"/>
      <c r="F91" s="165"/>
      <c r="G91" s="165"/>
      <c r="I91" s="165"/>
      <c r="J91" s="165"/>
      <c r="K91" s="165"/>
      <c r="L91" s="165"/>
      <c r="M91" s="165"/>
      <c r="N91" s="165"/>
      <c r="O91" s="165"/>
      <c r="P91" s="165"/>
      <c r="Q91" s="165"/>
      <c r="R91" s="165"/>
      <c r="S91" s="165"/>
      <c r="W91" s="291"/>
      <c r="X91" s="290"/>
      <c r="Y91" s="288"/>
      <c r="Z91" s="294"/>
      <c r="AA91" s="294"/>
      <c r="AB91" s="606"/>
      <c r="AC91" s="292" t="str">
        <f t="shared" si="22"/>
        <v/>
      </c>
      <c r="AD91" s="292"/>
      <c r="AE91" s="443" t="str">
        <f t="shared" si="24"/>
        <v>.</v>
      </c>
      <c r="AF91" s="1139" t="str">
        <f t="shared" si="24"/>
        <v>.</v>
      </c>
    </row>
    <row r="92" spans="2:32" s="165" customFormat="1" ht="30" customHeight="1">
      <c r="E92" s="187"/>
      <c r="W92" s="291"/>
      <c r="X92" s="290"/>
      <c r="Y92" s="288"/>
      <c r="Z92" s="294"/>
      <c r="AA92" s="294"/>
      <c r="AB92" s="606"/>
      <c r="AC92" s="292" t="str">
        <f t="shared" si="22"/>
        <v/>
      </c>
      <c r="AD92" s="292"/>
      <c r="AE92" s="443" t="str">
        <f t="shared" si="24"/>
        <v>.</v>
      </c>
      <c r="AF92" s="443" t="str">
        <f t="shared" si="24"/>
        <v>.</v>
      </c>
    </row>
    <row r="93" spans="2:32" s="165" customFormat="1" ht="30" customHeight="1">
      <c r="E93" s="187"/>
      <c r="W93" s="291"/>
      <c r="X93" s="290"/>
      <c r="Y93" s="288"/>
      <c r="Z93" s="294"/>
      <c r="AA93" s="294"/>
      <c r="AB93" s="606"/>
      <c r="AC93" s="292" t="str">
        <f t="shared" si="22"/>
        <v/>
      </c>
      <c r="AD93" s="292"/>
      <c r="AE93" s="443" t="str">
        <f t="shared" si="24"/>
        <v>.</v>
      </c>
      <c r="AF93" s="443" t="str">
        <f t="shared" si="24"/>
        <v>.</v>
      </c>
    </row>
    <row r="94" spans="2:32" s="165" customFormat="1" ht="30" customHeight="1">
      <c r="E94" s="187"/>
      <c r="W94" s="291"/>
      <c r="X94" s="290"/>
      <c r="Y94" s="288"/>
      <c r="Z94" s="294"/>
      <c r="AA94" s="294"/>
      <c r="AB94" s="606"/>
      <c r="AC94" s="292" t="str">
        <f t="shared" si="22"/>
        <v/>
      </c>
      <c r="AD94" s="292"/>
      <c r="AE94" s="443" t="str">
        <f t="shared" si="24"/>
        <v>.</v>
      </c>
      <c r="AF94" s="443" t="str">
        <f t="shared" si="24"/>
        <v>.</v>
      </c>
    </row>
    <row r="95" spans="2:32" s="165" customFormat="1" ht="30" customHeight="1">
      <c r="E95" s="187"/>
      <c r="W95" s="291"/>
      <c r="X95" s="290"/>
      <c r="Y95" s="288"/>
      <c r="Z95" s="294"/>
      <c r="AA95" s="294"/>
      <c r="AB95" s="606"/>
      <c r="AC95" s="292" t="str">
        <f t="shared" si="22"/>
        <v/>
      </c>
      <c r="AD95" s="292"/>
      <c r="AE95" s="443" t="str">
        <f t="shared" si="24"/>
        <v>.</v>
      </c>
      <c r="AF95" s="443" t="str">
        <f t="shared" si="24"/>
        <v>.</v>
      </c>
    </row>
    <row r="96" spans="2:32" s="165" customFormat="1" ht="30" customHeight="1">
      <c r="E96" s="187"/>
      <c r="W96" s="291"/>
      <c r="X96" s="290"/>
      <c r="Y96" s="288"/>
      <c r="Z96" s="294"/>
      <c r="AA96" s="294"/>
      <c r="AB96" s="606"/>
      <c r="AC96" s="292" t="str">
        <f t="shared" si="22"/>
        <v/>
      </c>
      <c r="AD96" s="292"/>
      <c r="AE96" s="443" t="str">
        <f t="shared" si="24"/>
        <v>.</v>
      </c>
      <c r="AF96" s="443" t="str">
        <f t="shared" si="24"/>
        <v>.</v>
      </c>
    </row>
    <row r="97" spans="5:32" s="165" customFormat="1" ht="30" customHeight="1">
      <c r="E97" s="187"/>
      <c r="W97" s="291"/>
      <c r="X97" s="290"/>
      <c r="Y97" s="288"/>
      <c r="Z97" s="294"/>
      <c r="AA97" s="294"/>
      <c r="AB97" s="606"/>
      <c r="AC97" s="292"/>
      <c r="AD97" s="292"/>
      <c r="AE97" s="443" t="str">
        <f t="shared" si="24"/>
        <v>.</v>
      </c>
      <c r="AF97" s="443" t="str">
        <f t="shared" si="24"/>
        <v>.</v>
      </c>
    </row>
    <row r="98" spans="5:32" s="165" customFormat="1" ht="30" customHeight="1">
      <c r="E98" s="187"/>
      <c r="W98" s="291"/>
      <c r="X98" s="290"/>
      <c r="Y98" s="288"/>
      <c r="Z98" s="294"/>
      <c r="AA98" s="294"/>
      <c r="AB98" s="606"/>
      <c r="AC98" s="292"/>
      <c r="AD98" s="292"/>
      <c r="AE98" s="443" t="str">
        <f t="shared" si="24"/>
        <v>.</v>
      </c>
      <c r="AF98" s="443" t="str">
        <f t="shared" si="24"/>
        <v>.</v>
      </c>
    </row>
    <row r="99" spans="5:32" s="165" customFormat="1" ht="30" customHeight="1">
      <c r="E99" s="187"/>
      <c r="W99" s="291"/>
      <c r="X99" s="290"/>
      <c r="Y99" s="288"/>
      <c r="Z99" s="294"/>
      <c r="AA99" s="294"/>
      <c r="AB99" s="606"/>
      <c r="AC99" s="292"/>
      <c r="AD99" s="292"/>
      <c r="AE99" s="443" t="str">
        <f t="shared" si="24"/>
        <v>.</v>
      </c>
      <c r="AF99" s="443" t="str">
        <f t="shared" si="24"/>
        <v>.</v>
      </c>
    </row>
    <row r="100" spans="5:32" s="165" customFormat="1" ht="30" customHeight="1">
      <c r="E100" s="187"/>
      <c r="W100" s="291"/>
      <c r="X100" s="290"/>
      <c r="Y100" s="288"/>
      <c r="Z100" s="294"/>
      <c r="AA100" s="294"/>
      <c r="AB100" s="606"/>
      <c r="AC100" s="292"/>
      <c r="AD100" s="292"/>
      <c r="AE100" s="443" t="str">
        <f t="shared" si="24"/>
        <v>.</v>
      </c>
      <c r="AF100" s="443" t="str">
        <f t="shared" si="24"/>
        <v>.</v>
      </c>
    </row>
    <row r="101" spans="5:32" s="165" customFormat="1" ht="30" customHeight="1">
      <c r="E101" s="187"/>
      <c r="W101" s="291"/>
      <c r="X101" s="290"/>
      <c r="Y101" s="288"/>
      <c r="Z101" s="294"/>
      <c r="AA101" s="294"/>
      <c r="AB101" s="606"/>
      <c r="AC101" s="292"/>
      <c r="AD101" s="292"/>
      <c r="AE101" s="443" t="str">
        <f t="shared" si="24"/>
        <v>.</v>
      </c>
      <c r="AF101" s="443" t="str">
        <f t="shared" si="24"/>
        <v>.</v>
      </c>
    </row>
    <row r="102" spans="5:32" s="165" customFormat="1" ht="30" customHeight="1">
      <c r="E102" s="187"/>
      <c r="W102" s="291"/>
      <c r="X102" s="290"/>
      <c r="Y102" s="288"/>
      <c r="Z102" s="294"/>
      <c r="AA102" s="294"/>
      <c r="AB102" s="606"/>
      <c r="AC102" s="292"/>
      <c r="AD102" s="292"/>
      <c r="AE102" s="443" t="str">
        <f t="shared" si="24"/>
        <v>.</v>
      </c>
      <c r="AF102" s="443" t="str">
        <f t="shared" si="24"/>
        <v>.</v>
      </c>
    </row>
    <row r="103" spans="5:32" s="165" customFormat="1" ht="30" customHeight="1">
      <c r="E103" s="187"/>
      <c r="W103" s="291"/>
      <c r="X103" s="290"/>
      <c r="Y103" s="288"/>
      <c r="Z103" s="294"/>
      <c r="AA103" s="294"/>
      <c r="AB103" s="606"/>
      <c r="AC103" s="292"/>
      <c r="AD103" s="292"/>
      <c r="AE103" s="443" t="str">
        <f t="shared" si="24"/>
        <v>.</v>
      </c>
      <c r="AF103" s="443" t="str">
        <f t="shared" si="24"/>
        <v>.</v>
      </c>
    </row>
    <row r="104" spans="5:32" s="165" customFormat="1" ht="30" customHeight="1">
      <c r="E104" s="187"/>
      <c r="W104" s="291"/>
      <c r="X104" s="290"/>
      <c r="Y104" s="288"/>
      <c r="Z104" s="294"/>
      <c r="AA104" s="294"/>
      <c r="AB104" s="606"/>
      <c r="AC104" s="292"/>
      <c r="AD104" s="292"/>
      <c r="AE104" s="443" t="str">
        <f t="shared" si="24"/>
        <v>.</v>
      </c>
      <c r="AF104" s="443" t="str">
        <f t="shared" si="24"/>
        <v>.</v>
      </c>
    </row>
    <row r="105" spans="5:32" s="165" customFormat="1" ht="30" customHeight="1">
      <c r="E105" s="187"/>
      <c r="W105" s="291"/>
      <c r="X105" s="290"/>
      <c r="Y105" s="288"/>
      <c r="Z105" s="294"/>
      <c r="AA105" s="294"/>
      <c r="AB105" s="606"/>
      <c r="AC105" s="292"/>
      <c r="AD105" s="292"/>
      <c r="AE105" s="443" t="str">
        <f t="shared" si="24"/>
        <v>.</v>
      </c>
      <c r="AF105" s="443" t="str">
        <f t="shared" si="24"/>
        <v>.</v>
      </c>
    </row>
    <row r="106" spans="5:32" s="165" customFormat="1" ht="30" customHeight="1">
      <c r="E106" s="187"/>
      <c r="W106" s="291"/>
      <c r="X106" s="290"/>
      <c r="Y106" s="288"/>
      <c r="Z106" s="294"/>
      <c r="AA106" s="294"/>
      <c r="AB106" s="606"/>
      <c r="AC106" s="292"/>
      <c r="AD106" s="292"/>
      <c r="AE106" s="443" t="str">
        <f t="shared" si="24"/>
        <v>.</v>
      </c>
      <c r="AF106" s="443" t="str">
        <f t="shared" si="24"/>
        <v>.</v>
      </c>
    </row>
    <row r="107" spans="5:32" s="165" customFormat="1" ht="30" customHeight="1">
      <c r="E107" s="187"/>
      <c r="W107" s="291"/>
      <c r="X107" s="290"/>
      <c r="Y107" s="288"/>
      <c r="Z107" s="294"/>
      <c r="AA107" s="294"/>
      <c r="AB107" s="606"/>
      <c r="AC107" s="292"/>
      <c r="AD107" s="292"/>
      <c r="AE107" s="443" t="str">
        <f t="shared" si="24"/>
        <v>.</v>
      </c>
      <c r="AF107" s="443" t="str">
        <f t="shared" si="24"/>
        <v>.</v>
      </c>
    </row>
    <row r="108" spans="5:32" s="165" customFormat="1" ht="30" customHeight="1">
      <c r="E108" s="187"/>
      <c r="W108" s="291"/>
      <c r="X108" s="290"/>
      <c r="Y108" s="288"/>
      <c r="Z108" s="294"/>
      <c r="AA108" s="294"/>
      <c r="AB108" s="606"/>
      <c r="AC108" s="292"/>
      <c r="AD108" s="292"/>
      <c r="AE108" s="443" t="str">
        <f t="shared" si="24"/>
        <v>.</v>
      </c>
      <c r="AF108" s="443" t="str">
        <f t="shared" si="24"/>
        <v>.</v>
      </c>
    </row>
    <row r="109" spans="5:32" s="165" customFormat="1" ht="30" customHeight="1">
      <c r="E109" s="187"/>
      <c r="W109" s="291"/>
      <c r="X109" s="290"/>
      <c r="Y109" s="288"/>
      <c r="Z109" s="294"/>
      <c r="AA109" s="294"/>
      <c r="AB109" s="606"/>
      <c r="AC109" s="292"/>
      <c r="AD109" s="292"/>
      <c r="AE109" s="443" t="str">
        <f t="shared" si="24"/>
        <v>.</v>
      </c>
      <c r="AF109" s="443" t="str">
        <f t="shared" si="24"/>
        <v>.</v>
      </c>
    </row>
    <row r="110" spans="5:32" s="165" customFormat="1" ht="30" customHeight="1">
      <c r="E110" s="187"/>
      <c r="W110" s="291"/>
      <c r="X110" s="290"/>
      <c r="Y110" s="288"/>
      <c r="Z110" s="294"/>
      <c r="AA110" s="294"/>
      <c r="AB110" s="606"/>
      <c r="AC110" s="292"/>
      <c r="AD110" s="292"/>
      <c r="AE110" s="443" t="str">
        <f t="shared" si="24"/>
        <v>.</v>
      </c>
      <c r="AF110" s="443" t="str">
        <f t="shared" si="24"/>
        <v>.</v>
      </c>
    </row>
    <row r="111" spans="5:32" s="165" customFormat="1" ht="30" customHeight="1">
      <c r="E111" s="187"/>
      <c r="Z111" s="177"/>
      <c r="AA111" s="177"/>
      <c r="AB111" s="557"/>
      <c r="AE111" s="443" t="str">
        <f t="shared" si="24"/>
        <v>.</v>
      </c>
      <c r="AF111" s="443" t="str">
        <f t="shared" si="24"/>
        <v>.</v>
      </c>
    </row>
    <row r="112" spans="5:32" s="165" customFormat="1" ht="30" customHeight="1">
      <c r="E112" s="187"/>
      <c r="Z112" s="177"/>
      <c r="AA112" s="177"/>
      <c r="AB112" s="557"/>
      <c r="AE112" s="443"/>
      <c r="AF112" s="443"/>
    </row>
    <row r="113" spans="5:32" s="165" customFormat="1" ht="30" customHeight="1">
      <c r="E113" s="187"/>
      <c r="Z113" s="177"/>
      <c r="AA113" s="177"/>
      <c r="AB113" s="557"/>
      <c r="AE113" s="443"/>
      <c r="AF113" s="443"/>
    </row>
    <row r="114" spans="5:32" s="165" customFormat="1" ht="30" customHeight="1">
      <c r="E114" s="187"/>
      <c r="Z114" s="177"/>
      <c r="AA114" s="177"/>
      <c r="AB114" s="557"/>
      <c r="AE114" s="443"/>
      <c r="AF114" s="443"/>
    </row>
    <row r="115" spans="5:32" s="165" customFormat="1" ht="30" customHeight="1">
      <c r="E115" s="187"/>
      <c r="Z115" s="177"/>
      <c r="AA115" s="177"/>
      <c r="AB115" s="557"/>
      <c r="AE115" s="443"/>
      <c r="AF115" s="443"/>
    </row>
    <row r="116" spans="5:32" s="165" customFormat="1" ht="30" customHeight="1">
      <c r="E116" s="187"/>
      <c r="Z116" s="177"/>
      <c r="AA116" s="177"/>
      <c r="AB116" s="557"/>
      <c r="AE116" s="443"/>
      <c r="AF116" s="443"/>
    </row>
    <row r="117" spans="5:32" s="165" customFormat="1" ht="30" customHeight="1">
      <c r="E117" s="187"/>
      <c r="Z117" s="177"/>
      <c r="AA117" s="177"/>
      <c r="AB117" s="557"/>
      <c r="AE117" s="443"/>
      <c r="AF117" s="443"/>
    </row>
    <row r="118" spans="5:32" s="165" customFormat="1" ht="30" customHeight="1">
      <c r="E118" s="187"/>
      <c r="Z118" s="177"/>
      <c r="AA118" s="177"/>
      <c r="AB118" s="557"/>
      <c r="AE118" s="443"/>
      <c r="AF118" s="443"/>
    </row>
    <row r="119" spans="5:32" s="165" customFormat="1" ht="30" customHeight="1">
      <c r="E119" s="187"/>
      <c r="Z119" s="177"/>
      <c r="AA119" s="177"/>
      <c r="AB119" s="557"/>
      <c r="AE119" s="443"/>
      <c r="AF119" s="443"/>
    </row>
    <row r="120" spans="5:32" s="165" customFormat="1" ht="30" customHeight="1">
      <c r="E120" s="187"/>
      <c r="Z120" s="177"/>
      <c r="AA120" s="177"/>
      <c r="AB120" s="557"/>
      <c r="AE120" s="443"/>
      <c r="AF120" s="443"/>
    </row>
    <row r="121" spans="5:32" s="165" customFormat="1" ht="30" customHeight="1">
      <c r="E121" s="187"/>
      <c r="Z121" s="177"/>
      <c r="AA121" s="177"/>
      <c r="AB121" s="557"/>
      <c r="AE121" s="443"/>
      <c r="AF121" s="443"/>
    </row>
    <row r="122" spans="5:32" s="165" customFormat="1" ht="30" customHeight="1">
      <c r="E122" s="187"/>
      <c r="Z122" s="177"/>
      <c r="AA122" s="177"/>
      <c r="AB122" s="557"/>
      <c r="AE122" s="443"/>
      <c r="AF122" s="443"/>
    </row>
    <row r="123" spans="5:32" s="165" customFormat="1" ht="30" customHeight="1">
      <c r="E123" s="187"/>
      <c r="Z123" s="177"/>
      <c r="AA123" s="177"/>
      <c r="AB123" s="557"/>
      <c r="AE123" s="443"/>
      <c r="AF123" s="443"/>
    </row>
    <row r="124" spans="5:32" s="165" customFormat="1" ht="30" customHeight="1">
      <c r="E124" s="187"/>
      <c r="Z124" s="177"/>
      <c r="AA124" s="177"/>
      <c r="AB124" s="557"/>
      <c r="AE124" s="443"/>
      <c r="AF124" s="443"/>
    </row>
    <row r="125" spans="5:32" s="165" customFormat="1" ht="30" customHeight="1">
      <c r="E125" s="187"/>
      <c r="Z125" s="177"/>
      <c r="AA125" s="177"/>
      <c r="AB125" s="557"/>
      <c r="AE125" s="443"/>
      <c r="AF125" s="443"/>
    </row>
    <row r="126" spans="5:32" s="165" customFormat="1" ht="30" customHeight="1">
      <c r="E126" s="187"/>
      <c r="Z126" s="177"/>
      <c r="AA126" s="177"/>
      <c r="AB126" s="557"/>
      <c r="AE126" s="443"/>
      <c r="AF126" s="443"/>
    </row>
    <row r="127" spans="5:32" s="165" customFormat="1" ht="30" customHeight="1">
      <c r="E127" s="187"/>
      <c r="Z127" s="177"/>
      <c r="AA127" s="177"/>
      <c r="AB127" s="557"/>
      <c r="AE127" s="443"/>
      <c r="AF127" s="443"/>
    </row>
    <row r="128" spans="5:32" s="165" customFormat="1" ht="30" customHeight="1">
      <c r="E128" s="187"/>
      <c r="Z128" s="177"/>
      <c r="AA128" s="177"/>
      <c r="AB128" s="557"/>
      <c r="AE128" s="443"/>
      <c r="AF128" s="443"/>
    </row>
    <row r="129" spans="5:32" s="165" customFormat="1" ht="30" customHeight="1">
      <c r="E129" s="187"/>
      <c r="Z129" s="177"/>
      <c r="AA129" s="177"/>
      <c r="AB129" s="557"/>
      <c r="AE129" s="443"/>
      <c r="AF129" s="443"/>
    </row>
    <row r="130" spans="5:32" s="165" customFormat="1" ht="30" customHeight="1">
      <c r="E130" s="187"/>
      <c r="Z130" s="177"/>
      <c r="AA130" s="177"/>
      <c r="AB130" s="557"/>
      <c r="AE130" s="443"/>
      <c r="AF130" s="443"/>
    </row>
    <row r="131" spans="5:32" s="165" customFormat="1" ht="30" customHeight="1">
      <c r="E131" s="187"/>
      <c r="Z131" s="177"/>
      <c r="AA131" s="177"/>
      <c r="AB131" s="557"/>
      <c r="AE131" s="443"/>
      <c r="AF131" s="443"/>
    </row>
    <row r="132" spans="5:32" s="165" customFormat="1" ht="30" customHeight="1">
      <c r="E132" s="187"/>
      <c r="Z132" s="177"/>
      <c r="AA132" s="177"/>
      <c r="AB132" s="557"/>
      <c r="AE132" s="443"/>
      <c r="AF132" s="443"/>
    </row>
    <row r="133" spans="5:32" s="165" customFormat="1" ht="30" customHeight="1">
      <c r="E133" s="187"/>
      <c r="Z133" s="177"/>
      <c r="AA133" s="177"/>
      <c r="AB133" s="557"/>
      <c r="AE133" s="443"/>
      <c r="AF133" s="443"/>
    </row>
    <row r="134" spans="5:32" s="165" customFormat="1" ht="30" customHeight="1">
      <c r="E134" s="187"/>
      <c r="Z134" s="177"/>
      <c r="AA134" s="177"/>
      <c r="AB134" s="557"/>
      <c r="AE134" s="443"/>
      <c r="AF134" s="443"/>
    </row>
    <row r="135" spans="5:32" s="165" customFormat="1" ht="30" customHeight="1">
      <c r="E135" s="187"/>
      <c r="Z135" s="177"/>
      <c r="AA135" s="177"/>
      <c r="AB135" s="557"/>
      <c r="AE135" s="443"/>
      <c r="AF135" s="443"/>
    </row>
    <row r="136" spans="5:32" s="165" customFormat="1" ht="30" customHeight="1">
      <c r="E136" s="187"/>
      <c r="Z136" s="177"/>
      <c r="AA136" s="177"/>
      <c r="AB136" s="557"/>
      <c r="AE136" s="443"/>
      <c r="AF136" s="443"/>
    </row>
    <row r="137" spans="5:32" s="165" customFormat="1" ht="30" customHeight="1">
      <c r="E137" s="187"/>
      <c r="Z137" s="177"/>
      <c r="AA137" s="177"/>
      <c r="AB137" s="557"/>
    </row>
    <row r="138" spans="5:32" s="165" customFormat="1" ht="30" customHeight="1">
      <c r="E138" s="187"/>
      <c r="Z138" s="177"/>
      <c r="AA138" s="177"/>
      <c r="AB138" s="557"/>
    </row>
    <row r="139" spans="5:32" s="165" customFormat="1" ht="30" customHeight="1">
      <c r="E139" s="187"/>
      <c r="Z139" s="177"/>
      <c r="AA139" s="177"/>
      <c r="AB139" s="557"/>
    </row>
    <row r="140" spans="5:32" s="165" customFormat="1" ht="30" customHeight="1">
      <c r="E140" s="187"/>
      <c r="Z140" s="177"/>
      <c r="AA140" s="177"/>
      <c r="AB140" s="557"/>
    </row>
    <row r="141" spans="5:32" s="165" customFormat="1" ht="30" customHeight="1">
      <c r="E141" s="187"/>
      <c r="Z141" s="177"/>
      <c r="AA141" s="177"/>
      <c r="AB141" s="557"/>
    </row>
    <row r="142" spans="5:32" s="165" customFormat="1" ht="30" customHeight="1">
      <c r="E142" s="187"/>
      <c r="Z142" s="177"/>
      <c r="AA142" s="177"/>
      <c r="AB142" s="557"/>
    </row>
    <row r="143" spans="5:32" s="165" customFormat="1" ht="30" customHeight="1">
      <c r="E143" s="187"/>
      <c r="Z143" s="177"/>
      <c r="AA143" s="177"/>
      <c r="AB143" s="557"/>
    </row>
    <row r="144" spans="5:32" s="165" customFormat="1" ht="30" customHeight="1">
      <c r="E144" s="187"/>
      <c r="Z144" s="177"/>
      <c r="AA144" s="177"/>
      <c r="AB144" s="557"/>
    </row>
    <row r="145" spans="2:28" s="165" customFormat="1" ht="30" customHeight="1">
      <c r="E145" s="187"/>
      <c r="Z145" s="177"/>
      <c r="AA145" s="177"/>
      <c r="AB145" s="557"/>
    </row>
    <row r="146" spans="2:28" s="165" customFormat="1" ht="30" customHeight="1">
      <c r="E146" s="187"/>
      <c r="Z146" s="177"/>
      <c r="AA146" s="177"/>
      <c r="AB146" s="557"/>
    </row>
    <row r="147" spans="2:28" s="165" customFormat="1" ht="30" customHeight="1">
      <c r="E147" s="187"/>
      <c r="Z147" s="177"/>
      <c r="AA147" s="177"/>
      <c r="AB147" s="557"/>
    </row>
    <row r="148" spans="2:28" s="165" customFormat="1" ht="30" customHeight="1">
      <c r="E148" s="187"/>
      <c r="Z148" s="177"/>
      <c r="AA148" s="177"/>
      <c r="AB148" s="557"/>
    </row>
    <row r="149" spans="2:28" s="165" customFormat="1" ht="30" customHeight="1">
      <c r="E149" s="187"/>
      <c r="Z149" s="177"/>
      <c r="AA149" s="177"/>
      <c r="AB149" s="557"/>
    </row>
    <row r="150" spans="2:28" s="165" customFormat="1" ht="30" customHeight="1">
      <c r="E150" s="187"/>
      <c r="S150"/>
      <c r="Z150" s="177"/>
      <c r="AA150" s="177"/>
      <c r="AB150" s="557"/>
    </row>
    <row r="151" spans="2:28" s="165" customFormat="1" ht="30" customHeight="1">
      <c r="B151"/>
      <c r="C151"/>
      <c r="D151"/>
      <c r="E151" s="187"/>
      <c r="F151"/>
      <c r="G151"/>
      <c r="I151"/>
      <c r="J151"/>
      <c r="K151"/>
      <c r="L151"/>
      <c r="M151"/>
      <c r="N151"/>
      <c r="O151"/>
      <c r="P151"/>
      <c r="Q151"/>
      <c r="R151" s="245"/>
      <c r="S151"/>
      <c r="Z151" s="177"/>
      <c r="AA151" s="177"/>
      <c r="AB151" s="557"/>
    </row>
  </sheetData>
  <autoFilter ref="W5:AD85">
    <sortState ref="W6:AD83">
      <sortCondition ref="AB5:AB83"/>
    </sortState>
  </autoFilter>
  <mergeCells count="49">
    <mergeCell ref="V6:V7"/>
    <mergeCell ref="R2:R3"/>
    <mergeCell ref="L3:M3"/>
    <mergeCell ref="N3:P3"/>
    <mergeCell ref="Q5:R5"/>
    <mergeCell ref="M6:M7"/>
    <mergeCell ref="U6:U7"/>
    <mergeCell ref="R6:R7"/>
    <mergeCell ref="S6:S7"/>
    <mergeCell ref="T6:T7"/>
    <mergeCell ref="D20:L29"/>
    <mergeCell ref="D2:K3"/>
    <mergeCell ref="L2:M2"/>
    <mergeCell ref="N2:P2"/>
    <mergeCell ref="Q2:Q3"/>
    <mergeCell ref="D17:F18"/>
    <mergeCell ref="G17:L18"/>
    <mergeCell ref="D19:F19"/>
    <mergeCell ref="G19:L19"/>
    <mergeCell ref="N6:N7"/>
    <mergeCell ref="P6:P7"/>
    <mergeCell ref="Q6:Q7"/>
    <mergeCell ref="O6:O7"/>
    <mergeCell ref="L6:L7"/>
    <mergeCell ref="K9:K10"/>
    <mergeCell ref="Q9:Q10"/>
    <mergeCell ref="A6:A7"/>
    <mergeCell ref="A9:A10"/>
    <mergeCell ref="F6:F7"/>
    <mergeCell ref="G6:G7"/>
    <mergeCell ref="J6:J7"/>
    <mergeCell ref="C6:C7"/>
    <mergeCell ref="H6:H7"/>
    <mergeCell ref="I6:I7"/>
    <mergeCell ref="D6:D7"/>
    <mergeCell ref="C9:C10"/>
    <mergeCell ref="D9:D10"/>
    <mergeCell ref="I9:I10"/>
    <mergeCell ref="J9:J10"/>
    <mergeCell ref="G9:G10"/>
    <mergeCell ref="S9:S10"/>
    <mergeCell ref="T9:T10"/>
    <mergeCell ref="R9:R10"/>
    <mergeCell ref="H9:H10"/>
    <mergeCell ref="L9:L10"/>
    <mergeCell ref="M9:M10"/>
    <mergeCell ref="N9:N10"/>
    <mergeCell ref="O9:O10"/>
    <mergeCell ref="P9:P10"/>
  </mergeCells>
  <conditionalFormatting sqref="L11:L12 L14">
    <cfRule type="cellIs" dxfId="381" priority="207" operator="greaterThan">
      <formula>$I$6</formula>
    </cfRule>
  </conditionalFormatting>
  <conditionalFormatting sqref="L8">
    <cfRule type="cellIs" dxfId="380" priority="105" operator="greaterThan">
      <formula>$I$6</formula>
    </cfRule>
  </conditionalFormatting>
  <conditionalFormatting sqref="W7:W126">
    <cfRule type="containsText" dxfId="379" priority="67" operator="containsText" text="SALIDA">
      <formula>NOT(ISERROR(SEARCH("SALIDA",W7)))</formula>
    </cfRule>
    <cfRule type="containsText" dxfId="378" priority="68" operator="containsText" text="ENTRADA">
      <formula>NOT(ISERROR(SEARCH("ENTRADA",W7)))</formula>
    </cfRule>
  </conditionalFormatting>
  <conditionalFormatting sqref="W1:W5 W7:W1048576">
    <cfRule type="containsText" dxfId="377" priority="66" operator="containsText" text="REQUISICION">
      <formula>NOT(ISERROR(SEARCH("REQUISICION",W1)))</formula>
    </cfRule>
  </conditionalFormatting>
  <conditionalFormatting sqref="S1 S15:S1048576">
    <cfRule type="containsText" dxfId="376" priority="63" operator="containsText" text="SOLICITAR URGENTE">
      <formula>NOT(ISERROR(SEARCH("SOLICITAR URGENTE",S1)))</formula>
    </cfRule>
    <cfRule type="containsText" dxfId="375" priority="64" operator="containsText" text="SOLICITAR">
      <formula>NOT(ISERROR(SEARCH("SOLICITAR",S1)))</formula>
    </cfRule>
    <cfRule type="containsText" dxfId="374" priority="65" operator="containsText" text="EN REQUISICION">
      <formula>NOT(ISERROR(SEARCH("EN REQUISICION",S1)))</formula>
    </cfRule>
  </conditionalFormatting>
  <conditionalFormatting sqref="W29:W52">
    <cfRule type="containsText" dxfId="373" priority="55" operator="containsText" text="SALIDA">
      <formula>NOT(ISERROR(SEARCH("SALIDA",W29)))</formula>
    </cfRule>
    <cfRule type="containsText" dxfId="372" priority="56" operator="containsText" text="ENTRADA">
      <formula>NOT(ISERROR(SEARCH("ENTRADA",W29)))</formula>
    </cfRule>
  </conditionalFormatting>
  <conditionalFormatting sqref="W29:W52">
    <cfRule type="containsText" dxfId="371" priority="54" operator="containsText" text="REQUISICION">
      <formula>NOT(ISERROR(SEARCH("REQUISICION",W29)))</formula>
    </cfRule>
  </conditionalFormatting>
  <conditionalFormatting sqref="T15">
    <cfRule type="cellIs" dxfId="370" priority="40" operator="greaterThan">
      <formula>0</formula>
    </cfRule>
  </conditionalFormatting>
  <conditionalFormatting sqref="T15">
    <cfRule type="cellIs" dxfId="369" priority="36" operator="equal">
      <formula>0</formula>
    </cfRule>
  </conditionalFormatting>
  <conditionalFormatting sqref="U6 U8:U15">
    <cfRule type="containsText" dxfId="368" priority="35" operator="containsText" text="SI">
      <formula>NOT(ISERROR(SEARCH("SI",U6)))</formula>
    </cfRule>
  </conditionalFormatting>
  <conditionalFormatting sqref="U6 U8:U15">
    <cfRule type="containsText" dxfId="367" priority="34" operator="containsText" text="NO">
      <formula>NOT(ISERROR(SEARCH("NO",U6)))</formula>
    </cfRule>
  </conditionalFormatting>
  <conditionalFormatting sqref="L13">
    <cfRule type="cellIs" dxfId="366" priority="32" operator="greaterThan">
      <formula>$I$6</formula>
    </cfRule>
  </conditionalFormatting>
  <conditionalFormatting sqref="W13:W26">
    <cfRule type="containsText" dxfId="365" priority="21" operator="containsText" text="SALIDA">
      <formula>NOT(ISERROR(SEARCH("SALIDA",W13)))</formula>
    </cfRule>
    <cfRule type="containsText" dxfId="364" priority="22" operator="containsText" text="ENTRADA">
      <formula>NOT(ISERROR(SEARCH("ENTRADA",W13)))</formula>
    </cfRule>
  </conditionalFormatting>
  <conditionalFormatting sqref="W13:W26">
    <cfRule type="containsText" dxfId="363" priority="20" operator="containsText" text="REQUISICION">
      <formula>NOT(ISERROR(SEARCH("REQUISICION",W13)))</formula>
    </cfRule>
  </conditionalFormatting>
  <conditionalFormatting sqref="W19:W30">
    <cfRule type="containsText" dxfId="362" priority="18" operator="containsText" text="SALIDA">
      <formula>NOT(ISERROR(SEARCH("SALIDA",W19)))</formula>
    </cfRule>
    <cfRule type="containsText" dxfId="361" priority="19" operator="containsText" text="ENTRADA">
      <formula>NOT(ISERROR(SEARCH("ENTRADA",W19)))</formula>
    </cfRule>
  </conditionalFormatting>
  <conditionalFormatting sqref="W19:W30">
    <cfRule type="containsText" dxfId="360" priority="17" operator="containsText" text="REQUISICION">
      <formula>NOT(ISERROR(SEARCH("REQUISICION",W19)))</formula>
    </cfRule>
  </conditionalFormatting>
  <conditionalFormatting sqref="S6">
    <cfRule type="containsText" dxfId="359" priority="13" operator="containsText" text="REQUISICION">
      <formula>NOT(ISERROR(SEARCH("REQUISICION",S6)))</formula>
    </cfRule>
    <cfRule type="containsText" dxfId="358" priority="14" operator="containsText" text="SOLICITAR">
      <formula>NOT(ISERROR(SEARCH("SOLICITAR",S6)))</formula>
    </cfRule>
    <cfRule type="containsText" dxfId="357" priority="15" operator="containsText" text="SOLICITAR URGENTE">
      <formula>NOT(ISERROR(SEARCH("SOLICITAR URGENTE",S6)))</formula>
    </cfRule>
  </conditionalFormatting>
  <conditionalFormatting sqref="T6:T7">
    <cfRule type="cellIs" dxfId="356" priority="12" operator="lessThan">
      <formula>1</formula>
    </cfRule>
    <cfRule type="cellIs" dxfId="355" priority="16" operator="greaterThan">
      <formula>1</formula>
    </cfRule>
  </conditionalFormatting>
  <conditionalFormatting sqref="T8:T9 T11:T14">
    <cfRule type="cellIs" dxfId="354" priority="11" operator="greaterThan">
      <formula>1</formula>
    </cfRule>
  </conditionalFormatting>
  <conditionalFormatting sqref="T8:T9 T11:T14">
    <cfRule type="cellIs" dxfId="353" priority="10" operator="lessThan">
      <formula>1</formula>
    </cfRule>
  </conditionalFormatting>
  <conditionalFormatting sqref="S8:S9 S11:S14">
    <cfRule type="containsText" dxfId="352" priority="7" operator="containsText" text="REQUISICION">
      <formula>NOT(ISERROR(SEARCH("REQUISICION",S8)))</formula>
    </cfRule>
    <cfRule type="containsText" dxfId="351" priority="8" operator="containsText" text="SOLICITAR">
      <formula>NOT(ISERROR(SEARCH("SOLICITAR",S8)))</formula>
    </cfRule>
    <cfRule type="containsText" dxfId="350" priority="9" operator="containsText" text="SOLICITAR URGENTE">
      <formula>NOT(ISERROR(SEARCH("SOLICITAR URGENTE",S8)))</formula>
    </cfRule>
  </conditionalFormatting>
  <conditionalFormatting sqref="W6">
    <cfRule type="containsText" dxfId="349" priority="5" operator="containsText" text="SALIDA">
      <formula>NOT(ISERROR(SEARCH("SALIDA",W6)))</formula>
    </cfRule>
    <cfRule type="containsText" dxfId="348" priority="6" operator="containsText" text="ENTRADA">
      <formula>NOT(ISERROR(SEARCH("ENTRADA",W6)))</formula>
    </cfRule>
  </conditionalFormatting>
  <conditionalFormatting sqref="W6">
    <cfRule type="containsText" dxfId="347" priority="4" operator="containsText" text="REQUISICION">
      <formula>NOT(ISERROR(SEARCH("REQUISICION",W6)))</formula>
    </cfRule>
  </conditionalFormatting>
  <conditionalFormatting sqref="W6">
    <cfRule type="containsText" dxfId="346" priority="2" operator="containsText" text="SALIDA">
      <formula>NOT(ISERROR(SEARCH("SALIDA",W6)))</formula>
    </cfRule>
    <cfRule type="containsText" dxfId="345" priority="3" operator="containsText" text="ENTRADA">
      <formula>NOT(ISERROR(SEARCH("ENTRADA",W6)))</formula>
    </cfRule>
  </conditionalFormatting>
  <conditionalFormatting sqref="W6">
    <cfRule type="containsText" dxfId="344" priority="1" operator="containsText" text="REQUISICION">
      <formula>NOT(ISERROR(SEARCH("REQUISICION",W6)))</formula>
    </cfRule>
  </conditionalFormatting>
  <printOptions horizontalCentered="1"/>
  <pageMargins left="0" right="0" top="0" bottom="0" header="0" footer="0"/>
  <pageSetup scale="41" fitToHeight="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033" id="{C9D79CDA-77E3-4E95-AC95-B3CB61104942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R6 R8:R9 R11:R14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Plg!O24:O25</xm:f>
              <xm:sqref>D20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Plg!Q6:Q6</xm:f>
              <xm:sqref>R6</xm:sqref>
            </x14:sparkline>
            <x14:sparkline>
              <xm:f>Plg!Q8:Q8</xm:f>
              <xm:sqref>R8</xm:sqref>
            </x14:sparkline>
            <x14:sparkline>
              <xm:f>Plg!Q11:Q11</xm:f>
              <xm:sqref>R11</xm:sqref>
            </x14:sparkline>
            <x14:sparkline>
              <xm:f>Plg!Q12:Q12</xm:f>
              <xm:sqref>R12</xm:sqref>
            </x14:sparkline>
            <x14:sparkline>
              <xm:f>Plg!Q14:Q14</xm:f>
              <xm:sqref>R14</xm:sqref>
            </x14:sparkline>
            <x14:sparkline>
              <xm:f>Plg!Q9:Q9</xm:f>
              <xm:sqref>R9</xm:sqref>
            </x14:sparkline>
            <x14:sparkline>
              <xm:f>Plg!Q13:Q13</xm:f>
              <xm:sqref>R13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33FF"/>
    <pageSetUpPr fitToPage="1"/>
  </sheetPr>
  <dimension ref="A1:XEO93"/>
  <sheetViews>
    <sheetView view="pageBreakPreview" zoomScale="55" zoomScaleNormal="60" zoomScaleSheetLayoutView="55" workbookViewId="0">
      <selection activeCell="I16" sqref="I16"/>
    </sheetView>
  </sheetViews>
  <sheetFormatPr baseColWidth="10" defaultColWidth="11.42578125" defaultRowHeight="23.25"/>
  <cols>
    <col min="1" max="1" width="4.7109375" style="165" customWidth="1"/>
    <col min="2" max="2" width="13.140625" style="165" customWidth="1"/>
    <col min="3" max="3" width="16.42578125" style="165" customWidth="1"/>
    <col min="4" max="4" width="38.85546875" style="165" customWidth="1"/>
    <col min="5" max="5" width="14.140625" style="165" customWidth="1"/>
    <col min="6" max="6" width="11.42578125" style="165" customWidth="1"/>
    <col min="7" max="7" width="12.42578125" style="165" customWidth="1"/>
    <col min="8" max="8" width="16.140625" style="165" customWidth="1"/>
    <col min="9" max="9" width="13.7109375" style="165" customWidth="1"/>
    <col min="10" max="10" width="13.42578125" style="165" customWidth="1"/>
    <col min="11" max="11" width="18.42578125" style="177" customWidth="1"/>
    <col min="12" max="12" width="15.42578125" style="177" customWidth="1"/>
    <col min="13" max="13" width="14.7109375" style="177" customWidth="1"/>
    <col min="14" max="14" width="9.85546875" style="177" customWidth="1"/>
    <col min="15" max="15" width="1.85546875" style="73" customWidth="1"/>
    <col min="16" max="16" width="8.28515625" style="177" customWidth="1"/>
    <col min="17" max="17" width="9.85546875" style="177" customWidth="1"/>
    <col min="18" max="18" width="5.42578125" style="619" customWidth="1"/>
    <col min="19" max="19" width="16.42578125" style="177" customWidth="1"/>
    <col min="20" max="20" width="17.42578125" style="177" customWidth="1"/>
    <col min="21" max="21" width="19.140625" style="177" customWidth="1"/>
    <col min="22" max="22" width="14.85546875" style="73" customWidth="1"/>
    <col min="23" max="23" width="25.7109375" style="165" customWidth="1"/>
    <col min="24" max="24" width="26.85546875" style="165" customWidth="1"/>
    <col min="25" max="25" width="42.85546875" style="165" customWidth="1"/>
    <col min="26" max="26" width="13" style="177" customWidth="1"/>
    <col min="27" max="27" width="29.7109375" style="177" customWidth="1"/>
    <col min="28" max="28" width="23.42578125" style="165" customWidth="1"/>
    <col min="29" max="29" width="19.140625" style="165" bestFit="1" customWidth="1"/>
    <col min="30" max="30" width="20.85546875" style="165" bestFit="1" customWidth="1"/>
    <col min="31" max="32" width="24.28515625" style="165" customWidth="1"/>
    <col min="33" max="33" width="22.140625" style="165" customWidth="1"/>
    <col min="34" max="16384" width="11.42578125" style="165"/>
  </cols>
  <sheetData>
    <row r="1" spans="1:34" ht="35.25" customHeight="1" thickBot="1">
      <c r="A1" s="278"/>
      <c r="C1" s="284"/>
      <c r="D1" s="297"/>
      <c r="E1" s="300"/>
      <c r="F1" s="301"/>
      <c r="G1" s="298"/>
      <c r="H1" s="298"/>
      <c r="I1" s="300"/>
      <c r="J1" s="299"/>
      <c r="K1" s="299"/>
      <c r="L1" s="281"/>
      <c r="M1" s="281"/>
      <c r="N1" s="282"/>
      <c r="O1" s="177"/>
      <c r="P1" s="177" t="s">
        <v>361</v>
      </c>
      <c r="Q1" s="160"/>
      <c r="R1" s="485"/>
      <c r="S1" s="1086"/>
      <c r="T1" s="1086"/>
      <c r="U1" s="1086"/>
      <c r="V1" s="1086"/>
      <c r="AD1" s="365"/>
    </row>
    <row r="2" spans="1:34" ht="31.5" customHeight="1" thickBot="1">
      <c r="A2" s="278"/>
      <c r="B2" s="280"/>
      <c r="C2" s="285"/>
      <c r="D2" s="1194" t="s">
        <v>365</v>
      </c>
      <c r="E2" s="1195"/>
      <c r="F2" s="1195"/>
      <c r="G2" s="1195"/>
      <c r="H2" s="1195"/>
      <c r="I2" s="1195"/>
      <c r="J2" s="1195"/>
      <c r="K2" s="1195"/>
      <c r="L2" s="1198" t="s">
        <v>2</v>
      </c>
      <c r="M2" s="1199"/>
      <c r="N2" s="1200">
        <v>8200</v>
      </c>
      <c r="O2" s="1201">
        <v>8619</v>
      </c>
      <c r="P2" s="1202">
        <v>8619</v>
      </c>
      <c r="Q2" s="1203" t="s">
        <v>362</v>
      </c>
      <c r="R2" s="1489">
        <v>22</v>
      </c>
      <c r="S2" s="1086"/>
      <c r="T2" s="1086"/>
      <c r="U2" s="1086"/>
      <c r="V2" s="1086"/>
      <c r="AD2" s="365"/>
      <c r="AG2" s="165">
        <v>1000</v>
      </c>
      <c r="AH2" s="165">
        <v>6500</v>
      </c>
    </row>
    <row r="3" spans="1:34" ht="31.5" customHeight="1" thickBot="1">
      <c r="A3" s="278"/>
      <c r="C3" s="285"/>
      <c r="D3" s="1196"/>
      <c r="E3" s="1197"/>
      <c r="F3" s="1197"/>
      <c r="G3" s="1197"/>
      <c r="H3" s="1197"/>
      <c r="I3" s="1197"/>
      <c r="J3" s="1197"/>
      <c r="K3" s="1197"/>
      <c r="L3" s="1198" t="s">
        <v>0</v>
      </c>
      <c r="M3" s="1199"/>
      <c r="N3" s="1338">
        <f>N2/R2</f>
        <v>372.72727272727275</v>
      </c>
      <c r="O3" s="1339"/>
      <c r="P3" s="1340"/>
      <c r="Q3" s="1204"/>
      <c r="R3" s="1490"/>
      <c r="S3" s="1086"/>
      <c r="T3" s="1086"/>
      <c r="U3" s="1086"/>
      <c r="V3" s="1086"/>
      <c r="AD3" s="365"/>
    </row>
    <row r="4" spans="1:34" ht="59.25" customHeight="1" thickBot="1">
      <c r="A4" s="278"/>
      <c r="B4" s="310"/>
      <c r="C4" s="425"/>
      <c r="D4" s="311"/>
      <c r="E4" s="312"/>
      <c r="F4" s="305"/>
      <c r="G4" s="306"/>
      <c r="H4" s="47"/>
      <c r="I4" s="7"/>
      <c r="J4" s="307"/>
      <c r="K4" s="308"/>
      <c r="L4" s="281"/>
      <c r="M4" s="334"/>
      <c r="N4" s="335"/>
      <c r="O4" s="334"/>
      <c r="P4" s="160"/>
      <c r="Q4" s="334"/>
      <c r="R4" s="486"/>
      <c r="S4" s="1086"/>
      <c r="T4" s="1086"/>
      <c r="U4" s="1086"/>
      <c r="V4" s="1086"/>
      <c r="X4" s="165">
        <f>7*2.5</f>
        <v>17.5</v>
      </c>
      <c r="AD4" s="365"/>
    </row>
    <row r="5" spans="1:34" ht="57" customHeight="1" thickBot="1">
      <c r="B5" s="231" t="s">
        <v>4</v>
      </c>
      <c r="C5" s="232" t="s">
        <v>5</v>
      </c>
      <c r="D5" s="233" t="s">
        <v>6</v>
      </c>
      <c r="E5" s="232" t="s">
        <v>7</v>
      </c>
      <c r="F5" s="233" t="s">
        <v>8</v>
      </c>
      <c r="G5" s="232" t="s">
        <v>44</v>
      </c>
      <c r="H5" s="232" t="s">
        <v>442</v>
      </c>
      <c r="I5" s="350" t="s">
        <v>2</v>
      </c>
      <c r="J5" s="232" t="s">
        <v>10</v>
      </c>
      <c r="K5" s="350" t="s">
        <v>11</v>
      </c>
      <c r="L5" s="234" t="s">
        <v>12</v>
      </c>
      <c r="M5" s="234" t="s">
        <v>13</v>
      </c>
      <c r="N5" s="1336" t="s">
        <v>15</v>
      </c>
      <c r="O5" s="1336"/>
      <c r="P5" s="1474"/>
      <c r="Q5" s="1475" t="s">
        <v>14</v>
      </c>
      <c r="R5" s="1476"/>
      <c r="S5" s="1104" t="s">
        <v>596</v>
      </c>
      <c r="T5" s="1104" t="s">
        <v>590</v>
      </c>
      <c r="U5" s="1087"/>
      <c r="V5" s="1087"/>
      <c r="W5" s="317" t="s">
        <v>36</v>
      </c>
      <c r="X5" s="318" t="s">
        <v>37</v>
      </c>
      <c r="Y5" s="318" t="s">
        <v>38</v>
      </c>
      <c r="Z5" s="319" t="s">
        <v>126</v>
      </c>
      <c r="AA5" s="318" t="s">
        <v>40</v>
      </c>
      <c r="AB5" s="318" t="s">
        <v>41</v>
      </c>
      <c r="AC5" s="318" t="s">
        <v>42</v>
      </c>
      <c r="AD5" s="320" t="s">
        <v>43</v>
      </c>
      <c r="AE5" s="321" t="s">
        <v>352</v>
      </c>
      <c r="AF5" s="1140" t="s">
        <v>647</v>
      </c>
    </row>
    <row r="6" spans="1:34" ht="30" customHeight="1">
      <c r="A6" s="302">
        <v>1</v>
      </c>
      <c r="B6" s="466" t="s">
        <v>22</v>
      </c>
      <c r="C6" s="590" t="s">
        <v>229</v>
      </c>
      <c r="D6" s="600" t="s">
        <v>24</v>
      </c>
      <c r="E6" s="748">
        <v>2400</v>
      </c>
      <c r="F6" s="594">
        <v>3.11</v>
      </c>
      <c r="G6" s="595">
        <f>D_2640419*F6</f>
        <v>52.855694</v>
      </c>
      <c r="H6" s="471" t="s">
        <v>446</v>
      </c>
      <c r="I6" s="911">
        <f>$N$2/E6</f>
        <v>3.4166666666666665</v>
      </c>
      <c r="J6" s="911">
        <v>17</v>
      </c>
      <c r="K6" s="596">
        <f>+SUMIFS($Z$5:$Z$170,$W$5:$W$170,"Entrada",$X$5:$X$170,C6)</f>
        <v>10</v>
      </c>
      <c r="L6" s="591">
        <f>+SUMIFS($Z$5:$Z$69,$W$5:$W$69,"Salida",$X$5:$X$69,C6)</f>
        <v>2</v>
      </c>
      <c r="M6" s="592">
        <f t="shared" ref="M6:M16" si="0">G6*L6</f>
        <v>105.711388</v>
      </c>
      <c r="N6" s="593">
        <f>+O6*0.8</f>
        <v>1.8636363636363638</v>
      </c>
      <c r="O6" s="467">
        <f>($N$3/E6)*15</f>
        <v>2.3295454545454546</v>
      </c>
      <c r="P6" s="468">
        <f>+O6*1.2</f>
        <v>2.7954545454545454</v>
      </c>
      <c r="Q6" s="381">
        <f t="shared" ref="Q6:Q16" si="1">J6+K6-L6</f>
        <v>25</v>
      </c>
      <c r="R6" s="1096">
        <f t="shared" ref="R6:R12" si="2">IF(Q6&gt;O6,3,(IF(Q6-N6&gt;0,2,1)))</f>
        <v>3</v>
      </c>
      <c r="S6" s="1094" t="str">
        <f>IF(T6&gt;0,"EN REQUISICION",(IF(R6=1,"SOLICITAR URGENTE",(IF(T6&gt;0,"",(IF(R6&lt;3,"SOLICITAR","")))))))</f>
        <v/>
      </c>
      <c r="T6" s="1093">
        <f>SUMIFS($Z$6:$Z$57,$W$6:$W$57,"Requisicion",$X$6:$X$57,D6)</f>
        <v>0</v>
      </c>
      <c r="U6" s="1079" t="str">
        <f>IF(R6=1,"SI",(IF(T6&gt;0,"",(IF(R6&lt;3,"SI","")))))</f>
        <v/>
      </c>
      <c r="V6" s="848" t="str">
        <f>IF(R6=1,"ACCUROM",(IF(T6&gt;0,"",(IF(R6&lt;3,"ACURROM","")))))</f>
        <v/>
      </c>
      <c r="W6" s="322" t="s">
        <v>568</v>
      </c>
      <c r="X6" s="814" t="s">
        <v>241</v>
      </c>
      <c r="Y6" s="288" t="str">
        <f t="shared" ref="Y6:Y40" si="3">IFERROR((VLOOKUP(X6,$C$6:$G$17,2,FALSE)),"")</f>
        <v xml:space="preserve"> GBA43R200-020 (PV7040)</v>
      </c>
      <c r="Z6" s="294">
        <v>10</v>
      </c>
      <c r="AA6" s="658" t="s">
        <v>573</v>
      </c>
      <c r="AB6" s="747">
        <v>45567</v>
      </c>
      <c r="AC6" s="292">
        <f t="shared" ref="AC6:AC41" si="4">IFERROR((VLOOKUP(X6,$C$6:$G$16,5,FALSE)),"")</f>
        <v>178.11179200000001</v>
      </c>
      <c r="AD6" s="293">
        <f t="shared" ref="AD6:AD41" si="5">IF(X6&gt;0,(Z6*AC6),"")</f>
        <v>1781.1179200000001</v>
      </c>
      <c r="AE6" s="323" t="str">
        <f t="shared" ref="AE6:AF41" si="6">IF(X6="REQUISICION"," ",".")</f>
        <v>.</v>
      </c>
      <c r="AF6" s="323" t="str">
        <f t="shared" si="6"/>
        <v>.</v>
      </c>
    </row>
    <row r="7" spans="1:34" ht="30" customHeight="1">
      <c r="A7" s="302">
        <v>1</v>
      </c>
      <c r="B7" s="469" t="s">
        <v>16</v>
      </c>
      <c r="C7" s="470" t="s">
        <v>234</v>
      </c>
      <c r="D7" s="246" t="s">
        <v>193</v>
      </c>
      <c r="E7" s="748">
        <v>2400</v>
      </c>
      <c r="F7" s="599">
        <v>4.8499999999999996</v>
      </c>
      <c r="G7" s="471">
        <f t="shared" ref="G7:G15" si="7">D_2640419*F7</f>
        <v>82.427689999999998</v>
      </c>
      <c r="H7" s="471" t="s">
        <v>446</v>
      </c>
      <c r="I7" s="911">
        <f>$N$2/E7</f>
        <v>3.4166666666666665</v>
      </c>
      <c r="J7" s="332">
        <v>32</v>
      </c>
      <c r="K7" s="472">
        <f>+SUMIFS($Z$5:$Z$170,$W$5:$W$170,"Entrada",$X$5:$X$170,C7)</f>
        <v>0</v>
      </c>
      <c r="L7" s="202">
        <f>+SUMIFS($Z$5:$Z$69,$W$5:$W$69,"Salida",$X$5:$X$69,C7)</f>
        <v>2</v>
      </c>
      <c r="M7" s="473">
        <f t="shared" si="0"/>
        <v>164.85538</v>
      </c>
      <c r="N7" s="831">
        <f>+O7*0.8</f>
        <v>1.8636363636363638</v>
      </c>
      <c r="O7" s="477">
        <f>($N$3/E7)*15</f>
        <v>2.3295454545454546</v>
      </c>
      <c r="P7" s="740">
        <f>+O7*1.2</f>
        <v>2.7954545454545454</v>
      </c>
      <c r="Q7" s="598">
        <f>J7+K7-L7</f>
        <v>30</v>
      </c>
      <c r="R7" s="1099">
        <f t="shared" si="2"/>
        <v>3</v>
      </c>
      <c r="S7" s="1094" t="str">
        <f>IF(T7&gt;0,"EN REQUISICION",(IF(R7=1,"SOLICITAR URGENTE",(IF(T7&gt;0,"",(IF(R7&lt;3,"SOLICITAR","")))))))</f>
        <v/>
      </c>
      <c r="T7" s="1093">
        <f>SUMIFS($Z$6:$Z$57,$W$6:$W$57,"Requisicion",$X$6:$X$57,D7)</f>
        <v>0</v>
      </c>
      <c r="U7" s="1079" t="str">
        <f>IF(R7=1,"SI",(IF(T7&gt;0,"",(IF(R7&lt;3,"SI","")))))</f>
        <v/>
      </c>
      <c r="V7" s="848" t="str">
        <f>IF(R7=1,"ACCUROM",(IF(T7&gt;0,"",(IF(R7&lt;3,"ACURROM","")))))</f>
        <v/>
      </c>
      <c r="W7" s="322" t="s">
        <v>568</v>
      </c>
      <c r="X7" s="806" t="s">
        <v>239</v>
      </c>
      <c r="Y7" s="288" t="str">
        <f t="shared" si="3"/>
        <v>GVFR600-040C (PR930)</v>
      </c>
      <c r="Z7" s="294">
        <v>10</v>
      </c>
      <c r="AA7" s="658" t="s">
        <v>573</v>
      </c>
      <c r="AB7" s="747">
        <v>45567</v>
      </c>
      <c r="AC7" s="292">
        <f t="shared" si="4"/>
        <v>414.17789800000003</v>
      </c>
      <c r="AD7" s="293">
        <f t="shared" si="5"/>
        <v>4141.77898</v>
      </c>
      <c r="AE7" s="323" t="str">
        <f t="shared" si="6"/>
        <v>.</v>
      </c>
      <c r="AF7" s="323" t="str">
        <f t="shared" si="6"/>
        <v>.</v>
      </c>
    </row>
    <row r="8" spans="1:34" ht="30" customHeight="1">
      <c r="A8" s="302"/>
      <c r="B8" s="469" t="s">
        <v>576</v>
      </c>
      <c r="C8" s="1481" t="s">
        <v>235</v>
      </c>
      <c r="D8" s="1357" t="s">
        <v>553</v>
      </c>
      <c r="E8" s="748">
        <v>2400</v>
      </c>
      <c r="F8" s="1484">
        <v>6.01</v>
      </c>
      <c r="G8" s="1486">
        <f>D_2640419*F7</f>
        <v>82.427689999999998</v>
      </c>
      <c r="H8" s="1486" t="s">
        <v>446</v>
      </c>
      <c r="I8" s="1467">
        <f>$N$2/E8*4</f>
        <v>13.666666666666666</v>
      </c>
      <c r="J8" s="1467">
        <v>13</v>
      </c>
      <c r="K8" s="1468">
        <f>+SUMIFS($Z$5:$Z$170,$W$5:$W$170,"Entrada",$X$5:$X$170,C8)</f>
        <v>20</v>
      </c>
      <c r="L8" s="1469">
        <f>+SUMIFS($Z$5:$Z$69,$W$5:$W$69,"Salida",$X$5:$X$69,C8)</f>
        <v>7</v>
      </c>
      <c r="M8" s="1470">
        <f>G8*L8</f>
        <v>576.99383</v>
      </c>
      <c r="N8" s="1471">
        <f>+O8*0.8</f>
        <v>5.5909090909090908</v>
      </c>
      <c r="O8" s="1472">
        <f>(($N$3/E8)*15)*3</f>
        <v>6.9886363636363633</v>
      </c>
      <c r="P8" s="1463">
        <f>+O8*1.2</f>
        <v>8.3863636363636349</v>
      </c>
      <c r="Q8" s="1464">
        <f>J8+K8-L8</f>
        <v>26</v>
      </c>
      <c r="R8" s="1477">
        <f t="shared" si="2"/>
        <v>3</v>
      </c>
      <c r="S8" s="1290" t="str">
        <f t="shared" ref="S8:S10" si="8">IF(T8&gt;0,"EN REQUISICION",(IF(R8=1,"SOLICITAR URGENTE",(IF(T8&gt;0,"",(IF(R8&lt;3,"SOLICITAR","")))))))</f>
        <v/>
      </c>
      <c r="T8" s="1479">
        <f t="shared" ref="T8:T10" si="9">SUMIFS($Z$6:$Z$57,$W$6:$W$57,"Requisicion",$X$6:$X$57,D8)</f>
        <v>0</v>
      </c>
      <c r="U8" s="1215" t="str">
        <f>IF(R8=1,"SI",(IF(T8&gt;0,"",(IF(R8&lt;3,"SI","")))))</f>
        <v/>
      </c>
      <c r="V8" s="1279" t="str">
        <f>IF(R8=1,"ACCUROM",(IF(T8&gt;0,"",(IF(R8&lt;3,"ACURROM","")))))</f>
        <v/>
      </c>
      <c r="W8" s="322" t="s">
        <v>568</v>
      </c>
      <c r="X8" s="1027" t="s">
        <v>242</v>
      </c>
      <c r="Y8" s="288" t="str">
        <f t="shared" si="3"/>
        <v>VBMT110304HQ (PV1000)</v>
      </c>
      <c r="Z8" s="294">
        <v>10</v>
      </c>
      <c r="AA8" s="658" t="s">
        <v>573</v>
      </c>
      <c r="AB8" s="747">
        <v>45567</v>
      </c>
      <c r="AC8" s="292">
        <f t="shared" si="4"/>
        <v>91.435252000000006</v>
      </c>
      <c r="AD8" s="293">
        <f t="shared" ref="AD8" si="10">IF(X8&gt;0,(Z8*AC8),"")</f>
        <v>914.35252000000003</v>
      </c>
      <c r="AE8" s="323" t="str">
        <f t="shared" ref="AE8:AF8" si="11">IF(X8="REQUISICION"," ",".")</f>
        <v>.</v>
      </c>
      <c r="AF8" s="323" t="str">
        <f t="shared" si="11"/>
        <v>.</v>
      </c>
    </row>
    <row r="9" spans="1:34" ht="30" customHeight="1">
      <c r="A9" s="302"/>
      <c r="B9" s="469" t="s">
        <v>575</v>
      </c>
      <c r="C9" s="1482"/>
      <c r="D9" s="1483"/>
      <c r="E9" s="748">
        <v>2400</v>
      </c>
      <c r="F9" s="1485"/>
      <c r="G9" s="1487"/>
      <c r="H9" s="1488"/>
      <c r="I9" s="1467"/>
      <c r="J9" s="1467"/>
      <c r="K9" s="1468"/>
      <c r="L9" s="1469"/>
      <c r="M9" s="1470"/>
      <c r="N9" s="1471"/>
      <c r="O9" s="1473"/>
      <c r="P9" s="1463"/>
      <c r="Q9" s="1464"/>
      <c r="R9" s="1478"/>
      <c r="S9" s="1290" t="str">
        <f t="shared" si="8"/>
        <v>SOLICITAR</v>
      </c>
      <c r="T9" s="1480">
        <f t="shared" si="9"/>
        <v>0</v>
      </c>
      <c r="U9" s="1289"/>
      <c r="V9" s="1279"/>
      <c r="W9" s="322" t="s">
        <v>568</v>
      </c>
      <c r="X9" s="1028" t="s">
        <v>229</v>
      </c>
      <c r="Y9" s="288" t="str">
        <f t="shared" ref="Y9" si="12">IFERROR((VLOOKUP(X9,$C$6:$G$17,2,FALSE)),"")</f>
        <v>TNMG160408 (PV7005)</v>
      </c>
      <c r="Z9" s="294">
        <v>10</v>
      </c>
      <c r="AA9" s="658" t="s">
        <v>573</v>
      </c>
      <c r="AB9" s="747">
        <v>45567</v>
      </c>
      <c r="AC9" s="292">
        <f t="shared" ref="AC9" si="13">IFERROR((VLOOKUP(X9,$C$6:$G$16,5,FALSE)),"")</f>
        <v>52.855694</v>
      </c>
      <c r="AD9" s="293">
        <f t="shared" ref="AD9" si="14">IF(X9&gt;0,(Z9*AC9),"")</f>
        <v>528.55693999999994</v>
      </c>
      <c r="AE9" s="323" t="str">
        <f t="shared" ref="AE9:AF9" si="15">IF(X9="REQUISICION"," ",".")</f>
        <v>.</v>
      </c>
      <c r="AF9" s="323" t="str">
        <f t="shared" si="15"/>
        <v>.</v>
      </c>
    </row>
    <row r="10" spans="1:34" ht="48" customHeight="1">
      <c r="A10" s="302">
        <v>1</v>
      </c>
      <c r="B10" s="914" t="s">
        <v>488</v>
      </c>
      <c r="C10" s="470" t="s">
        <v>236</v>
      </c>
      <c r="D10" s="246" t="s">
        <v>366</v>
      </c>
      <c r="E10" s="749">
        <v>1600</v>
      </c>
      <c r="F10" s="599">
        <v>4.8499999999999996</v>
      </c>
      <c r="G10" s="471">
        <f t="shared" si="7"/>
        <v>82.427689999999998</v>
      </c>
      <c r="H10" s="471" t="s">
        <v>446</v>
      </c>
      <c r="I10" s="332">
        <f>$N$2/E10*2</f>
        <v>10.25</v>
      </c>
      <c r="J10" s="332">
        <v>25</v>
      </c>
      <c r="K10" s="472">
        <f t="shared" ref="K10:K16" si="16">+SUMIFS($Z$5:$Z$170,$W$5:$W$170,"Entrada",$X$5:$X$170,C10)</f>
        <v>10</v>
      </c>
      <c r="L10" s="202">
        <f t="shared" ref="L10:L16" si="17">+SUMIFS($Z$5:$Z$69,$W$5:$W$69,"Salida",$X$5:$X$69,C10)</f>
        <v>5</v>
      </c>
      <c r="M10" s="473">
        <f t="shared" si="0"/>
        <v>412.13844999999998</v>
      </c>
      <c r="N10" s="474">
        <f t="shared" ref="N10:N16" si="18">+O10*0.8</f>
        <v>2.7954545454545459</v>
      </c>
      <c r="O10" s="477">
        <f>($N$3/E10)*15</f>
        <v>3.4943181818181821</v>
      </c>
      <c r="P10" s="475">
        <f t="shared" ref="P10:P16" si="19">+O10*1.2</f>
        <v>4.1931818181818183</v>
      </c>
      <c r="Q10" s="476">
        <f t="shared" si="1"/>
        <v>30</v>
      </c>
      <c r="R10" s="1108">
        <f>IF(Q10&gt;O10,3,(IF(Q10-N10&gt;0,2,1)))</f>
        <v>3</v>
      </c>
      <c r="S10" s="1094" t="str">
        <f t="shared" si="8"/>
        <v/>
      </c>
      <c r="T10" s="1093">
        <f t="shared" si="9"/>
        <v>0</v>
      </c>
      <c r="U10" s="1079" t="str">
        <f>IF(R10=1,"SI",(IF(T10&gt;0,"",(IF(R10&lt;3,"SI","")))))</f>
        <v/>
      </c>
      <c r="V10" s="848" t="str">
        <f>IF(R10=1,"ACCUROM",(IF(T10&gt;0,"",(IF(R10&lt;3,"ACURROM","")))))</f>
        <v/>
      </c>
      <c r="W10" s="322" t="s">
        <v>568</v>
      </c>
      <c r="X10" s="1028" t="s">
        <v>235</v>
      </c>
      <c r="Y10" s="288" t="str">
        <f t="shared" ref="Y10" si="20">IFERROR((VLOOKUP(X10,$C$6:$G$17,2,FALSE)),"")</f>
        <v>WNMG080412 (CA515)</v>
      </c>
      <c r="Z10" s="294">
        <v>20</v>
      </c>
      <c r="AA10" s="658" t="s">
        <v>573</v>
      </c>
      <c r="AB10" s="747">
        <v>45567</v>
      </c>
      <c r="AC10" s="292">
        <f t="shared" ref="AC10" si="21">IFERROR((VLOOKUP(X10,$C$6:$G$16,5,FALSE)),"")</f>
        <v>82.427689999999998</v>
      </c>
      <c r="AD10" s="293">
        <f t="shared" ref="AD10" si="22">IF(X10&gt;0,(Z10*AC10),"")</f>
        <v>1648.5537999999999</v>
      </c>
      <c r="AE10" s="323" t="str">
        <f t="shared" ref="AE10:AF10" si="23">IF(X10="REQUISICION"," ",".")</f>
        <v>.</v>
      </c>
      <c r="AF10" s="323" t="str">
        <f t="shared" si="23"/>
        <v>.</v>
      </c>
    </row>
    <row r="11" spans="1:34" ht="30" customHeight="1">
      <c r="A11" s="302">
        <v>1</v>
      </c>
      <c r="B11" s="469" t="s">
        <v>19</v>
      </c>
      <c r="C11" s="470" t="s">
        <v>237</v>
      </c>
      <c r="D11" s="246" t="s">
        <v>367</v>
      </c>
      <c r="E11" s="749">
        <v>1600</v>
      </c>
      <c r="F11" s="599">
        <v>6.07</v>
      </c>
      <c r="G11" s="471">
        <f t="shared" si="7"/>
        <v>103.16207800000001</v>
      </c>
      <c r="H11" s="471" t="s">
        <v>446</v>
      </c>
      <c r="I11" s="332">
        <f t="shared" ref="I11:I15" si="24">$N$2/E11</f>
        <v>5.125</v>
      </c>
      <c r="J11" s="332">
        <v>17</v>
      </c>
      <c r="K11" s="472">
        <f t="shared" si="16"/>
        <v>10</v>
      </c>
      <c r="L11" s="202">
        <f t="shared" si="17"/>
        <v>3</v>
      </c>
      <c r="M11" s="473">
        <f t="shared" si="0"/>
        <v>309.48623400000002</v>
      </c>
      <c r="N11" s="474">
        <f t="shared" si="18"/>
        <v>2.7954545454545459</v>
      </c>
      <c r="O11" s="477">
        <f t="shared" ref="O11:O16" si="25">($N$3/E11)*15</f>
        <v>3.4943181818181821</v>
      </c>
      <c r="P11" s="475">
        <f t="shared" si="19"/>
        <v>4.1931818181818183</v>
      </c>
      <c r="Q11" s="476">
        <f t="shared" si="1"/>
        <v>24</v>
      </c>
      <c r="R11" s="1108">
        <f t="shared" si="2"/>
        <v>3</v>
      </c>
      <c r="S11" s="1094" t="str">
        <f t="shared" ref="S11:S16" si="26">IF(T11&gt;0,"EN REQUISICION",(IF(R11=1,"SOLICITAR URGENTE",(IF(T11&gt;0,"",(IF(R11&lt;3,"SOLICITAR","")))))))</f>
        <v/>
      </c>
      <c r="T11" s="1093">
        <f t="shared" ref="T11:T13" si="27">SUMIFS($Z$6:$Z$57,$W$6:$W$57,"Requisicion",$X$6:$X$57,D11)</f>
        <v>0</v>
      </c>
      <c r="U11" s="1079" t="str">
        <f t="shared" ref="U11:U16" si="28">IF(R11=1,"SI",(IF(T11&gt;0,"",(IF(R11&lt;3,"SI","")))))</f>
        <v/>
      </c>
      <c r="V11" s="848" t="str">
        <f t="shared" ref="V11:V16" si="29">IF(R11=1,"ACCUROM",(IF(T11&gt;0,"",(IF(R11&lt;3,"ACURROM","")))))</f>
        <v/>
      </c>
      <c r="W11" s="322" t="s">
        <v>568</v>
      </c>
      <c r="X11" s="1027" t="s">
        <v>236</v>
      </c>
      <c r="Y11" s="288" t="str">
        <f t="shared" si="3"/>
        <v xml:space="preserve">DNMG150408PH (CA4515) </v>
      </c>
      <c r="Z11" s="294">
        <v>10</v>
      </c>
      <c r="AA11" s="658" t="s">
        <v>573</v>
      </c>
      <c r="AB11" s="747">
        <v>45567</v>
      </c>
      <c r="AC11" s="292">
        <f t="shared" si="4"/>
        <v>82.427689999999998</v>
      </c>
      <c r="AD11" s="293">
        <f t="shared" si="5"/>
        <v>824.27689999999996</v>
      </c>
      <c r="AE11" s="323" t="str">
        <f t="shared" si="6"/>
        <v>.</v>
      </c>
      <c r="AF11" s="323" t="str">
        <f t="shared" si="6"/>
        <v>.</v>
      </c>
    </row>
    <row r="12" spans="1:34" ht="30" customHeight="1">
      <c r="A12" s="302">
        <v>1</v>
      </c>
      <c r="B12" s="469" t="s">
        <v>19</v>
      </c>
      <c r="C12" s="470" t="s">
        <v>238</v>
      </c>
      <c r="D12" s="246" t="s">
        <v>194</v>
      </c>
      <c r="E12" s="749">
        <v>1200</v>
      </c>
      <c r="F12" s="599">
        <v>19.989999999999998</v>
      </c>
      <c r="G12" s="471">
        <f>D_2640419*F12</f>
        <v>339.738046</v>
      </c>
      <c r="H12" s="471" t="s">
        <v>446</v>
      </c>
      <c r="I12" s="332">
        <f t="shared" si="24"/>
        <v>6.833333333333333</v>
      </c>
      <c r="J12" s="332">
        <v>10</v>
      </c>
      <c r="K12" s="472">
        <f t="shared" si="16"/>
        <v>10</v>
      </c>
      <c r="L12" s="202">
        <f t="shared" si="17"/>
        <v>0</v>
      </c>
      <c r="M12" s="473">
        <f t="shared" si="0"/>
        <v>0</v>
      </c>
      <c r="N12" s="474">
        <f t="shared" si="18"/>
        <v>3.7272727272727275</v>
      </c>
      <c r="O12" s="477">
        <f t="shared" si="25"/>
        <v>4.6590909090909092</v>
      </c>
      <c r="P12" s="475">
        <f t="shared" si="19"/>
        <v>5.5909090909090908</v>
      </c>
      <c r="Q12" s="476">
        <f t="shared" si="1"/>
        <v>20</v>
      </c>
      <c r="R12" s="1108">
        <f t="shared" si="2"/>
        <v>3</v>
      </c>
      <c r="S12" s="1094" t="str">
        <f t="shared" si="26"/>
        <v/>
      </c>
      <c r="T12" s="1093">
        <f t="shared" si="27"/>
        <v>0</v>
      </c>
      <c r="U12" s="1079" t="str">
        <f t="shared" si="28"/>
        <v/>
      </c>
      <c r="V12" s="848" t="str">
        <f t="shared" si="29"/>
        <v/>
      </c>
      <c r="W12" s="322" t="s">
        <v>568</v>
      </c>
      <c r="X12" s="470" t="s">
        <v>240</v>
      </c>
      <c r="Y12" s="288" t="str">
        <f t="shared" si="3"/>
        <v>VBMT160408GP PV1000</v>
      </c>
      <c r="Z12" s="294">
        <v>20</v>
      </c>
      <c r="AA12" s="658" t="s">
        <v>573</v>
      </c>
      <c r="AB12" s="747">
        <v>45567</v>
      </c>
      <c r="AC12" s="292">
        <f t="shared" si="4"/>
        <v>65.262336000000005</v>
      </c>
      <c r="AD12" s="293">
        <f t="shared" si="5"/>
        <v>1305.2467200000001</v>
      </c>
      <c r="AE12" s="323" t="str">
        <f t="shared" si="6"/>
        <v>.</v>
      </c>
      <c r="AF12" s="323" t="str">
        <f t="shared" si="6"/>
        <v>.</v>
      </c>
    </row>
    <row r="13" spans="1:34" ht="30" customHeight="1">
      <c r="A13" s="302">
        <v>1</v>
      </c>
      <c r="B13" s="469" t="s">
        <v>19</v>
      </c>
      <c r="C13" s="470" t="s">
        <v>239</v>
      </c>
      <c r="D13" s="246" t="s">
        <v>47</v>
      </c>
      <c r="E13" s="749">
        <v>800</v>
      </c>
      <c r="F13" s="599">
        <v>24.37</v>
      </c>
      <c r="G13" s="471">
        <f t="shared" si="7"/>
        <v>414.17789800000003</v>
      </c>
      <c r="H13" s="471" t="s">
        <v>446</v>
      </c>
      <c r="I13" s="332">
        <f t="shared" si="24"/>
        <v>10.25</v>
      </c>
      <c r="J13" s="332">
        <v>30</v>
      </c>
      <c r="K13" s="472">
        <f t="shared" si="16"/>
        <v>10</v>
      </c>
      <c r="L13" s="202">
        <f t="shared" si="17"/>
        <v>2</v>
      </c>
      <c r="M13" s="473">
        <f t="shared" si="0"/>
        <v>828.35579600000005</v>
      </c>
      <c r="N13" s="474">
        <f t="shared" si="18"/>
        <v>5.5909090909090917</v>
      </c>
      <c r="O13" s="477">
        <f t="shared" si="25"/>
        <v>6.9886363636363642</v>
      </c>
      <c r="P13" s="475">
        <f t="shared" si="19"/>
        <v>8.3863636363636367</v>
      </c>
      <c r="Q13" s="476">
        <f t="shared" si="1"/>
        <v>38</v>
      </c>
      <c r="R13" s="1108">
        <v>3</v>
      </c>
      <c r="S13" s="1094" t="str">
        <f t="shared" si="26"/>
        <v/>
      </c>
      <c r="T13" s="1093">
        <f t="shared" si="27"/>
        <v>0</v>
      </c>
      <c r="U13" s="1079" t="str">
        <f t="shared" si="28"/>
        <v/>
      </c>
      <c r="V13" s="848" t="str">
        <f t="shared" si="29"/>
        <v/>
      </c>
      <c r="W13" s="322" t="s">
        <v>568</v>
      </c>
      <c r="X13" s="470" t="s">
        <v>237</v>
      </c>
      <c r="Y13" s="288" t="str">
        <f t="shared" ref="Y13" si="30">IFERROR((VLOOKUP(X13,$C$6:$G$17,2,FALSE)),"")</f>
        <v xml:space="preserve">CNMG120408 CA515 </v>
      </c>
      <c r="Z13" s="294">
        <v>10</v>
      </c>
      <c r="AA13" s="658" t="s">
        <v>573</v>
      </c>
      <c r="AB13" s="747">
        <v>45567</v>
      </c>
      <c r="AC13" s="292">
        <f t="shared" ref="AC13" si="31">IFERROR((VLOOKUP(X13,$C$6:$G$16,5,FALSE)),"")</f>
        <v>103.16207800000001</v>
      </c>
      <c r="AD13" s="293">
        <f t="shared" ref="AD13" si="32">IF(X13&gt;0,(Z13*AC13),"")</f>
        <v>1031.6207800000002</v>
      </c>
      <c r="AE13" s="323" t="str">
        <f t="shared" ref="AE13:AF13" si="33">IF(X13="REQUISICION"," ",".")</f>
        <v>.</v>
      </c>
      <c r="AF13" s="323" t="str">
        <f t="shared" si="33"/>
        <v>.</v>
      </c>
    </row>
    <row r="14" spans="1:34" ht="30" customHeight="1">
      <c r="A14" s="302">
        <v>1</v>
      </c>
      <c r="B14" s="469" t="s">
        <v>22</v>
      </c>
      <c r="C14" s="470" t="s">
        <v>240</v>
      </c>
      <c r="D14" s="246" t="s">
        <v>370</v>
      </c>
      <c r="E14" s="749">
        <v>800</v>
      </c>
      <c r="F14" s="599">
        <v>3.84</v>
      </c>
      <c r="G14" s="471">
        <f>D_2640419*F14</f>
        <v>65.262336000000005</v>
      </c>
      <c r="H14" s="471" t="s">
        <v>446</v>
      </c>
      <c r="I14" s="332">
        <f t="shared" si="24"/>
        <v>10.25</v>
      </c>
      <c r="J14" s="332">
        <v>15</v>
      </c>
      <c r="K14" s="472">
        <f t="shared" si="16"/>
        <v>20</v>
      </c>
      <c r="L14" s="202">
        <f t="shared" si="17"/>
        <v>5</v>
      </c>
      <c r="M14" s="473">
        <f t="shared" si="0"/>
        <v>326.31168000000002</v>
      </c>
      <c r="N14" s="474">
        <f t="shared" si="18"/>
        <v>5.5909090909090917</v>
      </c>
      <c r="O14" s="477">
        <f t="shared" si="25"/>
        <v>6.9886363636363642</v>
      </c>
      <c r="P14" s="475">
        <f t="shared" si="19"/>
        <v>8.3863636363636367</v>
      </c>
      <c r="Q14" s="476">
        <f t="shared" si="1"/>
        <v>30</v>
      </c>
      <c r="R14" s="1108">
        <v>3</v>
      </c>
      <c r="S14" s="1094" t="str">
        <f t="shared" si="26"/>
        <v/>
      </c>
      <c r="T14" s="1093">
        <f t="shared" ref="T14:T16" si="34">SUMIFS($Z$6:$Z$57,$W$6:$W$57,"Requisicion",$X$6:$X$57,D14)</f>
        <v>0</v>
      </c>
      <c r="U14" s="1079" t="str">
        <f t="shared" si="28"/>
        <v/>
      </c>
      <c r="V14" s="848" t="str">
        <f t="shared" si="29"/>
        <v/>
      </c>
      <c r="W14" s="322" t="s">
        <v>568</v>
      </c>
      <c r="X14" s="470" t="s">
        <v>238</v>
      </c>
      <c r="Y14" s="288" t="str">
        <f t="shared" si="3"/>
        <v>GBA43R200-020MY PR1215</v>
      </c>
      <c r="Z14" s="294">
        <v>10</v>
      </c>
      <c r="AA14" s="658" t="s">
        <v>573</v>
      </c>
      <c r="AB14" s="747">
        <v>45567</v>
      </c>
      <c r="AC14" s="292">
        <f t="shared" si="4"/>
        <v>339.738046</v>
      </c>
      <c r="AD14" s="293">
        <f t="shared" si="5"/>
        <v>3397.3804599999999</v>
      </c>
      <c r="AE14" s="323" t="str">
        <f t="shared" si="6"/>
        <v>.</v>
      </c>
      <c r="AF14" s="323" t="str">
        <f t="shared" si="6"/>
        <v>.</v>
      </c>
    </row>
    <row r="15" spans="1:34" ht="30" customHeight="1">
      <c r="A15" s="302">
        <v>1</v>
      </c>
      <c r="B15" s="469" t="s">
        <v>22</v>
      </c>
      <c r="C15" s="470" t="s">
        <v>241</v>
      </c>
      <c r="D15" s="246" t="s">
        <v>48</v>
      </c>
      <c r="E15" s="749">
        <v>1200</v>
      </c>
      <c r="F15" s="599">
        <v>10.48</v>
      </c>
      <c r="G15" s="471">
        <f t="shared" si="7"/>
        <v>178.11179200000001</v>
      </c>
      <c r="H15" s="471" t="s">
        <v>446</v>
      </c>
      <c r="I15" s="332">
        <f t="shared" si="24"/>
        <v>6.833333333333333</v>
      </c>
      <c r="J15" s="332">
        <v>10</v>
      </c>
      <c r="K15" s="472">
        <f t="shared" si="16"/>
        <v>10</v>
      </c>
      <c r="L15" s="202">
        <f t="shared" si="17"/>
        <v>2</v>
      </c>
      <c r="M15" s="473">
        <f t="shared" si="0"/>
        <v>356.22358400000002</v>
      </c>
      <c r="N15" s="474">
        <f t="shared" si="18"/>
        <v>3.7272727272727275</v>
      </c>
      <c r="O15" s="477">
        <f t="shared" si="25"/>
        <v>4.6590909090909092</v>
      </c>
      <c r="P15" s="475">
        <f t="shared" si="19"/>
        <v>5.5909090909090908</v>
      </c>
      <c r="Q15" s="476">
        <f t="shared" si="1"/>
        <v>18</v>
      </c>
      <c r="R15" s="1108">
        <v>3</v>
      </c>
      <c r="S15" s="1094" t="str">
        <f t="shared" si="26"/>
        <v/>
      </c>
      <c r="T15" s="1093">
        <f t="shared" si="34"/>
        <v>0</v>
      </c>
      <c r="U15" s="1079" t="str">
        <f t="shared" si="28"/>
        <v/>
      </c>
      <c r="V15" s="848" t="str">
        <f t="shared" si="29"/>
        <v/>
      </c>
      <c r="W15" s="322" t="s">
        <v>615</v>
      </c>
      <c r="X15" s="1030" t="s">
        <v>229</v>
      </c>
      <c r="Y15" s="288" t="str">
        <f t="shared" si="3"/>
        <v>TNMG160408 (PV7005)</v>
      </c>
      <c r="Z15" s="294">
        <v>2</v>
      </c>
      <c r="AA15" s="658" t="s">
        <v>657</v>
      </c>
      <c r="AB15" s="747">
        <v>45572</v>
      </c>
      <c r="AC15" s="292">
        <f t="shared" si="4"/>
        <v>52.855694</v>
      </c>
      <c r="AD15" s="293">
        <f t="shared" si="5"/>
        <v>105.711388</v>
      </c>
      <c r="AE15" s="323" t="str">
        <f t="shared" si="6"/>
        <v>.</v>
      </c>
      <c r="AF15" s="323" t="str">
        <f t="shared" si="6"/>
        <v>.</v>
      </c>
    </row>
    <row r="16" spans="1:34" ht="30" customHeight="1" thickBot="1">
      <c r="A16" s="302">
        <v>1</v>
      </c>
      <c r="B16" s="478" t="s">
        <v>22</v>
      </c>
      <c r="C16" s="479" t="s">
        <v>242</v>
      </c>
      <c r="D16" s="346" t="s">
        <v>371</v>
      </c>
      <c r="E16" s="750">
        <v>800</v>
      </c>
      <c r="F16" s="347">
        <v>5.38</v>
      </c>
      <c r="G16" s="480">
        <f>D_2640419*F16</f>
        <v>91.435252000000006</v>
      </c>
      <c r="H16" s="480" t="s">
        <v>446</v>
      </c>
      <c r="I16" s="348">
        <f>$N$2/E16</f>
        <v>10.25</v>
      </c>
      <c r="J16" s="348">
        <v>7</v>
      </c>
      <c r="K16" s="481">
        <f t="shared" si="16"/>
        <v>10</v>
      </c>
      <c r="L16" s="349">
        <f t="shared" si="17"/>
        <v>5</v>
      </c>
      <c r="M16" s="482">
        <f t="shared" si="0"/>
        <v>457.17626000000001</v>
      </c>
      <c r="N16" s="474">
        <f t="shared" si="18"/>
        <v>5.5909090909090917</v>
      </c>
      <c r="O16" s="477">
        <f t="shared" si="25"/>
        <v>6.9886363636363642</v>
      </c>
      <c r="P16" s="483">
        <f t="shared" si="19"/>
        <v>8.3863636363636367</v>
      </c>
      <c r="Q16" s="484">
        <f t="shared" si="1"/>
        <v>12</v>
      </c>
      <c r="R16" s="1109">
        <v>3</v>
      </c>
      <c r="S16" s="1094" t="str">
        <f t="shared" si="26"/>
        <v/>
      </c>
      <c r="T16" s="1093">
        <f t="shared" si="34"/>
        <v>0</v>
      </c>
      <c r="U16" s="1079" t="str">
        <f t="shared" si="28"/>
        <v/>
      </c>
      <c r="V16" s="848" t="str">
        <f t="shared" si="29"/>
        <v/>
      </c>
      <c r="W16" s="322" t="s">
        <v>615</v>
      </c>
      <c r="X16" s="1030" t="s">
        <v>234</v>
      </c>
      <c r="Y16" s="288" t="str">
        <f t="shared" si="3"/>
        <v>WNMG060408GS CA515</v>
      </c>
      <c r="Z16" s="294">
        <v>2</v>
      </c>
      <c r="AA16" s="658" t="s">
        <v>657</v>
      </c>
      <c r="AB16" s="747">
        <v>45572</v>
      </c>
      <c r="AC16" s="292">
        <f t="shared" si="4"/>
        <v>82.427689999999998</v>
      </c>
      <c r="AD16" s="293">
        <f t="shared" si="5"/>
        <v>164.85538</v>
      </c>
      <c r="AE16" s="323" t="str">
        <f t="shared" si="6"/>
        <v>.</v>
      </c>
      <c r="AF16" s="323" t="str">
        <f t="shared" si="6"/>
        <v>.</v>
      </c>
    </row>
    <row r="17" spans="2:16369" ht="30" customHeight="1" thickBot="1">
      <c r="B17" s="351" t="s">
        <v>94</v>
      </c>
      <c r="C17" s="21">
        <v>16.9954</v>
      </c>
      <c r="D17" s="219"/>
      <c r="E17" s="212"/>
      <c r="F17" s="212"/>
      <c r="G17" s="213"/>
      <c r="H17" s="213"/>
      <c r="I17" s="1034">
        <f>(G6*I6)+(G7+I7)+(G8*I8)+(G10*I10)+(G11*I11)+(G12*I12)+(G13*I13)+(G14*I14)+(G15*I15)+(G16*I16)</f>
        <v>12156.650171249999</v>
      </c>
      <c r="J17" s="213"/>
      <c r="K17" s="1465">
        <f>+SUMIFS($AD$6:$AD$198,$W$6:$W$198,"Entrada")</f>
        <v>15572.885020000002</v>
      </c>
      <c r="L17" s="213"/>
      <c r="M17" s="1465">
        <f>+SUMIFS($AD$6:$AD$200,$W$6:$W$200,"Salida")</f>
        <v>3537.252602</v>
      </c>
      <c r="N17" s="213"/>
      <c r="O17" s="213"/>
      <c r="P17" s="213"/>
      <c r="Q17" s="213"/>
      <c r="R17" s="617"/>
      <c r="S17" s="18"/>
      <c r="T17" s="18"/>
      <c r="U17" s="18"/>
      <c r="V17" s="13"/>
      <c r="W17" s="322" t="s">
        <v>615</v>
      </c>
      <c r="X17" s="1114" t="s">
        <v>235</v>
      </c>
      <c r="Y17" s="288" t="str">
        <f t="shared" si="3"/>
        <v>WNMG080412 (CA515)</v>
      </c>
      <c r="Z17" s="294">
        <v>7</v>
      </c>
      <c r="AA17" s="658" t="s">
        <v>657</v>
      </c>
      <c r="AB17" s="747">
        <v>45572</v>
      </c>
      <c r="AC17" s="292">
        <f t="shared" si="4"/>
        <v>82.427689999999998</v>
      </c>
      <c r="AD17" s="293">
        <f t="shared" si="5"/>
        <v>576.99383</v>
      </c>
      <c r="AE17" s="323" t="str">
        <f t="shared" si="6"/>
        <v>.</v>
      </c>
      <c r="AF17" s="323" t="str">
        <f t="shared" si="6"/>
        <v>.</v>
      </c>
      <c r="AH17" s="601"/>
      <c r="AI17" s="601"/>
      <c r="AJ17" s="601"/>
      <c r="AK17" s="601"/>
      <c r="AL17" s="14"/>
      <c r="AM17" s="6"/>
      <c r="AN17" s="6"/>
      <c r="AO17" s="6"/>
      <c r="AP17" s="6"/>
      <c r="AQ17" s="6"/>
      <c r="AR17" s="6"/>
      <c r="AS17" s="6"/>
      <c r="AT17" s="15"/>
    </row>
    <row r="18" spans="2:16369" ht="30" customHeight="1" thickBot="1">
      <c r="B18" s="345"/>
      <c r="C18" s="345"/>
      <c r="D18" s="345"/>
      <c r="E18" s="345"/>
      <c r="F18" s="345"/>
      <c r="G18" s="345"/>
      <c r="H18" s="345"/>
      <c r="I18" s="1035"/>
      <c r="J18" s="345"/>
      <c r="K18" s="1466"/>
      <c r="L18" s="345"/>
      <c r="M18" s="1466"/>
      <c r="N18" s="345"/>
      <c r="O18" s="345"/>
      <c r="P18" s="345"/>
      <c r="Q18" s="345"/>
      <c r="R18" s="618"/>
      <c r="S18" s="77" t="s">
        <v>434</v>
      </c>
      <c r="W18" s="322" t="s">
        <v>615</v>
      </c>
      <c r="X18" s="1030" t="s">
        <v>236</v>
      </c>
      <c r="Y18" s="288" t="str">
        <f t="shared" si="3"/>
        <v xml:space="preserve">DNMG150408PH (CA4515) </v>
      </c>
      <c r="Z18" s="294">
        <v>5</v>
      </c>
      <c r="AA18" s="658" t="s">
        <v>657</v>
      </c>
      <c r="AB18" s="747">
        <v>45572</v>
      </c>
      <c r="AC18" s="292">
        <f t="shared" si="4"/>
        <v>82.427689999999998</v>
      </c>
      <c r="AD18" s="293">
        <f t="shared" si="5"/>
        <v>412.13844999999998</v>
      </c>
      <c r="AE18" s="323" t="str">
        <f t="shared" si="6"/>
        <v>.</v>
      </c>
      <c r="AF18" s="323" t="str">
        <f t="shared" si="6"/>
        <v>.</v>
      </c>
      <c r="AH18" s="601"/>
      <c r="AI18" s="601"/>
      <c r="AJ18" s="601"/>
      <c r="AK18" s="601"/>
      <c r="AL18" s="601"/>
      <c r="AM18" s="601"/>
      <c r="AN18" s="6"/>
      <c r="AO18" s="6"/>
      <c r="AP18" s="6"/>
      <c r="AQ18" s="6"/>
      <c r="AR18" s="6"/>
      <c r="AS18" s="6"/>
      <c r="AT18" s="6"/>
      <c r="AU18" s="6"/>
    </row>
    <row r="19" spans="2:16369" ht="30" customHeight="1" thickBot="1">
      <c r="B19" s="345"/>
      <c r="C19" s="345"/>
      <c r="R19" s="618"/>
      <c r="W19" s="322" t="s">
        <v>615</v>
      </c>
      <c r="X19" s="1030" t="s">
        <v>237</v>
      </c>
      <c r="Y19" s="288" t="str">
        <f t="shared" si="3"/>
        <v xml:space="preserve">CNMG120408 CA515 </v>
      </c>
      <c r="Z19" s="294">
        <v>3</v>
      </c>
      <c r="AA19" s="658" t="s">
        <v>657</v>
      </c>
      <c r="AB19" s="747">
        <v>45572</v>
      </c>
      <c r="AC19" s="292">
        <f t="shared" si="4"/>
        <v>103.16207800000001</v>
      </c>
      <c r="AD19" s="293">
        <f t="shared" si="5"/>
        <v>309.48623400000002</v>
      </c>
      <c r="AE19" s="323" t="str">
        <f t="shared" si="6"/>
        <v>.</v>
      </c>
      <c r="AF19" s="323" t="str">
        <f t="shared" si="6"/>
        <v>.</v>
      </c>
      <c r="AH19" s="601"/>
      <c r="AI19" s="601"/>
      <c r="AJ19" s="601"/>
      <c r="AK19" s="601"/>
      <c r="AL19" s="601"/>
      <c r="AM19" s="601"/>
      <c r="AN19" s="6"/>
      <c r="AO19" s="6"/>
      <c r="AP19" s="6"/>
      <c r="AQ19" s="6"/>
      <c r="AR19" s="6"/>
      <c r="AS19" s="6"/>
      <c r="AT19" s="6"/>
      <c r="AU19" s="6"/>
    </row>
    <row r="20" spans="2:16369" ht="30" customHeight="1">
      <c r="B20" s="345"/>
      <c r="C20" s="345"/>
      <c r="D20" s="1435" t="s">
        <v>29</v>
      </c>
      <c r="E20" s="1436"/>
      <c r="F20" s="1436"/>
      <c r="G20" s="1435" t="s">
        <v>30</v>
      </c>
      <c r="H20" s="1436"/>
      <c r="I20" s="1436"/>
      <c r="J20" s="1436"/>
      <c r="K20" s="1436"/>
      <c r="L20" s="1439"/>
      <c r="T20" s="73"/>
      <c r="W20" s="322" t="s">
        <v>615</v>
      </c>
      <c r="X20" s="1030" t="s">
        <v>239</v>
      </c>
      <c r="Y20" s="288" t="str">
        <f t="shared" si="3"/>
        <v>GVFR600-040C (PR930)</v>
      </c>
      <c r="Z20" s="294">
        <v>2</v>
      </c>
      <c r="AA20" s="658" t="s">
        <v>657</v>
      </c>
      <c r="AB20" s="747">
        <v>45572</v>
      </c>
      <c r="AC20" s="292">
        <f t="shared" si="4"/>
        <v>414.17789800000003</v>
      </c>
      <c r="AD20" s="293">
        <f t="shared" si="5"/>
        <v>828.35579600000005</v>
      </c>
      <c r="AE20" s="323" t="str">
        <f t="shared" si="6"/>
        <v>.</v>
      </c>
      <c r="AF20" s="323" t="str">
        <f t="shared" si="6"/>
        <v>.</v>
      </c>
      <c r="AH20" s="601"/>
      <c r="AI20" s="601"/>
      <c r="AJ20" s="601"/>
      <c r="AK20" s="601"/>
      <c r="AL20" s="601"/>
      <c r="AM20" s="601"/>
      <c r="AN20" s="6"/>
      <c r="AO20" s="6"/>
      <c r="AP20" s="6"/>
      <c r="AQ20" s="6"/>
      <c r="AR20" s="6"/>
      <c r="AS20" s="6"/>
      <c r="AT20" s="6"/>
      <c r="AU20" s="6"/>
    </row>
    <row r="21" spans="2:16369" ht="30" customHeight="1" thickBot="1">
      <c r="B21" s="345"/>
      <c r="C21" s="345"/>
      <c r="D21" s="1437"/>
      <c r="E21" s="1438"/>
      <c r="F21" s="1438"/>
      <c r="G21" s="1437"/>
      <c r="H21" s="1438"/>
      <c r="I21" s="1438"/>
      <c r="J21" s="1438"/>
      <c r="K21" s="1438"/>
      <c r="L21" s="1440"/>
      <c r="T21" s="73"/>
      <c r="W21" s="322" t="s">
        <v>615</v>
      </c>
      <c r="X21" s="470" t="s">
        <v>240</v>
      </c>
      <c r="Y21" s="288" t="str">
        <f t="shared" si="3"/>
        <v>VBMT160408GP PV1000</v>
      </c>
      <c r="Z21" s="294">
        <v>5</v>
      </c>
      <c r="AA21" s="658" t="s">
        <v>657</v>
      </c>
      <c r="AB21" s="747">
        <v>45572</v>
      </c>
      <c r="AC21" s="292">
        <f t="shared" si="4"/>
        <v>65.262336000000005</v>
      </c>
      <c r="AD21" s="293">
        <f t="shared" si="5"/>
        <v>326.31168000000002</v>
      </c>
      <c r="AE21" s="323" t="str">
        <f t="shared" si="6"/>
        <v>.</v>
      </c>
      <c r="AF21" s="323" t="str">
        <f t="shared" si="6"/>
        <v>.</v>
      </c>
      <c r="AH21" s="425"/>
      <c r="AI21" s="425"/>
      <c r="AJ21" s="425"/>
      <c r="AK21" s="425"/>
      <c r="AL21" s="425"/>
      <c r="AM21" s="425"/>
      <c r="AN21" s="6"/>
      <c r="AO21" s="6"/>
      <c r="AP21" s="6"/>
      <c r="AQ21" s="6"/>
      <c r="AR21" s="6"/>
      <c r="AS21" s="6"/>
      <c r="AT21" s="6"/>
      <c r="AU21" s="6"/>
    </row>
    <row r="22" spans="2:16369" ht="30" customHeight="1" thickBot="1">
      <c r="B22" s="345"/>
      <c r="C22" s="345"/>
      <c r="D22" s="1441">
        <f>+I17/N2</f>
        <v>1.4825183135670732</v>
      </c>
      <c r="E22" s="1442"/>
      <c r="F22" s="1443"/>
      <c r="G22" s="1444">
        <f>+M17/N2</f>
        <v>0.43137226853658539</v>
      </c>
      <c r="H22" s="1445"/>
      <c r="I22" s="1445"/>
      <c r="J22" s="1445"/>
      <c r="K22" s="1445"/>
      <c r="L22" s="1446"/>
      <c r="T22" s="73"/>
      <c r="W22" s="322" t="s">
        <v>615</v>
      </c>
      <c r="X22" s="470" t="s">
        <v>241</v>
      </c>
      <c r="Y22" s="288" t="str">
        <f t="shared" si="3"/>
        <v xml:space="preserve"> GBA43R200-020 (PV7040)</v>
      </c>
      <c r="Z22" s="294">
        <v>2</v>
      </c>
      <c r="AA22" s="658" t="s">
        <v>657</v>
      </c>
      <c r="AB22" s="747">
        <v>45572</v>
      </c>
      <c r="AC22" s="292">
        <f t="shared" si="4"/>
        <v>178.11179200000001</v>
      </c>
      <c r="AD22" s="293">
        <f t="shared" si="5"/>
        <v>356.22358400000002</v>
      </c>
      <c r="AE22" s="323" t="str">
        <f t="shared" si="6"/>
        <v>.</v>
      </c>
      <c r="AF22" s="323" t="str">
        <f t="shared" si="6"/>
        <v>.</v>
      </c>
      <c r="AH22" s="601"/>
      <c r="AI22" s="177"/>
      <c r="AJ22" s="177"/>
      <c r="AK22" s="177"/>
      <c r="AL22" s="177"/>
      <c r="AM22" s="177"/>
      <c r="AN22" s="6"/>
      <c r="AO22" s="6"/>
      <c r="AP22" s="6"/>
      <c r="AQ22" s="6"/>
      <c r="AR22" s="6"/>
      <c r="AS22" s="6"/>
      <c r="AT22" s="6"/>
      <c r="AU22" s="6"/>
    </row>
    <row r="23" spans="2:16369" ht="30" customHeight="1">
      <c r="B23" s="345"/>
      <c r="C23" s="345"/>
      <c r="D23" s="1428"/>
      <c r="E23" s="1429"/>
      <c r="F23" s="1429"/>
      <c r="G23" s="1429"/>
      <c r="H23" s="1429"/>
      <c r="I23" s="1429"/>
      <c r="J23" s="1429"/>
      <c r="K23" s="1429"/>
      <c r="L23" s="1430"/>
      <c r="N23" s="339"/>
      <c r="O23" s="340"/>
      <c r="P23" s="339"/>
      <c r="Q23" s="341"/>
      <c r="T23" s="73"/>
      <c r="W23" s="322" t="s">
        <v>615</v>
      </c>
      <c r="X23" s="470" t="s">
        <v>242</v>
      </c>
      <c r="Y23" s="288" t="str">
        <f t="shared" si="3"/>
        <v>VBMT110304HQ (PV1000)</v>
      </c>
      <c r="Z23" s="294">
        <v>5</v>
      </c>
      <c r="AA23" s="658" t="s">
        <v>657</v>
      </c>
      <c r="AB23" s="747">
        <v>45572</v>
      </c>
      <c r="AC23" s="292">
        <f t="shared" si="4"/>
        <v>91.435252000000006</v>
      </c>
      <c r="AD23" s="293">
        <f t="shared" si="5"/>
        <v>457.17626000000001</v>
      </c>
      <c r="AE23" s="323" t="str">
        <f t="shared" si="6"/>
        <v>.</v>
      </c>
      <c r="AF23" s="323" t="str">
        <f t="shared" si="6"/>
        <v>.</v>
      </c>
      <c r="AH23" s="23"/>
      <c r="AI23" s="23"/>
      <c r="AJ23" s="23"/>
      <c r="AK23" s="23"/>
      <c r="AL23" s="23"/>
      <c r="AM23" s="23"/>
      <c r="AN23" s="6"/>
      <c r="AO23" s="6"/>
      <c r="AP23" s="6"/>
      <c r="AQ23" s="6"/>
      <c r="AR23" s="6"/>
      <c r="AS23" s="6"/>
      <c r="AT23" s="6"/>
      <c r="AU23" s="6"/>
    </row>
    <row r="24" spans="2:16369" ht="30" customHeight="1">
      <c r="B24" s="345"/>
      <c r="C24" s="345"/>
      <c r="D24" s="1162"/>
      <c r="E24" s="1163"/>
      <c r="F24" s="1163"/>
      <c r="G24" s="1163"/>
      <c r="H24" s="1163"/>
      <c r="I24" s="1163"/>
      <c r="J24" s="1163"/>
      <c r="K24" s="1163"/>
      <c r="L24" s="1164"/>
      <c r="N24" s="341"/>
      <c r="O24" s="344"/>
      <c r="P24" s="341"/>
      <c r="Q24" s="341"/>
      <c r="S24" s="23"/>
      <c r="T24" s="73"/>
      <c r="U24" s="23"/>
      <c r="W24" s="322"/>
      <c r="X24" s="1030"/>
      <c r="Y24" s="288" t="str">
        <f t="shared" si="3"/>
        <v/>
      </c>
      <c r="Z24" s="294"/>
      <c r="AA24" s="294"/>
      <c r="AB24" s="555"/>
      <c r="AC24" s="292" t="str">
        <f t="shared" si="4"/>
        <v/>
      </c>
      <c r="AD24" s="293" t="str">
        <f t="shared" si="5"/>
        <v/>
      </c>
      <c r="AE24" s="323" t="str">
        <f t="shared" si="6"/>
        <v>.</v>
      </c>
      <c r="AF24" s="323" t="str">
        <f t="shared" si="6"/>
        <v>.</v>
      </c>
      <c r="AH24" s="23"/>
      <c r="AI24" s="23"/>
      <c r="AJ24" s="23"/>
      <c r="AK24" s="23"/>
      <c r="AL24" s="23"/>
      <c r="AM24" s="23"/>
      <c r="AN24" s="6"/>
      <c r="AO24" s="6"/>
      <c r="AP24" s="6"/>
      <c r="AQ24" s="6"/>
      <c r="AR24" s="6"/>
      <c r="AS24" s="6"/>
      <c r="AT24" s="6"/>
      <c r="AU24" s="6"/>
    </row>
    <row r="25" spans="2:16369" ht="30" customHeight="1">
      <c r="B25" s="345"/>
      <c r="C25" s="345"/>
      <c r="D25" s="1162"/>
      <c r="E25" s="1163"/>
      <c r="F25" s="1163"/>
      <c r="G25" s="1163"/>
      <c r="H25" s="1163"/>
      <c r="I25" s="1163"/>
      <c r="J25" s="1163"/>
      <c r="K25" s="1163"/>
      <c r="L25" s="1164"/>
      <c r="N25" s="160"/>
      <c r="O25" s="336"/>
      <c r="P25" s="160"/>
      <c r="Q25" s="30"/>
      <c r="S25" s="23"/>
      <c r="T25" s="73"/>
      <c r="U25" s="23"/>
      <c r="W25" s="322"/>
      <c r="X25" s="1030"/>
      <c r="Y25" s="288" t="str">
        <f t="shared" si="3"/>
        <v/>
      </c>
      <c r="Z25" s="294"/>
      <c r="AA25" s="294"/>
      <c r="AB25" s="555"/>
      <c r="AC25" s="292" t="str">
        <f t="shared" si="4"/>
        <v/>
      </c>
      <c r="AD25" s="293" t="str">
        <f t="shared" si="5"/>
        <v/>
      </c>
      <c r="AE25" s="323" t="str">
        <f t="shared" si="6"/>
        <v>.</v>
      </c>
      <c r="AF25" s="323" t="str">
        <f t="shared" si="6"/>
        <v>.</v>
      </c>
      <c r="AH25" s="23"/>
      <c r="AI25" s="23"/>
      <c r="AJ25" s="23"/>
      <c r="AK25" s="23"/>
      <c r="AL25" s="23"/>
      <c r="AM25" s="23"/>
      <c r="AN25" s="6"/>
      <c r="AO25" s="6"/>
      <c r="AP25" s="6"/>
      <c r="AQ25" s="6"/>
      <c r="AR25" s="6"/>
      <c r="AS25" s="6"/>
      <c r="AT25" s="6"/>
      <c r="AU25" s="6"/>
    </row>
    <row r="26" spans="2:16369" ht="30" customHeight="1">
      <c r="B26" s="345"/>
      <c r="C26" s="345"/>
      <c r="D26" s="1162"/>
      <c r="E26" s="1163"/>
      <c r="F26" s="1163"/>
      <c r="G26" s="1163"/>
      <c r="H26" s="1163"/>
      <c r="I26" s="1163"/>
      <c r="J26" s="1163"/>
      <c r="K26" s="1163"/>
      <c r="L26" s="1164"/>
      <c r="N26" s="339"/>
      <c r="O26" s="340"/>
      <c r="P26" s="339"/>
      <c r="Q26" s="341"/>
      <c r="T26" s="73"/>
      <c r="W26" s="322"/>
      <c r="X26" s="1030"/>
      <c r="Y26" s="288" t="str">
        <f t="shared" si="3"/>
        <v/>
      </c>
      <c r="Z26" s="294"/>
      <c r="AA26" s="294"/>
      <c r="AB26" s="555"/>
      <c r="AC26" s="292" t="str">
        <f t="shared" si="4"/>
        <v/>
      </c>
      <c r="AD26" s="293" t="str">
        <f t="shared" si="5"/>
        <v/>
      </c>
      <c r="AE26" s="323" t="str">
        <f t="shared" si="6"/>
        <v>.</v>
      </c>
      <c r="AF26" s="323" t="str">
        <f t="shared" si="6"/>
        <v>.</v>
      </c>
    </row>
    <row r="27" spans="2:16369" ht="30" customHeight="1">
      <c r="B27" s="345"/>
      <c r="C27" s="345"/>
      <c r="D27" s="1162"/>
      <c r="E27" s="1163"/>
      <c r="F27" s="1163"/>
      <c r="G27" s="1163"/>
      <c r="H27" s="1163"/>
      <c r="I27" s="1163"/>
      <c r="J27" s="1163"/>
      <c r="K27" s="1163"/>
      <c r="L27" s="1164"/>
      <c r="N27" s="342" t="s">
        <v>34</v>
      </c>
      <c r="O27" s="343">
        <f>+D22</f>
        <v>1.4825183135670732</v>
      </c>
      <c r="P27" s="339"/>
      <c r="Q27" s="341"/>
      <c r="R27" s="620"/>
      <c r="T27" s="76"/>
      <c r="V27" s="76"/>
      <c r="W27" s="322"/>
      <c r="X27" s="1030"/>
      <c r="Y27" s="288" t="str">
        <f t="shared" si="3"/>
        <v/>
      </c>
      <c r="Z27" s="294"/>
      <c r="AA27" s="294"/>
      <c r="AB27" s="555"/>
      <c r="AC27" s="292" t="str">
        <f t="shared" si="4"/>
        <v/>
      </c>
      <c r="AD27" s="293" t="str">
        <f t="shared" si="5"/>
        <v/>
      </c>
      <c r="AE27" s="323" t="str">
        <f t="shared" si="6"/>
        <v>.</v>
      </c>
      <c r="AF27" s="323" t="str">
        <f t="shared" si="6"/>
        <v>.</v>
      </c>
    </row>
    <row r="28" spans="2:16369" ht="30" customHeight="1">
      <c r="B28" s="345"/>
      <c r="C28" s="345"/>
      <c r="D28" s="1162"/>
      <c r="E28" s="1163"/>
      <c r="F28" s="1163"/>
      <c r="G28" s="1163"/>
      <c r="H28" s="1163"/>
      <c r="I28" s="1163"/>
      <c r="J28" s="1163"/>
      <c r="K28" s="1163"/>
      <c r="L28" s="1164"/>
      <c r="M28" s="287"/>
      <c r="N28" s="342" t="s">
        <v>35</v>
      </c>
      <c r="O28" s="343">
        <f>+G22</f>
        <v>0.43137226853658539</v>
      </c>
      <c r="P28" s="339"/>
      <c r="Q28" s="341"/>
      <c r="S28" s="25"/>
      <c r="T28" s="25"/>
      <c r="U28" s="25"/>
      <c r="W28" s="322"/>
      <c r="X28" s="1030"/>
      <c r="Y28" s="288" t="str">
        <f t="shared" si="3"/>
        <v/>
      </c>
      <c r="Z28" s="294"/>
      <c r="AA28" s="294"/>
      <c r="AB28" s="555"/>
      <c r="AC28" s="292" t="str">
        <f t="shared" si="4"/>
        <v/>
      </c>
      <c r="AD28" s="293" t="str">
        <f t="shared" si="5"/>
        <v/>
      </c>
      <c r="AE28" s="323" t="str">
        <f t="shared" si="6"/>
        <v>.</v>
      </c>
      <c r="AF28" s="323" t="str">
        <f t="shared" si="6"/>
        <v>.</v>
      </c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  <c r="HF28" s="25"/>
      <c r="HG28" s="25"/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  <c r="HX28" s="25"/>
      <c r="HY28" s="25"/>
      <c r="HZ28" s="25"/>
      <c r="IA28" s="25"/>
      <c r="IB28" s="25"/>
      <c r="IC28" s="25"/>
      <c r="ID28" s="25"/>
      <c r="IE28" s="25"/>
      <c r="IF28" s="25"/>
      <c r="IG28" s="25"/>
      <c r="IH28" s="25"/>
      <c r="II28" s="25"/>
      <c r="IJ28" s="25"/>
      <c r="IK28" s="25"/>
      <c r="IL28" s="25"/>
      <c r="IM28" s="25"/>
      <c r="IN28" s="25"/>
      <c r="IO28" s="25"/>
      <c r="IP28" s="25"/>
      <c r="IQ28" s="25"/>
      <c r="IR28" s="25"/>
      <c r="IS28" s="25"/>
      <c r="IT28" s="25"/>
      <c r="IU28" s="25"/>
      <c r="IV28" s="25"/>
      <c r="IW28" s="25"/>
      <c r="IX28" s="25"/>
      <c r="IY28" s="25"/>
      <c r="IZ28" s="25"/>
      <c r="JA28" s="25"/>
      <c r="JB28" s="25"/>
      <c r="JC28" s="25"/>
      <c r="JD28" s="25"/>
      <c r="JE28" s="25"/>
      <c r="JF28" s="25"/>
      <c r="JG28" s="25"/>
      <c r="JH28" s="25"/>
      <c r="JI28" s="25"/>
      <c r="JJ28" s="25"/>
      <c r="JK28" s="25"/>
      <c r="JL28" s="25"/>
      <c r="JM28" s="25"/>
      <c r="JN28" s="25"/>
      <c r="JO28" s="25"/>
      <c r="JP28" s="25"/>
      <c r="JQ28" s="25"/>
      <c r="JR28" s="25"/>
      <c r="JS28" s="25"/>
      <c r="JT28" s="25"/>
      <c r="JU28" s="25"/>
      <c r="JV28" s="25"/>
      <c r="JW28" s="25"/>
      <c r="JX28" s="25"/>
      <c r="JY28" s="25"/>
      <c r="JZ28" s="25"/>
      <c r="KA28" s="25"/>
      <c r="KB28" s="25"/>
      <c r="KC28" s="25"/>
      <c r="KD28" s="25"/>
      <c r="KE28" s="25"/>
      <c r="KF28" s="25"/>
      <c r="KG28" s="25"/>
      <c r="KH28" s="25"/>
      <c r="KI28" s="25"/>
      <c r="KJ28" s="25"/>
      <c r="KK28" s="25"/>
      <c r="KL28" s="25"/>
      <c r="KM28" s="25"/>
      <c r="KN28" s="25"/>
      <c r="KO28" s="25"/>
      <c r="KP28" s="25"/>
      <c r="KQ28" s="25"/>
      <c r="KR28" s="25"/>
      <c r="KS28" s="25"/>
      <c r="KT28" s="25"/>
      <c r="KU28" s="25"/>
      <c r="KV28" s="25"/>
      <c r="KW28" s="25"/>
      <c r="KX28" s="25"/>
      <c r="KY28" s="25"/>
      <c r="KZ28" s="25"/>
      <c r="LA28" s="25"/>
      <c r="LB28" s="25"/>
      <c r="LC28" s="25"/>
      <c r="LD28" s="25"/>
      <c r="LE28" s="25"/>
      <c r="LF28" s="25"/>
      <c r="LG28" s="25"/>
      <c r="LH28" s="25"/>
      <c r="LI28" s="25"/>
      <c r="LJ28" s="25"/>
      <c r="LK28" s="25"/>
      <c r="LL28" s="25"/>
      <c r="LM28" s="25"/>
      <c r="LN28" s="25"/>
      <c r="LO28" s="25"/>
      <c r="LP28" s="25"/>
      <c r="LQ28" s="25"/>
      <c r="LR28" s="25"/>
      <c r="LS28" s="25"/>
      <c r="LT28" s="25"/>
      <c r="LU28" s="25"/>
      <c r="LV28" s="25"/>
      <c r="LW28" s="25"/>
      <c r="LX28" s="25"/>
      <c r="LY28" s="25"/>
      <c r="LZ28" s="25"/>
      <c r="MA28" s="25"/>
      <c r="MB28" s="25"/>
      <c r="MC28" s="25"/>
      <c r="MD28" s="25"/>
      <c r="ME28" s="25"/>
      <c r="MF28" s="25"/>
      <c r="MG28" s="25"/>
      <c r="MH28" s="25"/>
      <c r="MI28" s="25"/>
      <c r="MJ28" s="25"/>
      <c r="MK28" s="25"/>
      <c r="ML28" s="25"/>
      <c r="MM28" s="25"/>
      <c r="MN28" s="25"/>
      <c r="MO28" s="25"/>
      <c r="MP28" s="25"/>
      <c r="MQ28" s="25"/>
      <c r="MR28" s="25"/>
      <c r="MS28" s="25"/>
      <c r="MT28" s="25"/>
      <c r="MU28" s="25"/>
      <c r="MV28" s="25"/>
      <c r="MW28" s="25"/>
      <c r="MX28" s="25"/>
      <c r="MY28" s="25"/>
      <c r="MZ28" s="25"/>
      <c r="NA28" s="25"/>
      <c r="NB28" s="25"/>
      <c r="NC28" s="25"/>
      <c r="ND28" s="25"/>
      <c r="NE28" s="25"/>
      <c r="NF28" s="25"/>
      <c r="NG28" s="25"/>
      <c r="NH28" s="25"/>
      <c r="NI28" s="25"/>
      <c r="NJ28" s="25"/>
      <c r="NK28" s="25"/>
      <c r="NL28" s="25"/>
      <c r="NM28" s="25"/>
      <c r="NN28" s="25"/>
      <c r="NO28" s="25"/>
      <c r="NP28" s="25"/>
      <c r="NQ28" s="25"/>
      <c r="NR28" s="25"/>
      <c r="NS28" s="25"/>
      <c r="NT28" s="25"/>
      <c r="NU28" s="25"/>
      <c r="NV28" s="25"/>
      <c r="NW28" s="25"/>
      <c r="NX28" s="25"/>
      <c r="NY28" s="25"/>
      <c r="NZ28" s="25"/>
      <c r="OA28" s="25"/>
      <c r="OB28" s="25"/>
      <c r="OC28" s="25"/>
      <c r="OD28" s="25"/>
      <c r="OE28" s="25"/>
      <c r="OF28" s="25"/>
      <c r="OG28" s="25"/>
      <c r="OH28" s="25"/>
      <c r="OI28" s="25"/>
      <c r="OJ28" s="25"/>
      <c r="OK28" s="25"/>
      <c r="OL28" s="25"/>
      <c r="OM28" s="25"/>
      <c r="ON28" s="25"/>
      <c r="OO28" s="25"/>
      <c r="OP28" s="25"/>
      <c r="OQ28" s="25"/>
      <c r="OR28" s="25"/>
      <c r="OS28" s="25"/>
      <c r="OT28" s="25"/>
      <c r="OU28" s="25"/>
      <c r="OV28" s="25"/>
      <c r="OW28" s="25"/>
      <c r="OX28" s="25"/>
      <c r="OY28" s="25"/>
      <c r="OZ28" s="25"/>
      <c r="PA28" s="25"/>
      <c r="PB28" s="25"/>
      <c r="PC28" s="25"/>
      <c r="PD28" s="25"/>
      <c r="PE28" s="25"/>
      <c r="PF28" s="25"/>
      <c r="PG28" s="25"/>
      <c r="PH28" s="25"/>
      <c r="PI28" s="25"/>
      <c r="PJ28" s="25"/>
      <c r="PK28" s="25"/>
      <c r="PL28" s="25"/>
      <c r="PM28" s="25"/>
      <c r="PN28" s="25"/>
      <c r="PO28" s="25"/>
      <c r="PP28" s="25"/>
      <c r="PQ28" s="25"/>
      <c r="PR28" s="25"/>
      <c r="PS28" s="25"/>
      <c r="PT28" s="25"/>
      <c r="PU28" s="25"/>
      <c r="PV28" s="25"/>
      <c r="PW28" s="25"/>
      <c r="PX28" s="25"/>
      <c r="PY28" s="25"/>
      <c r="PZ28" s="25"/>
      <c r="QA28" s="25"/>
      <c r="QB28" s="25"/>
      <c r="QC28" s="25"/>
      <c r="QD28" s="25"/>
      <c r="QE28" s="25"/>
      <c r="QF28" s="25"/>
      <c r="QG28" s="25"/>
      <c r="QH28" s="25"/>
      <c r="QI28" s="25"/>
      <c r="QJ28" s="25"/>
      <c r="QK28" s="25"/>
      <c r="QL28" s="25"/>
      <c r="QM28" s="25"/>
      <c r="QN28" s="25"/>
      <c r="QO28" s="25"/>
      <c r="QP28" s="25"/>
      <c r="QQ28" s="25"/>
      <c r="QR28" s="25"/>
      <c r="QS28" s="25"/>
      <c r="QT28" s="25"/>
      <c r="QU28" s="25"/>
      <c r="QV28" s="25"/>
      <c r="QW28" s="25"/>
      <c r="QX28" s="25"/>
      <c r="QY28" s="25"/>
      <c r="QZ28" s="25"/>
      <c r="RA28" s="25"/>
      <c r="RB28" s="25"/>
      <c r="RC28" s="25"/>
      <c r="RD28" s="25"/>
      <c r="RE28" s="25"/>
      <c r="RF28" s="25"/>
      <c r="RG28" s="25"/>
      <c r="RH28" s="25"/>
      <c r="RI28" s="25"/>
      <c r="RJ28" s="25"/>
      <c r="RK28" s="25"/>
      <c r="RL28" s="25"/>
      <c r="RM28" s="25"/>
      <c r="RN28" s="25"/>
      <c r="RO28" s="25"/>
      <c r="RP28" s="25"/>
      <c r="RQ28" s="25"/>
      <c r="RR28" s="25"/>
      <c r="RS28" s="25"/>
      <c r="RT28" s="25"/>
      <c r="RU28" s="25"/>
      <c r="RV28" s="25"/>
      <c r="RW28" s="25"/>
      <c r="RX28" s="25"/>
      <c r="RY28" s="25"/>
      <c r="RZ28" s="25"/>
      <c r="SA28" s="25"/>
      <c r="SB28" s="25"/>
      <c r="SC28" s="25"/>
      <c r="SD28" s="25"/>
      <c r="SE28" s="25"/>
      <c r="SF28" s="25"/>
      <c r="SG28" s="25"/>
      <c r="SH28" s="25"/>
      <c r="SI28" s="25"/>
      <c r="SJ28" s="25"/>
      <c r="SK28" s="25"/>
      <c r="SL28" s="25"/>
      <c r="SM28" s="25"/>
      <c r="SN28" s="25"/>
      <c r="SO28" s="25"/>
      <c r="SP28" s="25"/>
      <c r="SQ28" s="25"/>
      <c r="SR28" s="25"/>
      <c r="SS28" s="25"/>
      <c r="ST28" s="25"/>
      <c r="SU28" s="25"/>
      <c r="SV28" s="25"/>
      <c r="SW28" s="25"/>
      <c r="SX28" s="25"/>
      <c r="SY28" s="25"/>
      <c r="SZ28" s="25"/>
      <c r="TA28" s="25"/>
      <c r="TB28" s="25"/>
      <c r="TC28" s="25"/>
      <c r="TD28" s="25"/>
      <c r="TE28" s="25"/>
      <c r="TF28" s="25"/>
      <c r="TG28" s="25"/>
      <c r="TH28" s="25"/>
      <c r="TI28" s="25"/>
      <c r="TJ28" s="25"/>
      <c r="TK28" s="25"/>
      <c r="TL28" s="25"/>
      <c r="TM28" s="25"/>
      <c r="TN28" s="25"/>
      <c r="TO28" s="25"/>
      <c r="TP28" s="25"/>
      <c r="TQ28" s="25"/>
      <c r="TR28" s="25"/>
      <c r="TS28" s="25"/>
      <c r="TT28" s="25"/>
      <c r="TU28" s="25"/>
      <c r="TV28" s="25"/>
      <c r="TW28" s="25"/>
      <c r="TX28" s="25"/>
      <c r="TY28" s="25"/>
      <c r="TZ28" s="25"/>
      <c r="UA28" s="25"/>
      <c r="UB28" s="25"/>
      <c r="UC28" s="25"/>
      <c r="UD28" s="25"/>
      <c r="UE28" s="25"/>
      <c r="UF28" s="25"/>
      <c r="UG28" s="25"/>
      <c r="UH28" s="25"/>
      <c r="UI28" s="25"/>
      <c r="UJ28" s="25"/>
      <c r="UK28" s="25"/>
      <c r="UL28" s="25"/>
      <c r="UM28" s="25"/>
      <c r="UN28" s="25"/>
      <c r="UO28" s="25"/>
      <c r="UP28" s="25"/>
      <c r="UQ28" s="25"/>
      <c r="UR28" s="25"/>
      <c r="US28" s="25"/>
      <c r="UT28" s="25"/>
      <c r="UU28" s="25"/>
      <c r="UV28" s="25"/>
      <c r="UW28" s="25"/>
      <c r="UX28" s="25"/>
      <c r="UY28" s="25"/>
      <c r="UZ28" s="25"/>
      <c r="VA28" s="25"/>
      <c r="VB28" s="25"/>
      <c r="VC28" s="25"/>
      <c r="VD28" s="25"/>
      <c r="VE28" s="25"/>
      <c r="VF28" s="25"/>
      <c r="VG28" s="25"/>
      <c r="VH28" s="25"/>
      <c r="VI28" s="25"/>
      <c r="VJ28" s="25"/>
      <c r="VK28" s="25"/>
      <c r="VL28" s="25"/>
      <c r="VM28" s="25"/>
      <c r="VN28" s="25"/>
      <c r="VO28" s="25"/>
      <c r="VP28" s="25"/>
      <c r="VQ28" s="25"/>
      <c r="VR28" s="25"/>
      <c r="VS28" s="25"/>
      <c r="VT28" s="25"/>
      <c r="VU28" s="25"/>
      <c r="VV28" s="25"/>
      <c r="VW28" s="25"/>
      <c r="VX28" s="25"/>
      <c r="VY28" s="25"/>
      <c r="VZ28" s="25"/>
      <c r="WA28" s="25"/>
      <c r="WB28" s="25"/>
      <c r="WC28" s="25"/>
      <c r="WD28" s="25"/>
      <c r="WE28" s="25"/>
      <c r="WF28" s="25"/>
      <c r="WG28" s="25"/>
      <c r="WH28" s="25"/>
      <c r="WI28" s="25"/>
      <c r="WJ28" s="25"/>
      <c r="WK28" s="25"/>
      <c r="WL28" s="25"/>
      <c r="WM28" s="25"/>
      <c r="WN28" s="25"/>
      <c r="WO28" s="25"/>
      <c r="WP28" s="25"/>
      <c r="WQ28" s="25"/>
      <c r="WR28" s="25"/>
      <c r="WS28" s="25"/>
      <c r="WT28" s="25"/>
      <c r="WU28" s="25"/>
      <c r="WV28" s="25"/>
      <c r="WW28" s="25"/>
      <c r="WX28" s="25"/>
      <c r="WY28" s="25"/>
      <c r="WZ28" s="25"/>
      <c r="XA28" s="25"/>
      <c r="XB28" s="25"/>
      <c r="XC28" s="25"/>
      <c r="XD28" s="25"/>
      <c r="XE28" s="25"/>
      <c r="XF28" s="25"/>
      <c r="XG28" s="25"/>
      <c r="XH28" s="25"/>
      <c r="XI28" s="25"/>
      <c r="XJ28" s="25"/>
      <c r="XK28" s="25"/>
      <c r="XL28" s="25"/>
      <c r="XM28" s="25"/>
      <c r="XN28" s="25"/>
      <c r="XO28" s="25"/>
      <c r="XP28" s="25"/>
      <c r="XQ28" s="25"/>
      <c r="XR28" s="25"/>
      <c r="XS28" s="25"/>
      <c r="XT28" s="25"/>
      <c r="XU28" s="25"/>
      <c r="XV28" s="25"/>
      <c r="XW28" s="25"/>
      <c r="XX28" s="25"/>
      <c r="XY28" s="25"/>
      <c r="XZ28" s="25"/>
      <c r="YA28" s="25"/>
      <c r="YB28" s="25"/>
      <c r="YC28" s="25"/>
      <c r="YD28" s="25"/>
      <c r="YE28" s="25"/>
      <c r="YF28" s="25"/>
      <c r="YG28" s="25"/>
      <c r="YH28" s="25"/>
      <c r="YI28" s="25"/>
      <c r="YJ28" s="25"/>
      <c r="YK28" s="25"/>
      <c r="YL28" s="25"/>
      <c r="YM28" s="25"/>
      <c r="YN28" s="25"/>
      <c r="YO28" s="25"/>
      <c r="YP28" s="25"/>
      <c r="YQ28" s="25"/>
      <c r="YR28" s="25"/>
      <c r="YS28" s="25"/>
      <c r="YT28" s="25"/>
      <c r="YU28" s="25"/>
      <c r="YV28" s="25"/>
      <c r="YW28" s="25"/>
      <c r="YX28" s="25"/>
      <c r="YY28" s="25"/>
      <c r="YZ28" s="25"/>
      <c r="ZA28" s="25"/>
      <c r="ZB28" s="25"/>
      <c r="ZC28" s="25"/>
      <c r="ZD28" s="25"/>
      <c r="ZE28" s="25"/>
      <c r="ZF28" s="25"/>
      <c r="ZG28" s="25"/>
      <c r="ZH28" s="25"/>
      <c r="ZI28" s="25"/>
      <c r="ZJ28" s="25"/>
      <c r="ZK28" s="25"/>
      <c r="ZL28" s="25"/>
      <c r="ZM28" s="25"/>
      <c r="ZN28" s="25"/>
      <c r="ZO28" s="25"/>
      <c r="ZP28" s="25"/>
      <c r="ZQ28" s="25"/>
      <c r="ZR28" s="25"/>
      <c r="ZS28" s="25"/>
      <c r="ZT28" s="25"/>
      <c r="ZU28" s="25"/>
      <c r="ZV28" s="25"/>
      <c r="ZW28" s="25"/>
      <c r="ZX28" s="25"/>
      <c r="ZY28" s="25"/>
      <c r="ZZ28" s="25"/>
      <c r="AAA28" s="25"/>
      <c r="AAB28" s="25"/>
      <c r="AAC28" s="25"/>
      <c r="AAD28" s="25"/>
      <c r="AAE28" s="25"/>
      <c r="AAF28" s="25"/>
      <c r="AAG28" s="25"/>
      <c r="AAH28" s="25"/>
      <c r="AAI28" s="25"/>
      <c r="AAJ28" s="25"/>
      <c r="AAK28" s="25"/>
      <c r="AAL28" s="25"/>
      <c r="AAM28" s="25"/>
      <c r="AAN28" s="25"/>
      <c r="AAO28" s="25"/>
      <c r="AAP28" s="25"/>
      <c r="AAQ28" s="25"/>
      <c r="AAR28" s="25"/>
      <c r="AAS28" s="25"/>
      <c r="AAT28" s="25"/>
      <c r="AAU28" s="25"/>
      <c r="AAV28" s="25"/>
      <c r="AAW28" s="25"/>
      <c r="AAX28" s="25"/>
      <c r="AAY28" s="25"/>
      <c r="AAZ28" s="25"/>
      <c r="ABA28" s="25"/>
      <c r="ABB28" s="25"/>
      <c r="ABC28" s="25"/>
      <c r="ABD28" s="25"/>
      <c r="ABE28" s="25"/>
      <c r="ABF28" s="25"/>
      <c r="ABG28" s="25"/>
      <c r="ABH28" s="25"/>
      <c r="ABI28" s="25"/>
      <c r="ABJ28" s="25"/>
      <c r="ABK28" s="25"/>
      <c r="ABL28" s="25"/>
      <c r="ABM28" s="25"/>
      <c r="ABN28" s="25"/>
      <c r="ABO28" s="25"/>
      <c r="ABP28" s="25"/>
      <c r="ABQ28" s="25"/>
      <c r="ABR28" s="25"/>
      <c r="ABS28" s="25"/>
      <c r="ABT28" s="25"/>
      <c r="ABU28" s="25"/>
      <c r="ABV28" s="25"/>
      <c r="ABW28" s="25"/>
      <c r="ABX28" s="25"/>
      <c r="ABY28" s="25"/>
      <c r="ABZ28" s="25"/>
      <c r="ACA28" s="25"/>
      <c r="ACB28" s="25"/>
      <c r="ACC28" s="25"/>
      <c r="ACD28" s="25"/>
      <c r="ACE28" s="25"/>
      <c r="ACF28" s="25"/>
      <c r="ACG28" s="25"/>
      <c r="ACH28" s="25"/>
      <c r="ACI28" s="25"/>
      <c r="ACJ28" s="25"/>
      <c r="ACK28" s="25"/>
      <c r="ACL28" s="25"/>
      <c r="ACM28" s="25"/>
      <c r="ACN28" s="25"/>
      <c r="ACO28" s="25"/>
      <c r="ACP28" s="25"/>
      <c r="ACQ28" s="25"/>
      <c r="ACR28" s="25"/>
      <c r="ACS28" s="25"/>
      <c r="ACT28" s="25"/>
      <c r="ACU28" s="25"/>
      <c r="ACV28" s="25"/>
      <c r="ACW28" s="25"/>
      <c r="ACX28" s="25"/>
      <c r="ACY28" s="25"/>
      <c r="ACZ28" s="25"/>
      <c r="ADA28" s="25"/>
      <c r="ADB28" s="25"/>
      <c r="ADC28" s="25"/>
      <c r="ADD28" s="25"/>
      <c r="ADE28" s="25"/>
      <c r="ADF28" s="25"/>
      <c r="ADG28" s="25"/>
      <c r="ADH28" s="25"/>
      <c r="ADI28" s="25"/>
      <c r="ADJ28" s="25"/>
      <c r="ADK28" s="25"/>
      <c r="ADL28" s="25"/>
      <c r="ADM28" s="25"/>
      <c r="ADN28" s="25"/>
      <c r="ADO28" s="25"/>
      <c r="ADP28" s="25"/>
      <c r="ADQ28" s="25"/>
      <c r="ADR28" s="25"/>
      <c r="ADS28" s="25"/>
      <c r="ADT28" s="25"/>
      <c r="ADU28" s="25"/>
      <c r="ADV28" s="25"/>
      <c r="ADW28" s="25"/>
      <c r="ADX28" s="25"/>
      <c r="ADY28" s="25"/>
      <c r="ADZ28" s="25"/>
      <c r="AEA28" s="25"/>
      <c r="AEB28" s="25"/>
      <c r="AEC28" s="25"/>
      <c r="AED28" s="25"/>
      <c r="AEE28" s="25"/>
      <c r="AEF28" s="25"/>
      <c r="AEG28" s="25"/>
      <c r="AEH28" s="25"/>
      <c r="AEI28" s="25"/>
      <c r="AEJ28" s="25"/>
      <c r="AEK28" s="25"/>
      <c r="AEL28" s="25"/>
      <c r="AEM28" s="25"/>
      <c r="AEN28" s="25"/>
      <c r="AEO28" s="25"/>
      <c r="AEP28" s="25"/>
      <c r="AEQ28" s="25"/>
      <c r="AER28" s="25"/>
      <c r="AES28" s="25"/>
      <c r="AET28" s="25"/>
      <c r="AEU28" s="25"/>
      <c r="AEV28" s="25"/>
      <c r="AEW28" s="25"/>
      <c r="AEX28" s="25"/>
      <c r="AEY28" s="25"/>
      <c r="AEZ28" s="25"/>
      <c r="AFA28" s="25"/>
      <c r="AFB28" s="25"/>
      <c r="AFC28" s="25"/>
      <c r="AFD28" s="25"/>
      <c r="AFE28" s="25"/>
      <c r="AFF28" s="25"/>
      <c r="AFG28" s="25"/>
      <c r="AFH28" s="25"/>
      <c r="AFI28" s="25"/>
      <c r="AFJ28" s="25"/>
      <c r="AFK28" s="25"/>
      <c r="AFL28" s="25"/>
      <c r="AFM28" s="25"/>
      <c r="AFN28" s="25"/>
      <c r="AFO28" s="25"/>
      <c r="AFP28" s="25"/>
      <c r="AFQ28" s="25"/>
      <c r="AFR28" s="25"/>
      <c r="AFS28" s="25"/>
      <c r="AFT28" s="25"/>
      <c r="AFU28" s="25"/>
      <c r="AFV28" s="25"/>
      <c r="AFW28" s="25"/>
      <c r="AFX28" s="25"/>
      <c r="AFY28" s="25"/>
      <c r="AFZ28" s="25"/>
      <c r="AGA28" s="25"/>
      <c r="AGB28" s="25"/>
      <c r="AGC28" s="25"/>
      <c r="AGD28" s="25"/>
      <c r="AGE28" s="25"/>
      <c r="AGF28" s="25"/>
      <c r="AGG28" s="25"/>
      <c r="AGH28" s="25"/>
      <c r="AGI28" s="25"/>
      <c r="AGJ28" s="25"/>
      <c r="AGK28" s="25"/>
      <c r="AGL28" s="25"/>
      <c r="AGM28" s="25"/>
      <c r="AGN28" s="25"/>
      <c r="AGO28" s="25"/>
      <c r="AGP28" s="25"/>
      <c r="AGQ28" s="25"/>
      <c r="AGR28" s="25"/>
      <c r="AGS28" s="25"/>
      <c r="AGT28" s="25"/>
      <c r="AGU28" s="25"/>
      <c r="AGV28" s="25"/>
      <c r="AGW28" s="25"/>
      <c r="AGX28" s="25"/>
      <c r="AGY28" s="25"/>
      <c r="AGZ28" s="25"/>
      <c r="AHA28" s="25"/>
      <c r="AHB28" s="25"/>
      <c r="AHC28" s="25"/>
      <c r="AHD28" s="25"/>
      <c r="AHE28" s="25"/>
      <c r="AHF28" s="25"/>
      <c r="AHG28" s="25"/>
      <c r="AHH28" s="25"/>
      <c r="AHI28" s="25"/>
      <c r="AHJ28" s="25"/>
      <c r="AHK28" s="25"/>
      <c r="AHL28" s="25"/>
      <c r="AHM28" s="25"/>
      <c r="AHN28" s="25"/>
      <c r="AHO28" s="25"/>
      <c r="AHP28" s="25"/>
      <c r="AHQ28" s="25"/>
      <c r="AHR28" s="25"/>
      <c r="AHS28" s="25"/>
      <c r="AHT28" s="25"/>
      <c r="AHU28" s="25"/>
      <c r="AHV28" s="25"/>
      <c r="AHW28" s="25"/>
      <c r="AHX28" s="25"/>
      <c r="AHY28" s="25"/>
      <c r="AHZ28" s="25"/>
      <c r="AIA28" s="25"/>
      <c r="AIB28" s="25"/>
      <c r="AIC28" s="25"/>
      <c r="AID28" s="25"/>
      <c r="AIE28" s="25"/>
      <c r="AIF28" s="25"/>
      <c r="AIG28" s="25"/>
      <c r="AIH28" s="25"/>
      <c r="AII28" s="25"/>
      <c r="AIJ28" s="25"/>
      <c r="AIK28" s="25"/>
      <c r="AIL28" s="25"/>
      <c r="AIM28" s="25"/>
      <c r="AIN28" s="25"/>
      <c r="AIO28" s="25"/>
      <c r="AIP28" s="25"/>
      <c r="AIQ28" s="25"/>
      <c r="AIR28" s="25"/>
      <c r="AIS28" s="25"/>
      <c r="AIT28" s="25"/>
      <c r="AIU28" s="25"/>
      <c r="AIV28" s="25"/>
      <c r="AIW28" s="25"/>
      <c r="AIX28" s="25"/>
      <c r="AIY28" s="25"/>
      <c r="AIZ28" s="25"/>
      <c r="AJA28" s="25"/>
      <c r="AJB28" s="25"/>
      <c r="AJC28" s="25"/>
      <c r="AJD28" s="25"/>
      <c r="AJE28" s="25"/>
      <c r="AJF28" s="25"/>
      <c r="AJG28" s="25"/>
      <c r="AJH28" s="25"/>
      <c r="AJI28" s="25"/>
      <c r="AJJ28" s="25"/>
      <c r="AJK28" s="25"/>
      <c r="AJL28" s="25"/>
      <c r="AJM28" s="25"/>
      <c r="AJN28" s="25"/>
      <c r="AJO28" s="25"/>
      <c r="AJP28" s="25"/>
      <c r="AJQ28" s="25"/>
      <c r="AJR28" s="25"/>
      <c r="AJS28" s="25"/>
      <c r="AJT28" s="25"/>
      <c r="AJU28" s="25"/>
      <c r="AJV28" s="25"/>
      <c r="AJW28" s="25"/>
      <c r="AJX28" s="25"/>
      <c r="AJY28" s="25"/>
      <c r="AJZ28" s="25"/>
      <c r="AKA28" s="25"/>
      <c r="AKB28" s="25"/>
      <c r="AKC28" s="25"/>
      <c r="AKD28" s="25"/>
      <c r="AKE28" s="25"/>
      <c r="AKF28" s="25"/>
      <c r="AKG28" s="25"/>
      <c r="AKH28" s="25"/>
      <c r="AKI28" s="25"/>
      <c r="AKJ28" s="25"/>
      <c r="AKK28" s="25"/>
      <c r="AKL28" s="25"/>
      <c r="AKM28" s="25"/>
      <c r="AKN28" s="25"/>
      <c r="AKO28" s="25"/>
      <c r="AKP28" s="25"/>
      <c r="AKQ28" s="25"/>
      <c r="AKR28" s="25"/>
      <c r="AKS28" s="25"/>
      <c r="AKT28" s="25"/>
      <c r="AKU28" s="25"/>
      <c r="AKV28" s="25"/>
      <c r="AKW28" s="25"/>
      <c r="AKX28" s="25"/>
      <c r="AKY28" s="25"/>
      <c r="AKZ28" s="25"/>
      <c r="ALA28" s="25"/>
      <c r="ALB28" s="25"/>
      <c r="ALC28" s="25"/>
      <c r="ALD28" s="25"/>
      <c r="ALE28" s="25"/>
      <c r="ALF28" s="25"/>
      <c r="ALG28" s="25"/>
      <c r="ALH28" s="25"/>
      <c r="ALI28" s="25"/>
      <c r="ALJ28" s="25"/>
      <c r="ALK28" s="25"/>
      <c r="ALL28" s="25"/>
      <c r="ALM28" s="25"/>
      <c r="ALN28" s="25"/>
      <c r="ALO28" s="25"/>
      <c r="ALP28" s="25"/>
      <c r="ALQ28" s="25"/>
      <c r="ALR28" s="25"/>
      <c r="ALS28" s="25"/>
      <c r="ALT28" s="25"/>
      <c r="ALU28" s="25"/>
      <c r="ALV28" s="25"/>
      <c r="ALW28" s="25"/>
      <c r="ALX28" s="25"/>
      <c r="ALY28" s="25"/>
      <c r="ALZ28" s="25"/>
      <c r="AMA28" s="25"/>
      <c r="AMB28" s="25"/>
      <c r="AMC28" s="25"/>
      <c r="AMD28" s="25"/>
      <c r="AME28" s="25"/>
      <c r="AMF28" s="25"/>
      <c r="AMG28" s="25"/>
      <c r="AMH28" s="25"/>
      <c r="AMI28" s="25"/>
      <c r="AMJ28" s="25"/>
      <c r="AMK28" s="25"/>
      <c r="AML28" s="25"/>
      <c r="AMM28" s="25"/>
      <c r="AMN28" s="25"/>
      <c r="AMO28" s="25"/>
      <c r="AMP28" s="25"/>
      <c r="AMQ28" s="25"/>
      <c r="AMR28" s="25"/>
      <c r="AMS28" s="25"/>
      <c r="AMT28" s="25"/>
      <c r="AMU28" s="25"/>
      <c r="AMV28" s="25"/>
      <c r="AMW28" s="25"/>
      <c r="AMX28" s="25"/>
      <c r="AMY28" s="25"/>
      <c r="AMZ28" s="25"/>
      <c r="ANA28" s="25"/>
      <c r="ANB28" s="25"/>
      <c r="ANC28" s="25"/>
      <c r="AND28" s="25"/>
      <c r="ANE28" s="25"/>
      <c r="ANF28" s="25"/>
      <c r="ANG28" s="25"/>
      <c r="ANH28" s="25"/>
      <c r="ANI28" s="25"/>
      <c r="ANJ28" s="25"/>
      <c r="ANK28" s="25"/>
      <c r="ANL28" s="25"/>
      <c r="ANM28" s="25"/>
      <c r="ANN28" s="25"/>
      <c r="ANO28" s="25"/>
      <c r="ANP28" s="25"/>
      <c r="ANQ28" s="25"/>
      <c r="ANR28" s="25"/>
      <c r="ANS28" s="25"/>
      <c r="ANT28" s="25"/>
      <c r="ANU28" s="25"/>
      <c r="ANV28" s="25"/>
      <c r="ANW28" s="25"/>
      <c r="ANX28" s="25"/>
      <c r="ANY28" s="25"/>
      <c r="ANZ28" s="25"/>
      <c r="AOA28" s="25"/>
      <c r="AOB28" s="25"/>
      <c r="AOC28" s="25"/>
      <c r="AOD28" s="25"/>
      <c r="AOE28" s="25"/>
      <c r="AOF28" s="25"/>
      <c r="AOG28" s="25"/>
      <c r="AOH28" s="25"/>
      <c r="AOI28" s="25"/>
      <c r="AOJ28" s="25"/>
      <c r="AOK28" s="25"/>
      <c r="AOL28" s="25"/>
      <c r="AOM28" s="25"/>
      <c r="AON28" s="25"/>
      <c r="AOO28" s="25"/>
      <c r="AOP28" s="25"/>
      <c r="AOQ28" s="25"/>
      <c r="AOR28" s="25"/>
      <c r="AOS28" s="25"/>
      <c r="AOT28" s="25"/>
      <c r="AOU28" s="25"/>
      <c r="AOV28" s="25"/>
      <c r="AOW28" s="25"/>
      <c r="AOX28" s="25"/>
      <c r="AOY28" s="25"/>
      <c r="AOZ28" s="25"/>
      <c r="APA28" s="25"/>
      <c r="APB28" s="25"/>
      <c r="APC28" s="25"/>
      <c r="APD28" s="25"/>
      <c r="APE28" s="25"/>
      <c r="APF28" s="25"/>
      <c r="APG28" s="25"/>
      <c r="APH28" s="25"/>
      <c r="API28" s="25"/>
      <c r="APJ28" s="25"/>
      <c r="APK28" s="25"/>
      <c r="APL28" s="25"/>
      <c r="APM28" s="25"/>
      <c r="APN28" s="25"/>
      <c r="APO28" s="25"/>
      <c r="APP28" s="25"/>
      <c r="APQ28" s="25"/>
      <c r="APR28" s="25"/>
      <c r="APS28" s="25"/>
      <c r="APT28" s="25"/>
      <c r="APU28" s="25"/>
      <c r="APV28" s="25"/>
      <c r="APW28" s="25"/>
      <c r="APX28" s="25"/>
      <c r="APY28" s="25"/>
      <c r="APZ28" s="25"/>
      <c r="AQA28" s="25"/>
      <c r="AQB28" s="25"/>
      <c r="AQC28" s="25"/>
      <c r="AQD28" s="25"/>
      <c r="AQE28" s="25"/>
      <c r="AQF28" s="25"/>
      <c r="AQG28" s="25"/>
      <c r="AQH28" s="25"/>
      <c r="AQI28" s="25"/>
      <c r="AQJ28" s="25"/>
      <c r="AQK28" s="25"/>
      <c r="AQL28" s="25"/>
      <c r="AQM28" s="25"/>
      <c r="AQN28" s="25"/>
      <c r="AQO28" s="25"/>
      <c r="AQP28" s="25"/>
      <c r="AQQ28" s="25"/>
      <c r="AQR28" s="25"/>
      <c r="AQS28" s="25"/>
      <c r="AQT28" s="25"/>
      <c r="AQU28" s="25"/>
      <c r="AQV28" s="25"/>
      <c r="AQW28" s="25"/>
      <c r="AQX28" s="25"/>
      <c r="AQY28" s="25"/>
      <c r="AQZ28" s="25"/>
      <c r="ARA28" s="25"/>
      <c r="ARB28" s="25"/>
      <c r="ARC28" s="25"/>
      <c r="ARD28" s="25"/>
      <c r="ARE28" s="25"/>
      <c r="ARF28" s="25"/>
      <c r="ARG28" s="25"/>
      <c r="ARH28" s="25"/>
      <c r="ARI28" s="25"/>
      <c r="ARJ28" s="25"/>
      <c r="ARK28" s="25"/>
      <c r="ARL28" s="25"/>
      <c r="ARM28" s="25"/>
      <c r="ARN28" s="25"/>
      <c r="ARO28" s="25"/>
      <c r="ARP28" s="25"/>
      <c r="ARQ28" s="25"/>
      <c r="ARR28" s="25"/>
      <c r="ARS28" s="25"/>
      <c r="ART28" s="25"/>
      <c r="ARU28" s="25"/>
      <c r="ARV28" s="25"/>
      <c r="ARW28" s="25"/>
      <c r="ARX28" s="25"/>
      <c r="ARY28" s="25"/>
      <c r="ARZ28" s="25"/>
      <c r="ASA28" s="25"/>
      <c r="ASB28" s="25"/>
      <c r="ASC28" s="25"/>
      <c r="ASD28" s="25"/>
      <c r="ASE28" s="25"/>
      <c r="ASF28" s="25"/>
      <c r="ASG28" s="25"/>
      <c r="ASH28" s="25"/>
      <c r="ASI28" s="25"/>
      <c r="ASJ28" s="25"/>
      <c r="ASK28" s="25"/>
      <c r="ASL28" s="25"/>
      <c r="ASM28" s="25"/>
      <c r="ASN28" s="25"/>
      <c r="ASO28" s="25"/>
      <c r="ASP28" s="25"/>
      <c r="ASQ28" s="25"/>
      <c r="ASR28" s="25"/>
      <c r="ASS28" s="25"/>
      <c r="AST28" s="25"/>
      <c r="ASU28" s="25"/>
      <c r="ASV28" s="25"/>
      <c r="ASW28" s="25"/>
      <c r="ASX28" s="25"/>
      <c r="ASY28" s="25"/>
      <c r="ASZ28" s="25"/>
      <c r="ATA28" s="25"/>
      <c r="ATB28" s="25"/>
      <c r="ATC28" s="25"/>
      <c r="ATD28" s="25"/>
      <c r="ATE28" s="25"/>
      <c r="ATF28" s="25"/>
      <c r="ATG28" s="25"/>
      <c r="ATH28" s="25"/>
      <c r="ATI28" s="25"/>
      <c r="ATJ28" s="25"/>
      <c r="ATK28" s="25"/>
      <c r="ATL28" s="25"/>
      <c r="ATM28" s="25"/>
      <c r="ATN28" s="25"/>
      <c r="ATO28" s="25"/>
      <c r="ATP28" s="25"/>
      <c r="ATQ28" s="25"/>
      <c r="ATR28" s="25"/>
      <c r="ATS28" s="25"/>
      <c r="ATT28" s="25"/>
      <c r="ATU28" s="25"/>
      <c r="ATV28" s="25"/>
      <c r="ATW28" s="25"/>
      <c r="ATX28" s="25"/>
      <c r="ATY28" s="25"/>
      <c r="ATZ28" s="25"/>
      <c r="AUA28" s="25"/>
      <c r="AUB28" s="25"/>
      <c r="AUC28" s="25"/>
      <c r="AUD28" s="25"/>
      <c r="AUE28" s="25"/>
      <c r="AUF28" s="25"/>
      <c r="AUG28" s="25"/>
      <c r="AUH28" s="25"/>
      <c r="AUI28" s="25"/>
      <c r="AUJ28" s="25"/>
      <c r="AUK28" s="25"/>
      <c r="AUL28" s="25"/>
      <c r="AUM28" s="25"/>
      <c r="AUN28" s="25"/>
      <c r="AUO28" s="25"/>
      <c r="AUP28" s="25"/>
      <c r="AUQ28" s="25"/>
      <c r="AUR28" s="25"/>
      <c r="AUS28" s="25"/>
      <c r="AUT28" s="25"/>
      <c r="AUU28" s="25"/>
      <c r="AUV28" s="25"/>
      <c r="AUW28" s="25"/>
      <c r="AUX28" s="25"/>
      <c r="AUY28" s="25"/>
      <c r="AUZ28" s="25"/>
      <c r="AVA28" s="25"/>
      <c r="AVB28" s="25"/>
      <c r="AVC28" s="25"/>
      <c r="AVD28" s="25"/>
      <c r="AVE28" s="25"/>
      <c r="AVF28" s="25"/>
      <c r="AVG28" s="25"/>
      <c r="AVH28" s="25"/>
      <c r="AVI28" s="25"/>
      <c r="AVJ28" s="25"/>
      <c r="AVK28" s="25"/>
      <c r="AVL28" s="25"/>
      <c r="AVM28" s="25"/>
      <c r="AVN28" s="25"/>
      <c r="AVO28" s="25"/>
      <c r="AVP28" s="25"/>
      <c r="AVQ28" s="25"/>
      <c r="AVR28" s="25"/>
      <c r="AVS28" s="25"/>
      <c r="AVT28" s="25"/>
      <c r="AVU28" s="25"/>
      <c r="AVV28" s="25"/>
      <c r="AVW28" s="25"/>
      <c r="AVX28" s="25"/>
      <c r="AVY28" s="25"/>
      <c r="AVZ28" s="25"/>
      <c r="AWA28" s="25"/>
      <c r="AWB28" s="25"/>
      <c r="AWC28" s="25"/>
      <c r="AWD28" s="25"/>
      <c r="AWE28" s="25"/>
      <c r="AWF28" s="25"/>
      <c r="AWG28" s="25"/>
      <c r="AWH28" s="25"/>
      <c r="AWI28" s="25"/>
      <c r="AWJ28" s="25"/>
      <c r="AWK28" s="25"/>
      <c r="AWL28" s="25"/>
      <c r="AWM28" s="25"/>
      <c r="AWN28" s="25"/>
      <c r="AWO28" s="25"/>
      <c r="AWP28" s="25"/>
      <c r="AWQ28" s="25"/>
      <c r="AWR28" s="25"/>
      <c r="AWS28" s="25"/>
      <c r="AWT28" s="25"/>
      <c r="AWU28" s="25"/>
      <c r="AWV28" s="25"/>
      <c r="AWW28" s="25"/>
      <c r="AWX28" s="25"/>
      <c r="AWY28" s="25"/>
      <c r="AWZ28" s="25"/>
      <c r="AXA28" s="25"/>
      <c r="AXB28" s="25"/>
      <c r="AXC28" s="25"/>
      <c r="AXD28" s="25"/>
      <c r="AXE28" s="25"/>
      <c r="AXF28" s="25"/>
      <c r="AXG28" s="25"/>
      <c r="AXH28" s="25"/>
      <c r="AXI28" s="25"/>
      <c r="AXJ28" s="25"/>
      <c r="AXK28" s="25"/>
      <c r="AXL28" s="25"/>
      <c r="AXM28" s="25"/>
      <c r="AXN28" s="25"/>
      <c r="AXO28" s="25"/>
      <c r="AXP28" s="25"/>
      <c r="AXQ28" s="25"/>
      <c r="AXR28" s="25"/>
      <c r="AXS28" s="25"/>
      <c r="AXT28" s="25"/>
      <c r="AXU28" s="25"/>
      <c r="AXV28" s="25"/>
      <c r="AXW28" s="25"/>
      <c r="AXX28" s="25"/>
      <c r="AXY28" s="25"/>
      <c r="AXZ28" s="25"/>
      <c r="AYA28" s="25"/>
      <c r="AYB28" s="25"/>
      <c r="AYC28" s="25"/>
      <c r="AYD28" s="25"/>
      <c r="AYE28" s="25"/>
      <c r="AYF28" s="25"/>
      <c r="AYG28" s="25"/>
      <c r="AYH28" s="25"/>
      <c r="AYI28" s="25"/>
      <c r="AYJ28" s="25"/>
      <c r="AYK28" s="25"/>
      <c r="AYL28" s="25"/>
      <c r="AYM28" s="25"/>
      <c r="AYN28" s="25"/>
      <c r="AYO28" s="25"/>
      <c r="AYP28" s="25"/>
      <c r="AYQ28" s="25"/>
      <c r="AYR28" s="25"/>
      <c r="AYS28" s="25"/>
      <c r="AYT28" s="25"/>
      <c r="AYU28" s="25"/>
      <c r="AYV28" s="25"/>
      <c r="AYW28" s="25"/>
      <c r="AYX28" s="25"/>
      <c r="AYY28" s="25"/>
      <c r="AYZ28" s="25"/>
      <c r="AZA28" s="25"/>
      <c r="AZB28" s="25"/>
      <c r="AZC28" s="25"/>
      <c r="AZD28" s="25"/>
      <c r="AZE28" s="25"/>
      <c r="AZF28" s="25"/>
      <c r="AZG28" s="25"/>
      <c r="AZH28" s="25"/>
      <c r="AZI28" s="25"/>
      <c r="AZJ28" s="25"/>
      <c r="AZK28" s="25"/>
      <c r="AZL28" s="25"/>
      <c r="AZM28" s="25"/>
      <c r="AZN28" s="25"/>
      <c r="AZO28" s="25"/>
      <c r="AZP28" s="25"/>
      <c r="AZQ28" s="25"/>
      <c r="AZR28" s="25"/>
      <c r="AZS28" s="25"/>
      <c r="AZT28" s="25"/>
      <c r="AZU28" s="25"/>
      <c r="AZV28" s="25"/>
      <c r="AZW28" s="25"/>
      <c r="AZX28" s="25"/>
      <c r="AZY28" s="25"/>
      <c r="AZZ28" s="25"/>
      <c r="BAA28" s="25"/>
      <c r="BAB28" s="25"/>
      <c r="BAC28" s="25"/>
      <c r="BAD28" s="25"/>
      <c r="BAE28" s="25"/>
      <c r="BAF28" s="25"/>
      <c r="BAG28" s="25"/>
      <c r="BAH28" s="25"/>
      <c r="BAI28" s="25"/>
      <c r="BAJ28" s="25"/>
      <c r="BAK28" s="25"/>
      <c r="BAL28" s="25"/>
      <c r="BAM28" s="25"/>
      <c r="BAN28" s="25"/>
      <c r="BAO28" s="25"/>
      <c r="BAP28" s="25"/>
      <c r="BAQ28" s="25"/>
      <c r="BAR28" s="25"/>
      <c r="BAS28" s="25"/>
      <c r="BAT28" s="25"/>
      <c r="BAU28" s="25"/>
      <c r="BAV28" s="25"/>
      <c r="BAW28" s="25"/>
      <c r="BAX28" s="25"/>
      <c r="BAY28" s="25"/>
      <c r="BAZ28" s="25"/>
      <c r="BBA28" s="25"/>
      <c r="BBB28" s="25"/>
      <c r="BBC28" s="25"/>
      <c r="BBD28" s="25"/>
      <c r="BBE28" s="25"/>
      <c r="BBF28" s="25"/>
      <c r="BBG28" s="25"/>
      <c r="BBH28" s="25"/>
      <c r="BBI28" s="25"/>
      <c r="BBJ28" s="25"/>
      <c r="BBK28" s="25"/>
      <c r="BBL28" s="25"/>
      <c r="BBM28" s="25"/>
      <c r="BBN28" s="25"/>
      <c r="BBO28" s="25"/>
      <c r="BBP28" s="25"/>
      <c r="BBQ28" s="25"/>
      <c r="BBR28" s="25"/>
      <c r="BBS28" s="25"/>
      <c r="BBT28" s="25"/>
      <c r="BBU28" s="25"/>
      <c r="BBV28" s="25"/>
      <c r="BBW28" s="25"/>
      <c r="BBX28" s="25"/>
      <c r="BBY28" s="25"/>
      <c r="BBZ28" s="25"/>
      <c r="BCA28" s="25"/>
      <c r="BCB28" s="25"/>
      <c r="BCC28" s="25"/>
      <c r="BCD28" s="25"/>
      <c r="BCE28" s="25"/>
      <c r="BCF28" s="25"/>
      <c r="BCG28" s="25"/>
      <c r="BCH28" s="25"/>
      <c r="BCI28" s="25"/>
      <c r="BCJ28" s="25"/>
      <c r="BCK28" s="25"/>
      <c r="BCL28" s="25"/>
      <c r="BCM28" s="25"/>
      <c r="BCN28" s="25"/>
      <c r="BCO28" s="25"/>
      <c r="BCP28" s="25"/>
      <c r="BCQ28" s="25"/>
      <c r="BCR28" s="25"/>
      <c r="BCS28" s="25"/>
      <c r="BCT28" s="25"/>
      <c r="BCU28" s="25"/>
      <c r="BCV28" s="25"/>
      <c r="BCW28" s="25"/>
      <c r="BCX28" s="25"/>
      <c r="BCY28" s="25"/>
      <c r="BCZ28" s="25"/>
      <c r="BDA28" s="25"/>
      <c r="BDB28" s="25"/>
      <c r="BDC28" s="25"/>
      <c r="BDD28" s="25"/>
      <c r="BDE28" s="25"/>
      <c r="BDF28" s="25"/>
      <c r="BDG28" s="25"/>
      <c r="BDH28" s="25"/>
      <c r="BDI28" s="25"/>
      <c r="BDJ28" s="25"/>
      <c r="BDK28" s="25"/>
      <c r="BDL28" s="25"/>
      <c r="BDM28" s="25"/>
      <c r="BDN28" s="25"/>
      <c r="BDO28" s="25"/>
      <c r="BDP28" s="25"/>
      <c r="BDQ28" s="25"/>
      <c r="BDR28" s="25"/>
      <c r="BDS28" s="25"/>
      <c r="BDT28" s="25"/>
      <c r="BDU28" s="25"/>
      <c r="BDV28" s="25"/>
      <c r="BDW28" s="25"/>
      <c r="BDX28" s="25"/>
      <c r="BDY28" s="25"/>
      <c r="BDZ28" s="25"/>
      <c r="BEA28" s="25"/>
      <c r="BEB28" s="25"/>
      <c r="BEC28" s="25"/>
      <c r="BED28" s="25"/>
      <c r="BEE28" s="25"/>
      <c r="BEF28" s="25"/>
      <c r="BEG28" s="25"/>
      <c r="BEH28" s="25"/>
      <c r="BEI28" s="25"/>
      <c r="BEJ28" s="25"/>
      <c r="BEK28" s="25"/>
      <c r="BEL28" s="25"/>
      <c r="BEM28" s="25"/>
      <c r="BEN28" s="25"/>
      <c r="BEO28" s="25"/>
      <c r="BEP28" s="25"/>
      <c r="BEQ28" s="25"/>
      <c r="BER28" s="25"/>
      <c r="BES28" s="25"/>
      <c r="BET28" s="25"/>
      <c r="BEU28" s="25"/>
      <c r="BEV28" s="25"/>
      <c r="BEW28" s="25"/>
      <c r="BEX28" s="25"/>
      <c r="BEY28" s="25"/>
      <c r="BEZ28" s="25"/>
      <c r="BFA28" s="25"/>
      <c r="BFB28" s="25"/>
      <c r="BFC28" s="25"/>
      <c r="BFD28" s="25"/>
      <c r="BFE28" s="25"/>
      <c r="BFF28" s="25"/>
      <c r="BFG28" s="25"/>
      <c r="BFH28" s="25"/>
      <c r="BFI28" s="25"/>
      <c r="BFJ28" s="25"/>
      <c r="BFK28" s="25"/>
      <c r="BFL28" s="25"/>
      <c r="BFM28" s="25"/>
      <c r="BFN28" s="25"/>
      <c r="BFO28" s="25"/>
      <c r="BFP28" s="25"/>
      <c r="BFQ28" s="25"/>
      <c r="BFR28" s="25"/>
      <c r="BFS28" s="25"/>
      <c r="BFT28" s="25"/>
      <c r="BFU28" s="25"/>
      <c r="BFV28" s="25"/>
      <c r="BFW28" s="25"/>
      <c r="BFX28" s="25"/>
      <c r="BFY28" s="25"/>
      <c r="BFZ28" s="25"/>
      <c r="BGA28" s="25"/>
      <c r="BGB28" s="25"/>
      <c r="BGC28" s="25"/>
      <c r="BGD28" s="25"/>
      <c r="BGE28" s="25"/>
      <c r="BGF28" s="25"/>
      <c r="BGG28" s="25"/>
      <c r="BGH28" s="25"/>
      <c r="BGI28" s="25"/>
      <c r="BGJ28" s="25"/>
      <c r="BGK28" s="25"/>
      <c r="BGL28" s="25"/>
      <c r="BGM28" s="25"/>
      <c r="BGN28" s="25"/>
      <c r="BGO28" s="25"/>
      <c r="BGP28" s="25"/>
      <c r="BGQ28" s="25"/>
      <c r="BGR28" s="25"/>
      <c r="BGS28" s="25"/>
      <c r="BGT28" s="25"/>
      <c r="BGU28" s="25"/>
      <c r="BGV28" s="25"/>
      <c r="BGW28" s="25"/>
      <c r="BGX28" s="25"/>
      <c r="BGY28" s="25"/>
      <c r="BGZ28" s="25"/>
      <c r="BHA28" s="25"/>
      <c r="BHB28" s="25"/>
      <c r="BHC28" s="25"/>
      <c r="BHD28" s="25"/>
      <c r="BHE28" s="25"/>
      <c r="BHF28" s="25"/>
      <c r="BHG28" s="25"/>
      <c r="BHH28" s="25"/>
      <c r="BHI28" s="25"/>
      <c r="BHJ28" s="25"/>
      <c r="BHK28" s="25"/>
      <c r="BHL28" s="25"/>
      <c r="BHM28" s="25"/>
      <c r="BHN28" s="25"/>
      <c r="BHO28" s="25"/>
      <c r="BHP28" s="25"/>
      <c r="BHQ28" s="25"/>
      <c r="BHR28" s="25"/>
      <c r="BHS28" s="25"/>
      <c r="BHT28" s="25"/>
      <c r="BHU28" s="25"/>
      <c r="BHV28" s="25"/>
      <c r="BHW28" s="25"/>
      <c r="BHX28" s="25"/>
      <c r="BHY28" s="25"/>
      <c r="BHZ28" s="25"/>
      <c r="BIA28" s="25"/>
      <c r="BIB28" s="25"/>
      <c r="BIC28" s="25"/>
      <c r="BID28" s="25"/>
      <c r="BIE28" s="25"/>
      <c r="BIF28" s="25"/>
      <c r="BIG28" s="25"/>
      <c r="BIH28" s="25"/>
      <c r="BII28" s="25"/>
      <c r="BIJ28" s="25"/>
      <c r="BIK28" s="25"/>
      <c r="BIL28" s="25"/>
      <c r="BIM28" s="25"/>
      <c r="BIN28" s="25"/>
      <c r="BIO28" s="25"/>
      <c r="BIP28" s="25"/>
      <c r="BIQ28" s="25"/>
      <c r="BIR28" s="25"/>
      <c r="BIS28" s="25"/>
      <c r="BIT28" s="25"/>
      <c r="BIU28" s="25"/>
      <c r="BIV28" s="25"/>
      <c r="BIW28" s="25"/>
      <c r="BIX28" s="25"/>
      <c r="BIY28" s="25"/>
      <c r="BIZ28" s="25"/>
      <c r="BJA28" s="25"/>
      <c r="BJB28" s="25"/>
      <c r="BJC28" s="25"/>
      <c r="BJD28" s="25"/>
      <c r="BJE28" s="25"/>
      <c r="BJF28" s="25"/>
      <c r="BJG28" s="25"/>
      <c r="BJH28" s="25"/>
      <c r="BJI28" s="25"/>
      <c r="BJJ28" s="25"/>
      <c r="BJK28" s="25"/>
      <c r="BJL28" s="25"/>
      <c r="BJM28" s="25"/>
      <c r="BJN28" s="25"/>
      <c r="BJO28" s="25"/>
      <c r="BJP28" s="25"/>
      <c r="BJQ28" s="25"/>
      <c r="BJR28" s="25"/>
      <c r="BJS28" s="25"/>
      <c r="BJT28" s="25"/>
      <c r="BJU28" s="25"/>
      <c r="BJV28" s="25"/>
      <c r="BJW28" s="25"/>
      <c r="BJX28" s="25"/>
      <c r="BJY28" s="25"/>
      <c r="BJZ28" s="25"/>
      <c r="BKA28" s="25"/>
      <c r="BKB28" s="25"/>
      <c r="BKC28" s="25"/>
      <c r="BKD28" s="25"/>
      <c r="BKE28" s="25"/>
      <c r="BKF28" s="25"/>
      <c r="BKG28" s="25"/>
      <c r="BKH28" s="25"/>
      <c r="BKI28" s="25"/>
      <c r="BKJ28" s="25"/>
      <c r="BKK28" s="25"/>
      <c r="BKL28" s="25"/>
      <c r="BKM28" s="25"/>
      <c r="BKN28" s="25"/>
      <c r="BKO28" s="25"/>
      <c r="BKP28" s="25"/>
      <c r="BKQ28" s="25"/>
      <c r="BKR28" s="25"/>
      <c r="BKS28" s="25"/>
      <c r="BKT28" s="25"/>
      <c r="BKU28" s="25"/>
      <c r="BKV28" s="25"/>
      <c r="BKW28" s="25"/>
      <c r="BKX28" s="25"/>
      <c r="BKY28" s="25"/>
      <c r="BKZ28" s="25"/>
      <c r="BLA28" s="25"/>
      <c r="BLB28" s="25"/>
      <c r="BLC28" s="25"/>
      <c r="BLD28" s="25"/>
      <c r="BLE28" s="25"/>
      <c r="BLF28" s="25"/>
      <c r="BLG28" s="25"/>
      <c r="BLH28" s="25"/>
      <c r="BLI28" s="25"/>
      <c r="BLJ28" s="25"/>
      <c r="BLK28" s="25"/>
      <c r="BLL28" s="25"/>
      <c r="BLM28" s="25"/>
      <c r="BLN28" s="25"/>
      <c r="BLO28" s="25"/>
      <c r="BLP28" s="25"/>
      <c r="BLQ28" s="25"/>
      <c r="BLR28" s="25"/>
      <c r="BLS28" s="25"/>
      <c r="BLT28" s="25"/>
      <c r="BLU28" s="25"/>
      <c r="BLV28" s="25"/>
      <c r="BLW28" s="25"/>
      <c r="BLX28" s="25"/>
      <c r="BLY28" s="25"/>
      <c r="BLZ28" s="25"/>
      <c r="BMA28" s="25"/>
      <c r="BMB28" s="25"/>
      <c r="BMC28" s="25"/>
      <c r="BMD28" s="25"/>
      <c r="BME28" s="25"/>
      <c r="BMF28" s="25"/>
      <c r="BMG28" s="25"/>
      <c r="BMH28" s="25"/>
      <c r="BMI28" s="25"/>
      <c r="BMJ28" s="25"/>
      <c r="BMK28" s="25"/>
      <c r="BML28" s="25"/>
      <c r="BMM28" s="25"/>
      <c r="BMN28" s="25"/>
      <c r="BMO28" s="25"/>
      <c r="BMP28" s="25"/>
      <c r="BMQ28" s="25"/>
      <c r="BMR28" s="25"/>
      <c r="BMS28" s="25"/>
      <c r="BMT28" s="25"/>
      <c r="BMU28" s="25"/>
      <c r="BMV28" s="25"/>
      <c r="BMW28" s="25"/>
      <c r="BMX28" s="25"/>
      <c r="BMY28" s="25"/>
      <c r="BMZ28" s="25"/>
      <c r="BNA28" s="25"/>
      <c r="BNB28" s="25"/>
      <c r="BNC28" s="25"/>
      <c r="BND28" s="25"/>
      <c r="BNE28" s="25"/>
      <c r="BNF28" s="25"/>
      <c r="BNG28" s="25"/>
      <c r="BNH28" s="25"/>
      <c r="BNI28" s="25"/>
      <c r="BNJ28" s="25"/>
      <c r="BNK28" s="25"/>
      <c r="BNL28" s="25"/>
      <c r="BNM28" s="25"/>
      <c r="BNN28" s="25"/>
      <c r="BNO28" s="25"/>
      <c r="BNP28" s="25"/>
      <c r="BNQ28" s="25"/>
      <c r="BNR28" s="25"/>
      <c r="BNS28" s="25"/>
      <c r="BNT28" s="25"/>
      <c r="BNU28" s="25"/>
      <c r="BNV28" s="25"/>
      <c r="BNW28" s="25"/>
      <c r="BNX28" s="25"/>
      <c r="BNY28" s="25"/>
      <c r="BNZ28" s="25"/>
      <c r="BOA28" s="25"/>
      <c r="BOB28" s="25"/>
      <c r="BOC28" s="25"/>
      <c r="BOD28" s="25"/>
      <c r="BOE28" s="25"/>
      <c r="BOF28" s="25"/>
      <c r="BOG28" s="25"/>
      <c r="BOH28" s="25"/>
      <c r="BOI28" s="25"/>
      <c r="BOJ28" s="25"/>
      <c r="BOK28" s="25"/>
      <c r="BOL28" s="25"/>
      <c r="BOM28" s="25"/>
      <c r="BON28" s="25"/>
      <c r="BOO28" s="25"/>
      <c r="BOP28" s="25"/>
      <c r="BOQ28" s="25"/>
      <c r="BOR28" s="25"/>
      <c r="BOS28" s="25"/>
      <c r="BOT28" s="25"/>
      <c r="BOU28" s="25"/>
      <c r="BOV28" s="25"/>
      <c r="BOW28" s="25"/>
      <c r="BOX28" s="25"/>
      <c r="BOY28" s="25"/>
      <c r="BOZ28" s="25"/>
      <c r="BPA28" s="25"/>
      <c r="BPB28" s="25"/>
      <c r="BPC28" s="25"/>
      <c r="BPD28" s="25"/>
      <c r="BPE28" s="25"/>
      <c r="BPF28" s="25"/>
      <c r="BPG28" s="25"/>
      <c r="BPH28" s="25"/>
      <c r="BPI28" s="25"/>
      <c r="BPJ28" s="25"/>
      <c r="BPK28" s="25"/>
      <c r="BPL28" s="25"/>
      <c r="BPM28" s="25"/>
      <c r="BPN28" s="25"/>
      <c r="BPO28" s="25"/>
      <c r="BPP28" s="25"/>
      <c r="BPQ28" s="25"/>
      <c r="BPR28" s="25"/>
      <c r="BPS28" s="25"/>
      <c r="BPT28" s="25"/>
      <c r="BPU28" s="25"/>
      <c r="BPV28" s="25"/>
      <c r="BPW28" s="25"/>
      <c r="BPX28" s="25"/>
      <c r="BPY28" s="25"/>
      <c r="BPZ28" s="25"/>
      <c r="BQA28" s="25"/>
      <c r="BQB28" s="25"/>
      <c r="BQC28" s="25"/>
      <c r="BQD28" s="25"/>
      <c r="BQE28" s="25"/>
      <c r="BQF28" s="25"/>
      <c r="BQG28" s="25"/>
      <c r="BQH28" s="25"/>
      <c r="BQI28" s="25"/>
      <c r="BQJ28" s="25"/>
      <c r="BQK28" s="25"/>
      <c r="BQL28" s="25"/>
      <c r="BQM28" s="25"/>
      <c r="BQN28" s="25"/>
      <c r="BQO28" s="25"/>
      <c r="BQP28" s="25"/>
      <c r="BQQ28" s="25"/>
      <c r="BQR28" s="25"/>
      <c r="BQS28" s="25"/>
      <c r="BQT28" s="25"/>
      <c r="BQU28" s="25"/>
      <c r="BQV28" s="25"/>
      <c r="BQW28" s="25"/>
      <c r="BQX28" s="25"/>
      <c r="BQY28" s="25"/>
      <c r="BQZ28" s="25"/>
      <c r="BRA28" s="25"/>
      <c r="BRB28" s="25"/>
      <c r="BRC28" s="25"/>
      <c r="BRD28" s="25"/>
      <c r="BRE28" s="25"/>
      <c r="BRF28" s="25"/>
      <c r="BRG28" s="25"/>
      <c r="BRH28" s="25"/>
      <c r="BRI28" s="25"/>
      <c r="BRJ28" s="25"/>
      <c r="BRK28" s="25"/>
      <c r="BRL28" s="25"/>
      <c r="BRM28" s="25"/>
      <c r="BRN28" s="25"/>
      <c r="BRO28" s="25"/>
      <c r="BRP28" s="25"/>
      <c r="BRQ28" s="25"/>
      <c r="BRR28" s="25"/>
      <c r="BRS28" s="25"/>
      <c r="BRT28" s="25"/>
      <c r="BRU28" s="25"/>
      <c r="BRV28" s="25"/>
      <c r="BRW28" s="25"/>
      <c r="BRX28" s="25"/>
      <c r="BRY28" s="25"/>
      <c r="BRZ28" s="25"/>
      <c r="BSA28" s="25"/>
      <c r="BSB28" s="25"/>
      <c r="BSC28" s="25"/>
      <c r="BSD28" s="25"/>
      <c r="BSE28" s="25"/>
      <c r="BSF28" s="25"/>
      <c r="BSG28" s="25"/>
      <c r="BSH28" s="25"/>
      <c r="BSI28" s="25"/>
      <c r="BSJ28" s="25"/>
      <c r="BSK28" s="25"/>
      <c r="BSL28" s="25"/>
      <c r="BSM28" s="25"/>
      <c r="BSN28" s="25"/>
      <c r="BSO28" s="25"/>
      <c r="BSP28" s="25"/>
      <c r="BSQ28" s="25"/>
      <c r="BSR28" s="25"/>
      <c r="BSS28" s="25"/>
      <c r="BST28" s="25"/>
      <c r="BSU28" s="25"/>
      <c r="BSV28" s="25"/>
      <c r="BSW28" s="25"/>
      <c r="BSX28" s="25"/>
      <c r="BSY28" s="25"/>
      <c r="BSZ28" s="25"/>
      <c r="BTA28" s="25"/>
      <c r="BTB28" s="25"/>
      <c r="BTC28" s="25"/>
      <c r="BTD28" s="25"/>
      <c r="BTE28" s="25"/>
      <c r="BTF28" s="25"/>
      <c r="BTG28" s="25"/>
      <c r="BTH28" s="25"/>
      <c r="BTI28" s="25"/>
      <c r="BTJ28" s="25"/>
      <c r="BTK28" s="25"/>
      <c r="BTL28" s="25"/>
      <c r="BTM28" s="25"/>
      <c r="BTN28" s="25"/>
      <c r="BTO28" s="25"/>
      <c r="BTP28" s="25"/>
      <c r="BTQ28" s="25"/>
      <c r="BTR28" s="25"/>
      <c r="BTS28" s="25"/>
      <c r="BTT28" s="25"/>
      <c r="BTU28" s="25"/>
      <c r="BTV28" s="25"/>
      <c r="BTW28" s="25"/>
      <c r="BTX28" s="25"/>
      <c r="BTY28" s="25"/>
      <c r="BTZ28" s="25"/>
      <c r="BUA28" s="25"/>
      <c r="BUB28" s="25"/>
      <c r="BUC28" s="25"/>
      <c r="BUD28" s="25"/>
      <c r="BUE28" s="25"/>
      <c r="BUF28" s="25"/>
      <c r="BUG28" s="25"/>
      <c r="BUH28" s="25"/>
      <c r="BUI28" s="25"/>
      <c r="BUJ28" s="25"/>
      <c r="BUK28" s="25"/>
      <c r="BUL28" s="25"/>
      <c r="BUM28" s="25"/>
      <c r="BUN28" s="25"/>
      <c r="BUO28" s="25"/>
      <c r="BUP28" s="25"/>
      <c r="BUQ28" s="25"/>
      <c r="BUR28" s="25"/>
      <c r="BUS28" s="25"/>
      <c r="BUT28" s="25"/>
      <c r="BUU28" s="25"/>
      <c r="BUV28" s="25"/>
      <c r="BUW28" s="25"/>
      <c r="BUX28" s="25"/>
      <c r="BUY28" s="25"/>
      <c r="BUZ28" s="25"/>
      <c r="BVA28" s="25"/>
      <c r="BVB28" s="25"/>
      <c r="BVC28" s="25"/>
      <c r="BVD28" s="25"/>
      <c r="BVE28" s="25"/>
      <c r="BVF28" s="25"/>
      <c r="BVG28" s="25"/>
      <c r="BVH28" s="25"/>
      <c r="BVI28" s="25"/>
      <c r="BVJ28" s="25"/>
      <c r="BVK28" s="25"/>
      <c r="BVL28" s="25"/>
      <c r="BVM28" s="25"/>
      <c r="BVN28" s="25"/>
      <c r="BVO28" s="25"/>
      <c r="BVP28" s="25"/>
      <c r="BVQ28" s="25"/>
      <c r="BVR28" s="25"/>
      <c r="BVS28" s="25"/>
      <c r="BVT28" s="25"/>
      <c r="BVU28" s="25"/>
      <c r="BVV28" s="25"/>
      <c r="BVW28" s="25"/>
      <c r="BVX28" s="25"/>
      <c r="BVY28" s="25"/>
      <c r="BVZ28" s="25"/>
      <c r="BWA28" s="25"/>
      <c r="BWB28" s="25"/>
      <c r="BWC28" s="25"/>
      <c r="BWD28" s="25"/>
      <c r="BWE28" s="25"/>
      <c r="BWF28" s="25"/>
      <c r="BWG28" s="25"/>
      <c r="BWH28" s="25"/>
      <c r="BWI28" s="25"/>
      <c r="BWJ28" s="25"/>
      <c r="BWK28" s="25"/>
      <c r="BWL28" s="25"/>
      <c r="BWM28" s="25"/>
      <c r="BWN28" s="25"/>
      <c r="BWO28" s="25"/>
      <c r="BWP28" s="25"/>
      <c r="BWQ28" s="25"/>
      <c r="BWR28" s="25"/>
      <c r="BWS28" s="25"/>
      <c r="BWT28" s="25"/>
      <c r="BWU28" s="25"/>
      <c r="BWV28" s="25"/>
      <c r="BWW28" s="25"/>
      <c r="BWX28" s="25"/>
      <c r="BWY28" s="25"/>
      <c r="BWZ28" s="25"/>
      <c r="BXA28" s="25"/>
      <c r="BXB28" s="25"/>
      <c r="BXC28" s="25"/>
      <c r="BXD28" s="25"/>
      <c r="BXE28" s="25"/>
      <c r="BXF28" s="25"/>
      <c r="BXG28" s="25"/>
      <c r="BXH28" s="25"/>
      <c r="BXI28" s="25"/>
      <c r="BXJ28" s="25"/>
      <c r="BXK28" s="25"/>
      <c r="BXL28" s="25"/>
      <c r="BXM28" s="25"/>
      <c r="BXN28" s="25"/>
      <c r="BXO28" s="25"/>
      <c r="BXP28" s="25"/>
      <c r="BXQ28" s="25"/>
      <c r="BXR28" s="25"/>
      <c r="BXS28" s="25"/>
      <c r="BXT28" s="25"/>
      <c r="BXU28" s="25"/>
      <c r="BXV28" s="25"/>
      <c r="BXW28" s="25"/>
      <c r="BXX28" s="25"/>
      <c r="BXY28" s="25"/>
      <c r="BXZ28" s="25"/>
      <c r="BYA28" s="25"/>
      <c r="BYB28" s="25"/>
      <c r="BYC28" s="25"/>
      <c r="BYD28" s="25"/>
      <c r="BYE28" s="25"/>
      <c r="BYF28" s="25"/>
      <c r="BYG28" s="25"/>
      <c r="BYH28" s="25"/>
      <c r="BYI28" s="25"/>
      <c r="BYJ28" s="25"/>
      <c r="BYK28" s="25"/>
      <c r="BYL28" s="25"/>
      <c r="BYM28" s="25"/>
      <c r="BYN28" s="25"/>
      <c r="BYO28" s="25"/>
      <c r="BYP28" s="25"/>
      <c r="BYQ28" s="25"/>
      <c r="BYR28" s="25"/>
      <c r="BYS28" s="25"/>
      <c r="BYT28" s="25"/>
      <c r="BYU28" s="25"/>
      <c r="BYV28" s="25"/>
      <c r="BYW28" s="25"/>
      <c r="BYX28" s="25"/>
      <c r="BYY28" s="25"/>
      <c r="BYZ28" s="25"/>
      <c r="BZA28" s="25"/>
      <c r="BZB28" s="25"/>
      <c r="BZC28" s="25"/>
      <c r="BZD28" s="25"/>
      <c r="BZE28" s="25"/>
      <c r="BZF28" s="25"/>
      <c r="BZG28" s="25"/>
      <c r="BZH28" s="25"/>
      <c r="BZI28" s="25"/>
      <c r="BZJ28" s="25"/>
      <c r="BZK28" s="25"/>
      <c r="BZL28" s="25"/>
      <c r="BZM28" s="25"/>
      <c r="BZN28" s="25"/>
      <c r="BZO28" s="25"/>
      <c r="BZP28" s="25"/>
      <c r="BZQ28" s="25"/>
      <c r="BZR28" s="25"/>
      <c r="BZS28" s="25"/>
      <c r="BZT28" s="25"/>
      <c r="BZU28" s="25"/>
      <c r="BZV28" s="25"/>
      <c r="BZW28" s="25"/>
      <c r="BZX28" s="25"/>
      <c r="BZY28" s="25"/>
      <c r="BZZ28" s="25"/>
      <c r="CAA28" s="25"/>
      <c r="CAB28" s="25"/>
      <c r="CAC28" s="25"/>
      <c r="CAD28" s="25"/>
      <c r="CAE28" s="25"/>
      <c r="CAF28" s="25"/>
      <c r="CAG28" s="25"/>
      <c r="CAH28" s="25"/>
      <c r="CAI28" s="25"/>
      <c r="CAJ28" s="25"/>
      <c r="CAK28" s="25"/>
      <c r="CAL28" s="25"/>
      <c r="CAM28" s="25"/>
      <c r="CAN28" s="25"/>
      <c r="CAO28" s="25"/>
      <c r="CAP28" s="25"/>
      <c r="CAQ28" s="25"/>
      <c r="CAR28" s="25"/>
      <c r="CAS28" s="25"/>
      <c r="CAT28" s="25"/>
      <c r="CAU28" s="25"/>
      <c r="CAV28" s="25"/>
      <c r="CAW28" s="25"/>
      <c r="CAX28" s="25"/>
      <c r="CAY28" s="25"/>
      <c r="CAZ28" s="25"/>
      <c r="CBA28" s="25"/>
      <c r="CBB28" s="25"/>
      <c r="CBC28" s="25"/>
      <c r="CBD28" s="25"/>
      <c r="CBE28" s="25"/>
      <c r="CBF28" s="25"/>
      <c r="CBG28" s="25"/>
      <c r="CBH28" s="25"/>
      <c r="CBI28" s="25"/>
      <c r="CBJ28" s="25"/>
      <c r="CBK28" s="25"/>
      <c r="CBL28" s="25"/>
      <c r="CBM28" s="25"/>
      <c r="CBN28" s="25"/>
      <c r="CBO28" s="25"/>
      <c r="CBP28" s="25"/>
      <c r="CBQ28" s="25"/>
      <c r="CBR28" s="25"/>
      <c r="CBS28" s="25"/>
      <c r="CBT28" s="25"/>
      <c r="CBU28" s="25"/>
      <c r="CBV28" s="25"/>
      <c r="CBW28" s="25"/>
      <c r="CBX28" s="25"/>
      <c r="CBY28" s="25"/>
      <c r="CBZ28" s="25"/>
      <c r="CCA28" s="25"/>
      <c r="CCB28" s="25"/>
      <c r="CCC28" s="25"/>
      <c r="CCD28" s="25"/>
      <c r="CCE28" s="25"/>
      <c r="CCF28" s="25"/>
      <c r="CCG28" s="25"/>
      <c r="CCH28" s="25"/>
      <c r="CCI28" s="25"/>
      <c r="CCJ28" s="25"/>
      <c r="CCK28" s="25"/>
      <c r="CCL28" s="25"/>
      <c r="CCM28" s="25"/>
      <c r="CCN28" s="25"/>
      <c r="CCO28" s="25"/>
      <c r="CCP28" s="25"/>
      <c r="CCQ28" s="25"/>
      <c r="CCR28" s="25"/>
      <c r="CCS28" s="25"/>
      <c r="CCT28" s="25"/>
      <c r="CCU28" s="25"/>
      <c r="CCV28" s="25"/>
      <c r="CCW28" s="25"/>
      <c r="CCX28" s="25"/>
      <c r="CCY28" s="25"/>
      <c r="CCZ28" s="25"/>
      <c r="CDA28" s="25"/>
      <c r="CDB28" s="25"/>
      <c r="CDC28" s="25"/>
      <c r="CDD28" s="25"/>
      <c r="CDE28" s="25"/>
      <c r="CDF28" s="25"/>
      <c r="CDG28" s="25"/>
      <c r="CDH28" s="25"/>
      <c r="CDI28" s="25"/>
      <c r="CDJ28" s="25"/>
      <c r="CDK28" s="25"/>
      <c r="CDL28" s="25"/>
      <c r="CDM28" s="25"/>
      <c r="CDN28" s="25"/>
      <c r="CDO28" s="25"/>
      <c r="CDP28" s="25"/>
      <c r="CDQ28" s="25"/>
      <c r="CDR28" s="25"/>
      <c r="CDS28" s="25"/>
      <c r="CDT28" s="25"/>
      <c r="CDU28" s="25"/>
      <c r="CDV28" s="25"/>
      <c r="CDW28" s="25"/>
      <c r="CDX28" s="25"/>
      <c r="CDY28" s="25"/>
      <c r="CDZ28" s="25"/>
      <c r="CEA28" s="25"/>
      <c r="CEB28" s="25"/>
      <c r="CEC28" s="25"/>
      <c r="CED28" s="25"/>
      <c r="CEE28" s="25"/>
      <c r="CEF28" s="25"/>
      <c r="CEG28" s="25"/>
      <c r="CEH28" s="25"/>
      <c r="CEI28" s="25"/>
      <c r="CEJ28" s="25"/>
      <c r="CEK28" s="25"/>
      <c r="CEL28" s="25"/>
      <c r="CEM28" s="25"/>
      <c r="CEN28" s="25"/>
      <c r="CEO28" s="25"/>
      <c r="CEP28" s="25"/>
      <c r="CEQ28" s="25"/>
      <c r="CER28" s="25"/>
      <c r="CES28" s="25"/>
      <c r="CET28" s="25"/>
      <c r="CEU28" s="25"/>
      <c r="CEV28" s="25"/>
      <c r="CEW28" s="25"/>
      <c r="CEX28" s="25"/>
      <c r="CEY28" s="25"/>
      <c r="CEZ28" s="25"/>
      <c r="CFA28" s="25"/>
      <c r="CFB28" s="25"/>
      <c r="CFC28" s="25"/>
      <c r="CFD28" s="25"/>
      <c r="CFE28" s="25"/>
      <c r="CFF28" s="25"/>
      <c r="CFG28" s="25"/>
      <c r="CFH28" s="25"/>
      <c r="CFI28" s="25"/>
      <c r="CFJ28" s="25"/>
      <c r="CFK28" s="25"/>
      <c r="CFL28" s="25"/>
      <c r="CFM28" s="25"/>
      <c r="CFN28" s="25"/>
      <c r="CFO28" s="25"/>
      <c r="CFP28" s="25"/>
      <c r="CFQ28" s="25"/>
      <c r="CFR28" s="25"/>
      <c r="CFS28" s="25"/>
      <c r="CFT28" s="25"/>
      <c r="CFU28" s="25"/>
      <c r="CFV28" s="25"/>
      <c r="CFW28" s="25"/>
      <c r="CFX28" s="25"/>
      <c r="CFY28" s="25"/>
      <c r="CFZ28" s="25"/>
      <c r="CGA28" s="25"/>
      <c r="CGB28" s="25"/>
      <c r="CGC28" s="25"/>
      <c r="CGD28" s="25"/>
      <c r="CGE28" s="25"/>
      <c r="CGF28" s="25"/>
      <c r="CGG28" s="25"/>
      <c r="CGH28" s="25"/>
      <c r="CGI28" s="25"/>
      <c r="CGJ28" s="25"/>
      <c r="CGK28" s="25"/>
      <c r="CGL28" s="25"/>
      <c r="CGM28" s="25"/>
      <c r="CGN28" s="25"/>
      <c r="CGO28" s="25"/>
      <c r="CGP28" s="25"/>
      <c r="CGQ28" s="25"/>
      <c r="CGR28" s="25"/>
      <c r="CGS28" s="25"/>
      <c r="CGT28" s="25"/>
      <c r="CGU28" s="25"/>
      <c r="CGV28" s="25"/>
      <c r="CGW28" s="25"/>
      <c r="CGX28" s="25"/>
      <c r="CGY28" s="25"/>
      <c r="CGZ28" s="25"/>
      <c r="CHA28" s="25"/>
      <c r="CHB28" s="25"/>
      <c r="CHC28" s="25"/>
      <c r="CHD28" s="25"/>
      <c r="CHE28" s="25"/>
      <c r="CHF28" s="25"/>
      <c r="CHG28" s="25"/>
      <c r="CHH28" s="25"/>
      <c r="CHI28" s="25"/>
      <c r="CHJ28" s="25"/>
      <c r="CHK28" s="25"/>
      <c r="CHL28" s="25"/>
      <c r="CHM28" s="25"/>
      <c r="CHN28" s="25"/>
      <c r="CHO28" s="25"/>
      <c r="CHP28" s="25"/>
      <c r="CHQ28" s="25"/>
      <c r="CHR28" s="25"/>
      <c r="CHS28" s="25"/>
      <c r="CHT28" s="25"/>
      <c r="CHU28" s="25"/>
      <c r="CHV28" s="25"/>
      <c r="CHW28" s="25"/>
      <c r="CHX28" s="25"/>
      <c r="CHY28" s="25"/>
      <c r="CHZ28" s="25"/>
      <c r="CIA28" s="25"/>
      <c r="CIB28" s="25"/>
      <c r="CIC28" s="25"/>
      <c r="CID28" s="25"/>
      <c r="CIE28" s="25"/>
      <c r="CIF28" s="25"/>
      <c r="CIG28" s="25"/>
      <c r="CIH28" s="25"/>
      <c r="CII28" s="25"/>
      <c r="CIJ28" s="25"/>
      <c r="CIK28" s="25"/>
      <c r="CIL28" s="25"/>
      <c r="CIM28" s="25"/>
      <c r="CIN28" s="25"/>
      <c r="CIO28" s="25"/>
      <c r="CIP28" s="25"/>
      <c r="CIQ28" s="25"/>
      <c r="CIR28" s="25"/>
      <c r="CIS28" s="25"/>
      <c r="CIT28" s="25"/>
      <c r="CIU28" s="25"/>
      <c r="CIV28" s="25"/>
      <c r="CIW28" s="25"/>
      <c r="CIX28" s="25"/>
      <c r="CIY28" s="25"/>
      <c r="CIZ28" s="25"/>
      <c r="CJA28" s="25"/>
      <c r="CJB28" s="25"/>
      <c r="CJC28" s="25"/>
      <c r="CJD28" s="25"/>
      <c r="CJE28" s="25"/>
      <c r="CJF28" s="25"/>
      <c r="CJG28" s="25"/>
      <c r="CJH28" s="25"/>
      <c r="CJI28" s="25"/>
      <c r="CJJ28" s="25"/>
      <c r="CJK28" s="25"/>
      <c r="CJL28" s="25"/>
      <c r="CJM28" s="25"/>
      <c r="CJN28" s="25"/>
      <c r="CJO28" s="25"/>
      <c r="CJP28" s="25"/>
      <c r="CJQ28" s="25"/>
      <c r="CJR28" s="25"/>
      <c r="CJS28" s="25"/>
      <c r="CJT28" s="25"/>
      <c r="CJU28" s="25"/>
      <c r="CJV28" s="25"/>
      <c r="CJW28" s="25"/>
      <c r="CJX28" s="25"/>
      <c r="CJY28" s="25"/>
      <c r="CJZ28" s="25"/>
      <c r="CKA28" s="25"/>
      <c r="CKB28" s="25"/>
      <c r="CKC28" s="25"/>
      <c r="CKD28" s="25"/>
      <c r="CKE28" s="25"/>
      <c r="CKF28" s="25"/>
      <c r="CKG28" s="25"/>
      <c r="CKH28" s="25"/>
      <c r="CKI28" s="25"/>
      <c r="CKJ28" s="25"/>
      <c r="CKK28" s="25"/>
      <c r="CKL28" s="25"/>
      <c r="CKM28" s="25"/>
      <c r="CKN28" s="25"/>
      <c r="CKO28" s="25"/>
      <c r="CKP28" s="25"/>
      <c r="CKQ28" s="25"/>
      <c r="CKR28" s="25"/>
      <c r="CKS28" s="25"/>
      <c r="CKT28" s="25"/>
      <c r="CKU28" s="25"/>
      <c r="CKV28" s="25"/>
      <c r="CKW28" s="25"/>
      <c r="CKX28" s="25"/>
      <c r="CKY28" s="25"/>
      <c r="CKZ28" s="25"/>
      <c r="CLA28" s="25"/>
      <c r="CLB28" s="25"/>
      <c r="CLC28" s="25"/>
      <c r="CLD28" s="25"/>
      <c r="CLE28" s="25"/>
      <c r="CLF28" s="25"/>
      <c r="CLG28" s="25"/>
      <c r="CLH28" s="25"/>
      <c r="CLI28" s="25"/>
      <c r="CLJ28" s="25"/>
      <c r="CLK28" s="25"/>
      <c r="CLL28" s="25"/>
      <c r="CLM28" s="25"/>
      <c r="CLN28" s="25"/>
      <c r="CLO28" s="25"/>
      <c r="CLP28" s="25"/>
      <c r="CLQ28" s="25"/>
      <c r="CLR28" s="25"/>
      <c r="CLS28" s="25"/>
      <c r="CLT28" s="25"/>
      <c r="CLU28" s="25"/>
      <c r="CLV28" s="25"/>
      <c r="CLW28" s="25"/>
      <c r="CLX28" s="25"/>
      <c r="CLY28" s="25"/>
      <c r="CLZ28" s="25"/>
      <c r="CMA28" s="25"/>
      <c r="CMB28" s="25"/>
      <c r="CMC28" s="25"/>
      <c r="CMD28" s="25"/>
      <c r="CME28" s="25"/>
      <c r="CMF28" s="25"/>
      <c r="CMG28" s="25"/>
      <c r="CMH28" s="25"/>
      <c r="CMI28" s="25"/>
      <c r="CMJ28" s="25"/>
      <c r="CMK28" s="25"/>
      <c r="CML28" s="25"/>
      <c r="CMM28" s="25"/>
      <c r="CMN28" s="25"/>
      <c r="CMO28" s="25"/>
      <c r="CMP28" s="25"/>
      <c r="CMQ28" s="25"/>
      <c r="CMR28" s="25"/>
      <c r="CMS28" s="25"/>
      <c r="CMT28" s="25"/>
      <c r="CMU28" s="25"/>
      <c r="CMV28" s="25"/>
      <c r="CMW28" s="25"/>
      <c r="CMX28" s="25"/>
      <c r="CMY28" s="25"/>
      <c r="CMZ28" s="25"/>
      <c r="CNA28" s="25"/>
      <c r="CNB28" s="25"/>
      <c r="CNC28" s="25"/>
      <c r="CND28" s="25"/>
      <c r="CNE28" s="25"/>
      <c r="CNF28" s="25"/>
      <c r="CNG28" s="25"/>
      <c r="CNH28" s="25"/>
      <c r="CNI28" s="25"/>
      <c r="CNJ28" s="25"/>
      <c r="CNK28" s="25"/>
      <c r="CNL28" s="25"/>
      <c r="CNM28" s="25"/>
      <c r="CNN28" s="25"/>
      <c r="CNO28" s="25"/>
      <c r="CNP28" s="25"/>
      <c r="CNQ28" s="25"/>
      <c r="CNR28" s="25"/>
      <c r="CNS28" s="25"/>
      <c r="CNT28" s="25"/>
      <c r="CNU28" s="25"/>
      <c r="CNV28" s="25"/>
      <c r="CNW28" s="25"/>
      <c r="CNX28" s="25"/>
      <c r="CNY28" s="25"/>
      <c r="CNZ28" s="25"/>
      <c r="COA28" s="25"/>
      <c r="COB28" s="25"/>
      <c r="COC28" s="25"/>
      <c r="COD28" s="25"/>
      <c r="COE28" s="25"/>
      <c r="COF28" s="25"/>
      <c r="COG28" s="25"/>
      <c r="COH28" s="25"/>
      <c r="COI28" s="25"/>
      <c r="COJ28" s="25"/>
      <c r="COK28" s="25"/>
      <c r="COL28" s="25"/>
      <c r="COM28" s="25"/>
      <c r="CON28" s="25"/>
      <c r="COO28" s="25"/>
      <c r="COP28" s="25"/>
      <c r="COQ28" s="25"/>
      <c r="COR28" s="25"/>
      <c r="COS28" s="25"/>
      <c r="COT28" s="25"/>
      <c r="COU28" s="25"/>
      <c r="COV28" s="25"/>
      <c r="COW28" s="25"/>
      <c r="COX28" s="25"/>
      <c r="COY28" s="25"/>
      <c r="COZ28" s="25"/>
      <c r="CPA28" s="25"/>
      <c r="CPB28" s="25"/>
      <c r="CPC28" s="25"/>
      <c r="CPD28" s="25"/>
      <c r="CPE28" s="25"/>
      <c r="CPF28" s="25"/>
      <c r="CPG28" s="25"/>
      <c r="CPH28" s="25"/>
      <c r="CPI28" s="25"/>
      <c r="CPJ28" s="25"/>
      <c r="CPK28" s="25"/>
      <c r="CPL28" s="25"/>
      <c r="CPM28" s="25"/>
      <c r="CPN28" s="25"/>
      <c r="CPO28" s="25"/>
      <c r="CPP28" s="25"/>
      <c r="CPQ28" s="25"/>
      <c r="CPR28" s="25"/>
      <c r="CPS28" s="25"/>
      <c r="CPT28" s="25"/>
      <c r="CPU28" s="25"/>
      <c r="CPV28" s="25"/>
      <c r="CPW28" s="25"/>
      <c r="CPX28" s="25"/>
      <c r="CPY28" s="25"/>
      <c r="CPZ28" s="25"/>
      <c r="CQA28" s="25"/>
      <c r="CQB28" s="25"/>
      <c r="CQC28" s="25"/>
      <c r="CQD28" s="25"/>
      <c r="CQE28" s="25"/>
      <c r="CQF28" s="25"/>
      <c r="CQG28" s="25"/>
      <c r="CQH28" s="25"/>
      <c r="CQI28" s="25"/>
      <c r="CQJ28" s="25"/>
      <c r="CQK28" s="25"/>
      <c r="CQL28" s="25"/>
      <c r="CQM28" s="25"/>
      <c r="CQN28" s="25"/>
      <c r="CQO28" s="25"/>
      <c r="CQP28" s="25"/>
      <c r="CQQ28" s="25"/>
      <c r="CQR28" s="25"/>
      <c r="CQS28" s="25"/>
      <c r="CQT28" s="25"/>
      <c r="CQU28" s="25"/>
      <c r="CQV28" s="25"/>
      <c r="CQW28" s="25"/>
      <c r="CQX28" s="25"/>
      <c r="CQY28" s="25"/>
      <c r="CQZ28" s="25"/>
      <c r="CRA28" s="25"/>
      <c r="CRB28" s="25"/>
      <c r="CRC28" s="25"/>
      <c r="CRD28" s="25"/>
      <c r="CRE28" s="25"/>
      <c r="CRF28" s="25"/>
      <c r="CRG28" s="25"/>
      <c r="CRH28" s="25"/>
      <c r="CRI28" s="25"/>
      <c r="CRJ28" s="25"/>
      <c r="CRK28" s="25"/>
      <c r="CRL28" s="25"/>
      <c r="CRM28" s="25"/>
      <c r="CRN28" s="25"/>
      <c r="CRO28" s="25"/>
      <c r="CRP28" s="25"/>
      <c r="CRQ28" s="25"/>
      <c r="CRR28" s="25"/>
      <c r="CRS28" s="25"/>
      <c r="CRT28" s="25"/>
      <c r="CRU28" s="25"/>
      <c r="CRV28" s="25"/>
      <c r="CRW28" s="25"/>
      <c r="CRX28" s="25"/>
      <c r="CRY28" s="25"/>
      <c r="CRZ28" s="25"/>
      <c r="CSA28" s="25"/>
      <c r="CSB28" s="25"/>
      <c r="CSC28" s="25"/>
      <c r="CSD28" s="25"/>
      <c r="CSE28" s="25"/>
      <c r="CSF28" s="25"/>
      <c r="CSG28" s="25"/>
      <c r="CSH28" s="25"/>
      <c r="CSI28" s="25"/>
      <c r="CSJ28" s="25"/>
      <c r="CSK28" s="25"/>
      <c r="CSL28" s="25"/>
      <c r="CSM28" s="25"/>
      <c r="CSN28" s="25"/>
      <c r="CSO28" s="25"/>
      <c r="CSP28" s="25"/>
      <c r="CSQ28" s="25"/>
      <c r="CSR28" s="25"/>
      <c r="CSS28" s="25"/>
      <c r="CST28" s="25"/>
      <c r="CSU28" s="25"/>
      <c r="CSV28" s="25"/>
      <c r="CSW28" s="25"/>
      <c r="CSX28" s="25"/>
      <c r="CSY28" s="25"/>
      <c r="CSZ28" s="25"/>
      <c r="CTA28" s="25"/>
      <c r="CTB28" s="25"/>
      <c r="CTC28" s="25"/>
      <c r="CTD28" s="25"/>
      <c r="CTE28" s="25"/>
      <c r="CTF28" s="25"/>
      <c r="CTG28" s="25"/>
      <c r="CTH28" s="25"/>
      <c r="CTI28" s="25"/>
      <c r="CTJ28" s="25"/>
      <c r="CTK28" s="25"/>
      <c r="CTL28" s="25"/>
      <c r="CTM28" s="25"/>
      <c r="CTN28" s="25"/>
      <c r="CTO28" s="25"/>
      <c r="CTP28" s="25"/>
      <c r="CTQ28" s="25"/>
      <c r="CTR28" s="25"/>
      <c r="CTS28" s="25"/>
      <c r="CTT28" s="25"/>
      <c r="CTU28" s="25"/>
      <c r="CTV28" s="25"/>
      <c r="CTW28" s="25"/>
      <c r="CTX28" s="25"/>
      <c r="CTY28" s="25"/>
      <c r="CTZ28" s="25"/>
      <c r="CUA28" s="25"/>
      <c r="CUB28" s="25"/>
      <c r="CUC28" s="25"/>
      <c r="CUD28" s="25"/>
      <c r="CUE28" s="25"/>
      <c r="CUF28" s="25"/>
      <c r="CUG28" s="25"/>
      <c r="CUH28" s="25"/>
      <c r="CUI28" s="25"/>
      <c r="CUJ28" s="25"/>
      <c r="CUK28" s="25"/>
      <c r="CUL28" s="25"/>
      <c r="CUM28" s="25"/>
      <c r="CUN28" s="25"/>
      <c r="CUO28" s="25"/>
      <c r="CUP28" s="25"/>
      <c r="CUQ28" s="25"/>
      <c r="CUR28" s="25"/>
      <c r="CUS28" s="25"/>
      <c r="CUT28" s="25"/>
      <c r="CUU28" s="25"/>
      <c r="CUV28" s="25"/>
      <c r="CUW28" s="25"/>
      <c r="CUX28" s="25"/>
      <c r="CUY28" s="25"/>
      <c r="CUZ28" s="25"/>
      <c r="CVA28" s="25"/>
      <c r="CVB28" s="25"/>
      <c r="CVC28" s="25"/>
      <c r="CVD28" s="25"/>
      <c r="CVE28" s="25"/>
      <c r="CVF28" s="25"/>
      <c r="CVG28" s="25"/>
      <c r="CVH28" s="25"/>
      <c r="CVI28" s="25"/>
      <c r="CVJ28" s="25"/>
      <c r="CVK28" s="25"/>
      <c r="CVL28" s="25"/>
      <c r="CVM28" s="25"/>
      <c r="CVN28" s="25"/>
      <c r="CVO28" s="25"/>
      <c r="CVP28" s="25"/>
      <c r="CVQ28" s="25"/>
      <c r="CVR28" s="25"/>
      <c r="CVS28" s="25"/>
      <c r="CVT28" s="25"/>
      <c r="CVU28" s="25"/>
      <c r="CVV28" s="25"/>
      <c r="CVW28" s="25"/>
      <c r="CVX28" s="25"/>
      <c r="CVY28" s="25"/>
      <c r="CVZ28" s="25"/>
      <c r="CWA28" s="25"/>
      <c r="CWB28" s="25"/>
      <c r="CWC28" s="25"/>
      <c r="CWD28" s="25"/>
      <c r="CWE28" s="25"/>
      <c r="CWF28" s="25"/>
      <c r="CWG28" s="25"/>
      <c r="CWH28" s="25"/>
      <c r="CWI28" s="25"/>
      <c r="CWJ28" s="25"/>
      <c r="CWK28" s="25"/>
      <c r="CWL28" s="25"/>
      <c r="CWM28" s="25"/>
      <c r="CWN28" s="25"/>
      <c r="CWO28" s="25"/>
      <c r="CWP28" s="25"/>
      <c r="CWQ28" s="25"/>
      <c r="CWR28" s="25"/>
      <c r="CWS28" s="25"/>
      <c r="CWT28" s="25"/>
      <c r="CWU28" s="25"/>
      <c r="CWV28" s="25"/>
      <c r="CWW28" s="25"/>
      <c r="CWX28" s="25"/>
      <c r="CWY28" s="25"/>
      <c r="CWZ28" s="25"/>
      <c r="CXA28" s="25"/>
      <c r="CXB28" s="25"/>
      <c r="CXC28" s="25"/>
      <c r="CXD28" s="25"/>
      <c r="CXE28" s="25"/>
      <c r="CXF28" s="25"/>
      <c r="CXG28" s="25"/>
      <c r="CXH28" s="25"/>
      <c r="CXI28" s="25"/>
      <c r="CXJ28" s="25"/>
      <c r="CXK28" s="25"/>
      <c r="CXL28" s="25"/>
      <c r="CXM28" s="25"/>
      <c r="CXN28" s="25"/>
      <c r="CXO28" s="25"/>
      <c r="CXP28" s="25"/>
      <c r="CXQ28" s="25"/>
      <c r="CXR28" s="25"/>
      <c r="CXS28" s="25"/>
      <c r="CXT28" s="25"/>
      <c r="CXU28" s="25"/>
      <c r="CXV28" s="25"/>
      <c r="CXW28" s="25"/>
      <c r="CXX28" s="25"/>
      <c r="CXY28" s="25"/>
      <c r="CXZ28" s="25"/>
      <c r="CYA28" s="25"/>
      <c r="CYB28" s="25"/>
      <c r="CYC28" s="25"/>
      <c r="CYD28" s="25"/>
      <c r="CYE28" s="25"/>
      <c r="CYF28" s="25"/>
      <c r="CYG28" s="25"/>
      <c r="CYH28" s="25"/>
      <c r="CYI28" s="25"/>
      <c r="CYJ28" s="25"/>
      <c r="CYK28" s="25"/>
      <c r="CYL28" s="25"/>
      <c r="CYM28" s="25"/>
      <c r="CYN28" s="25"/>
      <c r="CYO28" s="25"/>
      <c r="CYP28" s="25"/>
      <c r="CYQ28" s="25"/>
      <c r="CYR28" s="25"/>
      <c r="CYS28" s="25"/>
      <c r="CYT28" s="25"/>
      <c r="CYU28" s="25"/>
      <c r="CYV28" s="25"/>
      <c r="CYW28" s="25"/>
      <c r="CYX28" s="25"/>
      <c r="CYY28" s="25"/>
      <c r="CYZ28" s="25"/>
      <c r="CZA28" s="25"/>
      <c r="CZB28" s="25"/>
      <c r="CZC28" s="25"/>
      <c r="CZD28" s="25"/>
      <c r="CZE28" s="25"/>
      <c r="CZF28" s="25"/>
      <c r="CZG28" s="25"/>
      <c r="CZH28" s="25"/>
      <c r="CZI28" s="25"/>
      <c r="CZJ28" s="25"/>
      <c r="CZK28" s="25"/>
      <c r="CZL28" s="25"/>
      <c r="CZM28" s="25"/>
      <c r="CZN28" s="25"/>
      <c r="CZO28" s="25"/>
      <c r="CZP28" s="25"/>
      <c r="CZQ28" s="25"/>
      <c r="CZR28" s="25"/>
      <c r="CZS28" s="25"/>
      <c r="CZT28" s="25"/>
      <c r="CZU28" s="25"/>
      <c r="CZV28" s="25"/>
      <c r="CZW28" s="25"/>
      <c r="CZX28" s="25"/>
      <c r="CZY28" s="25"/>
      <c r="CZZ28" s="25"/>
      <c r="DAA28" s="25"/>
      <c r="DAB28" s="25"/>
      <c r="DAC28" s="25"/>
      <c r="DAD28" s="25"/>
      <c r="DAE28" s="25"/>
      <c r="DAF28" s="25"/>
      <c r="DAG28" s="25"/>
      <c r="DAH28" s="25"/>
      <c r="DAI28" s="25"/>
      <c r="DAJ28" s="25"/>
      <c r="DAK28" s="25"/>
      <c r="DAL28" s="25"/>
      <c r="DAM28" s="25"/>
      <c r="DAN28" s="25"/>
      <c r="DAO28" s="25"/>
      <c r="DAP28" s="25"/>
      <c r="DAQ28" s="25"/>
      <c r="DAR28" s="25"/>
      <c r="DAS28" s="25"/>
      <c r="DAT28" s="25"/>
      <c r="DAU28" s="25"/>
      <c r="DAV28" s="25"/>
      <c r="DAW28" s="25"/>
      <c r="DAX28" s="25"/>
      <c r="DAY28" s="25"/>
      <c r="DAZ28" s="25"/>
      <c r="DBA28" s="25"/>
      <c r="DBB28" s="25"/>
      <c r="DBC28" s="25"/>
      <c r="DBD28" s="25"/>
      <c r="DBE28" s="25"/>
      <c r="DBF28" s="25"/>
      <c r="DBG28" s="25"/>
      <c r="DBH28" s="25"/>
      <c r="DBI28" s="25"/>
      <c r="DBJ28" s="25"/>
      <c r="DBK28" s="25"/>
      <c r="DBL28" s="25"/>
      <c r="DBM28" s="25"/>
      <c r="DBN28" s="25"/>
      <c r="DBO28" s="25"/>
      <c r="DBP28" s="25"/>
      <c r="DBQ28" s="25"/>
      <c r="DBR28" s="25"/>
      <c r="DBS28" s="25"/>
      <c r="DBT28" s="25"/>
      <c r="DBU28" s="25"/>
      <c r="DBV28" s="25"/>
      <c r="DBW28" s="25"/>
      <c r="DBX28" s="25"/>
      <c r="DBY28" s="25"/>
      <c r="DBZ28" s="25"/>
      <c r="DCA28" s="25"/>
      <c r="DCB28" s="25"/>
      <c r="DCC28" s="25"/>
      <c r="DCD28" s="25"/>
      <c r="DCE28" s="25"/>
      <c r="DCF28" s="25"/>
      <c r="DCG28" s="25"/>
      <c r="DCH28" s="25"/>
      <c r="DCI28" s="25"/>
      <c r="DCJ28" s="25"/>
      <c r="DCK28" s="25"/>
      <c r="DCL28" s="25"/>
      <c r="DCM28" s="25"/>
      <c r="DCN28" s="25"/>
      <c r="DCO28" s="25"/>
      <c r="DCP28" s="25"/>
      <c r="DCQ28" s="25"/>
      <c r="DCR28" s="25"/>
      <c r="DCS28" s="25"/>
      <c r="DCT28" s="25"/>
      <c r="DCU28" s="25"/>
      <c r="DCV28" s="25"/>
      <c r="DCW28" s="25"/>
      <c r="DCX28" s="25"/>
      <c r="DCY28" s="25"/>
      <c r="DCZ28" s="25"/>
      <c r="DDA28" s="25"/>
      <c r="DDB28" s="25"/>
      <c r="DDC28" s="25"/>
      <c r="DDD28" s="25"/>
      <c r="DDE28" s="25"/>
      <c r="DDF28" s="25"/>
      <c r="DDG28" s="25"/>
      <c r="DDH28" s="25"/>
      <c r="DDI28" s="25"/>
      <c r="DDJ28" s="25"/>
      <c r="DDK28" s="25"/>
      <c r="DDL28" s="25"/>
      <c r="DDM28" s="25"/>
      <c r="DDN28" s="25"/>
      <c r="DDO28" s="25"/>
      <c r="DDP28" s="25"/>
      <c r="DDQ28" s="25"/>
      <c r="DDR28" s="25"/>
      <c r="DDS28" s="25"/>
      <c r="DDT28" s="25"/>
      <c r="DDU28" s="25"/>
      <c r="DDV28" s="25"/>
      <c r="DDW28" s="25"/>
      <c r="DDX28" s="25"/>
      <c r="DDY28" s="25"/>
      <c r="DDZ28" s="25"/>
      <c r="DEA28" s="25"/>
      <c r="DEB28" s="25"/>
      <c r="DEC28" s="25"/>
      <c r="DED28" s="25"/>
      <c r="DEE28" s="25"/>
      <c r="DEF28" s="25"/>
      <c r="DEG28" s="25"/>
      <c r="DEH28" s="25"/>
      <c r="DEI28" s="25"/>
      <c r="DEJ28" s="25"/>
      <c r="DEK28" s="25"/>
      <c r="DEL28" s="25"/>
      <c r="DEM28" s="25"/>
      <c r="DEN28" s="25"/>
      <c r="DEO28" s="25"/>
      <c r="DEP28" s="25"/>
      <c r="DEQ28" s="25"/>
      <c r="DER28" s="25"/>
      <c r="DES28" s="25"/>
      <c r="DET28" s="25"/>
      <c r="DEU28" s="25"/>
      <c r="DEV28" s="25"/>
      <c r="DEW28" s="25"/>
      <c r="DEX28" s="25"/>
      <c r="DEY28" s="25"/>
      <c r="DEZ28" s="25"/>
      <c r="DFA28" s="25"/>
      <c r="DFB28" s="25"/>
      <c r="DFC28" s="25"/>
      <c r="DFD28" s="25"/>
      <c r="DFE28" s="25"/>
      <c r="DFF28" s="25"/>
      <c r="DFG28" s="25"/>
      <c r="DFH28" s="25"/>
      <c r="DFI28" s="25"/>
      <c r="DFJ28" s="25"/>
      <c r="DFK28" s="25"/>
      <c r="DFL28" s="25"/>
      <c r="DFM28" s="25"/>
      <c r="DFN28" s="25"/>
      <c r="DFO28" s="25"/>
      <c r="DFP28" s="25"/>
      <c r="DFQ28" s="25"/>
      <c r="DFR28" s="25"/>
      <c r="DFS28" s="25"/>
      <c r="DFT28" s="25"/>
      <c r="DFU28" s="25"/>
      <c r="DFV28" s="25"/>
      <c r="DFW28" s="25"/>
      <c r="DFX28" s="25"/>
      <c r="DFY28" s="25"/>
      <c r="DFZ28" s="25"/>
      <c r="DGA28" s="25"/>
      <c r="DGB28" s="25"/>
      <c r="DGC28" s="25"/>
      <c r="DGD28" s="25"/>
      <c r="DGE28" s="25"/>
      <c r="DGF28" s="25"/>
      <c r="DGG28" s="25"/>
      <c r="DGH28" s="25"/>
      <c r="DGI28" s="25"/>
      <c r="DGJ28" s="25"/>
      <c r="DGK28" s="25"/>
      <c r="DGL28" s="25"/>
      <c r="DGM28" s="25"/>
      <c r="DGN28" s="25"/>
      <c r="DGO28" s="25"/>
      <c r="DGP28" s="25"/>
      <c r="DGQ28" s="25"/>
      <c r="DGR28" s="25"/>
      <c r="DGS28" s="25"/>
      <c r="DGT28" s="25"/>
      <c r="DGU28" s="25"/>
      <c r="DGV28" s="25"/>
      <c r="DGW28" s="25"/>
      <c r="DGX28" s="25"/>
      <c r="DGY28" s="25"/>
      <c r="DGZ28" s="25"/>
      <c r="DHA28" s="25"/>
      <c r="DHB28" s="25"/>
      <c r="DHC28" s="25"/>
      <c r="DHD28" s="25"/>
      <c r="DHE28" s="25"/>
      <c r="DHF28" s="25"/>
      <c r="DHG28" s="25"/>
      <c r="DHH28" s="25"/>
      <c r="DHI28" s="25"/>
      <c r="DHJ28" s="25"/>
      <c r="DHK28" s="25"/>
      <c r="DHL28" s="25"/>
      <c r="DHM28" s="25"/>
      <c r="DHN28" s="25"/>
      <c r="DHO28" s="25"/>
      <c r="DHP28" s="25"/>
      <c r="DHQ28" s="25"/>
      <c r="DHR28" s="25"/>
      <c r="DHS28" s="25"/>
      <c r="DHT28" s="25"/>
      <c r="DHU28" s="25"/>
      <c r="DHV28" s="25"/>
      <c r="DHW28" s="25"/>
      <c r="DHX28" s="25"/>
      <c r="DHY28" s="25"/>
      <c r="DHZ28" s="25"/>
      <c r="DIA28" s="25"/>
      <c r="DIB28" s="25"/>
      <c r="DIC28" s="25"/>
      <c r="DID28" s="25"/>
      <c r="DIE28" s="25"/>
      <c r="DIF28" s="25"/>
      <c r="DIG28" s="25"/>
      <c r="DIH28" s="25"/>
      <c r="DII28" s="25"/>
      <c r="DIJ28" s="25"/>
      <c r="DIK28" s="25"/>
      <c r="DIL28" s="25"/>
      <c r="DIM28" s="25"/>
      <c r="DIN28" s="25"/>
      <c r="DIO28" s="25"/>
      <c r="DIP28" s="25"/>
      <c r="DIQ28" s="25"/>
      <c r="DIR28" s="25"/>
      <c r="DIS28" s="25"/>
      <c r="DIT28" s="25"/>
      <c r="DIU28" s="25"/>
      <c r="DIV28" s="25"/>
      <c r="DIW28" s="25"/>
      <c r="DIX28" s="25"/>
      <c r="DIY28" s="25"/>
      <c r="DIZ28" s="25"/>
      <c r="DJA28" s="25"/>
      <c r="DJB28" s="25"/>
      <c r="DJC28" s="25"/>
      <c r="DJD28" s="25"/>
      <c r="DJE28" s="25"/>
      <c r="DJF28" s="25"/>
      <c r="DJG28" s="25"/>
      <c r="DJH28" s="25"/>
      <c r="DJI28" s="25"/>
      <c r="DJJ28" s="25"/>
      <c r="DJK28" s="25"/>
      <c r="DJL28" s="25"/>
      <c r="DJM28" s="25"/>
      <c r="DJN28" s="25"/>
      <c r="DJO28" s="25"/>
      <c r="DJP28" s="25"/>
      <c r="DJQ28" s="25"/>
      <c r="DJR28" s="25"/>
      <c r="DJS28" s="25"/>
      <c r="DJT28" s="25"/>
      <c r="DJU28" s="25"/>
      <c r="DJV28" s="25"/>
      <c r="DJW28" s="25"/>
      <c r="DJX28" s="25"/>
      <c r="DJY28" s="25"/>
      <c r="DJZ28" s="25"/>
      <c r="DKA28" s="25"/>
      <c r="DKB28" s="25"/>
      <c r="DKC28" s="25"/>
      <c r="DKD28" s="25"/>
      <c r="DKE28" s="25"/>
      <c r="DKF28" s="25"/>
      <c r="DKG28" s="25"/>
      <c r="DKH28" s="25"/>
      <c r="DKI28" s="25"/>
      <c r="DKJ28" s="25"/>
      <c r="DKK28" s="25"/>
      <c r="DKL28" s="25"/>
      <c r="DKM28" s="25"/>
      <c r="DKN28" s="25"/>
      <c r="DKO28" s="25"/>
      <c r="DKP28" s="25"/>
      <c r="DKQ28" s="25"/>
      <c r="DKR28" s="25"/>
      <c r="DKS28" s="25"/>
      <c r="DKT28" s="25"/>
      <c r="DKU28" s="25"/>
      <c r="DKV28" s="25"/>
      <c r="DKW28" s="25"/>
      <c r="DKX28" s="25"/>
      <c r="DKY28" s="25"/>
      <c r="DKZ28" s="25"/>
      <c r="DLA28" s="25"/>
      <c r="DLB28" s="25"/>
      <c r="DLC28" s="25"/>
      <c r="DLD28" s="25"/>
      <c r="DLE28" s="25"/>
      <c r="DLF28" s="25"/>
      <c r="DLG28" s="25"/>
      <c r="DLH28" s="25"/>
      <c r="DLI28" s="25"/>
      <c r="DLJ28" s="25"/>
      <c r="DLK28" s="25"/>
      <c r="DLL28" s="25"/>
      <c r="DLM28" s="25"/>
      <c r="DLN28" s="25"/>
      <c r="DLO28" s="25"/>
      <c r="DLP28" s="25"/>
      <c r="DLQ28" s="25"/>
      <c r="DLR28" s="25"/>
      <c r="DLS28" s="25"/>
      <c r="DLT28" s="25"/>
      <c r="DLU28" s="25"/>
      <c r="DLV28" s="25"/>
      <c r="DLW28" s="25"/>
      <c r="DLX28" s="25"/>
      <c r="DLY28" s="25"/>
      <c r="DLZ28" s="25"/>
      <c r="DMA28" s="25"/>
      <c r="DMB28" s="25"/>
      <c r="DMC28" s="25"/>
      <c r="DMD28" s="25"/>
      <c r="DME28" s="25"/>
      <c r="DMF28" s="25"/>
      <c r="DMG28" s="25"/>
      <c r="DMH28" s="25"/>
      <c r="DMI28" s="25"/>
      <c r="DMJ28" s="25"/>
      <c r="DMK28" s="25"/>
      <c r="DML28" s="25"/>
      <c r="DMM28" s="25"/>
      <c r="DMN28" s="25"/>
      <c r="DMO28" s="25"/>
      <c r="DMP28" s="25"/>
      <c r="DMQ28" s="25"/>
      <c r="DMR28" s="25"/>
      <c r="DMS28" s="25"/>
      <c r="DMT28" s="25"/>
      <c r="DMU28" s="25"/>
      <c r="DMV28" s="25"/>
      <c r="DMW28" s="25"/>
      <c r="DMX28" s="25"/>
      <c r="DMY28" s="25"/>
      <c r="DMZ28" s="25"/>
      <c r="DNA28" s="25"/>
      <c r="DNB28" s="25"/>
      <c r="DNC28" s="25"/>
      <c r="DND28" s="25"/>
      <c r="DNE28" s="25"/>
      <c r="DNF28" s="25"/>
      <c r="DNG28" s="25"/>
      <c r="DNH28" s="25"/>
      <c r="DNI28" s="25"/>
      <c r="DNJ28" s="25"/>
      <c r="DNK28" s="25"/>
      <c r="DNL28" s="25"/>
      <c r="DNM28" s="25"/>
      <c r="DNN28" s="25"/>
      <c r="DNO28" s="25"/>
      <c r="DNP28" s="25"/>
      <c r="DNQ28" s="25"/>
      <c r="DNR28" s="25"/>
      <c r="DNS28" s="25"/>
      <c r="DNT28" s="25"/>
      <c r="DNU28" s="25"/>
      <c r="DNV28" s="25"/>
      <c r="DNW28" s="25"/>
      <c r="DNX28" s="25"/>
      <c r="DNY28" s="25"/>
      <c r="DNZ28" s="25"/>
      <c r="DOA28" s="25"/>
      <c r="DOB28" s="25"/>
      <c r="DOC28" s="25"/>
      <c r="DOD28" s="25"/>
      <c r="DOE28" s="25"/>
      <c r="DOF28" s="25"/>
      <c r="DOG28" s="25"/>
      <c r="DOH28" s="25"/>
      <c r="DOI28" s="25"/>
      <c r="DOJ28" s="25"/>
      <c r="DOK28" s="25"/>
      <c r="DOL28" s="25"/>
      <c r="DOM28" s="25"/>
      <c r="DON28" s="25"/>
      <c r="DOO28" s="25"/>
      <c r="DOP28" s="25"/>
      <c r="DOQ28" s="25"/>
      <c r="DOR28" s="25"/>
      <c r="DOS28" s="25"/>
      <c r="DOT28" s="25"/>
      <c r="DOU28" s="25"/>
      <c r="DOV28" s="25"/>
      <c r="DOW28" s="25"/>
      <c r="DOX28" s="25"/>
      <c r="DOY28" s="25"/>
      <c r="DOZ28" s="25"/>
      <c r="DPA28" s="25"/>
      <c r="DPB28" s="25"/>
      <c r="DPC28" s="25"/>
      <c r="DPD28" s="25"/>
      <c r="DPE28" s="25"/>
      <c r="DPF28" s="25"/>
      <c r="DPG28" s="25"/>
      <c r="DPH28" s="25"/>
      <c r="DPI28" s="25"/>
      <c r="DPJ28" s="25"/>
      <c r="DPK28" s="25"/>
      <c r="DPL28" s="25"/>
      <c r="DPM28" s="25"/>
      <c r="DPN28" s="25"/>
      <c r="DPO28" s="25"/>
      <c r="DPP28" s="25"/>
      <c r="DPQ28" s="25"/>
      <c r="DPR28" s="25"/>
      <c r="DPS28" s="25"/>
      <c r="DPT28" s="25"/>
      <c r="DPU28" s="25"/>
      <c r="DPV28" s="25"/>
      <c r="DPW28" s="25"/>
      <c r="DPX28" s="25"/>
      <c r="DPY28" s="25"/>
      <c r="DPZ28" s="25"/>
      <c r="DQA28" s="25"/>
      <c r="DQB28" s="25"/>
      <c r="DQC28" s="25"/>
      <c r="DQD28" s="25"/>
      <c r="DQE28" s="25"/>
      <c r="DQF28" s="25"/>
      <c r="DQG28" s="25"/>
      <c r="DQH28" s="25"/>
      <c r="DQI28" s="25"/>
      <c r="DQJ28" s="25"/>
      <c r="DQK28" s="25"/>
      <c r="DQL28" s="25"/>
      <c r="DQM28" s="25"/>
      <c r="DQN28" s="25"/>
      <c r="DQO28" s="25"/>
      <c r="DQP28" s="25"/>
      <c r="DQQ28" s="25"/>
      <c r="DQR28" s="25"/>
      <c r="DQS28" s="25"/>
      <c r="DQT28" s="25"/>
      <c r="DQU28" s="25"/>
      <c r="DQV28" s="25"/>
      <c r="DQW28" s="25"/>
      <c r="DQX28" s="25"/>
      <c r="DQY28" s="25"/>
      <c r="DQZ28" s="25"/>
      <c r="DRA28" s="25"/>
      <c r="DRB28" s="25"/>
      <c r="DRC28" s="25"/>
      <c r="DRD28" s="25"/>
      <c r="DRE28" s="25"/>
      <c r="DRF28" s="25"/>
      <c r="DRG28" s="25"/>
      <c r="DRH28" s="25"/>
      <c r="DRI28" s="25"/>
      <c r="DRJ28" s="25"/>
      <c r="DRK28" s="25"/>
      <c r="DRL28" s="25"/>
      <c r="DRM28" s="25"/>
      <c r="DRN28" s="25"/>
      <c r="DRO28" s="25"/>
      <c r="DRP28" s="25"/>
      <c r="DRQ28" s="25"/>
      <c r="DRR28" s="25"/>
      <c r="DRS28" s="25"/>
      <c r="DRT28" s="25"/>
      <c r="DRU28" s="25"/>
      <c r="DRV28" s="25"/>
      <c r="DRW28" s="25"/>
      <c r="DRX28" s="25"/>
      <c r="DRY28" s="25"/>
      <c r="DRZ28" s="25"/>
      <c r="DSA28" s="25"/>
      <c r="DSB28" s="25"/>
      <c r="DSC28" s="25"/>
      <c r="DSD28" s="25"/>
      <c r="DSE28" s="25"/>
      <c r="DSF28" s="25"/>
      <c r="DSG28" s="25"/>
      <c r="DSH28" s="25"/>
      <c r="DSI28" s="25"/>
      <c r="DSJ28" s="25"/>
      <c r="DSK28" s="25"/>
      <c r="DSL28" s="25"/>
      <c r="DSM28" s="25"/>
      <c r="DSN28" s="25"/>
      <c r="DSO28" s="25"/>
      <c r="DSP28" s="25"/>
      <c r="DSQ28" s="25"/>
      <c r="DSR28" s="25"/>
      <c r="DSS28" s="25"/>
      <c r="DST28" s="25"/>
      <c r="DSU28" s="25"/>
      <c r="DSV28" s="25"/>
      <c r="DSW28" s="25"/>
      <c r="DSX28" s="25"/>
      <c r="DSY28" s="25"/>
      <c r="DSZ28" s="25"/>
      <c r="DTA28" s="25"/>
      <c r="DTB28" s="25"/>
      <c r="DTC28" s="25"/>
      <c r="DTD28" s="25"/>
      <c r="DTE28" s="25"/>
      <c r="DTF28" s="25"/>
      <c r="DTG28" s="25"/>
      <c r="DTH28" s="25"/>
      <c r="DTI28" s="25"/>
      <c r="DTJ28" s="25"/>
      <c r="DTK28" s="25"/>
      <c r="DTL28" s="25"/>
      <c r="DTM28" s="25"/>
      <c r="DTN28" s="25"/>
      <c r="DTO28" s="25"/>
      <c r="DTP28" s="25"/>
      <c r="DTQ28" s="25"/>
      <c r="DTR28" s="25"/>
      <c r="DTS28" s="25"/>
      <c r="DTT28" s="25"/>
      <c r="DTU28" s="25"/>
      <c r="DTV28" s="25"/>
      <c r="DTW28" s="25"/>
      <c r="DTX28" s="25"/>
      <c r="DTY28" s="25"/>
      <c r="DTZ28" s="25"/>
      <c r="DUA28" s="25"/>
      <c r="DUB28" s="25"/>
      <c r="DUC28" s="25"/>
      <c r="DUD28" s="25"/>
      <c r="DUE28" s="25"/>
      <c r="DUF28" s="25"/>
      <c r="DUG28" s="25"/>
      <c r="DUH28" s="25"/>
      <c r="DUI28" s="25"/>
      <c r="DUJ28" s="25"/>
      <c r="DUK28" s="25"/>
      <c r="DUL28" s="25"/>
      <c r="DUM28" s="25"/>
      <c r="DUN28" s="25"/>
      <c r="DUO28" s="25"/>
      <c r="DUP28" s="25"/>
      <c r="DUQ28" s="25"/>
      <c r="DUR28" s="25"/>
      <c r="DUS28" s="25"/>
      <c r="DUT28" s="25"/>
      <c r="DUU28" s="25"/>
      <c r="DUV28" s="25"/>
      <c r="DUW28" s="25"/>
      <c r="DUX28" s="25"/>
      <c r="DUY28" s="25"/>
      <c r="DUZ28" s="25"/>
      <c r="DVA28" s="25"/>
      <c r="DVB28" s="25"/>
      <c r="DVC28" s="25"/>
      <c r="DVD28" s="25"/>
      <c r="DVE28" s="25"/>
      <c r="DVF28" s="25"/>
      <c r="DVG28" s="25"/>
      <c r="DVH28" s="25"/>
      <c r="DVI28" s="25"/>
      <c r="DVJ28" s="25"/>
      <c r="DVK28" s="25"/>
      <c r="DVL28" s="25"/>
      <c r="DVM28" s="25"/>
      <c r="DVN28" s="25"/>
      <c r="DVO28" s="25"/>
      <c r="DVP28" s="25"/>
      <c r="DVQ28" s="25"/>
      <c r="DVR28" s="25"/>
      <c r="DVS28" s="25"/>
      <c r="DVT28" s="25"/>
      <c r="DVU28" s="25"/>
      <c r="DVV28" s="25"/>
      <c r="DVW28" s="25"/>
      <c r="DVX28" s="25"/>
      <c r="DVY28" s="25"/>
      <c r="DVZ28" s="25"/>
      <c r="DWA28" s="25"/>
      <c r="DWB28" s="25"/>
      <c r="DWC28" s="25"/>
      <c r="DWD28" s="25"/>
      <c r="DWE28" s="25"/>
      <c r="DWF28" s="25"/>
      <c r="DWG28" s="25"/>
      <c r="DWH28" s="25"/>
      <c r="DWI28" s="25"/>
      <c r="DWJ28" s="25"/>
      <c r="DWK28" s="25"/>
      <c r="DWL28" s="25"/>
      <c r="DWM28" s="25"/>
      <c r="DWN28" s="25"/>
      <c r="DWO28" s="25"/>
      <c r="DWP28" s="25"/>
      <c r="DWQ28" s="25"/>
      <c r="DWR28" s="25"/>
      <c r="DWS28" s="25"/>
      <c r="DWT28" s="25"/>
      <c r="DWU28" s="25"/>
      <c r="DWV28" s="25"/>
      <c r="DWW28" s="25"/>
      <c r="DWX28" s="25"/>
      <c r="DWY28" s="25"/>
      <c r="DWZ28" s="25"/>
      <c r="DXA28" s="25"/>
      <c r="DXB28" s="25"/>
      <c r="DXC28" s="25"/>
      <c r="DXD28" s="25"/>
      <c r="DXE28" s="25"/>
      <c r="DXF28" s="25"/>
      <c r="DXG28" s="25"/>
      <c r="DXH28" s="25"/>
      <c r="DXI28" s="25"/>
      <c r="DXJ28" s="25"/>
      <c r="DXK28" s="25"/>
      <c r="DXL28" s="25"/>
      <c r="DXM28" s="25"/>
      <c r="DXN28" s="25"/>
      <c r="DXO28" s="25"/>
      <c r="DXP28" s="25"/>
      <c r="DXQ28" s="25"/>
      <c r="DXR28" s="25"/>
      <c r="DXS28" s="25"/>
      <c r="DXT28" s="25"/>
      <c r="DXU28" s="25"/>
      <c r="DXV28" s="25"/>
      <c r="DXW28" s="25"/>
      <c r="DXX28" s="25"/>
      <c r="DXY28" s="25"/>
      <c r="DXZ28" s="25"/>
      <c r="DYA28" s="25"/>
      <c r="DYB28" s="25"/>
      <c r="DYC28" s="25"/>
      <c r="DYD28" s="25"/>
      <c r="DYE28" s="25"/>
      <c r="DYF28" s="25"/>
      <c r="DYG28" s="25"/>
      <c r="DYH28" s="25"/>
      <c r="DYI28" s="25"/>
      <c r="DYJ28" s="25"/>
      <c r="DYK28" s="25"/>
      <c r="DYL28" s="25"/>
      <c r="DYM28" s="25"/>
      <c r="DYN28" s="25"/>
      <c r="DYO28" s="25"/>
      <c r="DYP28" s="25"/>
      <c r="DYQ28" s="25"/>
      <c r="DYR28" s="25"/>
      <c r="DYS28" s="25"/>
      <c r="DYT28" s="25"/>
      <c r="DYU28" s="25"/>
      <c r="DYV28" s="25"/>
      <c r="DYW28" s="25"/>
      <c r="DYX28" s="25"/>
      <c r="DYY28" s="25"/>
      <c r="DYZ28" s="25"/>
      <c r="DZA28" s="25"/>
      <c r="DZB28" s="25"/>
      <c r="DZC28" s="25"/>
      <c r="DZD28" s="25"/>
      <c r="DZE28" s="25"/>
      <c r="DZF28" s="25"/>
      <c r="DZG28" s="25"/>
      <c r="DZH28" s="25"/>
      <c r="DZI28" s="25"/>
      <c r="DZJ28" s="25"/>
      <c r="DZK28" s="25"/>
      <c r="DZL28" s="25"/>
      <c r="DZM28" s="25"/>
      <c r="DZN28" s="25"/>
      <c r="DZO28" s="25"/>
      <c r="DZP28" s="25"/>
      <c r="DZQ28" s="25"/>
      <c r="DZR28" s="25"/>
      <c r="DZS28" s="25"/>
      <c r="DZT28" s="25"/>
      <c r="DZU28" s="25"/>
      <c r="DZV28" s="25"/>
      <c r="DZW28" s="25"/>
      <c r="DZX28" s="25"/>
      <c r="DZY28" s="25"/>
      <c r="DZZ28" s="25"/>
      <c r="EAA28" s="25"/>
      <c r="EAB28" s="25"/>
      <c r="EAC28" s="25"/>
      <c r="EAD28" s="25"/>
      <c r="EAE28" s="25"/>
      <c r="EAF28" s="25"/>
      <c r="EAG28" s="25"/>
      <c r="EAH28" s="25"/>
      <c r="EAI28" s="25"/>
      <c r="EAJ28" s="25"/>
      <c r="EAK28" s="25"/>
      <c r="EAL28" s="25"/>
      <c r="EAM28" s="25"/>
      <c r="EAN28" s="25"/>
      <c r="EAO28" s="25"/>
      <c r="EAP28" s="25"/>
      <c r="EAQ28" s="25"/>
      <c r="EAR28" s="25"/>
      <c r="EAS28" s="25"/>
      <c r="EAT28" s="25"/>
      <c r="EAU28" s="25"/>
      <c r="EAV28" s="25"/>
      <c r="EAW28" s="25"/>
      <c r="EAX28" s="25"/>
      <c r="EAY28" s="25"/>
      <c r="EAZ28" s="25"/>
      <c r="EBA28" s="25"/>
      <c r="EBB28" s="25"/>
      <c r="EBC28" s="25"/>
      <c r="EBD28" s="25"/>
      <c r="EBE28" s="25"/>
      <c r="EBF28" s="25"/>
      <c r="EBG28" s="25"/>
      <c r="EBH28" s="25"/>
      <c r="EBI28" s="25"/>
      <c r="EBJ28" s="25"/>
      <c r="EBK28" s="25"/>
      <c r="EBL28" s="25"/>
      <c r="EBM28" s="25"/>
      <c r="EBN28" s="25"/>
      <c r="EBO28" s="25"/>
      <c r="EBP28" s="25"/>
      <c r="EBQ28" s="25"/>
      <c r="EBR28" s="25"/>
      <c r="EBS28" s="25"/>
      <c r="EBT28" s="25"/>
      <c r="EBU28" s="25"/>
      <c r="EBV28" s="25"/>
      <c r="EBW28" s="25"/>
      <c r="EBX28" s="25"/>
      <c r="EBY28" s="25"/>
      <c r="EBZ28" s="25"/>
      <c r="ECA28" s="25"/>
      <c r="ECB28" s="25"/>
      <c r="ECC28" s="25"/>
      <c r="ECD28" s="25"/>
      <c r="ECE28" s="25"/>
      <c r="ECF28" s="25"/>
      <c r="ECG28" s="25"/>
      <c r="ECH28" s="25"/>
      <c r="ECI28" s="25"/>
      <c r="ECJ28" s="25"/>
      <c r="ECK28" s="25"/>
      <c r="ECL28" s="25"/>
      <c r="ECM28" s="25"/>
      <c r="ECN28" s="25"/>
      <c r="ECO28" s="25"/>
      <c r="ECP28" s="25"/>
      <c r="ECQ28" s="25"/>
      <c r="ECR28" s="25"/>
      <c r="ECS28" s="25"/>
      <c r="ECT28" s="25"/>
      <c r="ECU28" s="25"/>
      <c r="ECV28" s="25"/>
      <c r="ECW28" s="25"/>
      <c r="ECX28" s="25"/>
      <c r="ECY28" s="25"/>
      <c r="ECZ28" s="25"/>
      <c r="EDA28" s="25"/>
      <c r="EDB28" s="25"/>
      <c r="EDC28" s="25"/>
      <c r="EDD28" s="25"/>
      <c r="EDE28" s="25"/>
      <c r="EDF28" s="25"/>
      <c r="EDG28" s="25"/>
      <c r="EDH28" s="25"/>
      <c r="EDI28" s="25"/>
      <c r="EDJ28" s="25"/>
      <c r="EDK28" s="25"/>
      <c r="EDL28" s="25"/>
      <c r="EDM28" s="25"/>
      <c r="EDN28" s="25"/>
      <c r="EDO28" s="25"/>
      <c r="EDP28" s="25"/>
      <c r="EDQ28" s="25"/>
      <c r="EDR28" s="25"/>
      <c r="EDS28" s="25"/>
      <c r="EDT28" s="25"/>
      <c r="EDU28" s="25"/>
      <c r="EDV28" s="25"/>
      <c r="EDW28" s="25"/>
      <c r="EDX28" s="25"/>
      <c r="EDY28" s="25"/>
      <c r="EDZ28" s="25"/>
      <c r="EEA28" s="25"/>
      <c r="EEB28" s="25"/>
      <c r="EEC28" s="25"/>
      <c r="EED28" s="25"/>
      <c r="EEE28" s="25"/>
      <c r="EEF28" s="25"/>
      <c r="EEG28" s="25"/>
      <c r="EEH28" s="25"/>
      <c r="EEI28" s="25"/>
      <c r="EEJ28" s="25"/>
      <c r="EEK28" s="25"/>
      <c r="EEL28" s="25"/>
      <c r="EEM28" s="25"/>
      <c r="EEN28" s="25"/>
      <c r="EEO28" s="25"/>
      <c r="EEP28" s="25"/>
      <c r="EEQ28" s="25"/>
      <c r="EER28" s="25"/>
      <c r="EES28" s="25"/>
      <c r="EET28" s="25"/>
      <c r="EEU28" s="25"/>
      <c r="EEV28" s="25"/>
      <c r="EEW28" s="25"/>
      <c r="EEX28" s="25"/>
      <c r="EEY28" s="25"/>
      <c r="EEZ28" s="25"/>
      <c r="EFA28" s="25"/>
      <c r="EFB28" s="25"/>
      <c r="EFC28" s="25"/>
      <c r="EFD28" s="25"/>
      <c r="EFE28" s="25"/>
      <c r="EFF28" s="25"/>
      <c r="EFG28" s="25"/>
      <c r="EFH28" s="25"/>
      <c r="EFI28" s="25"/>
      <c r="EFJ28" s="25"/>
      <c r="EFK28" s="25"/>
      <c r="EFL28" s="25"/>
      <c r="EFM28" s="25"/>
      <c r="EFN28" s="25"/>
      <c r="EFO28" s="25"/>
      <c r="EFP28" s="25"/>
      <c r="EFQ28" s="25"/>
      <c r="EFR28" s="25"/>
      <c r="EFS28" s="25"/>
      <c r="EFT28" s="25"/>
      <c r="EFU28" s="25"/>
      <c r="EFV28" s="25"/>
      <c r="EFW28" s="25"/>
      <c r="EFX28" s="25"/>
      <c r="EFY28" s="25"/>
      <c r="EFZ28" s="25"/>
      <c r="EGA28" s="25"/>
      <c r="EGB28" s="25"/>
      <c r="EGC28" s="25"/>
      <c r="EGD28" s="25"/>
      <c r="EGE28" s="25"/>
      <c r="EGF28" s="25"/>
      <c r="EGG28" s="25"/>
      <c r="EGH28" s="25"/>
      <c r="EGI28" s="25"/>
      <c r="EGJ28" s="25"/>
      <c r="EGK28" s="25"/>
      <c r="EGL28" s="25"/>
      <c r="EGM28" s="25"/>
      <c r="EGN28" s="25"/>
      <c r="EGO28" s="25"/>
      <c r="EGP28" s="25"/>
      <c r="EGQ28" s="25"/>
      <c r="EGR28" s="25"/>
      <c r="EGS28" s="25"/>
      <c r="EGT28" s="25"/>
      <c r="EGU28" s="25"/>
      <c r="EGV28" s="25"/>
      <c r="EGW28" s="25"/>
      <c r="EGX28" s="25"/>
      <c r="EGY28" s="25"/>
      <c r="EGZ28" s="25"/>
      <c r="EHA28" s="25"/>
      <c r="EHB28" s="25"/>
      <c r="EHC28" s="25"/>
      <c r="EHD28" s="25"/>
      <c r="EHE28" s="25"/>
      <c r="EHF28" s="25"/>
      <c r="EHG28" s="25"/>
      <c r="EHH28" s="25"/>
      <c r="EHI28" s="25"/>
      <c r="EHJ28" s="25"/>
      <c r="EHK28" s="25"/>
      <c r="EHL28" s="25"/>
      <c r="EHM28" s="25"/>
      <c r="EHN28" s="25"/>
      <c r="EHO28" s="25"/>
      <c r="EHP28" s="25"/>
      <c r="EHQ28" s="25"/>
      <c r="EHR28" s="25"/>
      <c r="EHS28" s="25"/>
      <c r="EHT28" s="25"/>
      <c r="EHU28" s="25"/>
      <c r="EHV28" s="25"/>
      <c r="EHW28" s="25"/>
      <c r="EHX28" s="25"/>
      <c r="EHY28" s="25"/>
      <c r="EHZ28" s="25"/>
      <c r="EIA28" s="25"/>
      <c r="EIB28" s="25"/>
      <c r="EIC28" s="25"/>
      <c r="EID28" s="25"/>
      <c r="EIE28" s="25"/>
      <c r="EIF28" s="25"/>
      <c r="EIG28" s="25"/>
      <c r="EIH28" s="25"/>
      <c r="EII28" s="25"/>
      <c r="EIJ28" s="25"/>
      <c r="EIK28" s="25"/>
      <c r="EIL28" s="25"/>
      <c r="EIM28" s="25"/>
      <c r="EIN28" s="25"/>
      <c r="EIO28" s="25"/>
      <c r="EIP28" s="25"/>
      <c r="EIQ28" s="25"/>
      <c r="EIR28" s="25"/>
      <c r="EIS28" s="25"/>
      <c r="EIT28" s="25"/>
      <c r="EIU28" s="25"/>
      <c r="EIV28" s="25"/>
      <c r="EIW28" s="25"/>
      <c r="EIX28" s="25"/>
      <c r="EIY28" s="25"/>
      <c r="EIZ28" s="25"/>
      <c r="EJA28" s="25"/>
      <c r="EJB28" s="25"/>
      <c r="EJC28" s="25"/>
      <c r="EJD28" s="25"/>
      <c r="EJE28" s="25"/>
      <c r="EJF28" s="25"/>
      <c r="EJG28" s="25"/>
      <c r="EJH28" s="25"/>
      <c r="EJI28" s="25"/>
      <c r="EJJ28" s="25"/>
      <c r="EJK28" s="25"/>
      <c r="EJL28" s="25"/>
      <c r="EJM28" s="25"/>
      <c r="EJN28" s="25"/>
      <c r="EJO28" s="25"/>
      <c r="EJP28" s="25"/>
      <c r="EJQ28" s="25"/>
      <c r="EJR28" s="25"/>
      <c r="EJS28" s="25"/>
      <c r="EJT28" s="25"/>
      <c r="EJU28" s="25"/>
      <c r="EJV28" s="25"/>
      <c r="EJW28" s="25"/>
      <c r="EJX28" s="25"/>
      <c r="EJY28" s="25"/>
      <c r="EJZ28" s="25"/>
      <c r="EKA28" s="25"/>
      <c r="EKB28" s="25"/>
      <c r="EKC28" s="25"/>
      <c r="EKD28" s="25"/>
      <c r="EKE28" s="25"/>
      <c r="EKF28" s="25"/>
      <c r="EKG28" s="25"/>
      <c r="EKH28" s="25"/>
      <c r="EKI28" s="25"/>
      <c r="EKJ28" s="25"/>
      <c r="EKK28" s="25"/>
      <c r="EKL28" s="25"/>
      <c r="EKM28" s="25"/>
      <c r="EKN28" s="25"/>
      <c r="EKO28" s="25"/>
      <c r="EKP28" s="25"/>
      <c r="EKQ28" s="25"/>
      <c r="EKR28" s="25"/>
      <c r="EKS28" s="25"/>
      <c r="EKT28" s="25"/>
      <c r="EKU28" s="25"/>
      <c r="EKV28" s="25"/>
      <c r="EKW28" s="25"/>
      <c r="EKX28" s="25"/>
      <c r="EKY28" s="25"/>
      <c r="EKZ28" s="25"/>
      <c r="ELA28" s="25"/>
      <c r="ELB28" s="25"/>
      <c r="ELC28" s="25"/>
      <c r="ELD28" s="25"/>
      <c r="ELE28" s="25"/>
      <c r="ELF28" s="25"/>
      <c r="ELG28" s="25"/>
      <c r="ELH28" s="25"/>
      <c r="ELI28" s="25"/>
      <c r="ELJ28" s="25"/>
      <c r="ELK28" s="25"/>
      <c r="ELL28" s="25"/>
      <c r="ELM28" s="25"/>
      <c r="ELN28" s="25"/>
      <c r="ELO28" s="25"/>
      <c r="ELP28" s="25"/>
      <c r="ELQ28" s="25"/>
      <c r="ELR28" s="25"/>
      <c r="ELS28" s="25"/>
      <c r="ELT28" s="25"/>
      <c r="ELU28" s="25"/>
      <c r="ELV28" s="25"/>
      <c r="ELW28" s="25"/>
      <c r="ELX28" s="25"/>
      <c r="ELY28" s="25"/>
      <c r="ELZ28" s="25"/>
      <c r="EMA28" s="25"/>
      <c r="EMB28" s="25"/>
      <c r="EMC28" s="25"/>
      <c r="EMD28" s="25"/>
      <c r="EME28" s="25"/>
      <c r="EMF28" s="25"/>
      <c r="EMG28" s="25"/>
      <c r="EMH28" s="25"/>
      <c r="EMI28" s="25"/>
      <c r="EMJ28" s="25"/>
      <c r="EMK28" s="25"/>
      <c r="EML28" s="25"/>
      <c r="EMM28" s="25"/>
      <c r="EMN28" s="25"/>
      <c r="EMO28" s="25"/>
      <c r="EMP28" s="25"/>
      <c r="EMQ28" s="25"/>
      <c r="EMR28" s="25"/>
      <c r="EMS28" s="25"/>
      <c r="EMT28" s="25"/>
      <c r="EMU28" s="25"/>
      <c r="EMV28" s="25"/>
      <c r="EMW28" s="25"/>
      <c r="EMX28" s="25"/>
      <c r="EMY28" s="25"/>
      <c r="EMZ28" s="25"/>
      <c r="ENA28" s="25"/>
      <c r="ENB28" s="25"/>
      <c r="ENC28" s="25"/>
      <c r="END28" s="25"/>
      <c r="ENE28" s="25"/>
      <c r="ENF28" s="25"/>
      <c r="ENG28" s="25"/>
      <c r="ENH28" s="25"/>
      <c r="ENI28" s="25"/>
      <c r="ENJ28" s="25"/>
      <c r="ENK28" s="25"/>
      <c r="ENL28" s="25"/>
      <c r="ENM28" s="25"/>
      <c r="ENN28" s="25"/>
      <c r="ENO28" s="25"/>
      <c r="ENP28" s="25"/>
      <c r="ENQ28" s="25"/>
      <c r="ENR28" s="25"/>
      <c r="ENS28" s="25"/>
      <c r="ENT28" s="25"/>
      <c r="ENU28" s="25"/>
      <c r="ENV28" s="25"/>
      <c r="ENW28" s="25"/>
      <c r="ENX28" s="25"/>
      <c r="ENY28" s="25"/>
      <c r="ENZ28" s="25"/>
      <c r="EOA28" s="25"/>
      <c r="EOB28" s="25"/>
      <c r="EOC28" s="25"/>
      <c r="EOD28" s="25"/>
      <c r="EOE28" s="25"/>
      <c r="EOF28" s="25"/>
      <c r="EOG28" s="25"/>
      <c r="EOH28" s="25"/>
      <c r="EOI28" s="25"/>
      <c r="EOJ28" s="25"/>
      <c r="EOK28" s="25"/>
      <c r="EOL28" s="25"/>
      <c r="EOM28" s="25"/>
      <c r="EON28" s="25"/>
      <c r="EOO28" s="25"/>
      <c r="EOP28" s="25"/>
      <c r="EOQ28" s="25"/>
      <c r="EOR28" s="25"/>
      <c r="EOS28" s="25"/>
      <c r="EOT28" s="25"/>
      <c r="EOU28" s="25"/>
      <c r="EOV28" s="25"/>
      <c r="EOW28" s="25"/>
      <c r="EOX28" s="25"/>
      <c r="EOY28" s="25"/>
      <c r="EOZ28" s="25"/>
      <c r="EPA28" s="25"/>
      <c r="EPB28" s="25"/>
      <c r="EPC28" s="25"/>
      <c r="EPD28" s="25"/>
      <c r="EPE28" s="25"/>
      <c r="EPF28" s="25"/>
      <c r="EPG28" s="25"/>
      <c r="EPH28" s="25"/>
      <c r="EPI28" s="25"/>
      <c r="EPJ28" s="25"/>
      <c r="EPK28" s="25"/>
      <c r="EPL28" s="25"/>
      <c r="EPM28" s="25"/>
      <c r="EPN28" s="25"/>
      <c r="EPO28" s="25"/>
      <c r="EPP28" s="25"/>
      <c r="EPQ28" s="25"/>
      <c r="EPR28" s="25"/>
      <c r="EPS28" s="25"/>
      <c r="EPT28" s="25"/>
      <c r="EPU28" s="25"/>
      <c r="EPV28" s="25"/>
      <c r="EPW28" s="25"/>
      <c r="EPX28" s="25"/>
      <c r="EPY28" s="25"/>
      <c r="EPZ28" s="25"/>
      <c r="EQA28" s="25"/>
      <c r="EQB28" s="25"/>
      <c r="EQC28" s="25"/>
      <c r="EQD28" s="25"/>
      <c r="EQE28" s="25"/>
      <c r="EQF28" s="25"/>
      <c r="EQG28" s="25"/>
      <c r="EQH28" s="25"/>
      <c r="EQI28" s="25"/>
      <c r="EQJ28" s="25"/>
      <c r="EQK28" s="25"/>
      <c r="EQL28" s="25"/>
      <c r="EQM28" s="25"/>
      <c r="EQN28" s="25"/>
      <c r="EQO28" s="25"/>
      <c r="EQP28" s="25"/>
      <c r="EQQ28" s="25"/>
      <c r="EQR28" s="25"/>
      <c r="EQS28" s="25"/>
      <c r="EQT28" s="25"/>
      <c r="EQU28" s="25"/>
      <c r="EQV28" s="25"/>
      <c r="EQW28" s="25"/>
      <c r="EQX28" s="25"/>
      <c r="EQY28" s="25"/>
      <c r="EQZ28" s="25"/>
      <c r="ERA28" s="25"/>
      <c r="ERB28" s="25"/>
      <c r="ERC28" s="25"/>
      <c r="ERD28" s="25"/>
      <c r="ERE28" s="25"/>
      <c r="ERF28" s="25"/>
      <c r="ERG28" s="25"/>
      <c r="ERH28" s="25"/>
      <c r="ERI28" s="25"/>
      <c r="ERJ28" s="25"/>
      <c r="ERK28" s="25"/>
      <c r="ERL28" s="25"/>
      <c r="ERM28" s="25"/>
      <c r="ERN28" s="25"/>
      <c r="ERO28" s="25"/>
      <c r="ERP28" s="25"/>
      <c r="ERQ28" s="25"/>
      <c r="ERR28" s="25"/>
      <c r="ERS28" s="25"/>
      <c r="ERT28" s="25"/>
      <c r="ERU28" s="25"/>
      <c r="ERV28" s="25"/>
      <c r="ERW28" s="25"/>
      <c r="ERX28" s="25"/>
      <c r="ERY28" s="25"/>
      <c r="ERZ28" s="25"/>
      <c r="ESA28" s="25"/>
      <c r="ESB28" s="25"/>
      <c r="ESC28" s="25"/>
      <c r="ESD28" s="25"/>
      <c r="ESE28" s="25"/>
      <c r="ESF28" s="25"/>
      <c r="ESG28" s="25"/>
      <c r="ESH28" s="25"/>
      <c r="ESI28" s="25"/>
      <c r="ESJ28" s="25"/>
      <c r="ESK28" s="25"/>
      <c r="ESL28" s="25"/>
      <c r="ESM28" s="25"/>
      <c r="ESN28" s="25"/>
      <c r="ESO28" s="25"/>
      <c r="ESP28" s="25"/>
      <c r="ESQ28" s="25"/>
      <c r="ESR28" s="25"/>
      <c r="ESS28" s="25"/>
      <c r="EST28" s="25"/>
      <c r="ESU28" s="25"/>
      <c r="ESV28" s="25"/>
      <c r="ESW28" s="25"/>
      <c r="ESX28" s="25"/>
      <c r="ESY28" s="25"/>
      <c r="ESZ28" s="25"/>
      <c r="ETA28" s="25"/>
      <c r="ETB28" s="25"/>
      <c r="ETC28" s="25"/>
      <c r="ETD28" s="25"/>
      <c r="ETE28" s="25"/>
      <c r="ETF28" s="25"/>
      <c r="ETG28" s="25"/>
      <c r="ETH28" s="25"/>
      <c r="ETI28" s="25"/>
      <c r="ETJ28" s="25"/>
      <c r="ETK28" s="25"/>
      <c r="ETL28" s="25"/>
      <c r="ETM28" s="25"/>
      <c r="ETN28" s="25"/>
      <c r="ETO28" s="25"/>
      <c r="ETP28" s="25"/>
      <c r="ETQ28" s="25"/>
      <c r="ETR28" s="25"/>
      <c r="ETS28" s="25"/>
      <c r="ETT28" s="25"/>
      <c r="ETU28" s="25"/>
      <c r="ETV28" s="25"/>
      <c r="ETW28" s="25"/>
      <c r="ETX28" s="25"/>
      <c r="ETY28" s="25"/>
      <c r="ETZ28" s="25"/>
      <c r="EUA28" s="25"/>
      <c r="EUB28" s="25"/>
      <c r="EUC28" s="25"/>
      <c r="EUD28" s="25"/>
      <c r="EUE28" s="25"/>
      <c r="EUF28" s="25"/>
      <c r="EUG28" s="25"/>
      <c r="EUH28" s="25"/>
      <c r="EUI28" s="25"/>
      <c r="EUJ28" s="25"/>
      <c r="EUK28" s="25"/>
      <c r="EUL28" s="25"/>
      <c r="EUM28" s="25"/>
      <c r="EUN28" s="25"/>
      <c r="EUO28" s="25"/>
      <c r="EUP28" s="25"/>
      <c r="EUQ28" s="25"/>
      <c r="EUR28" s="25"/>
      <c r="EUS28" s="25"/>
      <c r="EUT28" s="25"/>
      <c r="EUU28" s="25"/>
      <c r="EUV28" s="25"/>
      <c r="EUW28" s="25"/>
      <c r="EUX28" s="25"/>
      <c r="EUY28" s="25"/>
      <c r="EUZ28" s="25"/>
      <c r="EVA28" s="25"/>
      <c r="EVB28" s="25"/>
      <c r="EVC28" s="25"/>
      <c r="EVD28" s="25"/>
      <c r="EVE28" s="25"/>
      <c r="EVF28" s="25"/>
      <c r="EVG28" s="25"/>
      <c r="EVH28" s="25"/>
      <c r="EVI28" s="25"/>
      <c r="EVJ28" s="25"/>
      <c r="EVK28" s="25"/>
      <c r="EVL28" s="25"/>
      <c r="EVM28" s="25"/>
      <c r="EVN28" s="25"/>
      <c r="EVO28" s="25"/>
      <c r="EVP28" s="25"/>
      <c r="EVQ28" s="25"/>
      <c r="EVR28" s="25"/>
      <c r="EVS28" s="25"/>
      <c r="EVT28" s="25"/>
      <c r="EVU28" s="25"/>
      <c r="EVV28" s="25"/>
      <c r="EVW28" s="25"/>
      <c r="EVX28" s="25"/>
      <c r="EVY28" s="25"/>
      <c r="EVZ28" s="25"/>
      <c r="EWA28" s="25"/>
      <c r="EWB28" s="25"/>
      <c r="EWC28" s="25"/>
      <c r="EWD28" s="25"/>
      <c r="EWE28" s="25"/>
      <c r="EWF28" s="25"/>
      <c r="EWG28" s="25"/>
      <c r="EWH28" s="25"/>
      <c r="EWI28" s="25"/>
      <c r="EWJ28" s="25"/>
      <c r="EWK28" s="25"/>
      <c r="EWL28" s="25"/>
      <c r="EWM28" s="25"/>
      <c r="EWN28" s="25"/>
      <c r="EWO28" s="25"/>
      <c r="EWP28" s="25"/>
      <c r="EWQ28" s="25"/>
      <c r="EWR28" s="25"/>
      <c r="EWS28" s="25"/>
      <c r="EWT28" s="25"/>
      <c r="EWU28" s="25"/>
      <c r="EWV28" s="25"/>
      <c r="EWW28" s="25"/>
      <c r="EWX28" s="25"/>
      <c r="EWY28" s="25"/>
      <c r="EWZ28" s="25"/>
      <c r="EXA28" s="25"/>
      <c r="EXB28" s="25"/>
      <c r="EXC28" s="25"/>
      <c r="EXD28" s="25"/>
      <c r="EXE28" s="25"/>
      <c r="EXF28" s="25"/>
      <c r="EXG28" s="25"/>
      <c r="EXH28" s="25"/>
      <c r="EXI28" s="25"/>
      <c r="EXJ28" s="25"/>
      <c r="EXK28" s="25"/>
      <c r="EXL28" s="25"/>
      <c r="EXM28" s="25"/>
      <c r="EXN28" s="25"/>
      <c r="EXO28" s="25"/>
      <c r="EXP28" s="25"/>
      <c r="EXQ28" s="25"/>
      <c r="EXR28" s="25"/>
      <c r="EXS28" s="25"/>
      <c r="EXT28" s="25"/>
      <c r="EXU28" s="25"/>
      <c r="EXV28" s="25"/>
      <c r="EXW28" s="25"/>
      <c r="EXX28" s="25"/>
      <c r="EXY28" s="25"/>
      <c r="EXZ28" s="25"/>
      <c r="EYA28" s="25"/>
      <c r="EYB28" s="25"/>
      <c r="EYC28" s="25"/>
      <c r="EYD28" s="25"/>
      <c r="EYE28" s="25"/>
      <c r="EYF28" s="25"/>
      <c r="EYG28" s="25"/>
      <c r="EYH28" s="25"/>
      <c r="EYI28" s="25"/>
      <c r="EYJ28" s="25"/>
      <c r="EYK28" s="25"/>
      <c r="EYL28" s="25"/>
      <c r="EYM28" s="25"/>
      <c r="EYN28" s="25"/>
      <c r="EYO28" s="25"/>
      <c r="EYP28" s="25"/>
      <c r="EYQ28" s="25"/>
      <c r="EYR28" s="25"/>
      <c r="EYS28" s="25"/>
      <c r="EYT28" s="25"/>
      <c r="EYU28" s="25"/>
      <c r="EYV28" s="25"/>
      <c r="EYW28" s="25"/>
      <c r="EYX28" s="25"/>
      <c r="EYY28" s="25"/>
      <c r="EYZ28" s="25"/>
      <c r="EZA28" s="25"/>
      <c r="EZB28" s="25"/>
      <c r="EZC28" s="25"/>
      <c r="EZD28" s="25"/>
      <c r="EZE28" s="25"/>
      <c r="EZF28" s="25"/>
      <c r="EZG28" s="25"/>
      <c r="EZH28" s="25"/>
      <c r="EZI28" s="25"/>
      <c r="EZJ28" s="25"/>
      <c r="EZK28" s="25"/>
      <c r="EZL28" s="25"/>
      <c r="EZM28" s="25"/>
      <c r="EZN28" s="25"/>
      <c r="EZO28" s="25"/>
      <c r="EZP28" s="25"/>
      <c r="EZQ28" s="25"/>
      <c r="EZR28" s="25"/>
      <c r="EZS28" s="25"/>
      <c r="EZT28" s="25"/>
      <c r="EZU28" s="25"/>
      <c r="EZV28" s="25"/>
      <c r="EZW28" s="25"/>
      <c r="EZX28" s="25"/>
      <c r="EZY28" s="25"/>
      <c r="EZZ28" s="25"/>
      <c r="FAA28" s="25"/>
      <c r="FAB28" s="25"/>
      <c r="FAC28" s="25"/>
      <c r="FAD28" s="25"/>
      <c r="FAE28" s="25"/>
      <c r="FAF28" s="25"/>
      <c r="FAG28" s="25"/>
      <c r="FAH28" s="25"/>
      <c r="FAI28" s="25"/>
      <c r="FAJ28" s="25"/>
      <c r="FAK28" s="25"/>
      <c r="FAL28" s="25"/>
      <c r="FAM28" s="25"/>
      <c r="FAN28" s="25"/>
      <c r="FAO28" s="25"/>
      <c r="FAP28" s="25"/>
      <c r="FAQ28" s="25"/>
      <c r="FAR28" s="25"/>
      <c r="FAS28" s="25"/>
      <c r="FAT28" s="25"/>
      <c r="FAU28" s="25"/>
      <c r="FAV28" s="25"/>
      <c r="FAW28" s="25"/>
      <c r="FAX28" s="25"/>
      <c r="FAY28" s="25"/>
      <c r="FAZ28" s="25"/>
      <c r="FBA28" s="25"/>
      <c r="FBB28" s="25"/>
      <c r="FBC28" s="25"/>
      <c r="FBD28" s="25"/>
      <c r="FBE28" s="25"/>
      <c r="FBF28" s="25"/>
      <c r="FBG28" s="25"/>
      <c r="FBH28" s="25"/>
      <c r="FBI28" s="25"/>
      <c r="FBJ28" s="25"/>
      <c r="FBK28" s="25"/>
      <c r="FBL28" s="25"/>
      <c r="FBM28" s="25"/>
      <c r="FBN28" s="25"/>
      <c r="FBO28" s="25"/>
      <c r="FBP28" s="25"/>
      <c r="FBQ28" s="25"/>
      <c r="FBR28" s="25"/>
      <c r="FBS28" s="25"/>
      <c r="FBT28" s="25"/>
      <c r="FBU28" s="25"/>
      <c r="FBV28" s="25"/>
      <c r="FBW28" s="25"/>
      <c r="FBX28" s="25"/>
      <c r="FBY28" s="25"/>
      <c r="FBZ28" s="25"/>
      <c r="FCA28" s="25"/>
      <c r="FCB28" s="25"/>
      <c r="FCC28" s="25"/>
      <c r="FCD28" s="25"/>
      <c r="FCE28" s="25"/>
      <c r="FCF28" s="25"/>
      <c r="FCG28" s="25"/>
      <c r="FCH28" s="25"/>
      <c r="FCI28" s="25"/>
      <c r="FCJ28" s="25"/>
      <c r="FCK28" s="25"/>
      <c r="FCL28" s="25"/>
      <c r="FCM28" s="25"/>
      <c r="FCN28" s="25"/>
      <c r="FCO28" s="25"/>
      <c r="FCP28" s="25"/>
      <c r="FCQ28" s="25"/>
      <c r="FCR28" s="25"/>
      <c r="FCS28" s="25"/>
      <c r="FCT28" s="25"/>
      <c r="FCU28" s="25"/>
      <c r="FCV28" s="25"/>
      <c r="FCW28" s="25"/>
      <c r="FCX28" s="25"/>
      <c r="FCY28" s="25"/>
      <c r="FCZ28" s="25"/>
      <c r="FDA28" s="25"/>
      <c r="FDB28" s="25"/>
      <c r="FDC28" s="25"/>
      <c r="FDD28" s="25"/>
      <c r="FDE28" s="25"/>
      <c r="FDF28" s="25"/>
      <c r="FDG28" s="25"/>
      <c r="FDH28" s="25"/>
      <c r="FDI28" s="25"/>
      <c r="FDJ28" s="25"/>
      <c r="FDK28" s="25"/>
      <c r="FDL28" s="25"/>
      <c r="FDM28" s="25"/>
      <c r="FDN28" s="25"/>
      <c r="FDO28" s="25"/>
      <c r="FDP28" s="25"/>
      <c r="FDQ28" s="25"/>
      <c r="FDR28" s="25"/>
      <c r="FDS28" s="25"/>
      <c r="FDT28" s="25"/>
      <c r="FDU28" s="25"/>
      <c r="FDV28" s="25"/>
      <c r="FDW28" s="25"/>
      <c r="FDX28" s="25"/>
      <c r="FDY28" s="25"/>
      <c r="FDZ28" s="25"/>
      <c r="FEA28" s="25"/>
      <c r="FEB28" s="25"/>
      <c r="FEC28" s="25"/>
      <c r="FED28" s="25"/>
      <c r="FEE28" s="25"/>
      <c r="FEF28" s="25"/>
      <c r="FEG28" s="25"/>
      <c r="FEH28" s="25"/>
      <c r="FEI28" s="25"/>
      <c r="FEJ28" s="25"/>
      <c r="FEK28" s="25"/>
      <c r="FEL28" s="25"/>
      <c r="FEM28" s="25"/>
      <c r="FEN28" s="25"/>
      <c r="FEO28" s="25"/>
      <c r="FEP28" s="25"/>
      <c r="FEQ28" s="25"/>
      <c r="FER28" s="25"/>
      <c r="FES28" s="25"/>
      <c r="FET28" s="25"/>
      <c r="FEU28" s="25"/>
      <c r="FEV28" s="25"/>
      <c r="FEW28" s="25"/>
      <c r="FEX28" s="25"/>
      <c r="FEY28" s="25"/>
      <c r="FEZ28" s="25"/>
      <c r="FFA28" s="25"/>
      <c r="FFB28" s="25"/>
      <c r="FFC28" s="25"/>
      <c r="FFD28" s="25"/>
      <c r="FFE28" s="25"/>
      <c r="FFF28" s="25"/>
      <c r="FFG28" s="25"/>
      <c r="FFH28" s="25"/>
      <c r="FFI28" s="25"/>
      <c r="FFJ28" s="25"/>
      <c r="FFK28" s="25"/>
      <c r="FFL28" s="25"/>
      <c r="FFM28" s="25"/>
      <c r="FFN28" s="25"/>
      <c r="FFO28" s="25"/>
      <c r="FFP28" s="25"/>
      <c r="FFQ28" s="25"/>
      <c r="FFR28" s="25"/>
      <c r="FFS28" s="25"/>
      <c r="FFT28" s="25"/>
      <c r="FFU28" s="25"/>
      <c r="FFV28" s="25"/>
      <c r="FFW28" s="25"/>
      <c r="FFX28" s="25"/>
      <c r="FFY28" s="25"/>
      <c r="FFZ28" s="25"/>
      <c r="FGA28" s="25"/>
      <c r="FGB28" s="25"/>
      <c r="FGC28" s="25"/>
      <c r="FGD28" s="25"/>
      <c r="FGE28" s="25"/>
      <c r="FGF28" s="25"/>
      <c r="FGG28" s="25"/>
      <c r="FGH28" s="25"/>
      <c r="FGI28" s="25"/>
      <c r="FGJ28" s="25"/>
      <c r="FGK28" s="25"/>
      <c r="FGL28" s="25"/>
      <c r="FGM28" s="25"/>
      <c r="FGN28" s="25"/>
      <c r="FGO28" s="25"/>
      <c r="FGP28" s="25"/>
      <c r="FGQ28" s="25"/>
      <c r="FGR28" s="25"/>
      <c r="FGS28" s="25"/>
      <c r="FGT28" s="25"/>
      <c r="FGU28" s="25"/>
      <c r="FGV28" s="25"/>
      <c r="FGW28" s="25"/>
      <c r="FGX28" s="25"/>
      <c r="FGY28" s="25"/>
      <c r="FGZ28" s="25"/>
      <c r="FHA28" s="25"/>
      <c r="FHB28" s="25"/>
      <c r="FHC28" s="25"/>
      <c r="FHD28" s="25"/>
      <c r="FHE28" s="25"/>
      <c r="FHF28" s="25"/>
      <c r="FHG28" s="25"/>
      <c r="FHH28" s="25"/>
      <c r="FHI28" s="25"/>
      <c r="FHJ28" s="25"/>
      <c r="FHK28" s="25"/>
      <c r="FHL28" s="25"/>
      <c r="FHM28" s="25"/>
      <c r="FHN28" s="25"/>
      <c r="FHO28" s="25"/>
      <c r="FHP28" s="25"/>
      <c r="FHQ28" s="25"/>
      <c r="FHR28" s="25"/>
      <c r="FHS28" s="25"/>
      <c r="FHT28" s="25"/>
      <c r="FHU28" s="25"/>
      <c r="FHV28" s="25"/>
      <c r="FHW28" s="25"/>
      <c r="FHX28" s="25"/>
      <c r="FHY28" s="25"/>
      <c r="FHZ28" s="25"/>
      <c r="FIA28" s="25"/>
      <c r="FIB28" s="25"/>
      <c r="FIC28" s="25"/>
      <c r="FID28" s="25"/>
      <c r="FIE28" s="25"/>
      <c r="FIF28" s="25"/>
      <c r="FIG28" s="25"/>
      <c r="FIH28" s="25"/>
      <c r="FII28" s="25"/>
      <c r="FIJ28" s="25"/>
      <c r="FIK28" s="25"/>
      <c r="FIL28" s="25"/>
      <c r="FIM28" s="25"/>
      <c r="FIN28" s="25"/>
      <c r="FIO28" s="25"/>
      <c r="FIP28" s="25"/>
      <c r="FIQ28" s="25"/>
      <c r="FIR28" s="25"/>
      <c r="FIS28" s="25"/>
      <c r="FIT28" s="25"/>
      <c r="FIU28" s="25"/>
      <c r="FIV28" s="25"/>
      <c r="FIW28" s="25"/>
      <c r="FIX28" s="25"/>
      <c r="FIY28" s="25"/>
      <c r="FIZ28" s="25"/>
      <c r="FJA28" s="25"/>
      <c r="FJB28" s="25"/>
      <c r="FJC28" s="25"/>
      <c r="FJD28" s="25"/>
      <c r="FJE28" s="25"/>
      <c r="FJF28" s="25"/>
      <c r="FJG28" s="25"/>
      <c r="FJH28" s="25"/>
      <c r="FJI28" s="25"/>
      <c r="FJJ28" s="25"/>
      <c r="FJK28" s="25"/>
      <c r="FJL28" s="25"/>
      <c r="FJM28" s="25"/>
      <c r="FJN28" s="25"/>
      <c r="FJO28" s="25"/>
      <c r="FJP28" s="25"/>
      <c r="FJQ28" s="25"/>
      <c r="FJR28" s="25"/>
      <c r="FJS28" s="25"/>
      <c r="FJT28" s="25"/>
      <c r="FJU28" s="25"/>
      <c r="FJV28" s="25"/>
      <c r="FJW28" s="25"/>
      <c r="FJX28" s="25"/>
      <c r="FJY28" s="25"/>
      <c r="FJZ28" s="25"/>
      <c r="FKA28" s="25"/>
      <c r="FKB28" s="25"/>
      <c r="FKC28" s="25"/>
      <c r="FKD28" s="25"/>
      <c r="FKE28" s="25"/>
      <c r="FKF28" s="25"/>
      <c r="FKG28" s="25"/>
      <c r="FKH28" s="25"/>
      <c r="FKI28" s="25"/>
      <c r="FKJ28" s="25"/>
      <c r="FKK28" s="25"/>
      <c r="FKL28" s="25"/>
      <c r="FKM28" s="25"/>
      <c r="FKN28" s="25"/>
      <c r="FKO28" s="25"/>
      <c r="FKP28" s="25"/>
      <c r="FKQ28" s="25"/>
      <c r="FKR28" s="25"/>
      <c r="FKS28" s="25"/>
      <c r="FKT28" s="25"/>
      <c r="FKU28" s="25"/>
      <c r="FKV28" s="25"/>
      <c r="FKW28" s="25"/>
      <c r="FKX28" s="25"/>
      <c r="FKY28" s="25"/>
      <c r="FKZ28" s="25"/>
      <c r="FLA28" s="25"/>
      <c r="FLB28" s="25"/>
      <c r="FLC28" s="25"/>
      <c r="FLD28" s="25"/>
      <c r="FLE28" s="25"/>
      <c r="FLF28" s="25"/>
      <c r="FLG28" s="25"/>
      <c r="FLH28" s="25"/>
      <c r="FLI28" s="25"/>
      <c r="FLJ28" s="25"/>
      <c r="FLK28" s="25"/>
      <c r="FLL28" s="25"/>
      <c r="FLM28" s="25"/>
      <c r="FLN28" s="25"/>
      <c r="FLO28" s="25"/>
      <c r="FLP28" s="25"/>
      <c r="FLQ28" s="25"/>
      <c r="FLR28" s="25"/>
      <c r="FLS28" s="25"/>
      <c r="FLT28" s="25"/>
      <c r="FLU28" s="25"/>
      <c r="FLV28" s="25"/>
      <c r="FLW28" s="25"/>
      <c r="FLX28" s="25"/>
      <c r="FLY28" s="25"/>
      <c r="FLZ28" s="25"/>
      <c r="FMA28" s="25"/>
      <c r="FMB28" s="25"/>
      <c r="FMC28" s="25"/>
      <c r="FMD28" s="25"/>
      <c r="FME28" s="25"/>
      <c r="FMF28" s="25"/>
      <c r="FMG28" s="25"/>
      <c r="FMH28" s="25"/>
      <c r="FMI28" s="25"/>
      <c r="FMJ28" s="25"/>
      <c r="FMK28" s="25"/>
      <c r="FML28" s="25"/>
      <c r="FMM28" s="25"/>
      <c r="FMN28" s="25"/>
      <c r="FMO28" s="25"/>
      <c r="FMP28" s="25"/>
      <c r="FMQ28" s="25"/>
      <c r="FMR28" s="25"/>
      <c r="FMS28" s="25"/>
      <c r="FMT28" s="25"/>
      <c r="FMU28" s="25"/>
      <c r="FMV28" s="25"/>
      <c r="FMW28" s="25"/>
      <c r="FMX28" s="25"/>
      <c r="FMY28" s="25"/>
      <c r="FMZ28" s="25"/>
      <c r="FNA28" s="25"/>
      <c r="FNB28" s="25"/>
      <c r="FNC28" s="25"/>
      <c r="FND28" s="25"/>
      <c r="FNE28" s="25"/>
      <c r="FNF28" s="25"/>
      <c r="FNG28" s="25"/>
      <c r="FNH28" s="25"/>
      <c r="FNI28" s="25"/>
      <c r="FNJ28" s="25"/>
      <c r="FNK28" s="25"/>
      <c r="FNL28" s="25"/>
      <c r="FNM28" s="25"/>
      <c r="FNN28" s="25"/>
      <c r="FNO28" s="25"/>
      <c r="FNP28" s="25"/>
      <c r="FNQ28" s="25"/>
      <c r="FNR28" s="25"/>
      <c r="FNS28" s="25"/>
      <c r="FNT28" s="25"/>
      <c r="FNU28" s="25"/>
      <c r="FNV28" s="25"/>
      <c r="FNW28" s="25"/>
      <c r="FNX28" s="25"/>
      <c r="FNY28" s="25"/>
      <c r="FNZ28" s="25"/>
      <c r="FOA28" s="25"/>
      <c r="FOB28" s="25"/>
      <c r="FOC28" s="25"/>
      <c r="FOD28" s="25"/>
      <c r="FOE28" s="25"/>
      <c r="FOF28" s="25"/>
      <c r="FOG28" s="25"/>
      <c r="FOH28" s="25"/>
      <c r="FOI28" s="25"/>
      <c r="FOJ28" s="25"/>
      <c r="FOK28" s="25"/>
      <c r="FOL28" s="25"/>
      <c r="FOM28" s="25"/>
      <c r="FON28" s="25"/>
      <c r="FOO28" s="25"/>
      <c r="FOP28" s="25"/>
      <c r="FOQ28" s="25"/>
      <c r="FOR28" s="25"/>
      <c r="FOS28" s="25"/>
      <c r="FOT28" s="25"/>
      <c r="FOU28" s="25"/>
      <c r="FOV28" s="25"/>
      <c r="FOW28" s="25"/>
      <c r="FOX28" s="25"/>
      <c r="FOY28" s="25"/>
      <c r="FOZ28" s="25"/>
      <c r="FPA28" s="25"/>
      <c r="FPB28" s="25"/>
      <c r="FPC28" s="25"/>
      <c r="FPD28" s="25"/>
      <c r="FPE28" s="25"/>
      <c r="FPF28" s="25"/>
      <c r="FPG28" s="25"/>
      <c r="FPH28" s="25"/>
      <c r="FPI28" s="25"/>
      <c r="FPJ28" s="25"/>
      <c r="FPK28" s="25"/>
      <c r="FPL28" s="25"/>
      <c r="FPM28" s="25"/>
      <c r="FPN28" s="25"/>
      <c r="FPO28" s="25"/>
      <c r="FPP28" s="25"/>
      <c r="FPQ28" s="25"/>
      <c r="FPR28" s="25"/>
      <c r="FPS28" s="25"/>
      <c r="FPT28" s="25"/>
      <c r="FPU28" s="25"/>
      <c r="FPV28" s="25"/>
      <c r="FPW28" s="25"/>
      <c r="FPX28" s="25"/>
      <c r="FPY28" s="25"/>
      <c r="FPZ28" s="25"/>
      <c r="FQA28" s="25"/>
      <c r="FQB28" s="25"/>
      <c r="FQC28" s="25"/>
      <c r="FQD28" s="25"/>
      <c r="FQE28" s="25"/>
      <c r="FQF28" s="25"/>
      <c r="FQG28" s="25"/>
      <c r="FQH28" s="25"/>
      <c r="FQI28" s="25"/>
      <c r="FQJ28" s="25"/>
      <c r="FQK28" s="25"/>
      <c r="FQL28" s="25"/>
      <c r="FQM28" s="25"/>
      <c r="FQN28" s="25"/>
      <c r="FQO28" s="25"/>
      <c r="FQP28" s="25"/>
      <c r="FQQ28" s="25"/>
      <c r="FQR28" s="25"/>
      <c r="FQS28" s="25"/>
      <c r="FQT28" s="25"/>
      <c r="FQU28" s="25"/>
      <c r="FQV28" s="25"/>
      <c r="FQW28" s="25"/>
      <c r="FQX28" s="25"/>
      <c r="FQY28" s="25"/>
      <c r="FQZ28" s="25"/>
      <c r="FRA28" s="25"/>
      <c r="FRB28" s="25"/>
      <c r="FRC28" s="25"/>
      <c r="FRD28" s="25"/>
      <c r="FRE28" s="25"/>
      <c r="FRF28" s="25"/>
      <c r="FRG28" s="25"/>
      <c r="FRH28" s="25"/>
      <c r="FRI28" s="25"/>
      <c r="FRJ28" s="25"/>
      <c r="FRK28" s="25"/>
      <c r="FRL28" s="25"/>
      <c r="FRM28" s="25"/>
      <c r="FRN28" s="25"/>
      <c r="FRO28" s="25"/>
      <c r="FRP28" s="25"/>
      <c r="FRQ28" s="25"/>
      <c r="FRR28" s="25"/>
      <c r="FRS28" s="25"/>
      <c r="FRT28" s="25"/>
      <c r="FRU28" s="25"/>
      <c r="FRV28" s="25"/>
      <c r="FRW28" s="25"/>
      <c r="FRX28" s="25"/>
      <c r="FRY28" s="25"/>
      <c r="FRZ28" s="25"/>
      <c r="FSA28" s="25"/>
      <c r="FSB28" s="25"/>
      <c r="FSC28" s="25"/>
      <c r="FSD28" s="25"/>
      <c r="FSE28" s="25"/>
      <c r="FSF28" s="25"/>
      <c r="FSG28" s="25"/>
      <c r="FSH28" s="25"/>
      <c r="FSI28" s="25"/>
      <c r="FSJ28" s="25"/>
      <c r="FSK28" s="25"/>
      <c r="FSL28" s="25"/>
      <c r="FSM28" s="25"/>
      <c r="FSN28" s="25"/>
      <c r="FSO28" s="25"/>
      <c r="FSP28" s="25"/>
      <c r="FSQ28" s="25"/>
      <c r="FSR28" s="25"/>
      <c r="FSS28" s="25"/>
      <c r="FST28" s="25"/>
      <c r="FSU28" s="25"/>
      <c r="FSV28" s="25"/>
      <c r="FSW28" s="25"/>
      <c r="FSX28" s="25"/>
      <c r="FSY28" s="25"/>
      <c r="FSZ28" s="25"/>
      <c r="FTA28" s="25"/>
      <c r="FTB28" s="25"/>
      <c r="FTC28" s="25"/>
      <c r="FTD28" s="25"/>
      <c r="FTE28" s="25"/>
      <c r="FTF28" s="25"/>
      <c r="FTG28" s="25"/>
      <c r="FTH28" s="25"/>
      <c r="FTI28" s="25"/>
      <c r="FTJ28" s="25"/>
      <c r="FTK28" s="25"/>
      <c r="FTL28" s="25"/>
      <c r="FTM28" s="25"/>
      <c r="FTN28" s="25"/>
      <c r="FTO28" s="25"/>
      <c r="FTP28" s="25"/>
      <c r="FTQ28" s="25"/>
      <c r="FTR28" s="25"/>
      <c r="FTS28" s="25"/>
      <c r="FTT28" s="25"/>
      <c r="FTU28" s="25"/>
      <c r="FTV28" s="25"/>
      <c r="FTW28" s="25"/>
      <c r="FTX28" s="25"/>
      <c r="FTY28" s="25"/>
      <c r="FTZ28" s="25"/>
      <c r="FUA28" s="25"/>
      <c r="FUB28" s="25"/>
      <c r="FUC28" s="25"/>
      <c r="FUD28" s="25"/>
      <c r="FUE28" s="25"/>
      <c r="FUF28" s="25"/>
      <c r="FUG28" s="25"/>
      <c r="FUH28" s="25"/>
      <c r="FUI28" s="25"/>
      <c r="FUJ28" s="25"/>
      <c r="FUK28" s="25"/>
      <c r="FUL28" s="25"/>
      <c r="FUM28" s="25"/>
      <c r="FUN28" s="25"/>
      <c r="FUO28" s="25"/>
      <c r="FUP28" s="25"/>
      <c r="FUQ28" s="25"/>
      <c r="FUR28" s="25"/>
      <c r="FUS28" s="25"/>
      <c r="FUT28" s="25"/>
      <c r="FUU28" s="25"/>
      <c r="FUV28" s="25"/>
      <c r="FUW28" s="25"/>
      <c r="FUX28" s="25"/>
      <c r="FUY28" s="25"/>
      <c r="FUZ28" s="25"/>
      <c r="FVA28" s="25"/>
      <c r="FVB28" s="25"/>
      <c r="FVC28" s="25"/>
      <c r="FVD28" s="25"/>
      <c r="FVE28" s="25"/>
      <c r="FVF28" s="25"/>
      <c r="FVG28" s="25"/>
      <c r="FVH28" s="25"/>
      <c r="FVI28" s="25"/>
      <c r="FVJ28" s="25"/>
      <c r="FVK28" s="25"/>
      <c r="FVL28" s="25"/>
      <c r="FVM28" s="25"/>
      <c r="FVN28" s="25"/>
      <c r="FVO28" s="25"/>
      <c r="FVP28" s="25"/>
      <c r="FVQ28" s="25"/>
      <c r="FVR28" s="25"/>
      <c r="FVS28" s="25"/>
      <c r="FVT28" s="25"/>
      <c r="FVU28" s="25"/>
      <c r="FVV28" s="25"/>
      <c r="FVW28" s="25"/>
      <c r="FVX28" s="25"/>
      <c r="FVY28" s="25"/>
      <c r="FVZ28" s="25"/>
      <c r="FWA28" s="25"/>
      <c r="FWB28" s="25"/>
      <c r="FWC28" s="25"/>
      <c r="FWD28" s="25"/>
      <c r="FWE28" s="25"/>
      <c r="FWF28" s="25"/>
      <c r="FWG28" s="25"/>
      <c r="FWH28" s="25"/>
      <c r="FWI28" s="25"/>
      <c r="FWJ28" s="25"/>
      <c r="FWK28" s="25"/>
      <c r="FWL28" s="25"/>
      <c r="FWM28" s="25"/>
      <c r="FWN28" s="25"/>
      <c r="FWO28" s="25"/>
      <c r="FWP28" s="25"/>
      <c r="FWQ28" s="25"/>
      <c r="FWR28" s="25"/>
      <c r="FWS28" s="25"/>
      <c r="FWT28" s="25"/>
      <c r="FWU28" s="25"/>
      <c r="FWV28" s="25"/>
      <c r="FWW28" s="25"/>
      <c r="FWX28" s="25"/>
      <c r="FWY28" s="25"/>
      <c r="FWZ28" s="25"/>
      <c r="FXA28" s="25"/>
      <c r="FXB28" s="25"/>
      <c r="FXC28" s="25"/>
      <c r="FXD28" s="25"/>
      <c r="FXE28" s="25"/>
      <c r="FXF28" s="25"/>
      <c r="FXG28" s="25"/>
      <c r="FXH28" s="25"/>
      <c r="FXI28" s="25"/>
      <c r="FXJ28" s="25"/>
      <c r="FXK28" s="25"/>
      <c r="FXL28" s="25"/>
      <c r="FXM28" s="25"/>
      <c r="FXN28" s="25"/>
      <c r="FXO28" s="25"/>
      <c r="FXP28" s="25"/>
      <c r="FXQ28" s="25"/>
      <c r="FXR28" s="25"/>
      <c r="FXS28" s="25"/>
      <c r="FXT28" s="25"/>
      <c r="FXU28" s="25"/>
      <c r="FXV28" s="25"/>
      <c r="FXW28" s="25"/>
      <c r="FXX28" s="25"/>
      <c r="FXY28" s="25"/>
      <c r="FXZ28" s="25"/>
      <c r="FYA28" s="25"/>
      <c r="FYB28" s="25"/>
      <c r="FYC28" s="25"/>
      <c r="FYD28" s="25"/>
      <c r="FYE28" s="25"/>
      <c r="FYF28" s="25"/>
      <c r="FYG28" s="25"/>
      <c r="FYH28" s="25"/>
      <c r="FYI28" s="25"/>
      <c r="FYJ28" s="25"/>
      <c r="FYK28" s="25"/>
      <c r="FYL28" s="25"/>
      <c r="FYM28" s="25"/>
      <c r="FYN28" s="25"/>
      <c r="FYO28" s="25"/>
      <c r="FYP28" s="25"/>
      <c r="FYQ28" s="25"/>
      <c r="FYR28" s="25"/>
      <c r="FYS28" s="25"/>
      <c r="FYT28" s="25"/>
      <c r="FYU28" s="25"/>
      <c r="FYV28" s="25"/>
      <c r="FYW28" s="25"/>
      <c r="FYX28" s="25"/>
      <c r="FYY28" s="25"/>
      <c r="FYZ28" s="25"/>
      <c r="FZA28" s="25"/>
      <c r="FZB28" s="25"/>
      <c r="FZC28" s="25"/>
      <c r="FZD28" s="25"/>
      <c r="FZE28" s="25"/>
      <c r="FZF28" s="25"/>
      <c r="FZG28" s="25"/>
      <c r="FZH28" s="25"/>
      <c r="FZI28" s="25"/>
      <c r="FZJ28" s="25"/>
      <c r="FZK28" s="25"/>
      <c r="FZL28" s="25"/>
      <c r="FZM28" s="25"/>
      <c r="FZN28" s="25"/>
      <c r="FZO28" s="25"/>
      <c r="FZP28" s="25"/>
      <c r="FZQ28" s="25"/>
      <c r="FZR28" s="25"/>
      <c r="FZS28" s="25"/>
      <c r="FZT28" s="25"/>
      <c r="FZU28" s="25"/>
      <c r="FZV28" s="25"/>
      <c r="FZW28" s="25"/>
      <c r="FZX28" s="25"/>
      <c r="FZY28" s="25"/>
      <c r="FZZ28" s="25"/>
      <c r="GAA28" s="25"/>
      <c r="GAB28" s="25"/>
      <c r="GAC28" s="25"/>
      <c r="GAD28" s="25"/>
      <c r="GAE28" s="25"/>
      <c r="GAF28" s="25"/>
      <c r="GAG28" s="25"/>
      <c r="GAH28" s="25"/>
      <c r="GAI28" s="25"/>
      <c r="GAJ28" s="25"/>
      <c r="GAK28" s="25"/>
      <c r="GAL28" s="25"/>
      <c r="GAM28" s="25"/>
      <c r="GAN28" s="25"/>
      <c r="GAO28" s="25"/>
      <c r="GAP28" s="25"/>
      <c r="GAQ28" s="25"/>
      <c r="GAR28" s="25"/>
      <c r="GAS28" s="25"/>
      <c r="GAT28" s="25"/>
      <c r="GAU28" s="25"/>
      <c r="GAV28" s="25"/>
      <c r="GAW28" s="25"/>
      <c r="GAX28" s="25"/>
      <c r="GAY28" s="25"/>
      <c r="GAZ28" s="25"/>
      <c r="GBA28" s="25"/>
      <c r="GBB28" s="25"/>
      <c r="GBC28" s="25"/>
      <c r="GBD28" s="25"/>
      <c r="GBE28" s="25"/>
      <c r="GBF28" s="25"/>
      <c r="GBG28" s="25"/>
      <c r="GBH28" s="25"/>
      <c r="GBI28" s="25"/>
      <c r="GBJ28" s="25"/>
      <c r="GBK28" s="25"/>
      <c r="GBL28" s="25"/>
      <c r="GBM28" s="25"/>
      <c r="GBN28" s="25"/>
      <c r="GBO28" s="25"/>
      <c r="GBP28" s="25"/>
      <c r="GBQ28" s="25"/>
      <c r="GBR28" s="25"/>
      <c r="GBS28" s="25"/>
      <c r="GBT28" s="25"/>
      <c r="GBU28" s="25"/>
      <c r="GBV28" s="25"/>
      <c r="GBW28" s="25"/>
      <c r="GBX28" s="25"/>
      <c r="GBY28" s="25"/>
      <c r="GBZ28" s="25"/>
      <c r="GCA28" s="25"/>
      <c r="GCB28" s="25"/>
      <c r="GCC28" s="25"/>
      <c r="GCD28" s="25"/>
      <c r="GCE28" s="25"/>
      <c r="GCF28" s="25"/>
      <c r="GCG28" s="25"/>
      <c r="GCH28" s="25"/>
      <c r="GCI28" s="25"/>
      <c r="GCJ28" s="25"/>
      <c r="GCK28" s="25"/>
      <c r="GCL28" s="25"/>
      <c r="GCM28" s="25"/>
      <c r="GCN28" s="25"/>
      <c r="GCO28" s="25"/>
      <c r="GCP28" s="25"/>
      <c r="GCQ28" s="25"/>
      <c r="GCR28" s="25"/>
      <c r="GCS28" s="25"/>
      <c r="GCT28" s="25"/>
      <c r="GCU28" s="25"/>
      <c r="GCV28" s="25"/>
      <c r="GCW28" s="25"/>
      <c r="GCX28" s="25"/>
      <c r="GCY28" s="25"/>
      <c r="GCZ28" s="25"/>
      <c r="GDA28" s="25"/>
      <c r="GDB28" s="25"/>
      <c r="GDC28" s="25"/>
      <c r="GDD28" s="25"/>
      <c r="GDE28" s="25"/>
      <c r="GDF28" s="25"/>
      <c r="GDG28" s="25"/>
      <c r="GDH28" s="25"/>
      <c r="GDI28" s="25"/>
      <c r="GDJ28" s="25"/>
      <c r="GDK28" s="25"/>
      <c r="GDL28" s="25"/>
      <c r="GDM28" s="25"/>
      <c r="GDN28" s="25"/>
      <c r="GDO28" s="25"/>
      <c r="GDP28" s="25"/>
      <c r="GDQ28" s="25"/>
      <c r="GDR28" s="25"/>
      <c r="GDS28" s="25"/>
      <c r="GDT28" s="25"/>
      <c r="GDU28" s="25"/>
      <c r="GDV28" s="25"/>
      <c r="GDW28" s="25"/>
      <c r="GDX28" s="25"/>
      <c r="GDY28" s="25"/>
      <c r="GDZ28" s="25"/>
      <c r="GEA28" s="25"/>
      <c r="GEB28" s="25"/>
      <c r="GEC28" s="25"/>
      <c r="GED28" s="25"/>
      <c r="GEE28" s="25"/>
      <c r="GEF28" s="25"/>
      <c r="GEG28" s="25"/>
      <c r="GEH28" s="25"/>
      <c r="GEI28" s="25"/>
      <c r="GEJ28" s="25"/>
      <c r="GEK28" s="25"/>
      <c r="GEL28" s="25"/>
      <c r="GEM28" s="25"/>
      <c r="GEN28" s="25"/>
      <c r="GEO28" s="25"/>
      <c r="GEP28" s="25"/>
      <c r="GEQ28" s="25"/>
      <c r="GER28" s="25"/>
      <c r="GES28" s="25"/>
      <c r="GET28" s="25"/>
      <c r="GEU28" s="25"/>
      <c r="GEV28" s="25"/>
      <c r="GEW28" s="25"/>
      <c r="GEX28" s="25"/>
      <c r="GEY28" s="25"/>
      <c r="GEZ28" s="25"/>
      <c r="GFA28" s="25"/>
      <c r="GFB28" s="25"/>
      <c r="GFC28" s="25"/>
      <c r="GFD28" s="25"/>
      <c r="GFE28" s="25"/>
      <c r="GFF28" s="25"/>
      <c r="GFG28" s="25"/>
      <c r="GFH28" s="25"/>
      <c r="GFI28" s="25"/>
      <c r="GFJ28" s="25"/>
      <c r="GFK28" s="25"/>
      <c r="GFL28" s="25"/>
      <c r="GFM28" s="25"/>
      <c r="GFN28" s="25"/>
      <c r="GFO28" s="25"/>
      <c r="GFP28" s="25"/>
      <c r="GFQ28" s="25"/>
      <c r="GFR28" s="25"/>
      <c r="GFS28" s="25"/>
      <c r="GFT28" s="25"/>
      <c r="GFU28" s="25"/>
      <c r="GFV28" s="25"/>
      <c r="GFW28" s="25"/>
      <c r="GFX28" s="25"/>
      <c r="GFY28" s="25"/>
      <c r="GFZ28" s="25"/>
      <c r="GGA28" s="25"/>
      <c r="GGB28" s="25"/>
      <c r="GGC28" s="25"/>
      <c r="GGD28" s="25"/>
      <c r="GGE28" s="25"/>
      <c r="GGF28" s="25"/>
      <c r="GGG28" s="25"/>
      <c r="GGH28" s="25"/>
      <c r="GGI28" s="25"/>
      <c r="GGJ28" s="25"/>
      <c r="GGK28" s="25"/>
      <c r="GGL28" s="25"/>
      <c r="GGM28" s="25"/>
      <c r="GGN28" s="25"/>
      <c r="GGO28" s="25"/>
      <c r="GGP28" s="25"/>
      <c r="GGQ28" s="25"/>
      <c r="GGR28" s="25"/>
      <c r="GGS28" s="25"/>
      <c r="GGT28" s="25"/>
      <c r="GGU28" s="25"/>
      <c r="GGV28" s="25"/>
      <c r="GGW28" s="25"/>
      <c r="GGX28" s="25"/>
      <c r="GGY28" s="25"/>
      <c r="GGZ28" s="25"/>
      <c r="GHA28" s="25"/>
      <c r="GHB28" s="25"/>
      <c r="GHC28" s="25"/>
      <c r="GHD28" s="25"/>
      <c r="GHE28" s="25"/>
      <c r="GHF28" s="25"/>
      <c r="GHG28" s="25"/>
      <c r="GHH28" s="25"/>
      <c r="GHI28" s="25"/>
      <c r="GHJ28" s="25"/>
      <c r="GHK28" s="25"/>
      <c r="GHL28" s="25"/>
      <c r="GHM28" s="25"/>
      <c r="GHN28" s="25"/>
      <c r="GHO28" s="25"/>
      <c r="GHP28" s="25"/>
      <c r="GHQ28" s="25"/>
      <c r="GHR28" s="25"/>
      <c r="GHS28" s="25"/>
      <c r="GHT28" s="25"/>
      <c r="GHU28" s="25"/>
      <c r="GHV28" s="25"/>
      <c r="GHW28" s="25"/>
      <c r="GHX28" s="25"/>
      <c r="GHY28" s="25"/>
      <c r="GHZ28" s="25"/>
      <c r="GIA28" s="25"/>
      <c r="GIB28" s="25"/>
      <c r="GIC28" s="25"/>
      <c r="GID28" s="25"/>
      <c r="GIE28" s="25"/>
      <c r="GIF28" s="25"/>
      <c r="GIG28" s="25"/>
      <c r="GIH28" s="25"/>
      <c r="GII28" s="25"/>
      <c r="GIJ28" s="25"/>
      <c r="GIK28" s="25"/>
      <c r="GIL28" s="25"/>
      <c r="GIM28" s="25"/>
      <c r="GIN28" s="25"/>
      <c r="GIO28" s="25"/>
      <c r="GIP28" s="25"/>
      <c r="GIQ28" s="25"/>
      <c r="GIR28" s="25"/>
      <c r="GIS28" s="25"/>
      <c r="GIT28" s="25"/>
      <c r="GIU28" s="25"/>
      <c r="GIV28" s="25"/>
      <c r="GIW28" s="25"/>
      <c r="GIX28" s="25"/>
      <c r="GIY28" s="25"/>
      <c r="GIZ28" s="25"/>
      <c r="GJA28" s="25"/>
      <c r="GJB28" s="25"/>
      <c r="GJC28" s="25"/>
      <c r="GJD28" s="25"/>
      <c r="GJE28" s="25"/>
      <c r="GJF28" s="25"/>
      <c r="GJG28" s="25"/>
      <c r="GJH28" s="25"/>
      <c r="GJI28" s="25"/>
      <c r="GJJ28" s="25"/>
      <c r="GJK28" s="25"/>
      <c r="GJL28" s="25"/>
      <c r="GJM28" s="25"/>
      <c r="GJN28" s="25"/>
      <c r="GJO28" s="25"/>
      <c r="GJP28" s="25"/>
      <c r="GJQ28" s="25"/>
      <c r="GJR28" s="25"/>
      <c r="GJS28" s="25"/>
      <c r="GJT28" s="25"/>
      <c r="GJU28" s="25"/>
      <c r="GJV28" s="25"/>
      <c r="GJW28" s="25"/>
      <c r="GJX28" s="25"/>
      <c r="GJY28" s="25"/>
      <c r="GJZ28" s="25"/>
      <c r="GKA28" s="25"/>
      <c r="GKB28" s="25"/>
      <c r="GKC28" s="25"/>
      <c r="GKD28" s="25"/>
      <c r="GKE28" s="25"/>
      <c r="GKF28" s="25"/>
      <c r="GKG28" s="25"/>
      <c r="GKH28" s="25"/>
      <c r="GKI28" s="25"/>
      <c r="GKJ28" s="25"/>
      <c r="GKK28" s="25"/>
      <c r="GKL28" s="25"/>
      <c r="GKM28" s="25"/>
      <c r="GKN28" s="25"/>
      <c r="GKO28" s="25"/>
      <c r="GKP28" s="25"/>
      <c r="GKQ28" s="25"/>
      <c r="GKR28" s="25"/>
      <c r="GKS28" s="25"/>
      <c r="GKT28" s="25"/>
      <c r="GKU28" s="25"/>
      <c r="GKV28" s="25"/>
      <c r="GKW28" s="25"/>
      <c r="GKX28" s="25"/>
      <c r="GKY28" s="25"/>
      <c r="GKZ28" s="25"/>
      <c r="GLA28" s="25"/>
      <c r="GLB28" s="25"/>
      <c r="GLC28" s="25"/>
      <c r="GLD28" s="25"/>
      <c r="GLE28" s="25"/>
      <c r="GLF28" s="25"/>
      <c r="GLG28" s="25"/>
      <c r="GLH28" s="25"/>
      <c r="GLI28" s="25"/>
      <c r="GLJ28" s="25"/>
      <c r="GLK28" s="25"/>
      <c r="GLL28" s="25"/>
      <c r="GLM28" s="25"/>
      <c r="GLN28" s="25"/>
      <c r="GLO28" s="25"/>
      <c r="GLP28" s="25"/>
      <c r="GLQ28" s="25"/>
      <c r="GLR28" s="25"/>
      <c r="GLS28" s="25"/>
      <c r="GLT28" s="25"/>
      <c r="GLU28" s="25"/>
      <c r="GLV28" s="25"/>
      <c r="GLW28" s="25"/>
      <c r="GLX28" s="25"/>
      <c r="GLY28" s="25"/>
      <c r="GLZ28" s="25"/>
      <c r="GMA28" s="25"/>
      <c r="GMB28" s="25"/>
      <c r="GMC28" s="25"/>
      <c r="GMD28" s="25"/>
      <c r="GME28" s="25"/>
      <c r="GMF28" s="25"/>
      <c r="GMG28" s="25"/>
      <c r="GMH28" s="25"/>
      <c r="GMI28" s="25"/>
      <c r="GMJ28" s="25"/>
      <c r="GMK28" s="25"/>
      <c r="GML28" s="25"/>
      <c r="GMM28" s="25"/>
      <c r="GMN28" s="25"/>
      <c r="GMO28" s="25"/>
      <c r="GMP28" s="25"/>
      <c r="GMQ28" s="25"/>
      <c r="GMR28" s="25"/>
      <c r="GMS28" s="25"/>
      <c r="GMT28" s="25"/>
      <c r="GMU28" s="25"/>
      <c r="GMV28" s="25"/>
      <c r="GMW28" s="25"/>
      <c r="GMX28" s="25"/>
      <c r="GMY28" s="25"/>
      <c r="GMZ28" s="25"/>
      <c r="GNA28" s="25"/>
      <c r="GNB28" s="25"/>
      <c r="GNC28" s="25"/>
      <c r="GND28" s="25"/>
      <c r="GNE28" s="25"/>
      <c r="GNF28" s="25"/>
      <c r="GNG28" s="25"/>
      <c r="GNH28" s="25"/>
      <c r="GNI28" s="25"/>
      <c r="GNJ28" s="25"/>
      <c r="GNK28" s="25"/>
      <c r="GNL28" s="25"/>
      <c r="GNM28" s="25"/>
      <c r="GNN28" s="25"/>
      <c r="GNO28" s="25"/>
      <c r="GNP28" s="25"/>
      <c r="GNQ28" s="25"/>
      <c r="GNR28" s="25"/>
      <c r="GNS28" s="25"/>
      <c r="GNT28" s="25"/>
      <c r="GNU28" s="25"/>
      <c r="GNV28" s="25"/>
      <c r="GNW28" s="25"/>
      <c r="GNX28" s="25"/>
      <c r="GNY28" s="25"/>
      <c r="GNZ28" s="25"/>
      <c r="GOA28" s="25"/>
      <c r="GOB28" s="25"/>
      <c r="GOC28" s="25"/>
      <c r="GOD28" s="25"/>
      <c r="GOE28" s="25"/>
      <c r="GOF28" s="25"/>
      <c r="GOG28" s="25"/>
      <c r="GOH28" s="25"/>
      <c r="GOI28" s="25"/>
      <c r="GOJ28" s="25"/>
      <c r="GOK28" s="25"/>
      <c r="GOL28" s="25"/>
      <c r="GOM28" s="25"/>
      <c r="GON28" s="25"/>
      <c r="GOO28" s="25"/>
      <c r="GOP28" s="25"/>
      <c r="GOQ28" s="25"/>
      <c r="GOR28" s="25"/>
      <c r="GOS28" s="25"/>
      <c r="GOT28" s="25"/>
      <c r="GOU28" s="25"/>
      <c r="GOV28" s="25"/>
      <c r="GOW28" s="25"/>
      <c r="GOX28" s="25"/>
      <c r="GOY28" s="25"/>
      <c r="GOZ28" s="25"/>
      <c r="GPA28" s="25"/>
      <c r="GPB28" s="25"/>
      <c r="GPC28" s="25"/>
      <c r="GPD28" s="25"/>
      <c r="GPE28" s="25"/>
      <c r="GPF28" s="25"/>
      <c r="GPG28" s="25"/>
      <c r="GPH28" s="25"/>
      <c r="GPI28" s="25"/>
      <c r="GPJ28" s="25"/>
      <c r="GPK28" s="25"/>
      <c r="GPL28" s="25"/>
      <c r="GPM28" s="25"/>
      <c r="GPN28" s="25"/>
      <c r="GPO28" s="25"/>
      <c r="GPP28" s="25"/>
      <c r="GPQ28" s="25"/>
      <c r="GPR28" s="25"/>
      <c r="GPS28" s="25"/>
      <c r="GPT28" s="25"/>
      <c r="GPU28" s="25"/>
      <c r="GPV28" s="25"/>
      <c r="GPW28" s="25"/>
      <c r="GPX28" s="25"/>
      <c r="GPY28" s="25"/>
      <c r="GPZ28" s="25"/>
      <c r="GQA28" s="25"/>
      <c r="GQB28" s="25"/>
      <c r="GQC28" s="25"/>
      <c r="GQD28" s="25"/>
      <c r="GQE28" s="25"/>
      <c r="GQF28" s="25"/>
      <c r="GQG28" s="25"/>
      <c r="GQH28" s="25"/>
      <c r="GQI28" s="25"/>
      <c r="GQJ28" s="25"/>
      <c r="GQK28" s="25"/>
      <c r="GQL28" s="25"/>
      <c r="GQM28" s="25"/>
      <c r="GQN28" s="25"/>
      <c r="GQO28" s="25"/>
      <c r="GQP28" s="25"/>
      <c r="GQQ28" s="25"/>
      <c r="GQR28" s="25"/>
      <c r="GQS28" s="25"/>
      <c r="GQT28" s="25"/>
      <c r="GQU28" s="25"/>
      <c r="GQV28" s="25"/>
      <c r="GQW28" s="25"/>
      <c r="GQX28" s="25"/>
      <c r="GQY28" s="25"/>
      <c r="GQZ28" s="25"/>
      <c r="GRA28" s="25"/>
      <c r="GRB28" s="25"/>
      <c r="GRC28" s="25"/>
      <c r="GRD28" s="25"/>
      <c r="GRE28" s="25"/>
      <c r="GRF28" s="25"/>
      <c r="GRG28" s="25"/>
      <c r="GRH28" s="25"/>
      <c r="GRI28" s="25"/>
      <c r="GRJ28" s="25"/>
      <c r="GRK28" s="25"/>
      <c r="GRL28" s="25"/>
      <c r="GRM28" s="25"/>
      <c r="GRN28" s="25"/>
      <c r="GRO28" s="25"/>
      <c r="GRP28" s="25"/>
      <c r="GRQ28" s="25"/>
      <c r="GRR28" s="25"/>
      <c r="GRS28" s="25"/>
      <c r="GRT28" s="25"/>
      <c r="GRU28" s="25"/>
      <c r="GRV28" s="25"/>
      <c r="GRW28" s="25"/>
      <c r="GRX28" s="25"/>
      <c r="GRY28" s="25"/>
      <c r="GRZ28" s="25"/>
      <c r="GSA28" s="25"/>
      <c r="GSB28" s="25"/>
      <c r="GSC28" s="25"/>
      <c r="GSD28" s="25"/>
      <c r="GSE28" s="25"/>
      <c r="GSF28" s="25"/>
      <c r="GSG28" s="25"/>
      <c r="GSH28" s="25"/>
      <c r="GSI28" s="25"/>
      <c r="GSJ28" s="25"/>
      <c r="GSK28" s="25"/>
      <c r="GSL28" s="25"/>
      <c r="GSM28" s="25"/>
      <c r="GSN28" s="25"/>
      <c r="GSO28" s="25"/>
      <c r="GSP28" s="25"/>
      <c r="GSQ28" s="25"/>
      <c r="GSR28" s="25"/>
      <c r="GSS28" s="25"/>
      <c r="GST28" s="25"/>
      <c r="GSU28" s="25"/>
      <c r="GSV28" s="25"/>
      <c r="GSW28" s="25"/>
      <c r="GSX28" s="25"/>
      <c r="GSY28" s="25"/>
      <c r="GSZ28" s="25"/>
      <c r="GTA28" s="25"/>
      <c r="GTB28" s="25"/>
      <c r="GTC28" s="25"/>
      <c r="GTD28" s="25"/>
      <c r="GTE28" s="25"/>
      <c r="GTF28" s="25"/>
      <c r="GTG28" s="25"/>
      <c r="GTH28" s="25"/>
      <c r="GTI28" s="25"/>
      <c r="GTJ28" s="25"/>
      <c r="GTK28" s="25"/>
      <c r="GTL28" s="25"/>
      <c r="GTM28" s="25"/>
      <c r="GTN28" s="25"/>
      <c r="GTO28" s="25"/>
      <c r="GTP28" s="25"/>
      <c r="GTQ28" s="25"/>
      <c r="GTR28" s="25"/>
      <c r="GTS28" s="25"/>
      <c r="GTT28" s="25"/>
      <c r="GTU28" s="25"/>
      <c r="GTV28" s="25"/>
      <c r="GTW28" s="25"/>
      <c r="GTX28" s="25"/>
      <c r="GTY28" s="25"/>
      <c r="GTZ28" s="25"/>
      <c r="GUA28" s="25"/>
      <c r="GUB28" s="25"/>
      <c r="GUC28" s="25"/>
      <c r="GUD28" s="25"/>
      <c r="GUE28" s="25"/>
      <c r="GUF28" s="25"/>
      <c r="GUG28" s="25"/>
      <c r="GUH28" s="25"/>
      <c r="GUI28" s="25"/>
      <c r="GUJ28" s="25"/>
      <c r="GUK28" s="25"/>
      <c r="GUL28" s="25"/>
      <c r="GUM28" s="25"/>
      <c r="GUN28" s="25"/>
      <c r="GUO28" s="25"/>
      <c r="GUP28" s="25"/>
      <c r="GUQ28" s="25"/>
      <c r="GUR28" s="25"/>
      <c r="GUS28" s="25"/>
      <c r="GUT28" s="25"/>
      <c r="GUU28" s="25"/>
      <c r="GUV28" s="25"/>
      <c r="GUW28" s="25"/>
      <c r="GUX28" s="25"/>
      <c r="GUY28" s="25"/>
      <c r="GUZ28" s="25"/>
      <c r="GVA28" s="25"/>
      <c r="GVB28" s="25"/>
      <c r="GVC28" s="25"/>
      <c r="GVD28" s="25"/>
      <c r="GVE28" s="25"/>
      <c r="GVF28" s="25"/>
      <c r="GVG28" s="25"/>
      <c r="GVH28" s="25"/>
      <c r="GVI28" s="25"/>
      <c r="GVJ28" s="25"/>
      <c r="GVK28" s="25"/>
      <c r="GVL28" s="25"/>
      <c r="GVM28" s="25"/>
      <c r="GVN28" s="25"/>
      <c r="GVO28" s="25"/>
      <c r="GVP28" s="25"/>
      <c r="GVQ28" s="25"/>
      <c r="GVR28" s="25"/>
      <c r="GVS28" s="25"/>
      <c r="GVT28" s="25"/>
      <c r="GVU28" s="25"/>
      <c r="GVV28" s="25"/>
      <c r="GVW28" s="25"/>
      <c r="GVX28" s="25"/>
      <c r="GVY28" s="25"/>
      <c r="GVZ28" s="25"/>
      <c r="GWA28" s="25"/>
      <c r="GWB28" s="25"/>
      <c r="GWC28" s="25"/>
      <c r="GWD28" s="25"/>
      <c r="GWE28" s="25"/>
      <c r="GWF28" s="25"/>
      <c r="GWG28" s="25"/>
      <c r="GWH28" s="25"/>
      <c r="GWI28" s="25"/>
      <c r="GWJ28" s="25"/>
      <c r="GWK28" s="25"/>
      <c r="GWL28" s="25"/>
      <c r="GWM28" s="25"/>
      <c r="GWN28" s="25"/>
      <c r="GWO28" s="25"/>
      <c r="GWP28" s="25"/>
      <c r="GWQ28" s="25"/>
      <c r="GWR28" s="25"/>
      <c r="GWS28" s="25"/>
      <c r="GWT28" s="25"/>
      <c r="GWU28" s="25"/>
      <c r="GWV28" s="25"/>
      <c r="GWW28" s="25"/>
      <c r="GWX28" s="25"/>
      <c r="GWY28" s="25"/>
      <c r="GWZ28" s="25"/>
      <c r="GXA28" s="25"/>
      <c r="GXB28" s="25"/>
      <c r="GXC28" s="25"/>
      <c r="GXD28" s="25"/>
      <c r="GXE28" s="25"/>
      <c r="GXF28" s="25"/>
      <c r="GXG28" s="25"/>
      <c r="GXH28" s="25"/>
      <c r="GXI28" s="25"/>
      <c r="GXJ28" s="25"/>
      <c r="GXK28" s="25"/>
      <c r="GXL28" s="25"/>
      <c r="GXM28" s="25"/>
      <c r="GXN28" s="25"/>
      <c r="GXO28" s="25"/>
      <c r="GXP28" s="25"/>
      <c r="GXQ28" s="25"/>
      <c r="GXR28" s="25"/>
      <c r="GXS28" s="25"/>
      <c r="GXT28" s="25"/>
      <c r="GXU28" s="25"/>
      <c r="GXV28" s="25"/>
      <c r="GXW28" s="25"/>
      <c r="GXX28" s="25"/>
      <c r="GXY28" s="25"/>
      <c r="GXZ28" s="25"/>
      <c r="GYA28" s="25"/>
      <c r="GYB28" s="25"/>
      <c r="GYC28" s="25"/>
      <c r="GYD28" s="25"/>
      <c r="GYE28" s="25"/>
      <c r="GYF28" s="25"/>
      <c r="GYG28" s="25"/>
      <c r="GYH28" s="25"/>
      <c r="GYI28" s="25"/>
      <c r="GYJ28" s="25"/>
      <c r="GYK28" s="25"/>
      <c r="GYL28" s="25"/>
      <c r="GYM28" s="25"/>
      <c r="GYN28" s="25"/>
      <c r="GYO28" s="25"/>
      <c r="GYP28" s="25"/>
      <c r="GYQ28" s="25"/>
      <c r="GYR28" s="25"/>
      <c r="GYS28" s="25"/>
      <c r="GYT28" s="25"/>
      <c r="GYU28" s="25"/>
      <c r="GYV28" s="25"/>
      <c r="GYW28" s="25"/>
      <c r="GYX28" s="25"/>
      <c r="GYY28" s="25"/>
      <c r="GYZ28" s="25"/>
      <c r="GZA28" s="25"/>
      <c r="GZB28" s="25"/>
      <c r="GZC28" s="25"/>
      <c r="GZD28" s="25"/>
      <c r="GZE28" s="25"/>
      <c r="GZF28" s="25"/>
      <c r="GZG28" s="25"/>
      <c r="GZH28" s="25"/>
      <c r="GZI28" s="25"/>
      <c r="GZJ28" s="25"/>
      <c r="GZK28" s="25"/>
      <c r="GZL28" s="25"/>
      <c r="GZM28" s="25"/>
      <c r="GZN28" s="25"/>
      <c r="GZO28" s="25"/>
      <c r="GZP28" s="25"/>
      <c r="GZQ28" s="25"/>
      <c r="GZR28" s="25"/>
      <c r="GZS28" s="25"/>
      <c r="GZT28" s="25"/>
      <c r="GZU28" s="25"/>
      <c r="GZV28" s="25"/>
      <c r="GZW28" s="25"/>
      <c r="GZX28" s="25"/>
      <c r="GZY28" s="25"/>
      <c r="GZZ28" s="25"/>
      <c r="HAA28" s="25"/>
      <c r="HAB28" s="25"/>
      <c r="HAC28" s="25"/>
      <c r="HAD28" s="25"/>
      <c r="HAE28" s="25"/>
      <c r="HAF28" s="25"/>
      <c r="HAG28" s="25"/>
      <c r="HAH28" s="25"/>
      <c r="HAI28" s="25"/>
      <c r="HAJ28" s="25"/>
      <c r="HAK28" s="25"/>
      <c r="HAL28" s="25"/>
      <c r="HAM28" s="25"/>
      <c r="HAN28" s="25"/>
      <c r="HAO28" s="25"/>
      <c r="HAP28" s="25"/>
      <c r="HAQ28" s="25"/>
      <c r="HAR28" s="25"/>
      <c r="HAS28" s="25"/>
      <c r="HAT28" s="25"/>
      <c r="HAU28" s="25"/>
      <c r="HAV28" s="25"/>
      <c r="HAW28" s="25"/>
      <c r="HAX28" s="25"/>
      <c r="HAY28" s="25"/>
      <c r="HAZ28" s="25"/>
      <c r="HBA28" s="25"/>
      <c r="HBB28" s="25"/>
      <c r="HBC28" s="25"/>
      <c r="HBD28" s="25"/>
      <c r="HBE28" s="25"/>
      <c r="HBF28" s="25"/>
      <c r="HBG28" s="25"/>
      <c r="HBH28" s="25"/>
      <c r="HBI28" s="25"/>
      <c r="HBJ28" s="25"/>
      <c r="HBK28" s="25"/>
      <c r="HBL28" s="25"/>
      <c r="HBM28" s="25"/>
      <c r="HBN28" s="25"/>
      <c r="HBO28" s="25"/>
      <c r="HBP28" s="25"/>
      <c r="HBQ28" s="25"/>
      <c r="HBR28" s="25"/>
      <c r="HBS28" s="25"/>
      <c r="HBT28" s="25"/>
      <c r="HBU28" s="25"/>
      <c r="HBV28" s="25"/>
      <c r="HBW28" s="25"/>
      <c r="HBX28" s="25"/>
      <c r="HBY28" s="25"/>
      <c r="HBZ28" s="25"/>
      <c r="HCA28" s="25"/>
      <c r="HCB28" s="25"/>
      <c r="HCC28" s="25"/>
      <c r="HCD28" s="25"/>
      <c r="HCE28" s="25"/>
      <c r="HCF28" s="25"/>
      <c r="HCG28" s="25"/>
      <c r="HCH28" s="25"/>
      <c r="HCI28" s="25"/>
      <c r="HCJ28" s="25"/>
      <c r="HCK28" s="25"/>
      <c r="HCL28" s="25"/>
      <c r="HCM28" s="25"/>
      <c r="HCN28" s="25"/>
      <c r="HCO28" s="25"/>
      <c r="HCP28" s="25"/>
      <c r="HCQ28" s="25"/>
      <c r="HCR28" s="25"/>
      <c r="HCS28" s="25"/>
      <c r="HCT28" s="25"/>
      <c r="HCU28" s="25"/>
      <c r="HCV28" s="25"/>
      <c r="HCW28" s="25"/>
      <c r="HCX28" s="25"/>
      <c r="HCY28" s="25"/>
      <c r="HCZ28" s="25"/>
      <c r="HDA28" s="25"/>
      <c r="HDB28" s="25"/>
      <c r="HDC28" s="25"/>
      <c r="HDD28" s="25"/>
      <c r="HDE28" s="25"/>
      <c r="HDF28" s="25"/>
      <c r="HDG28" s="25"/>
      <c r="HDH28" s="25"/>
      <c r="HDI28" s="25"/>
      <c r="HDJ28" s="25"/>
      <c r="HDK28" s="25"/>
      <c r="HDL28" s="25"/>
      <c r="HDM28" s="25"/>
      <c r="HDN28" s="25"/>
      <c r="HDO28" s="25"/>
      <c r="HDP28" s="25"/>
      <c r="HDQ28" s="25"/>
      <c r="HDR28" s="25"/>
      <c r="HDS28" s="25"/>
      <c r="HDT28" s="25"/>
      <c r="HDU28" s="25"/>
      <c r="HDV28" s="25"/>
      <c r="HDW28" s="25"/>
      <c r="HDX28" s="25"/>
      <c r="HDY28" s="25"/>
      <c r="HDZ28" s="25"/>
      <c r="HEA28" s="25"/>
      <c r="HEB28" s="25"/>
      <c r="HEC28" s="25"/>
      <c r="HED28" s="25"/>
      <c r="HEE28" s="25"/>
      <c r="HEF28" s="25"/>
      <c r="HEG28" s="25"/>
      <c r="HEH28" s="25"/>
      <c r="HEI28" s="25"/>
      <c r="HEJ28" s="25"/>
      <c r="HEK28" s="25"/>
      <c r="HEL28" s="25"/>
      <c r="HEM28" s="25"/>
      <c r="HEN28" s="25"/>
      <c r="HEO28" s="25"/>
      <c r="HEP28" s="25"/>
      <c r="HEQ28" s="25"/>
      <c r="HER28" s="25"/>
      <c r="HES28" s="25"/>
      <c r="HET28" s="25"/>
      <c r="HEU28" s="25"/>
      <c r="HEV28" s="25"/>
      <c r="HEW28" s="25"/>
      <c r="HEX28" s="25"/>
      <c r="HEY28" s="25"/>
      <c r="HEZ28" s="25"/>
      <c r="HFA28" s="25"/>
      <c r="HFB28" s="25"/>
      <c r="HFC28" s="25"/>
      <c r="HFD28" s="25"/>
      <c r="HFE28" s="25"/>
      <c r="HFF28" s="25"/>
      <c r="HFG28" s="25"/>
      <c r="HFH28" s="25"/>
      <c r="HFI28" s="25"/>
      <c r="HFJ28" s="25"/>
      <c r="HFK28" s="25"/>
      <c r="HFL28" s="25"/>
      <c r="HFM28" s="25"/>
      <c r="HFN28" s="25"/>
      <c r="HFO28" s="25"/>
      <c r="HFP28" s="25"/>
      <c r="HFQ28" s="25"/>
      <c r="HFR28" s="25"/>
      <c r="HFS28" s="25"/>
      <c r="HFT28" s="25"/>
      <c r="HFU28" s="25"/>
      <c r="HFV28" s="25"/>
      <c r="HFW28" s="25"/>
      <c r="HFX28" s="25"/>
      <c r="HFY28" s="25"/>
      <c r="HFZ28" s="25"/>
      <c r="HGA28" s="25"/>
      <c r="HGB28" s="25"/>
      <c r="HGC28" s="25"/>
      <c r="HGD28" s="25"/>
      <c r="HGE28" s="25"/>
      <c r="HGF28" s="25"/>
      <c r="HGG28" s="25"/>
      <c r="HGH28" s="25"/>
      <c r="HGI28" s="25"/>
      <c r="HGJ28" s="25"/>
      <c r="HGK28" s="25"/>
      <c r="HGL28" s="25"/>
      <c r="HGM28" s="25"/>
      <c r="HGN28" s="25"/>
      <c r="HGO28" s="25"/>
      <c r="HGP28" s="25"/>
      <c r="HGQ28" s="25"/>
      <c r="HGR28" s="25"/>
      <c r="HGS28" s="25"/>
      <c r="HGT28" s="25"/>
      <c r="HGU28" s="25"/>
      <c r="HGV28" s="25"/>
      <c r="HGW28" s="25"/>
      <c r="HGX28" s="25"/>
      <c r="HGY28" s="25"/>
      <c r="HGZ28" s="25"/>
      <c r="HHA28" s="25"/>
      <c r="HHB28" s="25"/>
      <c r="HHC28" s="25"/>
      <c r="HHD28" s="25"/>
      <c r="HHE28" s="25"/>
      <c r="HHF28" s="25"/>
      <c r="HHG28" s="25"/>
      <c r="HHH28" s="25"/>
      <c r="HHI28" s="25"/>
      <c r="HHJ28" s="25"/>
      <c r="HHK28" s="25"/>
      <c r="HHL28" s="25"/>
      <c r="HHM28" s="25"/>
      <c r="HHN28" s="25"/>
      <c r="HHO28" s="25"/>
      <c r="HHP28" s="25"/>
      <c r="HHQ28" s="25"/>
      <c r="HHR28" s="25"/>
      <c r="HHS28" s="25"/>
      <c r="HHT28" s="25"/>
      <c r="HHU28" s="25"/>
      <c r="HHV28" s="25"/>
      <c r="HHW28" s="25"/>
      <c r="HHX28" s="25"/>
      <c r="HHY28" s="25"/>
      <c r="HHZ28" s="25"/>
      <c r="HIA28" s="25"/>
      <c r="HIB28" s="25"/>
      <c r="HIC28" s="25"/>
      <c r="HID28" s="25"/>
      <c r="HIE28" s="25"/>
      <c r="HIF28" s="25"/>
      <c r="HIG28" s="25"/>
      <c r="HIH28" s="25"/>
      <c r="HII28" s="25"/>
      <c r="HIJ28" s="25"/>
      <c r="HIK28" s="25"/>
      <c r="HIL28" s="25"/>
      <c r="HIM28" s="25"/>
      <c r="HIN28" s="25"/>
      <c r="HIO28" s="25"/>
      <c r="HIP28" s="25"/>
      <c r="HIQ28" s="25"/>
      <c r="HIR28" s="25"/>
      <c r="HIS28" s="25"/>
      <c r="HIT28" s="25"/>
      <c r="HIU28" s="25"/>
      <c r="HIV28" s="25"/>
      <c r="HIW28" s="25"/>
      <c r="HIX28" s="25"/>
      <c r="HIY28" s="25"/>
      <c r="HIZ28" s="25"/>
      <c r="HJA28" s="25"/>
      <c r="HJB28" s="25"/>
      <c r="HJC28" s="25"/>
      <c r="HJD28" s="25"/>
      <c r="HJE28" s="25"/>
      <c r="HJF28" s="25"/>
      <c r="HJG28" s="25"/>
      <c r="HJH28" s="25"/>
      <c r="HJI28" s="25"/>
      <c r="HJJ28" s="25"/>
      <c r="HJK28" s="25"/>
      <c r="HJL28" s="25"/>
      <c r="HJM28" s="25"/>
      <c r="HJN28" s="25"/>
      <c r="HJO28" s="25"/>
      <c r="HJP28" s="25"/>
      <c r="HJQ28" s="25"/>
      <c r="HJR28" s="25"/>
      <c r="HJS28" s="25"/>
      <c r="HJT28" s="25"/>
      <c r="HJU28" s="25"/>
      <c r="HJV28" s="25"/>
      <c r="HJW28" s="25"/>
      <c r="HJX28" s="25"/>
      <c r="HJY28" s="25"/>
      <c r="HJZ28" s="25"/>
      <c r="HKA28" s="25"/>
      <c r="HKB28" s="25"/>
      <c r="HKC28" s="25"/>
      <c r="HKD28" s="25"/>
      <c r="HKE28" s="25"/>
      <c r="HKF28" s="25"/>
      <c r="HKG28" s="25"/>
      <c r="HKH28" s="25"/>
      <c r="HKI28" s="25"/>
      <c r="HKJ28" s="25"/>
      <c r="HKK28" s="25"/>
      <c r="HKL28" s="25"/>
      <c r="HKM28" s="25"/>
      <c r="HKN28" s="25"/>
      <c r="HKO28" s="25"/>
      <c r="HKP28" s="25"/>
      <c r="HKQ28" s="25"/>
      <c r="HKR28" s="25"/>
      <c r="HKS28" s="25"/>
      <c r="HKT28" s="25"/>
      <c r="HKU28" s="25"/>
      <c r="HKV28" s="25"/>
      <c r="HKW28" s="25"/>
      <c r="HKX28" s="25"/>
      <c r="HKY28" s="25"/>
      <c r="HKZ28" s="25"/>
      <c r="HLA28" s="25"/>
      <c r="HLB28" s="25"/>
      <c r="HLC28" s="25"/>
      <c r="HLD28" s="25"/>
      <c r="HLE28" s="25"/>
      <c r="HLF28" s="25"/>
      <c r="HLG28" s="25"/>
      <c r="HLH28" s="25"/>
      <c r="HLI28" s="25"/>
      <c r="HLJ28" s="25"/>
      <c r="HLK28" s="25"/>
      <c r="HLL28" s="25"/>
      <c r="HLM28" s="25"/>
      <c r="HLN28" s="25"/>
      <c r="HLO28" s="25"/>
      <c r="HLP28" s="25"/>
      <c r="HLQ28" s="25"/>
      <c r="HLR28" s="25"/>
      <c r="HLS28" s="25"/>
      <c r="HLT28" s="25"/>
      <c r="HLU28" s="25"/>
      <c r="HLV28" s="25"/>
      <c r="HLW28" s="25"/>
      <c r="HLX28" s="25"/>
      <c r="HLY28" s="25"/>
      <c r="HLZ28" s="25"/>
      <c r="HMA28" s="25"/>
      <c r="HMB28" s="25"/>
      <c r="HMC28" s="25"/>
      <c r="HMD28" s="25"/>
      <c r="HME28" s="25"/>
      <c r="HMF28" s="25"/>
      <c r="HMG28" s="25"/>
      <c r="HMH28" s="25"/>
      <c r="HMI28" s="25"/>
      <c r="HMJ28" s="25"/>
      <c r="HMK28" s="25"/>
      <c r="HML28" s="25"/>
      <c r="HMM28" s="25"/>
      <c r="HMN28" s="25"/>
      <c r="HMO28" s="25"/>
      <c r="HMP28" s="25"/>
      <c r="HMQ28" s="25"/>
      <c r="HMR28" s="25"/>
      <c r="HMS28" s="25"/>
      <c r="HMT28" s="25"/>
      <c r="HMU28" s="25"/>
      <c r="HMV28" s="25"/>
      <c r="HMW28" s="25"/>
      <c r="HMX28" s="25"/>
      <c r="HMY28" s="25"/>
      <c r="HMZ28" s="25"/>
      <c r="HNA28" s="25"/>
      <c r="HNB28" s="25"/>
      <c r="HNC28" s="25"/>
      <c r="HND28" s="25"/>
      <c r="HNE28" s="25"/>
      <c r="HNF28" s="25"/>
      <c r="HNG28" s="25"/>
      <c r="HNH28" s="25"/>
      <c r="HNI28" s="25"/>
      <c r="HNJ28" s="25"/>
      <c r="HNK28" s="25"/>
      <c r="HNL28" s="25"/>
      <c r="HNM28" s="25"/>
      <c r="HNN28" s="25"/>
      <c r="HNO28" s="25"/>
      <c r="HNP28" s="25"/>
      <c r="HNQ28" s="25"/>
      <c r="HNR28" s="25"/>
      <c r="HNS28" s="25"/>
      <c r="HNT28" s="25"/>
      <c r="HNU28" s="25"/>
      <c r="HNV28" s="25"/>
      <c r="HNW28" s="25"/>
      <c r="HNX28" s="25"/>
      <c r="HNY28" s="25"/>
      <c r="HNZ28" s="25"/>
      <c r="HOA28" s="25"/>
      <c r="HOB28" s="25"/>
      <c r="HOC28" s="25"/>
      <c r="HOD28" s="25"/>
      <c r="HOE28" s="25"/>
      <c r="HOF28" s="25"/>
      <c r="HOG28" s="25"/>
      <c r="HOH28" s="25"/>
      <c r="HOI28" s="25"/>
      <c r="HOJ28" s="25"/>
      <c r="HOK28" s="25"/>
      <c r="HOL28" s="25"/>
      <c r="HOM28" s="25"/>
      <c r="HON28" s="25"/>
      <c r="HOO28" s="25"/>
      <c r="HOP28" s="25"/>
      <c r="HOQ28" s="25"/>
      <c r="HOR28" s="25"/>
      <c r="HOS28" s="25"/>
      <c r="HOT28" s="25"/>
      <c r="HOU28" s="25"/>
      <c r="HOV28" s="25"/>
      <c r="HOW28" s="25"/>
      <c r="HOX28" s="25"/>
      <c r="HOY28" s="25"/>
      <c r="HOZ28" s="25"/>
      <c r="HPA28" s="25"/>
      <c r="HPB28" s="25"/>
      <c r="HPC28" s="25"/>
      <c r="HPD28" s="25"/>
      <c r="HPE28" s="25"/>
      <c r="HPF28" s="25"/>
      <c r="HPG28" s="25"/>
      <c r="HPH28" s="25"/>
      <c r="HPI28" s="25"/>
      <c r="HPJ28" s="25"/>
      <c r="HPK28" s="25"/>
      <c r="HPL28" s="25"/>
      <c r="HPM28" s="25"/>
      <c r="HPN28" s="25"/>
      <c r="HPO28" s="25"/>
      <c r="HPP28" s="25"/>
      <c r="HPQ28" s="25"/>
      <c r="HPR28" s="25"/>
      <c r="HPS28" s="25"/>
      <c r="HPT28" s="25"/>
      <c r="HPU28" s="25"/>
      <c r="HPV28" s="25"/>
      <c r="HPW28" s="25"/>
      <c r="HPX28" s="25"/>
      <c r="HPY28" s="25"/>
      <c r="HPZ28" s="25"/>
      <c r="HQA28" s="25"/>
      <c r="HQB28" s="25"/>
      <c r="HQC28" s="25"/>
      <c r="HQD28" s="25"/>
      <c r="HQE28" s="25"/>
      <c r="HQF28" s="25"/>
      <c r="HQG28" s="25"/>
      <c r="HQH28" s="25"/>
      <c r="HQI28" s="25"/>
      <c r="HQJ28" s="25"/>
      <c r="HQK28" s="25"/>
      <c r="HQL28" s="25"/>
      <c r="HQM28" s="25"/>
      <c r="HQN28" s="25"/>
      <c r="HQO28" s="25"/>
      <c r="HQP28" s="25"/>
      <c r="HQQ28" s="25"/>
      <c r="HQR28" s="25"/>
      <c r="HQS28" s="25"/>
      <c r="HQT28" s="25"/>
      <c r="HQU28" s="25"/>
      <c r="HQV28" s="25"/>
      <c r="HQW28" s="25"/>
      <c r="HQX28" s="25"/>
      <c r="HQY28" s="25"/>
      <c r="HQZ28" s="25"/>
      <c r="HRA28" s="25"/>
      <c r="HRB28" s="25"/>
      <c r="HRC28" s="25"/>
      <c r="HRD28" s="25"/>
      <c r="HRE28" s="25"/>
      <c r="HRF28" s="25"/>
      <c r="HRG28" s="25"/>
      <c r="HRH28" s="25"/>
      <c r="HRI28" s="25"/>
      <c r="HRJ28" s="25"/>
      <c r="HRK28" s="25"/>
      <c r="HRL28" s="25"/>
      <c r="HRM28" s="25"/>
      <c r="HRN28" s="25"/>
      <c r="HRO28" s="25"/>
      <c r="HRP28" s="25"/>
      <c r="HRQ28" s="25"/>
      <c r="HRR28" s="25"/>
      <c r="HRS28" s="25"/>
      <c r="HRT28" s="25"/>
      <c r="HRU28" s="25"/>
      <c r="HRV28" s="25"/>
      <c r="HRW28" s="25"/>
      <c r="HRX28" s="25"/>
      <c r="HRY28" s="25"/>
      <c r="HRZ28" s="25"/>
      <c r="HSA28" s="25"/>
      <c r="HSB28" s="25"/>
      <c r="HSC28" s="25"/>
      <c r="HSD28" s="25"/>
      <c r="HSE28" s="25"/>
      <c r="HSF28" s="25"/>
      <c r="HSG28" s="25"/>
      <c r="HSH28" s="25"/>
      <c r="HSI28" s="25"/>
      <c r="HSJ28" s="25"/>
      <c r="HSK28" s="25"/>
      <c r="HSL28" s="25"/>
      <c r="HSM28" s="25"/>
      <c r="HSN28" s="25"/>
      <c r="HSO28" s="25"/>
      <c r="HSP28" s="25"/>
      <c r="HSQ28" s="25"/>
      <c r="HSR28" s="25"/>
      <c r="HSS28" s="25"/>
      <c r="HST28" s="25"/>
      <c r="HSU28" s="25"/>
      <c r="HSV28" s="25"/>
      <c r="HSW28" s="25"/>
      <c r="HSX28" s="25"/>
      <c r="HSY28" s="25"/>
      <c r="HSZ28" s="25"/>
      <c r="HTA28" s="25"/>
      <c r="HTB28" s="25"/>
      <c r="HTC28" s="25"/>
      <c r="HTD28" s="25"/>
      <c r="HTE28" s="25"/>
      <c r="HTF28" s="25"/>
      <c r="HTG28" s="25"/>
      <c r="HTH28" s="25"/>
      <c r="HTI28" s="25"/>
      <c r="HTJ28" s="25"/>
      <c r="HTK28" s="25"/>
      <c r="HTL28" s="25"/>
      <c r="HTM28" s="25"/>
      <c r="HTN28" s="25"/>
      <c r="HTO28" s="25"/>
      <c r="HTP28" s="25"/>
      <c r="HTQ28" s="25"/>
      <c r="HTR28" s="25"/>
      <c r="HTS28" s="25"/>
      <c r="HTT28" s="25"/>
      <c r="HTU28" s="25"/>
      <c r="HTV28" s="25"/>
      <c r="HTW28" s="25"/>
      <c r="HTX28" s="25"/>
      <c r="HTY28" s="25"/>
      <c r="HTZ28" s="25"/>
      <c r="HUA28" s="25"/>
      <c r="HUB28" s="25"/>
      <c r="HUC28" s="25"/>
      <c r="HUD28" s="25"/>
      <c r="HUE28" s="25"/>
      <c r="HUF28" s="25"/>
      <c r="HUG28" s="25"/>
      <c r="HUH28" s="25"/>
      <c r="HUI28" s="25"/>
      <c r="HUJ28" s="25"/>
      <c r="HUK28" s="25"/>
      <c r="HUL28" s="25"/>
      <c r="HUM28" s="25"/>
      <c r="HUN28" s="25"/>
      <c r="HUO28" s="25"/>
      <c r="HUP28" s="25"/>
      <c r="HUQ28" s="25"/>
      <c r="HUR28" s="25"/>
      <c r="HUS28" s="25"/>
      <c r="HUT28" s="25"/>
      <c r="HUU28" s="25"/>
      <c r="HUV28" s="25"/>
      <c r="HUW28" s="25"/>
      <c r="HUX28" s="25"/>
      <c r="HUY28" s="25"/>
      <c r="HUZ28" s="25"/>
      <c r="HVA28" s="25"/>
      <c r="HVB28" s="25"/>
      <c r="HVC28" s="25"/>
      <c r="HVD28" s="25"/>
      <c r="HVE28" s="25"/>
      <c r="HVF28" s="25"/>
      <c r="HVG28" s="25"/>
      <c r="HVH28" s="25"/>
      <c r="HVI28" s="25"/>
      <c r="HVJ28" s="25"/>
      <c r="HVK28" s="25"/>
      <c r="HVL28" s="25"/>
      <c r="HVM28" s="25"/>
      <c r="HVN28" s="25"/>
      <c r="HVO28" s="25"/>
      <c r="HVP28" s="25"/>
      <c r="HVQ28" s="25"/>
      <c r="HVR28" s="25"/>
      <c r="HVS28" s="25"/>
      <c r="HVT28" s="25"/>
      <c r="HVU28" s="25"/>
      <c r="HVV28" s="25"/>
      <c r="HVW28" s="25"/>
      <c r="HVX28" s="25"/>
      <c r="HVY28" s="25"/>
      <c r="HVZ28" s="25"/>
      <c r="HWA28" s="25"/>
      <c r="HWB28" s="25"/>
      <c r="HWC28" s="25"/>
      <c r="HWD28" s="25"/>
      <c r="HWE28" s="25"/>
      <c r="HWF28" s="25"/>
      <c r="HWG28" s="25"/>
      <c r="HWH28" s="25"/>
      <c r="HWI28" s="25"/>
      <c r="HWJ28" s="25"/>
      <c r="HWK28" s="25"/>
      <c r="HWL28" s="25"/>
      <c r="HWM28" s="25"/>
      <c r="HWN28" s="25"/>
      <c r="HWO28" s="25"/>
      <c r="HWP28" s="25"/>
      <c r="HWQ28" s="25"/>
      <c r="HWR28" s="25"/>
      <c r="HWS28" s="25"/>
      <c r="HWT28" s="25"/>
      <c r="HWU28" s="25"/>
      <c r="HWV28" s="25"/>
      <c r="HWW28" s="25"/>
      <c r="HWX28" s="25"/>
      <c r="HWY28" s="25"/>
      <c r="HWZ28" s="25"/>
      <c r="HXA28" s="25"/>
      <c r="HXB28" s="25"/>
      <c r="HXC28" s="25"/>
      <c r="HXD28" s="25"/>
      <c r="HXE28" s="25"/>
      <c r="HXF28" s="25"/>
      <c r="HXG28" s="25"/>
      <c r="HXH28" s="25"/>
      <c r="HXI28" s="25"/>
      <c r="HXJ28" s="25"/>
      <c r="HXK28" s="25"/>
      <c r="HXL28" s="25"/>
      <c r="HXM28" s="25"/>
      <c r="HXN28" s="25"/>
      <c r="HXO28" s="25"/>
      <c r="HXP28" s="25"/>
      <c r="HXQ28" s="25"/>
      <c r="HXR28" s="25"/>
      <c r="HXS28" s="25"/>
      <c r="HXT28" s="25"/>
      <c r="HXU28" s="25"/>
      <c r="HXV28" s="25"/>
      <c r="HXW28" s="25"/>
      <c r="HXX28" s="25"/>
      <c r="HXY28" s="25"/>
      <c r="HXZ28" s="25"/>
      <c r="HYA28" s="25"/>
      <c r="HYB28" s="25"/>
      <c r="HYC28" s="25"/>
      <c r="HYD28" s="25"/>
      <c r="HYE28" s="25"/>
      <c r="HYF28" s="25"/>
      <c r="HYG28" s="25"/>
      <c r="HYH28" s="25"/>
      <c r="HYI28" s="25"/>
      <c r="HYJ28" s="25"/>
      <c r="HYK28" s="25"/>
      <c r="HYL28" s="25"/>
      <c r="HYM28" s="25"/>
      <c r="HYN28" s="25"/>
      <c r="HYO28" s="25"/>
      <c r="HYP28" s="25"/>
      <c r="HYQ28" s="25"/>
      <c r="HYR28" s="25"/>
      <c r="HYS28" s="25"/>
      <c r="HYT28" s="25"/>
      <c r="HYU28" s="25"/>
      <c r="HYV28" s="25"/>
      <c r="HYW28" s="25"/>
      <c r="HYX28" s="25"/>
      <c r="HYY28" s="25"/>
      <c r="HYZ28" s="25"/>
      <c r="HZA28" s="25"/>
      <c r="HZB28" s="25"/>
      <c r="HZC28" s="25"/>
      <c r="HZD28" s="25"/>
      <c r="HZE28" s="25"/>
      <c r="HZF28" s="25"/>
      <c r="HZG28" s="25"/>
      <c r="HZH28" s="25"/>
      <c r="HZI28" s="25"/>
      <c r="HZJ28" s="25"/>
      <c r="HZK28" s="25"/>
      <c r="HZL28" s="25"/>
      <c r="HZM28" s="25"/>
      <c r="HZN28" s="25"/>
      <c r="HZO28" s="25"/>
      <c r="HZP28" s="25"/>
      <c r="HZQ28" s="25"/>
      <c r="HZR28" s="25"/>
      <c r="HZS28" s="25"/>
      <c r="HZT28" s="25"/>
      <c r="HZU28" s="25"/>
      <c r="HZV28" s="25"/>
      <c r="HZW28" s="25"/>
      <c r="HZX28" s="25"/>
      <c r="HZY28" s="25"/>
      <c r="HZZ28" s="25"/>
      <c r="IAA28" s="25"/>
      <c r="IAB28" s="25"/>
      <c r="IAC28" s="25"/>
      <c r="IAD28" s="25"/>
      <c r="IAE28" s="25"/>
      <c r="IAF28" s="25"/>
      <c r="IAG28" s="25"/>
      <c r="IAH28" s="25"/>
      <c r="IAI28" s="25"/>
      <c r="IAJ28" s="25"/>
      <c r="IAK28" s="25"/>
      <c r="IAL28" s="25"/>
      <c r="IAM28" s="25"/>
      <c r="IAN28" s="25"/>
      <c r="IAO28" s="25"/>
      <c r="IAP28" s="25"/>
      <c r="IAQ28" s="25"/>
      <c r="IAR28" s="25"/>
      <c r="IAS28" s="25"/>
      <c r="IAT28" s="25"/>
      <c r="IAU28" s="25"/>
      <c r="IAV28" s="25"/>
      <c r="IAW28" s="25"/>
      <c r="IAX28" s="25"/>
      <c r="IAY28" s="25"/>
      <c r="IAZ28" s="25"/>
      <c r="IBA28" s="25"/>
      <c r="IBB28" s="25"/>
      <c r="IBC28" s="25"/>
      <c r="IBD28" s="25"/>
      <c r="IBE28" s="25"/>
      <c r="IBF28" s="25"/>
      <c r="IBG28" s="25"/>
      <c r="IBH28" s="25"/>
      <c r="IBI28" s="25"/>
      <c r="IBJ28" s="25"/>
      <c r="IBK28" s="25"/>
      <c r="IBL28" s="25"/>
      <c r="IBM28" s="25"/>
      <c r="IBN28" s="25"/>
      <c r="IBO28" s="25"/>
      <c r="IBP28" s="25"/>
      <c r="IBQ28" s="25"/>
      <c r="IBR28" s="25"/>
      <c r="IBS28" s="25"/>
      <c r="IBT28" s="25"/>
      <c r="IBU28" s="25"/>
      <c r="IBV28" s="25"/>
      <c r="IBW28" s="25"/>
      <c r="IBX28" s="25"/>
      <c r="IBY28" s="25"/>
      <c r="IBZ28" s="25"/>
      <c r="ICA28" s="25"/>
      <c r="ICB28" s="25"/>
      <c r="ICC28" s="25"/>
      <c r="ICD28" s="25"/>
      <c r="ICE28" s="25"/>
      <c r="ICF28" s="25"/>
      <c r="ICG28" s="25"/>
      <c r="ICH28" s="25"/>
      <c r="ICI28" s="25"/>
      <c r="ICJ28" s="25"/>
      <c r="ICK28" s="25"/>
      <c r="ICL28" s="25"/>
      <c r="ICM28" s="25"/>
      <c r="ICN28" s="25"/>
      <c r="ICO28" s="25"/>
      <c r="ICP28" s="25"/>
      <c r="ICQ28" s="25"/>
      <c r="ICR28" s="25"/>
      <c r="ICS28" s="25"/>
      <c r="ICT28" s="25"/>
      <c r="ICU28" s="25"/>
      <c r="ICV28" s="25"/>
      <c r="ICW28" s="25"/>
      <c r="ICX28" s="25"/>
      <c r="ICY28" s="25"/>
      <c r="ICZ28" s="25"/>
      <c r="IDA28" s="25"/>
      <c r="IDB28" s="25"/>
      <c r="IDC28" s="25"/>
      <c r="IDD28" s="25"/>
      <c r="IDE28" s="25"/>
      <c r="IDF28" s="25"/>
      <c r="IDG28" s="25"/>
      <c r="IDH28" s="25"/>
      <c r="IDI28" s="25"/>
      <c r="IDJ28" s="25"/>
      <c r="IDK28" s="25"/>
      <c r="IDL28" s="25"/>
      <c r="IDM28" s="25"/>
      <c r="IDN28" s="25"/>
      <c r="IDO28" s="25"/>
      <c r="IDP28" s="25"/>
      <c r="IDQ28" s="25"/>
      <c r="IDR28" s="25"/>
      <c r="IDS28" s="25"/>
      <c r="IDT28" s="25"/>
      <c r="IDU28" s="25"/>
      <c r="IDV28" s="25"/>
      <c r="IDW28" s="25"/>
      <c r="IDX28" s="25"/>
      <c r="IDY28" s="25"/>
      <c r="IDZ28" s="25"/>
      <c r="IEA28" s="25"/>
      <c r="IEB28" s="25"/>
      <c r="IEC28" s="25"/>
      <c r="IED28" s="25"/>
      <c r="IEE28" s="25"/>
      <c r="IEF28" s="25"/>
      <c r="IEG28" s="25"/>
      <c r="IEH28" s="25"/>
      <c r="IEI28" s="25"/>
      <c r="IEJ28" s="25"/>
      <c r="IEK28" s="25"/>
      <c r="IEL28" s="25"/>
      <c r="IEM28" s="25"/>
      <c r="IEN28" s="25"/>
      <c r="IEO28" s="25"/>
      <c r="IEP28" s="25"/>
      <c r="IEQ28" s="25"/>
      <c r="IER28" s="25"/>
      <c r="IES28" s="25"/>
      <c r="IET28" s="25"/>
      <c r="IEU28" s="25"/>
      <c r="IEV28" s="25"/>
      <c r="IEW28" s="25"/>
      <c r="IEX28" s="25"/>
      <c r="IEY28" s="25"/>
      <c r="IEZ28" s="25"/>
      <c r="IFA28" s="25"/>
      <c r="IFB28" s="25"/>
      <c r="IFC28" s="25"/>
      <c r="IFD28" s="25"/>
      <c r="IFE28" s="25"/>
      <c r="IFF28" s="25"/>
      <c r="IFG28" s="25"/>
      <c r="IFH28" s="25"/>
      <c r="IFI28" s="25"/>
      <c r="IFJ28" s="25"/>
      <c r="IFK28" s="25"/>
      <c r="IFL28" s="25"/>
      <c r="IFM28" s="25"/>
      <c r="IFN28" s="25"/>
      <c r="IFO28" s="25"/>
      <c r="IFP28" s="25"/>
      <c r="IFQ28" s="25"/>
      <c r="IFR28" s="25"/>
      <c r="IFS28" s="25"/>
      <c r="IFT28" s="25"/>
      <c r="IFU28" s="25"/>
      <c r="IFV28" s="25"/>
      <c r="IFW28" s="25"/>
      <c r="IFX28" s="25"/>
      <c r="IFY28" s="25"/>
      <c r="IFZ28" s="25"/>
      <c r="IGA28" s="25"/>
      <c r="IGB28" s="25"/>
      <c r="IGC28" s="25"/>
      <c r="IGD28" s="25"/>
      <c r="IGE28" s="25"/>
      <c r="IGF28" s="25"/>
      <c r="IGG28" s="25"/>
      <c r="IGH28" s="25"/>
      <c r="IGI28" s="25"/>
      <c r="IGJ28" s="25"/>
      <c r="IGK28" s="25"/>
      <c r="IGL28" s="25"/>
      <c r="IGM28" s="25"/>
      <c r="IGN28" s="25"/>
      <c r="IGO28" s="25"/>
      <c r="IGP28" s="25"/>
      <c r="IGQ28" s="25"/>
      <c r="IGR28" s="25"/>
      <c r="IGS28" s="25"/>
      <c r="IGT28" s="25"/>
      <c r="IGU28" s="25"/>
      <c r="IGV28" s="25"/>
      <c r="IGW28" s="25"/>
      <c r="IGX28" s="25"/>
      <c r="IGY28" s="25"/>
      <c r="IGZ28" s="25"/>
      <c r="IHA28" s="25"/>
      <c r="IHB28" s="25"/>
      <c r="IHC28" s="25"/>
      <c r="IHD28" s="25"/>
      <c r="IHE28" s="25"/>
      <c r="IHF28" s="25"/>
      <c r="IHG28" s="25"/>
      <c r="IHH28" s="25"/>
      <c r="IHI28" s="25"/>
      <c r="IHJ28" s="25"/>
      <c r="IHK28" s="25"/>
      <c r="IHL28" s="25"/>
      <c r="IHM28" s="25"/>
      <c r="IHN28" s="25"/>
      <c r="IHO28" s="25"/>
      <c r="IHP28" s="25"/>
      <c r="IHQ28" s="25"/>
      <c r="IHR28" s="25"/>
      <c r="IHS28" s="25"/>
      <c r="IHT28" s="25"/>
      <c r="IHU28" s="25"/>
      <c r="IHV28" s="25"/>
      <c r="IHW28" s="25"/>
      <c r="IHX28" s="25"/>
      <c r="IHY28" s="25"/>
      <c r="IHZ28" s="25"/>
      <c r="IIA28" s="25"/>
      <c r="IIB28" s="25"/>
      <c r="IIC28" s="25"/>
      <c r="IID28" s="25"/>
      <c r="IIE28" s="25"/>
      <c r="IIF28" s="25"/>
      <c r="IIG28" s="25"/>
      <c r="IIH28" s="25"/>
      <c r="III28" s="25"/>
      <c r="IIJ28" s="25"/>
      <c r="IIK28" s="25"/>
      <c r="IIL28" s="25"/>
      <c r="IIM28" s="25"/>
      <c r="IIN28" s="25"/>
      <c r="IIO28" s="25"/>
      <c r="IIP28" s="25"/>
      <c r="IIQ28" s="25"/>
      <c r="IIR28" s="25"/>
      <c r="IIS28" s="25"/>
      <c r="IIT28" s="25"/>
      <c r="IIU28" s="25"/>
      <c r="IIV28" s="25"/>
      <c r="IIW28" s="25"/>
      <c r="IIX28" s="25"/>
      <c r="IIY28" s="25"/>
      <c r="IIZ28" s="25"/>
      <c r="IJA28" s="25"/>
      <c r="IJB28" s="25"/>
      <c r="IJC28" s="25"/>
      <c r="IJD28" s="25"/>
      <c r="IJE28" s="25"/>
      <c r="IJF28" s="25"/>
      <c r="IJG28" s="25"/>
      <c r="IJH28" s="25"/>
      <c r="IJI28" s="25"/>
      <c r="IJJ28" s="25"/>
      <c r="IJK28" s="25"/>
      <c r="IJL28" s="25"/>
      <c r="IJM28" s="25"/>
      <c r="IJN28" s="25"/>
      <c r="IJO28" s="25"/>
      <c r="IJP28" s="25"/>
      <c r="IJQ28" s="25"/>
      <c r="IJR28" s="25"/>
      <c r="IJS28" s="25"/>
      <c r="IJT28" s="25"/>
      <c r="IJU28" s="25"/>
      <c r="IJV28" s="25"/>
      <c r="IJW28" s="25"/>
      <c r="IJX28" s="25"/>
      <c r="IJY28" s="25"/>
      <c r="IJZ28" s="25"/>
      <c r="IKA28" s="25"/>
      <c r="IKB28" s="25"/>
      <c r="IKC28" s="25"/>
      <c r="IKD28" s="25"/>
      <c r="IKE28" s="25"/>
      <c r="IKF28" s="25"/>
      <c r="IKG28" s="25"/>
      <c r="IKH28" s="25"/>
      <c r="IKI28" s="25"/>
      <c r="IKJ28" s="25"/>
      <c r="IKK28" s="25"/>
      <c r="IKL28" s="25"/>
      <c r="IKM28" s="25"/>
      <c r="IKN28" s="25"/>
      <c r="IKO28" s="25"/>
      <c r="IKP28" s="25"/>
      <c r="IKQ28" s="25"/>
      <c r="IKR28" s="25"/>
      <c r="IKS28" s="25"/>
      <c r="IKT28" s="25"/>
      <c r="IKU28" s="25"/>
      <c r="IKV28" s="25"/>
      <c r="IKW28" s="25"/>
      <c r="IKX28" s="25"/>
      <c r="IKY28" s="25"/>
      <c r="IKZ28" s="25"/>
      <c r="ILA28" s="25"/>
      <c r="ILB28" s="25"/>
      <c r="ILC28" s="25"/>
      <c r="ILD28" s="25"/>
      <c r="ILE28" s="25"/>
      <c r="ILF28" s="25"/>
      <c r="ILG28" s="25"/>
      <c r="ILH28" s="25"/>
      <c r="ILI28" s="25"/>
      <c r="ILJ28" s="25"/>
      <c r="ILK28" s="25"/>
      <c r="ILL28" s="25"/>
      <c r="ILM28" s="25"/>
      <c r="ILN28" s="25"/>
      <c r="ILO28" s="25"/>
      <c r="ILP28" s="25"/>
      <c r="ILQ28" s="25"/>
      <c r="ILR28" s="25"/>
      <c r="ILS28" s="25"/>
      <c r="ILT28" s="25"/>
      <c r="ILU28" s="25"/>
      <c r="ILV28" s="25"/>
      <c r="ILW28" s="25"/>
      <c r="ILX28" s="25"/>
      <c r="ILY28" s="25"/>
      <c r="ILZ28" s="25"/>
      <c r="IMA28" s="25"/>
      <c r="IMB28" s="25"/>
      <c r="IMC28" s="25"/>
      <c r="IMD28" s="25"/>
      <c r="IME28" s="25"/>
      <c r="IMF28" s="25"/>
      <c r="IMG28" s="25"/>
      <c r="IMH28" s="25"/>
      <c r="IMI28" s="25"/>
      <c r="IMJ28" s="25"/>
      <c r="IMK28" s="25"/>
      <c r="IML28" s="25"/>
      <c r="IMM28" s="25"/>
      <c r="IMN28" s="25"/>
      <c r="IMO28" s="25"/>
      <c r="IMP28" s="25"/>
      <c r="IMQ28" s="25"/>
      <c r="IMR28" s="25"/>
      <c r="IMS28" s="25"/>
      <c r="IMT28" s="25"/>
      <c r="IMU28" s="25"/>
      <c r="IMV28" s="25"/>
      <c r="IMW28" s="25"/>
      <c r="IMX28" s="25"/>
      <c r="IMY28" s="25"/>
      <c r="IMZ28" s="25"/>
      <c r="INA28" s="25"/>
      <c r="INB28" s="25"/>
      <c r="INC28" s="25"/>
      <c r="IND28" s="25"/>
      <c r="INE28" s="25"/>
      <c r="INF28" s="25"/>
      <c r="ING28" s="25"/>
      <c r="INH28" s="25"/>
      <c r="INI28" s="25"/>
      <c r="INJ28" s="25"/>
      <c r="INK28" s="25"/>
      <c r="INL28" s="25"/>
      <c r="INM28" s="25"/>
      <c r="INN28" s="25"/>
      <c r="INO28" s="25"/>
      <c r="INP28" s="25"/>
      <c r="INQ28" s="25"/>
      <c r="INR28" s="25"/>
      <c r="INS28" s="25"/>
      <c r="INT28" s="25"/>
      <c r="INU28" s="25"/>
      <c r="INV28" s="25"/>
      <c r="INW28" s="25"/>
      <c r="INX28" s="25"/>
      <c r="INY28" s="25"/>
      <c r="INZ28" s="25"/>
      <c r="IOA28" s="25"/>
      <c r="IOB28" s="25"/>
      <c r="IOC28" s="25"/>
      <c r="IOD28" s="25"/>
      <c r="IOE28" s="25"/>
      <c r="IOF28" s="25"/>
      <c r="IOG28" s="25"/>
      <c r="IOH28" s="25"/>
      <c r="IOI28" s="25"/>
      <c r="IOJ28" s="25"/>
      <c r="IOK28" s="25"/>
      <c r="IOL28" s="25"/>
      <c r="IOM28" s="25"/>
      <c r="ION28" s="25"/>
      <c r="IOO28" s="25"/>
      <c r="IOP28" s="25"/>
      <c r="IOQ28" s="25"/>
      <c r="IOR28" s="25"/>
      <c r="IOS28" s="25"/>
      <c r="IOT28" s="25"/>
      <c r="IOU28" s="25"/>
      <c r="IOV28" s="25"/>
      <c r="IOW28" s="25"/>
      <c r="IOX28" s="25"/>
      <c r="IOY28" s="25"/>
      <c r="IOZ28" s="25"/>
      <c r="IPA28" s="25"/>
      <c r="IPB28" s="25"/>
      <c r="IPC28" s="25"/>
      <c r="IPD28" s="25"/>
      <c r="IPE28" s="25"/>
      <c r="IPF28" s="25"/>
      <c r="IPG28" s="25"/>
      <c r="IPH28" s="25"/>
      <c r="IPI28" s="25"/>
      <c r="IPJ28" s="25"/>
      <c r="IPK28" s="25"/>
      <c r="IPL28" s="25"/>
      <c r="IPM28" s="25"/>
      <c r="IPN28" s="25"/>
      <c r="IPO28" s="25"/>
      <c r="IPP28" s="25"/>
      <c r="IPQ28" s="25"/>
      <c r="IPR28" s="25"/>
      <c r="IPS28" s="25"/>
      <c r="IPT28" s="25"/>
      <c r="IPU28" s="25"/>
      <c r="IPV28" s="25"/>
      <c r="IPW28" s="25"/>
      <c r="IPX28" s="25"/>
      <c r="IPY28" s="25"/>
      <c r="IPZ28" s="25"/>
      <c r="IQA28" s="25"/>
      <c r="IQB28" s="25"/>
      <c r="IQC28" s="25"/>
      <c r="IQD28" s="25"/>
      <c r="IQE28" s="25"/>
      <c r="IQF28" s="25"/>
      <c r="IQG28" s="25"/>
      <c r="IQH28" s="25"/>
      <c r="IQI28" s="25"/>
      <c r="IQJ28" s="25"/>
      <c r="IQK28" s="25"/>
      <c r="IQL28" s="25"/>
      <c r="IQM28" s="25"/>
      <c r="IQN28" s="25"/>
      <c r="IQO28" s="25"/>
      <c r="IQP28" s="25"/>
      <c r="IQQ28" s="25"/>
      <c r="IQR28" s="25"/>
      <c r="IQS28" s="25"/>
      <c r="IQT28" s="25"/>
      <c r="IQU28" s="25"/>
      <c r="IQV28" s="25"/>
      <c r="IQW28" s="25"/>
      <c r="IQX28" s="25"/>
      <c r="IQY28" s="25"/>
      <c r="IQZ28" s="25"/>
      <c r="IRA28" s="25"/>
      <c r="IRB28" s="25"/>
      <c r="IRC28" s="25"/>
      <c r="IRD28" s="25"/>
      <c r="IRE28" s="25"/>
      <c r="IRF28" s="25"/>
      <c r="IRG28" s="25"/>
      <c r="IRH28" s="25"/>
      <c r="IRI28" s="25"/>
      <c r="IRJ28" s="25"/>
      <c r="IRK28" s="25"/>
      <c r="IRL28" s="25"/>
      <c r="IRM28" s="25"/>
      <c r="IRN28" s="25"/>
      <c r="IRO28" s="25"/>
      <c r="IRP28" s="25"/>
      <c r="IRQ28" s="25"/>
      <c r="IRR28" s="25"/>
      <c r="IRS28" s="25"/>
      <c r="IRT28" s="25"/>
      <c r="IRU28" s="25"/>
      <c r="IRV28" s="25"/>
      <c r="IRW28" s="25"/>
      <c r="IRX28" s="25"/>
      <c r="IRY28" s="25"/>
      <c r="IRZ28" s="25"/>
      <c r="ISA28" s="25"/>
      <c r="ISB28" s="25"/>
      <c r="ISC28" s="25"/>
      <c r="ISD28" s="25"/>
      <c r="ISE28" s="25"/>
      <c r="ISF28" s="25"/>
      <c r="ISG28" s="25"/>
      <c r="ISH28" s="25"/>
      <c r="ISI28" s="25"/>
      <c r="ISJ28" s="25"/>
      <c r="ISK28" s="25"/>
      <c r="ISL28" s="25"/>
      <c r="ISM28" s="25"/>
      <c r="ISN28" s="25"/>
      <c r="ISO28" s="25"/>
      <c r="ISP28" s="25"/>
      <c r="ISQ28" s="25"/>
      <c r="ISR28" s="25"/>
      <c r="ISS28" s="25"/>
      <c r="IST28" s="25"/>
      <c r="ISU28" s="25"/>
      <c r="ISV28" s="25"/>
      <c r="ISW28" s="25"/>
      <c r="ISX28" s="25"/>
      <c r="ISY28" s="25"/>
      <c r="ISZ28" s="25"/>
      <c r="ITA28" s="25"/>
      <c r="ITB28" s="25"/>
      <c r="ITC28" s="25"/>
      <c r="ITD28" s="25"/>
      <c r="ITE28" s="25"/>
      <c r="ITF28" s="25"/>
      <c r="ITG28" s="25"/>
      <c r="ITH28" s="25"/>
      <c r="ITI28" s="25"/>
      <c r="ITJ28" s="25"/>
      <c r="ITK28" s="25"/>
      <c r="ITL28" s="25"/>
      <c r="ITM28" s="25"/>
      <c r="ITN28" s="25"/>
      <c r="ITO28" s="25"/>
      <c r="ITP28" s="25"/>
      <c r="ITQ28" s="25"/>
      <c r="ITR28" s="25"/>
      <c r="ITS28" s="25"/>
      <c r="ITT28" s="25"/>
      <c r="ITU28" s="25"/>
      <c r="ITV28" s="25"/>
      <c r="ITW28" s="25"/>
      <c r="ITX28" s="25"/>
      <c r="ITY28" s="25"/>
      <c r="ITZ28" s="25"/>
      <c r="IUA28" s="25"/>
      <c r="IUB28" s="25"/>
      <c r="IUC28" s="25"/>
      <c r="IUD28" s="25"/>
      <c r="IUE28" s="25"/>
      <c r="IUF28" s="25"/>
      <c r="IUG28" s="25"/>
      <c r="IUH28" s="25"/>
      <c r="IUI28" s="25"/>
      <c r="IUJ28" s="25"/>
      <c r="IUK28" s="25"/>
      <c r="IUL28" s="25"/>
      <c r="IUM28" s="25"/>
      <c r="IUN28" s="25"/>
      <c r="IUO28" s="25"/>
      <c r="IUP28" s="25"/>
      <c r="IUQ28" s="25"/>
      <c r="IUR28" s="25"/>
      <c r="IUS28" s="25"/>
      <c r="IUT28" s="25"/>
      <c r="IUU28" s="25"/>
      <c r="IUV28" s="25"/>
      <c r="IUW28" s="25"/>
      <c r="IUX28" s="25"/>
      <c r="IUY28" s="25"/>
      <c r="IUZ28" s="25"/>
      <c r="IVA28" s="25"/>
      <c r="IVB28" s="25"/>
      <c r="IVC28" s="25"/>
      <c r="IVD28" s="25"/>
      <c r="IVE28" s="25"/>
      <c r="IVF28" s="25"/>
      <c r="IVG28" s="25"/>
      <c r="IVH28" s="25"/>
      <c r="IVI28" s="25"/>
      <c r="IVJ28" s="25"/>
      <c r="IVK28" s="25"/>
      <c r="IVL28" s="25"/>
      <c r="IVM28" s="25"/>
      <c r="IVN28" s="25"/>
      <c r="IVO28" s="25"/>
      <c r="IVP28" s="25"/>
      <c r="IVQ28" s="25"/>
      <c r="IVR28" s="25"/>
      <c r="IVS28" s="25"/>
      <c r="IVT28" s="25"/>
      <c r="IVU28" s="25"/>
      <c r="IVV28" s="25"/>
      <c r="IVW28" s="25"/>
      <c r="IVX28" s="25"/>
      <c r="IVY28" s="25"/>
      <c r="IVZ28" s="25"/>
      <c r="IWA28" s="25"/>
      <c r="IWB28" s="25"/>
      <c r="IWC28" s="25"/>
      <c r="IWD28" s="25"/>
      <c r="IWE28" s="25"/>
      <c r="IWF28" s="25"/>
      <c r="IWG28" s="25"/>
      <c r="IWH28" s="25"/>
      <c r="IWI28" s="25"/>
      <c r="IWJ28" s="25"/>
      <c r="IWK28" s="25"/>
      <c r="IWL28" s="25"/>
      <c r="IWM28" s="25"/>
      <c r="IWN28" s="25"/>
      <c r="IWO28" s="25"/>
      <c r="IWP28" s="25"/>
      <c r="IWQ28" s="25"/>
      <c r="IWR28" s="25"/>
      <c r="IWS28" s="25"/>
      <c r="IWT28" s="25"/>
      <c r="IWU28" s="25"/>
      <c r="IWV28" s="25"/>
      <c r="IWW28" s="25"/>
      <c r="IWX28" s="25"/>
      <c r="IWY28" s="25"/>
      <c r="IWZ28" s="25"/>
      <c r="IXA28" s="25"/>
      <c r="IXB28" s="25"/>
      <c r="IXC28" s="25"/>
      <c r="IXD28" s="25"/>
      <c r="IXE28" s="25"/>
      <c r="IXF28" s="25"/>
      <c r="IXG28" s="25"/>
      <c r="IXH28" s="25"/>
      <c r="IXI28" s="25"/>
      <c r="IXJ28" s="25"/>
      <c r="IXK28" s="25"/>
      <c r="IXL28" s="25"/>
      <c r="IXM28" s="25"/>
      <c r="IXN28" s="25"/>
      <c r="IXO28" s="25"/>
      <c r="IXP28" s="25"/>
      <c r="IXQ28" s="25"/>
      <c r="IXR28" s="25"/>
      <c r="IXS28" s="25"/>
      <c r="IXT28" s="25"/>
      <c r="IXU28" s="25"/>
      <c r="IXV28" s="25"/>
      <c r="IXW28" s="25"/>
      <c r="IXX28" s="25"/>
      <c r="IXY28" s="25"/>
      <c r="IXZ28" s="25"/>
      <c r="IYA28" s="25"/>
      <c r="IYB28" s="25"/>
      <c r="IYC28" s="25"/>
      <c r="IYD28" s="25"/>
      <c r="IYE28" s="25"/>
      <c r="IYF28" s="25"/>
      <c r="IYG28" s="25"/>
      <c r="IYH28" s="25"/>
      <c r="IYI28" s="25"/>
      <c r="IYJ28" s="25"/>
      <c r="IYK28" s="25"/>
      <c r="IYL28" s="25"/>
      <c r="IYM28" s="25"/>
      <c r="IYN28" s="25"/>
      <c r="IYO28" s="25"/>
      <c r="IYP28" s="25"/>
      <c r="IYQ28" s="25"/>
      <c r="IYR28" s="25"/>
      <c r="IYS28" s="25"/>
      <c r="IYT28" s="25"/>
      <c r="IYU28" s="25"/>
      <c r="IYV28" s="25"/>
      <c r="IYW28" s="25"/>
      <c r="IYX28" s="25"/>
      <c r="IYY28" s="25"/>
      <c r="IYZ28" s="25"/>
      <c r="IZA28" s="25"/>
      <c r="IZB28" s="25"/>
      <c r="IZC28" s="25"/>
      <c r="IZD28" s="25"/>
      <c r="IZE28" s="25"/>
      <c r="IZF28" s="25"/>
      <c r="IZG28" s="25"/>
      <c r="IZH28" s="25"/>
      <c r="IZI28" s="25"/>
      <c r="IZJ28" s="25"/>
      <c r="IZK28" s="25"/>
      <c r="IZL28" s="25"/>
      <c r="IZM28" s="25"/>
      <c r="IZN28" s="25"/>
      <c r="IZO28" s="25"/>
      <c r="IZP28" s="25"/>
      <c r="IZQ28" s="25"/>
      <c r="IZR28" s="25"/>
      <c r="IZS28" s="25"/>
      <c r="IZT28" s="25"/>
      <c r="IZU28" s="25"/>
      <c r="IZV28" s="25"/>
      <c r="IZW28" s="25"/>
      <c r="IZX28" s="25"/>
      <c r="IZY28" s="25"/>
      <c r="IZZ28" s="25"/>
      <c r="JAA28" s="25"/>
      <c r="JAB28" s="25"/>
      <c r="JAC28" s="25"/>
      <c r="JAD28" s="25"/>
      <c r="JAE28" s="25"/>
      <c r="JAF28" s="25"/>
      <c r="JAG28" s="25"/>
      <c r="JAH28" s="25"/>
      <c r="JAI28" s="25"/>
      <c r="JAJ28" s="25"/>
      <c r="JAK28" s="25"/>
      <c r="JAL28" s="25"/>
      <c r="JAM28" s="25"/>
      <c r="JAN28" s="25"/>
      <c r="JAO28" s="25"/>
      <c r="JAP28" s="25"/>
      <c r="JAQ28" s="25"/>
      <c r="JAR28" s="25"/>
      <c r="JAS28" s="25"/>
      <c r="JAT28" s="25"/>
      <c r="JAU28" s="25"/>
      <c r="JAV28" s="25"/>
      <c r="JAW28" s="25"/>
      <c r="JAX28" s="25"/>
      <c r="JAY28" s="25"/>
      <c r="JAZ28" s="25"/>
      <c r="JBA28" s="25"/>
      <c r="JBB28" s="25"/>
      <c r="JBC28" s="25"/>
      <c r="JBD28" s="25"/>
      <c r="JBE28" s="25"/>
      <c r="JBF28" s="25"/>
      <c r="JBG28" s="25"/>
      <c r="JBH28" s="25"/>
      <c r="JBI28" s="25"/>
      <c r="JBJ28" s="25"/>
      <c r="JBK28" s="25"/>
      <c r="JBL28" s="25"/>
      <c r="JBM28" s="25"/>
      <c r="JBN28" s="25"/>
      <c r="JBO28" s="25"/>
      <c r="JBP28" s="25"/>
      <c r="JBQ28" s="25"/>
      <c r="JBR28" s="25"/>
      <c r="JBS28" s="25"/>
      <c r="JBT28" s="25"/>
      <c r="JBU28" s="25"/>
      <c r="JBV28" s="25"/>
      <c r="JBW28" s="25"/>
      <c r="JBX28" s="25"/>
      <c r="JBY28" s="25"/>
      <c r="JBZ28" s="25"/>
      <c r="JCA28" s="25"/>
      <c r="JCB28" s="25"/>
      <c r="JCC28" s="25"/>
      <c r="JCD28" s="25"/>
      <c r="JCE28" s="25"/>
      <c r="JCF28" s="25"/>
      <c r="JCG28" s="25"/>
      <c r="JCH28" s="25"/>
      <c r="JCI28" s="25"/>
      <c r="JCJ28" s="25"/>
      <c r="JCK28" s="25"/>
      <c r="JCL28" s="25"/>
      <c r="JCM28" s="25"/>
      <c r="JCN28" s="25"/>
      <c r="JCO28" s="25"/>
      <c r="JCP28" s="25"/>
      <c r="JCQ28" s="25"/>
      <c r="JCR28" s="25"/>
      <c r="JCS28" s="25"/>
      <c r="JCT28" s="25"/>
      <c r="JCU28" s="25"/>
      <c r="JCV28" s="25"/>
      <c r="JCW28" s="25"/>
      <c r="JCX28" s="25"/>
      <c r="JCY28" s="25"/>
      <c r="JCZ28" s="25"/>
      <c r="JDA28" s="25"/>
      <c r="JDB28" s="25"/>
      <c r="JDC28" s="25"/>
      <c r="JDD28" s="25"/>
      <c r="JDE28" s="25"/>
      <c r="JDF28" s="25"/>
      <c r="JDG28" s="25"/>
      <c r="JDH28" s="25"/>
      <c r="JDI28" s="25"/>
      <c r="JDJ28" s="25"/>
      <c r="JDK28" s="25"/>
      <c r="JDL28" s="25"/>
      <c r="JDM28" s="25"/>
      <c r="JDN28" s="25"/>
      <c r="JDO28" s="25"/>
      <c r="JDP28" s="25"/>
      <c r="JDQ28" s="25"/>
      <c r="JDR28" s="25"/>
      <c r="JDS28" s="25"/>
      <c r="JDT28" s="25"/>
      <c r="JDU28" s="25"/>
      <c r="JDV28" s="25"/>
      <c r="JDW28" s="25"/>
      <c r="JDX28" s="25"/>
      <c r="JDY28" s="25"/>
      <c r="JDZ28" s="25"/>
      <c r="JEA28" s="25"/>
      <c r="JEB28" s="25"/>
      <c r="JEC28" s="25"/>
      <c r="JED28" s="25"/>
      <c r="JEE28" s="25"/>
      <c r="JEF28" s="25"/>
      <c r="JEG28" s="25"/>
      <c r="JEH28" s="25"/>
      <c r="JEI28" s="25"/>
      <c r="JEJ28" s="25"/>
      <c r="JEK28" s="25"/>
      <c r="JEL28" s="25"/>
      <c r="JEM28" s="25"/>
      <c r="JEN28" s="25"/>
      <c r="JEO28" s="25"/>
      <c r="JEP28" s="25"/>
      <c r="JEQ28" s="25"/>
      <c r="JER28" s="25"/>
      <c r="JES28" s="25"/>
      <c r="JET28" s="25"/>
      <c r="JEU28" s="25"/>
      <c r="JEV28" s="25"/>
      <c r="JEW28" s="25"/>
      <c r="JEX28" s="25"/>
      <c r="JEY28" s="25"/>
      <c r="JEZ28" s="25"/>
      <c r="JFA28" s="25"/>
      <c r="JFB28" s="25"/>
      <c r="JFC28" s="25"/>
      <c r="JFD28" s="25"/>
      <c r="JFE28" s="25"/>
      <c r="JFF28" s="25"/>
      <c r="JFG28" s="25"/>
      <c r="JFH28" s="25"/>
      <c r="JFI28" s="25"/>
      <c r="JFJ28" s="25"/>
      <c r="JFK28" s="25"/>
      <c r="JFL28" s="25"/>
      <c r="JFM28" s="25"/>
      <c r="JFN28" s="25"/>
      <c r="JFO28" s="25"/>
      <c r="JFP28" s="25"/>
      <c r="JFQ28" s="25"/>
      <c r="JFR28" s="25"/>
      <c r="JFS28" s="25"/>
      <c r="JFT28" s="25"/>
      <c r="JFU28" s="25"/>
      <c r="JFV28" s="25"/>
      <c r="JFW28" s="25"/>
      <c r="JFX28" s="25"/>
      <c r="JFY28" s="25"/>
      <c r="JFZ28" s="25"/>
      <c r="JGA28" s="25"/>
      <c r="JGB28" s="25"/>
      <c r="JGC28" s="25"/>
      <c r="JGD28" s="25"/>
      <c r="JGE28" s="25"/>
      <c r="JGF28" s="25"/>
      <c r="JGG28" s="25"/>
      <c r="JGH28" s="25"/>
      <c r="JGI28" s="25"/>
      <c r="JGJ28" s="25"/>
      <c r="JGK28" s="25"/>
      <c r="JGL28" s="25"/>
      <c r="JGM28" s="25"/>
      <c r="JGN28" s="25"/>
      <c r="JGO28" s="25"/>
      <c r="JGP28" s="25"/>
      <c r="JGQ28" s="25"/>
      <c r="JGR28" s="25"/>
      <c r="JGS28" s="25"/>
      <c r="JGT28" s="25"/>
      <c r="JGU28" s="25"/>
      <c r="JGV28" s="25"/>
      <c r="JGW28" s="25"/>
      <c r="JGX28" s="25"/>
      <c r="JGY28" s="25"/>
      <c r="JGZ28" s="25"/>
      <c r="JHA28" s="25"/>
      <c r="JHB28" s="25"/>
      <c r="JHC28" s="25"/>
      <c r="JHD28" s="25"/>
      <c r="JHE28" s="25"/>
      <c r="JHF28" s="25"/>
      <c r="JHG28" s="25"/>
      <c r="JHH28" s="25"/>
      <c r="JHI28" s="25"/>
      <c r="JHJ28" s="25"/>
      <c r="JHK28" s="25"/>
      <c r="JHL28" s="25"/>
      <c r="JHM28" s="25"/>
      <c r="JHN28" s="25"/>
      <c r="JHO28" s="25"/>
      <c r="JHP28" s="25"/>
      <c r="JHQ28" s="25"/>
      <c r="JHR28" s="25"/>
      <c r="JHS28" s="25"/>
      <c r="JHT28" s="25"/>
      <c r="JHU28" s="25"/>
      <c r="JHV28" s="25"/>
      <c r="JHW28" s="25"/>
      <c r="JHX28" s="25"/>
      <c r="JHY28" s="25"/>
      <c r="JHZ28" s="25"/>
      <c r="JIA28" s="25"/>
      <c r="JIB28" s="25"/>
      <c r="JIC28" s="25"/>
      <c r="JID28" s="25"/>
      <c r="JIE28" s="25"/>
      <c r="JIF28" s="25"/>
      <c r="JIG28" s="25"/>
      <c r="JIH28" s="25"/>
      <c r="JII28" s="25"/>
      <c r="JIJ28" s="25"/>
      <c r="JIK28" s="25"/>
      <c r="JIL28" s="25"/>
      <c r="JIM28" s="25"/>
      <c r="JIN28" s="25"/>
      <c r="JIO28" s="25"/>
      <c r="JIP28" s="25"/>
      <c r="JIQ28" s="25"/>
      <c r="JIR28" s="25"/>
      <c r="JIS28" s="25"/>
      <c r="JIT28" s="25"/>
      <c r="JIU28" s="25"/>
      <c r="JIV28" s="25"/>
      <c r="JIW28" s="25"/>
      <c r="JIX28" s="25"/>
      <c r="JIY28" s="25"/>
      <c r="JIZ28" s="25"/>
      <c r="JJA28" s="25"/>
      <c r="JJB28" s="25"/>
      <c r="JJC28" s="25"/>
      <c r="JJD28" s="25"/>
      <c r="JJE28" s="25"/>
      <c r="JJF28" s="25"/>
      <c r="JJG28" s="25"/>
      <c r="JJH28" s="25"/>
      <c r="JJI28" s="25"/>
      <c r="JJJ28" s="25"/>
      <c r="JJK28" s="25"/>
      <c r="JJL28" s="25"/>
      <c r="JJM28" s="25"/>
      <c r="JJN28" s="25"/>
      <c r="JJO28" s="25"/>
      <c r="JJP28" s="25"/>
      <c r="JJQ28" s="25"/>
      <c r="JJR28" s="25"/>
      <c r="JJS28" s="25"/>
      <c r="JJT28" s="25"/>
      <c r="JJU28" s="25"/>
      <c r="JJV28" s="25"/>
      <c r="JJW28" s="25"/>
      <c r="JJX28" s="25"/>
      <c r="JJY28" s="25"/>
      <c r="JJZ28" s="25"/>
      <c r="JKA28" s="25"/>
      <c r="JKB28" s="25"/>
      <c r="JKC28" s="25"/>
      <c r="JKD28" s="25"/>
      <c r="JKE28" s="25"/>
      <c r="JKF28" s="25"/>
      <c r="JKG28" s="25"/>
      <c r="JKH28" s="25"/>
      <c r="JKI28" s="25"/>
      <c r="JKJ28" s="25"/>
      <c r="JKK28" s="25"/>
      <c r="JKL28" s="25"/>
      <c r="JKM28" s="25"/>
      <c r="JKN28" s="25"/>
      <c r="JKO28" s="25"/>
      <c r="JKP28" s="25"/>
      <c r="JKQ28" s="25"/>
      <c r="JKR28" s="25"/>
      <c r="JKS28" s="25"/>
      <c r="JKT28" s="25"/>
      <c r="JKU28" s="25"/>
      <c r="JKV28" s="25"/>
      <c r="JKW28" s="25"/>
      <c r="JKX28" s="25"/>
      <c r="JKY28" s="25"/>
      <c r="JKZ28" s="25"/>
      <c r="JLA28" s="25"/>
      <c r="JLB28" s="25"/>
      <c r="JLC28" s="25"/>
      <c r="JLD28" s="25"/>
      <c r="JLE28" s="25"/>
      <c r="JLF28" s="25"/>
      <c r="JLG28" s="25"/>
      <c r="JLH28" s="25"/>
      <c r="JLI28" s="25"/>
      <c r="JLJ28" s="25"/>
      <c r="JLK28" s="25"/>
      <c r="JLL28" s="25"/>
      <c r="JLM28" s="25"/>
      <c r="JLN28" s="25"/>
      <c r="JLO28" s="25"/>
      <c r="JLP28" s="25"/>
      <c r="JLQ28" s="25"/>
      <c r="JLR28" s="25"/>
      <c r="JLS28" s="25"/>
      <c r="JLT28" s="25"/>
      <c r="JLU28" s="25"/>
      <c r="JLV28" s="25"/>
      <c r="JLW28" s="25"/>
      <c r="JLX28" s="25"/>
      <c r="JLY28" s="25"/>
      <c r="JLZ28" s="25"/>
      <c r="JMA28" s="25"/>
      <c r="JMB28" s="25"/>
      <c r="JMC28" s="25"/>
      <c r="JMD28" s="25"/>
      <c r="JME28" s="25"/>
      <c r="JMF28" s="25"/>
      <c r="JMG28" s="25"/>
      <c r="JMH28" s="25"/>
      <c r="JMI28" s="25"/>
      <c r="JMJ28" s="25"/>
      <c r="JMK28" s="25"/>
      <c r="JML28" s="25"/>
      <c r="JMM28" s="25"/>
      <c r="JMN28" s="25"/>
      <c r="JMO28" s="25"/>
      <c r="JMP28" s="25"/>
      <c r="JMQ28" s="25"/>
      <c r="JMR28" s="25"/>
      <c r="JMS28" s="25"/>
      <c r="JMT28" s="25"/>
      <c r="JMU28" s="25"/>
      <c r="JMV28" s="25"/>
      <c r="JMW28" s="25"/>
      <c r="JMX28" s="25"/>
      <c r="JMY28" s="25"/>
      <c r="JMZ28" s="25"/>
      <c r="JNA28" s="25"/>
      <c r="JNB28" s="25"/>
      <c r="JNC28" s="25"/>
      <c r="JND28" s="25"/>
      <c r="JNE28" s="25"/>
      <c r="JNF28" s="25"/>
      <c r="JNG28" s="25"/>
      <c r="JNH28" s="25"/>
      <c r="JNI28" s="25"/>
      <c r="JNJ28" s="25"/>
      <c r="JNK28" s="25"/>
      <c r="JNL28" s="25"/>
      <c r="JNM28" s="25"/>
      <c r="JNN28" s="25"/>
      <c r="JNO28" s="25"/>
      <c r="JNP28" s="25"/>
      <c r="JNQ28" s="25"/>
      <c r="JNR28" s="25"/>
      <c r="JNS28" s="25"/>
      <c r="JNT28" s="25"/>
      <c r="JNU28" s="25"/>
      <c r="JNV28" s="25"/>
      <c r="JNW28" s="25"/>
      <c r="JNX28" s="25"/>
      <c r="JNY28" s="25"/>
      <c r="JNZ28" s="25"/>
      <c r="JOA28" s="25"/>
      <c r="JOB28" s="25"/>
      <c r="JOC28" s="25"/>
      <c r="JOD28" s="25"/>
      <c r="JOE28" s="25"/>
      <c r="JOF28" s="25"/>
      <c r="JOG28" s="25"/>
      <c r="JOH28" s="25"/>
      <c r="JOI28" s="25"/>
      <c r="JOJ28" s="25"/>
      <c r="JOK28" s="25"/>
      <c r="JOL28" s="25"/>
      <c r="JOM28" s="25"/>
      <c r="JON28" s="25"/>
      <c r="JOO28" s="25"/>
      <c r="JOP28" s="25"/>
      <c r="JOQ28" s="25"/>
      <c r="JOR28" s="25"/>
      <c r="JOS28" s="25"/>
      <c r="JOT28" s="25"/>
      <c r="JOU28" s="25"/>
      <c r="JOV28" s="25"/>
      <c r="JOW28" s="25"/>
      <c r="JOX28" s="25"/>
      <c r="JOY28" s="25"/>
      <c r="JOZ28" s="25"/>
      <c r="JPA28" s="25"/>
      <c r="JPB28" s="25"/>
      <c r="JPC28" s="25"/>
      <c r="JPD28" s="25"/>
      <c r="JPE28" s="25"/>
      <c r="JPF28" s="25"/>
      <c r="JPG28" s="25"/>
      <c r="JPH28" s="25"/>
      <c r="JPI28" s="25"/>
      <c r="JPJ28" s="25"/>
      <c r="JPK28" s="25"/>
      <c r="JPL28" s="25"/>
      <c r="JPM28" s="25"/>
      <c r="JPN28" s="25"/>
      <c r="JPO28" s="25"/>
      <c r="JPP28" s="25"/>
      <c r="JPQ28" s="25"/>
      <c r="JPR28" s="25"/>
      <c r="JPS28" s="25"/>
      <c r="JPT28" s="25"/>
      <c r="JPU28" s="25"/>
      <c r="JPV28" s="25"/>
      <c r="JPW28" s="25"/>
      <c r="JPX28" s="25"/>
      <c r="JPY28" s="25"/>
      <c r="JPZ28" s="25"/>
      <c r="JQA28" s="25"/>
      <c r="JQB28" s="25"/>
      <c r="JQC28" s="25"/>
      <c r="JQD28" s="25"/>
      <c r="JQE28" s="25"/>
      <c r="JQF28" s="25"/>
      <c r="JQG28" s="25"/>
      <c r="JQH28" s="25"/>
      <c r="JQI28" s="25"/>
      <c r="JQJ28" s="25"/>
      <c r="JQK28" s="25"/>
      <c r="JQL28" s="25"/>
      <c r="JQM28" s="25"/>
      <c r="JQN28" s="25"/>
      <c r="JQO28" s="25"/>
      <c r="JQP28" s="25"/>
      <c r="JQQ28" s="25"/>
      <c r="JQR28" s="25"/>
      <c r="JQS28" s="25"/>
      <c r="JQT28" s="25"/>
      <c r="JQU28" s="25"/>
      <c r="JQV28" s="25"/>
      <c r="JQW28" s="25"/>
      <c r="JQX28" s="25"/>
      <c r="JQY28" s="25"/>
      <c r="JQZ28" s="25"/>
      <c r="JRA28" s="25"/>
      <c r="JRB28" s="25"/>
      <c r="JRC28" s="25"/>
      <c r="JRD28" s="25"/>
      <c r="JRE28" s="25"/>
      <c r="JRF28" s="25"/>
      <c r="JRG28" s="25"/>
      <c r="JRH28" s="25"/>
      <c r="JRI28" s="25"/>
      <c r="JRJ28" s="25"/>
      <c r="JRK28" s="25"/>
      <c r="JRL28" s="25"/>
      <c r="JRM28" s="25"/>
      <c r="JRN28" s="25"/>
      <c r="JRO28" s="25"/>
      <c r="JRP28" s="25"/>
      <c r="JRQ28" s="25"/>
      <c r="JRR28" s="25"/>
      <c r="JRS28" s="25"/>
      <c r="JRT28" s="25"/>
      <c r="JRU28" s="25"/>
      <c r="JRV28" s="25"/>
      <c r="JRW28" s="25"/>
      <c r="JRX28" s="25"/>
      <c r="JRY28" s="25"/>
      <c r="JRZ28" s="25"/>
      <c r="JSA28" s="25"/>
      <c r="JSB28" s="25"/>
      <c r="JSC28" s="25"/>
      <c r="JSD28" s="25"/>
      <c r="JSE28" s="25"/>
      <c r="JSF28" s="25"/>
      <c r="JSG28" s="25"/>
      <c r="JSH28" s="25"/>
      <c r="JSI28" s="25"/>
      <c r="JSJ28" s="25"/>
      <c r="JSK28" s="25"/>
      <c r="JSL28" s="25"/>
      <c r="JSM28" s="25"/>
      <c r="JSN28" s="25"/>
      <c r="JSO28" s="25"/>
      <c r="JSP28" s="25"/>
      <c r="JSQ28" s="25"/>
      <c r="JSR28" s="25"/>
      <c r="JSS28" s="25"/>
      <c r="JST28" s="25"/>
      <c r="JSU28" s="25"/>
      <c r="JSV28" s="25"/>
      <c r="JSW28" s="25"/>
      <c r="JSX28" s="25"/>
      <c r="JSY28" s="25"/>
      <c r="JSZ28" s="25"/>
      <c r="JTA28" s="25"/>
      <c r="JTB28" s="25"/>
      <c r="JTC28" s="25"/>
      <c r="JTD28" s="25"/>
      <c r="JTE28" s="25"/>
      <c r="JTF28" s="25"/>
      <c r="JTG28" s="25"/>
      <c r="JTH28" s="25"/>
      <c r="JTI28" s="25"/>
      <c r="JTJ28" s="25"/>
      <c r="JTK28" s="25"/>
      <c r="JTL28" s="25"/>
      <c r="JTM28" s="25"/>
      <c r="JTN28" s="25"/>
      <c r="JTO28" s="25"/>
      <c r="JTP28" s="25"/>
      <c r="JTQ28" s="25"/>
      <c r="JTR28" s="25"/>
      <c r="JTS28" s="25"/>
      <c r="JTT28" s="25"/>
      <c r="JTU28" s="25"/>
      <c r="JTV28" s="25"/>
      <c r="JTW28" s="25"/>
      <c r="JTX28" s="25"/>
      <c r="JTY28" s="25"/>
      <c r="JTZ28" s="25"/>
      <c r="JUA28" s="25"/>
      <c r="JUB28" s="25"/>
      <c r="JUC28" s="25"/>
      <c r="JUD28" s="25"/>
      <c r="JUE28" s="25"/>
      <c r="JUF28" s="25"/>
      <c r="JUG28" s="25"/>
      <c r="JUH28" s="25"/>
      <c r="JUI28" s="25"/>
      <c r="JUJ28" s="25"/>
      <c r="JUK28" s="25"/>
      <c r="JUL28" s="25"/>
      <c r="JUM28" s="25"/>
      <c r="JUN28" s="25"/>
      <c r="JUO28" s="25"/>
      <c r="JUP28" s="25"/>
      <c r="JUQ28" s="25"/>
      <c r="JUR28" s="25"/>
      <c r="JUS28" s="25"/>
      <c r="JUT28" s="25"/>
      <c r="JUU28" s="25"/>
      <c r="JUV28" s="25"/>
      <c r="JUW28" s="25"/>
      <c r="JUX28" s="25"/>
      <c r="JUY28" s="25"/>
      <c r="JUZ28" s="25"/>
      <c r="JVA28" s="25"/>
      <c r="JVB28" s="25"/>
      <c r="JVC28" s="25"/>
      <c r="JVD28" s="25"/>
      <c r="JVE28" s="25"/>
      <c r="JVF28" s="25"/>
      <c r="JVG28" s="25"/>
      <c r="JVH28" s="25"/>
      <c r="JVI28" s="25"/>
      <c r="JVJ28" s="25"/>
      <c r="JVK28" s="25"/>
      <c r="JVL28" s="25"/>
      <c r="JVM28" s="25"/>
      <c r="JVN28" s="25"/>
      <c r="JVO28" s="25"/>
      <c r="JVP28" s="25"/>
      <c r="JVQ28" s="25"/>
      <c r="JVR28" s="25"/>
      <c r="JVS28" s="25"/>
      <c r="JVT28" s="25"/>
      <c r="JVU28" s="25"/>
      <c r="JVV28" s="25"/>
      <c r="JVW28" s="25"/>
      <c r="JVX28" s="25"/>
      <c r="JVY28" s="25"/>
      <c r="JVZ28" s="25"/>
      <c r="JWA28" s="25"/>
      <c r="JWB28" s="25"/>
      <c r="JWC28" s="25"/>
      <c r="JWD28" s="25"/>
      <c r="JWE28" s="25"/>
      <c r="JWF28" s="25"/>
      <c r="JWG28" s="25"/>
      <c r="JWH28" s="25"/>
      <c r="JWI28" s="25"/>
      <c r="JWJ28" s="25"/>
      <c r="JWK28" s="25"/>
      <c r="JWL28" s="25"/>
      <c r="JWM28" s="25"/>
      <c r="JWN28" s="25"/>
      <c r="JWO28" s="25"/>
      <c r="JWP28" s="25"/>
      <c r="JWQ28" s="25"/>
      <c r="JWR28" s="25"/>
      <c r="JWS28" s="25"/>
      <c r="JWT28" s="25"/>
      <c r="JWU28" s="25"/>
      <c r="JWV28" s="25"/>
      <c r="JWW28" s="25"/>
      <c r="JWX28" s="25"/>
      <c r="JWY28" s="25"/>
      <c r="JWZ28" s="25"/>
      <c r="JXA28" s="25"/>
      <c r="JXB28" s="25"/>
      <c r="JXC28" s="25"/>
      <c r="JXD28" s="25"/>
      <c r="JXE28" s="25"/>
      <c r="JXF28" s="25"/>
      <c r="JXG28" s="25"/>
      <c r="JXH28" s="25"/>
      <c r="JXI28" s="25"/>
      <c r="JXJ28" s="25"/>
      <c r="JXK28" s="25"/>
      <c r="JXL28" s="25"/>
      <c r="JXM28" s="25"/>
      <c r="JXN28" s="25"/>
      <c r="JXO28" s="25"/>
      <c r="JXP28" s="25"/>
      <c r="JXQ28" s="25"/>
      <c r="JXR28" s="25"/>
      <c r="JXS28" s="25"/>
      <c r="JXT28" s="25"/>
      <c r="JXU28" s="25"/>
      <c r="JXV28" s="25"/>
      <c r="JXW28" s="25"/>
      <c r="JXX28" s="25"/>
      <c r="JXY28" s="25"/>
      <c r="JXZ28" s="25"/>
      <c r="JYA28" s="25"/>
      <c r="JYB28" s="25"/>
      <c r="JYC28" s="25"/>
      <c r="JYD28" s="25"/>
      <c r="JYE28" s="25"/>
      <c r="JYF28" s="25"/>
      <c r="JYG28" s="25"/>
      <c r="JYH28" s="25"/>
      <c r="JYI28" s="25"/>
      <c r="JYJ28" s="25"/>
      <c r="JYK28" s="25"/>
      <c r="JYL28" s="25"/>
      <c r="JYM28" s="25"/>
      <c r="JYN28" s="25"/>
      <c r="JYO28" s="25"/>
      <c r="JYP28" s="25"/>
      <c r="JYQ28" s="25"/>
      <c r="JYR28" s="25"/>
      <c r="JYS28" s="25"/>
      <c r="JYT28" s="25"/>
      <c r="JYU28" s="25"/>
      <c r="JYV28" s="25"/>
      <c r="JYW28" s="25"/>
      <c r="JYX28" s="25"/>
      <c r="JYY28" s="25"/>
      <c r="JYZ28" s="25"/>
      <c r="JZA28" s="25"/>
      <c r="JZB28" s="25"/>
      <c r="JZC28" s="25"/>
      <c r="JZD28" s="25"/>
      <c r="JZE28" s="25"/>
      <c r="JZF28" s="25"/>
      <c r="JZG28" s="25"/>
      <c r="JZH28" s="25"/>
      <c r="JZI28" s="25"/>
      <c r="JZJ28" s="25"/>
      <c r="JZK28" s="25"/>
      <c r="JZL28" s="25"/>
      <c r="JZM28" s="25"/>
      <c r="JZN28" s="25"/>
      <c r="JZO28" s="25"/>
      <c r="JZP28" s="25"/>
      <c r="JZQ28" s="25"/>
      <c r="JZR28" s="25"/>
      <c r="JZS28" s="25"/>
      <c r="JZT28" s="25"/>
      <c r="JZU28" s="25"/>
      <c r="JZV28" s="25"/>
      <c r="JZW28" s="25"/>
      <c r="JZX28" s="25"/>
      <c r="JZY28" s="25"/>
      <c r="JZZ28" s="25"/>
      <c r="KAA28" s="25"/>
      <c r="KAB28" s="25"/>
      <c r="KAC28" s="25"/>
      <c r="KAD28" s="25"/>
      <c r="KAE28" s="25"/>
      <c r="KAF28" s="25"/>
      <c r="KAG28" s="25"/>
      <c r="KAH28" s="25"/>
      <c r="KAI28" s="25"/>
      <c r="KAJ28" s="25"/>
      <c r="KAK28" s="25"/>
      <c r="KAL28" s="25"/>
      <c r="KAM28" s="25"/>
      <c r="KAN28" s="25"/>
      <c r="KAO28" s="25"/>
      <c r="KAP28" s="25"/>
      <c r="KAQ28" s="25"/>
      <c r="KAR28" s="25"/>
      <c r="KAS28" s="25"/>
      <c r="KAT28" s="25"/>
      <c r="KAU28" s="25"/>
      <c r="KAV28" s="25"/>
      <c r="KAW28" s="25"/>
      <c r="KAX28" s="25"/>
      <c r="KAY28" s="25"/>
      <c r="KAZ28" s="25"/>
      <c r="KBA28" s="25"/>
      <c r="KBB28" s="25"/>
      <c r="KBC28" s="25"/>
      <c r="KBD28" s="25"/>
      <c r="KBE28" s="25"/>
      <c r="KBF28" s="25"/>
      <c r="KBG28" s="25"/>
      <c r="KBH28" s="25"/>
      <c r="KBI28" s="25"/>
      <c r="KBJ28" s="25"/>
      <c r="KBK28" s="25"/>
      <c r="KBL28" s="25"/>
      <c r="KBM28" s="25"/>
      <c r="KBN28" s="25"/>
      <c r="KBO28" s="25"/>
      <c r="KBP28" s="25"/>
      <c r="KBQ28" s="25"/>
      <c r="KBR28" s="25"/>
      <c r="KBS28" s="25"/>
      <c r="KBT28" s="25"/>
      <c r="KBU28" s="25"/>
      <c r="KBV28" s="25"/>
      <c r="KBW28" s="25"/>
      <c r="KBX28" s="25"/>
      <c r="KBY28" s="25"/>
      <c r="KBZ28" s="25"/>
      <c r="KCA28" s="25"/>
      <c r="KCB28" s="25"/>
      <c r="KCC28" s="25"/>
      <c r="KCD28" s="25"/>
      <c r="KCE28" s="25"/>
      <c r="KCF28" s="25"/>
      <c r="KCG28" s="25"/>
      <c r="KCH28" s="25"/>
      <c r="KCI28" s="25"/>
      <c r="KCJ28" s="25"/>
      <c r="KCK28" s="25"/>
      <c r="KCL28" s="25"/>
      <c r="KCM28" s="25"/>
      <c r="KCN28" s="25"/>
      <c r="KCO28" s="25"/>
      <c r="KCP28" s="25"/>
      <c r="KCQ28" s="25"/>
      <c r="KCR28" s="25"/>
      <c r="KCS28" s="25"/>
      <c r="KCT28" s="25"/>
      <c r="KCU28" s="25"/>
      <c r="KCV28" s="25"/>
      <c r="KCW28" s="25"/>
      <c r="KCX28" s="25"/>
      <c r="KCY28" s="25"/>
      <c r="KCZ28" s="25"/>
      <c r="KDA28" s="25"/>
      <c r="KDB28" s="25"/>
      <c r="KDC28" s="25"/>
      <c r="KDD28" s="25"/>
      <c r="KDE28" s="25"/>
      <c r="KDF28" s="25"/>
      <c r="KDG28" s="25"/>
      <c r="KDH28" s="25"/>
      <c r="KDI28" s="25"/>
      <c r="KDJ28" s="25"/>
      <c r="KDK28" s="25"/>
      <c r="KDL28" s="25"/>
      <c r="KDM28" s="25"/>
      <c r="KDN28" s="25"/>
      <c r="KDO28" s="25"/>
      <c r="KDP28" s="25"/>
      <c r="KDQ28" s="25"/>
      <c r="KDR28" s="25"/>
      <c r="KDS28" s="25"/>
      <c r="KDT28" s="25"/>
      <c r="KDU28" s="25"/>
      <c r="KDV28" s="25"/>
      <c r="KDW28" s="25"/>
      <c r="KDX28" s="25"/>
      <c r="KDY28" s="25"/>
      <c r="KDZ28" s="25"/>
      <c r="KEA28" s="25"/>
      <c r="KEB28" s="25"/>
      <c r="KEC28" s="25"/>
      <c r="KED28" s="25"/>
      <c r="KEE28" s="25"/>
      <c r="KEF28" s="25"/>
      <c r="KEG28" s="25"/>
      <c r="KEH28" s="25"/>
      <c r="KEI28" s="25"/>
      <c r="KEJ28" s="25"/>
      <c r="KEK28" s="25"/>
      <c r="KEL28" s="25"/>
      <c r="KEM28" s="25"/>
      <c r="KEN28" s="25"/>
      <c r="KEO28" s="25"/>
      <c r="KEP28" s="25"/>
      <c r="KEQ28" s="25"/>
      <c r="KER28" s="25"/>
      <c r="KES28" s="25"/>
      <c r="KET28" s="25"/>
      <c r="KEU28" s="25"/>
      <c r="KEV28" s="25"/>
      <c r="KEW28" s="25"/>
      <c r="KEX28" s="25"/>
      <c r="KEY28" s="25"/>
      <c r="KEZ28" s="25"/>
      <c r="KFA28" s="25"/>
      <c r="KFB28" s="25"/>
      <c r="KFC28" s="25"/>
      <c r="KFD28" s="25"/>
      <c r="KFE28" s="25"/>
      <c r="KFF28" s="25"/>
      <c r="KFG28" s="25"/>
      <c r="KFH28" s="25"/>
      <c r="KFI28" s="25"/>
      <c r="KFJ28" s="25"/>
      <c r="KFK28" s="25"/>
      <c r="KFL28" s="25"/>
      <c r="KFM28" s="25"/>
      <c r="KFN28" s="25"/>
      <c r="KFO28" s="25"/>
      <c r="KFP28" s="25"/>
      <c r="KFQ28" s="25"/>
      <c r="KFR28" s="25"/>
      <c r="KFS28" s="25"/>
      <c r="KFT28" s="25"/>
      <c r="KFU28" s="25"/>
      <c r="KFV28" s="25"/>
      <c r="KFW28" s="25"/>
      <c r="KFX28" s="25"/>
      <c r="KFY28" s="25"/>
      <c r="KFZ28" s="25"/>
      <c r="KGA28" s="25"/>
      <c r="KGB28" s="25"/>
      <c r="KGC28" s="25"/>
      <c r="KGD28" s="25"/>
      <c r="KGE28" s="25"/>
      <c r="KGF28" s="25"/>
      <c r="KGG28" s="25"/>
      <c r="KGH28" s="25"/>
      <c r="KGI28" s="25"/>
      <c r="KGJ28" s="25"/>
      <c r="KGK28" s="25"/>
      <c r="KGL28" s="25"/>
      <c r="KGM28" s="25"/>
      <c r="KGN28" s="25"/>
      <c r="KGO28" s="25"/>
      <c r="KGP28" s="25"/>
      <c r="KGQ28" s="25"/>
      <c r="KGR28" s="25"/>
      <c r="KGS28" s="25"/>
      <c r="KGT28" s="25"/>
      <c r="KGU28" s="25"/>
      <c r="KGV28" s="25"/>
      <c r="KGW28" s="25"/>
      <c r="KGX28" s="25"/>
      <c r="KGY28" s="25"/>
      <c r="KGZ28" s="25"/>
      <c r="KHA28" s="25"/>
      <c r="KHB28" s="25"/>
      <c r="KHC28" s="25"/>
      <c r="KHD28" s="25"/>
      <c r="KHE28" s="25"/>
      <c r="KHF28" s="25"/>
      <c r="KHG28" s="25"/>
      <c r="KHH28" s="25"/>
      <c r="KHI28" s="25"/>
      <c r="KHJ28" s="25"/>
      <c r="KHK28" s="25"/>
      <c r="KHL28" s="25"/>
      <c r="KHM28" s="25"/>
      <c r="KHN28" s="25"/>
      <c r="KHO28" s="25"/>
      <c r="KHP28" s="25"/>
      <c r="KHQ28" s="25"/>
      <c r="KHR28" s="25"/>
      <c r="KHS28" s="25"/>
      <c r="KHT28" s="25"/>
      <c r="KHU28" s="25"/>
      <c r="KHV28" s="25"/>
      <c r="KHW28" s="25"/>
      <c r="KHX28" s="25"/>
      <c r="KHY28" s="25"/>
      <c r="KHZ28" s="25"/>
      <c r="KIA28" s="25"/>
      <c r="KIB28" s="25"/>
      <c r="KIC28" s="25"/>
      <c r="KID28" s="25"/>
      <c r="KIE28" s="25"/>
      <c r="KIF28" s="25"/>
      <c r="KIG28" s="25"/>
      <c r="KIH28" s="25"/>
      <c r="KII28" s="25"/>
      <c r="KIJ28" s="25"/>
      <c r="KIK28" s="25"/>
      <c r="KIL28" s="25"/>
      <c r="KIM28" s="25"/>
      <c r="KIN28" s="25"/>
      <c r="KIO28" s="25"/>
      <c r="KIP28" s="25"/>
      <c r="KIQ28" s="25"/>
      <c r="KIR28" s="25"/>
      <c r="KIS28" s="25"/>
      <c r="KIT28" s="25"/>
      <c r="KIU28" s="25"/>
      <c r="KIV28" s="25"/>
      <c r="KIW28" s="25"/>
      <c r="KIX28" s="25"/>
      <c r="KIY28" s="25"/>
      <c r="KIZ28" s="25"/>
      <c r="KJA28" s="25"/>
      <c r="KJB28" s="25"/>
      <c r="KJC28" s="25"/>
      <c r="KJD28" s="25"/>
      <c r="KJE28" s="25"/>
      <c r="KJF28" s="25"/>
      <c r="KJG28" s="25"/>
      <c r="KJH28" s="25"/>
      <c r="KJI28" s="25"/>
      <c r="KJJ28" s="25"/>
      <c r="KJK28" s="25"/>
      <c r="KJL28" s="25"/>
      <c r="KJM28" s="25"/>
      <c r="KJN28" s="25"/>
      <c r="KJO28" s="25"/>
      <c r="KJP28" s="25"/>
      <c r="KJQ28" s="25"/>
      <c r="KJR28" s="25"/>
      <c r="KJS28" s="25"/>
      <c r="KJT28" s="25"/>
      <c r="KJU28" s="25"/>
      <c r="KJV28" s="25"/>
      <c r="KJW28" s="25"/>
      <c r="KJX28" s="25"/>
      <c r="KJY28" s="25"/>
      <c r="KJZ28" s="25"/>
      <c r="KKA28" s="25"/>
      <c r="KKB28" s="25"/>
      <c r="KKC28" s="25"/>
      <c r="KKD28" s="25"/>
      <c r="KKE28" s="25"/>
      <c r="KKF28" s="25"/>
      <c r="KKG28" s="25"/>
      <c r="KKH28" s="25"/>
      <c r="KKI28" s="25"/>
      <c r="KKJ28" s="25"/>
      <c r="KKK28" s="25"/>
      <c r="KKL28" s="25"/>
      <c r="KKM28" s="25"/>
      <c r="KKN28" s="25"/>
      <c r="KKO28" s="25"/>
      <c r="KKP28" s="25"/>
      <c r="KKQ28" s="25"/>
      <c r="KKR28" s="25"/>
      <c r="KKS28" s="25"/>
      <c r="KKT28" s="25"/>
      <c r="KKU28" s="25"/>
      <c r="KKV28" s="25"/>
      <c r="KKW28" s="25"/>
      <c r="KKX28" s="25"/>
      <c r="KKY28" s="25"/>
      <c r="KKZ28" s="25"/>
      <c r="KLA28" s="25"/>
      <c r="KLB28" s="25"/>
      <c r="KLC28" s="25"/>
      <c r="KLD28" s="25"/>
      <c r="KLE28" s="25"/>
      <c r="KLF28" s="25"/>
      <c r="KLG28" s="25"/>
      <c r="KLH28" s="25"/>
      <c r="KLI28" s="25"/>
      <c r="KLJ28" s="25"/>
      <c r="KLK28" s="25"/>
      <c r="KLL28" s="25"/>
      <c r="KLM28" s="25"/>
      <c r="KLN28" s="25"/>
      <c r="KLO28" s="25"/>
      <c r="KLP28" s="25"/>
      <c r="KLQ28" s="25"/>
      <c r="KLR28" s="25"/>
      <c r="KLS28" s="25"/>
      <c r="KLT28" s="25"/>
      <c r="KLU28" s="25"/>
      <c r="KLV28" s="25"/>
      <c r="KLW28" s="25"/>
      <c r="KLX28" s="25"/>
      <c r="KLY28" s="25"/>
      <c r="KLZ28" s="25"/>
      <c r="KMA28" s="25"/>
      <c r="KMB28" s="25"/>
      <c r="KMC28" s="25"/>
      <c r="KMD28" s="25"/>
      <c r="KME28" s="25"/>
      <c r="KMF28" s="25"/>
      <c r="KMG28" s="25"/>
      <c r="KMH28" s="25"/>
      <c r="KMI28" s="25"/>
      <c r="KMJ28" s="25"/>
      <c r="KMK28" s="25"/>
      <c r="KML28" s="25"/>
      <c r="KMM28" s="25"/>
      <c r="KMN28" s="25"/>
      <c r="KMO28" s="25"/>
      <c r="KMP28" s="25"/>
      <c r="KMQ28" s="25"/>
      <c r="KMR28" s="25"/>
      <c r="KMS28" s="25"/>
      <c r="KMT28" s="25"/>
      <c r="KMU28" s="25"/>
      <c r="KMV28" s="25"/>
      <c r="KMW28" s="25"/>
      <c r="KMX28" s="25"/>
      <c r="KMY28" s="25"/>
      <c r="KMZ28" s="25"/>
      <c r="KNA28" s="25"/>
      <c r="KNB28" s="25"/>
      <c r="KNC28" s="25"/>
      <c r="KND28" s="25"/>
      <c r="KNE28" s="25"/>
      <c r="KNF28" s="25"/>
      <c r="KNG28" s="25"/>
      <c r="KNH28" s="25"/>
      <c r="KNI28" s="25"/>
      <c r="KNJ28" s="25"/>
      <c r="KNK28" s="25"/>
      <c r="KNL28" s="25"/>
      <c r="KNM28" s="25"/>
      <c r="KNN28" s="25"/>
      <c r="KNO28" s="25"/>
      <c r="KNP28" s="25"/>
      <c r="KNQ28" s="25"/>
      <c r="KNR28" s="25"/>
      <c r="KNS28" s="25"/>
      <c r="KNT28" s="25"/>
      <c r="KNU28" s="25"/>
      <c r="KNV28" s="25"/>
      <c r="KNW28" s="25"/>
      <c r="KNX28" s="25"/>
      <c r="KNY28" s="25"/>
      <c r="KNZ28" s="25"/>
      <c r="KOA28" s="25"/>
      <c r="KOB28" s="25"/>
      <c r="KOC28" s="25"/>
      <c r="KOD28" s="25"/>
      <c r="KOE28" s="25"/>
      <c r="KOF28" s="25"/>
      <c r="KOG28" s="25"/>
      <c r="KOH28" s="25"/>
      <c r="KOI28" s="25"/>
      <c r="KOJ28" s="25"/>
      <c r="KOK28" s="25"/>
      <c r="KOL28" s="25"/>
      <c r="KOM28" s="25"/>
      <c r="KON28" s="25"/>
      <c r="KOO28" s="25"/>
      <c r="KOP28" s="25"/>
      <c r="KOQ28" s="25"/>
      <c r="KOR28" s="25"/>
      <c r="KOS28" s="25"/>
      <c r="KOT28" s="25"/>
      <c r="KOU28" s="25"/>
      <c r="KOV28" s="25"/>
      <c r="KOW28" s="25"/>
      <c r="KOX28" s="25"/>
      <c r="KOY28" s="25"/>
      <c r="KOZ28" s="25"/>
      <c r="KPA28" s="25"/>
      <c r="KPB28" s="25"/>
      <c r="KPC28" s="25"/>
      <c r="KPD28" s="25"/>
      <c r="KPE28" s="25"/>
      <c r="KPF28" s="25"/>
      <c r="KPG28" s="25"/>
      <c r="KPH28" s="25"/>
      <c r="KPI28" s="25"/>
      <c r="KPJ28" s="25"/>
      <c r="KPK28" s="25"/>
      <c r="KPL28" s="25"/>
      <c r="KPM28" s="25"/>
      <c r="KPN28" s="25"/>
      <c r="KPO28" s="25"/>
      <c r="KPP28" s="25"/>
      <c r="KPQ28" s="25"/>
      <c r="KPR28" s="25"/>
      <c r="KPS28" s="25"/>
      <c r="KPT28" s="25"/>
      <c r="KPU28" s="25"/>
      <c r="KPV28" s="25"/>
      <c r="KPW28" s="25"/>
      <c r="KPX28" s="25"/>
      <c r="KPY28" s="25"/>
      <c r="KPZ28" s="25"/>
      <c r="KQA28" s="25"/>
      <c r="KQB28" s="25"/>
      <c r="KQC28" s="25"/>
      <c r="KQD28" s="25"/>
      <c r="KQE28" s="25"/>
      <c r="KQF28" s="25"/>
      <c r="KQG28" s="25"/>
      <c r="KQH28" s="25"/>
      <c r="KQI28" s="25"/>
      <c r="KQJ28" s="25"/>
      <c r="KQK28" s="25"/>
      <c r="KQL28" s="25"/>
      <c r="KQM28" s="25"/>
      <c r="KQN28" s="25"/>
      <c r="KQO28" s="25"/>
      <c r="KQP28" s="25"/>
      <c r="KQQ28" s="25"/>
      <c r="KQR28" s="25"/>
      <c r="KQS28" s="25"/>
      <c r="KQT28" s="25"/>
      <c r="KQU28" s="25"/>
      <c r="KQV28" s="25"/>
      <c r="KQW28" s="25"/>
      <c r="KQX28" s="25"/>
      <c r="KQY28" s="25"/>
      <c r="KQZ28" s="25"/>
      <c r="KRA28" s="25"/>
      <c r="KRB28" s="25"/>
      <c r="KRC28" s="25"/>
      <c r="KRD28" s="25"/>
      <c r="KRE28" s="25"/>
      <c r="KRF28" s="25"/>
      <c r="KRG28" s="25"/>
      <c r="KRH28" s="25"/>
      <c r="KRI28" s="25"/>
      <c r="KRJ28" s="25"/>
      <c r="KRK28" s="25"/>
      <c r="KRL28" s="25"/>
      <c r="KRM28" s="25"/>
      <c r="KRN28" s="25"/>
      <c r="KRO28" s="25"/>
      <c r="KRP28" s="25"/>
      <c r="KRQ28" s="25"/>
      <c r="KRR28" s="25"/>
      <c r="KRS28" s="25"/>
      <c r="KRT28" s="25"/>
      <c r="KRU28" s="25"/>
      <c r="KRV28" s="25"/>
      <c r="KRW28" s="25"/>
      <c r="KRX28" s="25"/>
      <c r="KRY28" s="25"/>
      <c r="KRZ28" s="25"/>
      <c r="KSA28" s="25"/>
      <c r="KSB28" s="25"/>
      <c r="KSC28" s="25"/>
      <c r="KSD28" s="25"/>
      <c r="KSE28" s="25"/>
      <c r="KSF28" s="25"/>
      <c r="KSG28" s="25"/>
      <c r="KSH28" s="25"/>
      <c r="KSI28" s="25"/>
      <c r="KSJ28" s="25"/>
      <c r="KSK28" s="25"/>
      <c r="KSL28" s="25"/>
      <c r="KSM28" s="25"/>
      <c r="KSN28" s="25"/>
      <c r="KSO28" s="25"/>
      <c r="KSP28" s="25"/>
      <c r="KSQ28" s="25"/>
      <c r="KSR28" s="25"/>
      <c r="KSS28" s="25"/>
      <c r="KST28" s="25"/>
      <c r="KSU28" s="25"/>
      <c r="KSV28" s="25"/>
      <c r="KSW28" s="25"/>
      <c r="KSX28" s="25"/>
      <c r="KSY28" s="25"/>
      <c r="KSZ28" s="25"/>
      <c r="KTA28" s="25"/>
      <c r="KTB28" s="25"/>
      <c r="KTC28" s="25"/>
      <c r="KTD28" s="25"/>
      <c r="KTE28" s="25"/>
      <c r="KTF28" s="25"/>
      <c r="KTG28" s="25"/>
      <c r="KTH28" s="25"/>
      <c r="KTI28" s="25"/>
      <c r="KTJ28" s="25"/>
      <c r="KTK28" s="25"/>
      <c r="KTL28" s="25"/>
      <c r="KTM28" s="25"/>
      <c r="KTN28" s="25"/>
      <c r="KTO28" s="25"/>
      <c r="KTP28" s="25"/>
      <c r="KTQ28" s="25"/>
      <c r="KTR28" s="25"/>
      <c r="KTS28" s="25"/>
      <c r="KTT28" s="25"/>
      <c r="KTU28" s="25"/>
      <c r="KTV28" s="25"/>
      <c r="KTW28" s="25"/>
      <c r="KTX28" s="25"/>
      <c r="KTY28" s="25"/>
      <c r="KTZ28" s="25"/>
      <c r="KUA28" s="25"/>
      <c r="KUB28" s="25"/>
      <c r="KUC28" s="25"/>
      <c r="KUD28" s="25"/>
      <c r="KUE28" s="25"/>
      <c r="KUF28" s="25"/>
      <c r="KUG28" s="25"/>
      <c r="KUH28" s="25"/>
      <c r="KUI28" s="25"/>
      <c r="KUJ28" s="25"/>
      <c r="KUK28" s="25"/>
      <c r="KUL28" s="25"/>
      <c r="KUM28" s="25"/>
      <c r="KUN28" s="25"/>
      <c r="KUO28" s="25"/>
      <c r="KUP28" s="25"/>
      <c r="KUQ28" s="25"/>
      <c r="KUR28" s="25"/>
      <c r="KUS28" s="25"/>
      <c r="KUT28" s="25"/>
      <c r="KUU28" s="25"/>
      <c r="KUV28" s="25"/>
      <c r="KUW28" s="25"/>
      <c r="KUX28" s="25"/>
      <c r="KUY28" s="25"/>
      <c r="KUZ28" s="25"/>
      <c r="KVA28" s="25"/>
      <c r="KVB28" s="25"/>
      <c r="KVC28" s="25"/>
      <c r="KVD28" s="25"/>
      <c r="KVE28" s="25"/>
      <c r="KVF28" s="25"/>
      <c r="KVG28" s="25"/>
      <c r="KVH28" s="25"/>
      <c r="KVI28" s="25"/>
      <c r="KVJ28" s="25"/>
      <c r="KVK28" s="25"/>
      <c r="KVL28" s="25"/>
      <c r="KVM28" s="25"/>
      <c r="KVN28" s="25"/>
      <c r="KVO28" s="25"/>
      <c r="KVP28" s="25"/>
      <c r="KVQ28" s="25"/>
      <c r="KVR28" s="25"/>
      <c r="KVS28" s="25"/>
      <c r="KVT28" s="25"/>
      <c r="KVU28" s="25"/>
      <c r="KVV28" s="25"/>
      <c r="KVW28" s="25"/>
      <c r="KVX28" s="25"/>
      <c r="KVY28" s="25"/>
      <c r="KVZ28" s="25"/>
      <c r="KWA28" s="25"/>
      <c r="KWB28" s="25"/>
      <c r="KWC28" s="25"/>
      <c r="KWD28" s="25"/>
      <c r="KWE28" s="25"/>
      <c r="KWF28" s="25"/>
      <c r="KWG28" s="25"/>
      <c r="KWH28" s="25"/>
      <c r="KWI28" s="25"/>
      <c r="KWJ28" s="25"/>
      <c r="KWK28" s="25"/>
      <c r="KWL28" s="25"/>
      <c r="KWM28" s="25"/>
      <c r="KWN28" s="25"/>
      <c r="KWO28" s="25"/>
      <c r="KWP28" s="25"/>
      <c r="KWQ28" s="25"/>
      <c r="KWR28" s="25"/>
      <c r="KWS28" s="25"/>
      <c r="KWT28" s="25"/>
      <c r="KWU28" s="25"/>
      <c r="KWV28" s="25"/>
      <c r="KWW28" s="25"/>
      <c r="KWX28" s="25"/>
      <c r="KWY28" s="25"/>
      <c r="KWZ28" s="25"/>
      <c r="KXA28" s="25"/>
      <c r="KXB28" s="25"/>
      <c r="KXC28" s="25"/>
      <c r="KXD28" s="25"/>
      <c r="KXE28" s="25"/>
      <c r="KXF28" s="25"/>
      <c r="KXG28" s="25"/>
      <c r="KXH28" s="25"/>
      <c r="KXI28" s="25"/>
      <c r="KXJ28" s="25"/>
      <c r="KXK28" s="25"/>
      <c r="KXL28" s="25"/>
      <c r="KXM28" s="25"/>
      <c r="KXN28" s="25"/>
      <c r="KXO28" s="25"/>
      <c r="KXP28" s="25"/>
      <c r="KXQ28" s="25"/>
      <c r="KXR28" s="25"/>
      <c r="KXS28" s="25"/>
      <c r="KXT28" s="25"/>
      <c r="KXU28" s="25"/>
      <c r="KXV28" s="25"/>
      <c r="KXW28" s="25"/>
      <c r="KXX28" s="25"/>
      <c r="KXY28" s="25"/>
      <c r="KXZ28" s="25"/>
      <c r="KYA28" s="25"/>
      <c r="KYB28" s="25"/>
      <c r="KYC28" s="25"/>
      <c r="KYD28" s="25"/>
      <c r="KYE28" s="25"/>
      <c r="KYF28" s="25"/>
      <c r="KYG28" s="25"/>
      <c r="KYH28" s="25"/>
      <c r="KYI28" s="25"/>
      <c r="KYJ28" s="25"/>
      <c r="KYK28" s="25"/>
      <c r="KYL28" s="25"/>
      <c r="KYM28" s="25"/>
      <c r="KYN28" s="25"/>
      <c r="KYO28" s="25"/>
      <c r="KYP28" s="25"/>
      <c r="KYQ28" s="25"/>
      <c r="KYR28" s="25"/>
      <c r="KYS28" s="25"/>
      <c r="KYT28" s="25"/>
      <c r="KYU28" s="25"/>
      <c r="KYV28" s="25"/>
      <c r="KYW28" s="25"/>
      <c r="KYX28" s="25"/>
      <c r="KYY28" s="25"/>
      <c r="KYZ28" s="25"/>
      <c r="KZA28" s="25"/>
      <c r="KZB28" s="25"/>
      <c r="KZC28" s="25"/>
      <c r="KZD28" s="25"/>
      <c r="KZE28" s="25"/>
      <c r="KZF28" s="25"/>
      <c r="KZG28" s="25"/>
      <c r="KZH28" s="25"/>
      <c r="KZI28" s="25"/>
      <c r="KZJ28" s="25"/>
      <c r="KZK28" s="25"/>
      <c r="KZL28" s="25"/>
      <c r="KZM28" s="25"/>
      <c r="KZN28" s="25"/>
      <c r="KZO28" s="25"/>
      <c r="KZP28" s="25"/>
      <c r="KZQ28" s="25"/>
      <c r="KZR28" s="25"/>
      <c r="KZS28" s="25"/>
      <c r="KZT28" s="25"/>
      <c r="KZU28" s="25"/>
      <c r="KZV28" s="25"/>
      <c r="KZW28" s="25"/>
      <c r="KZX28" s="25"/>
      <c r="KZY28" s="25"/>
      <c r="KZZ28" s="25"/>
      <c r="LAA28" s="25"/>
      <c r="LAB28" s="25"/>
      <c r="LAC28" s="25"/>
      <c r="LAD28" s="25"/>
      <c r="LAE28" s="25"/>
      <c r="LAF28" s="25"/>
      <c r="LAG28" s="25"/>
      <c r="LAH28" s="25"/>
      <c r="LAI28" s="25"/>
      <c r="LAJ28" s="25"/>
      <c r="LAK28" s="25"/>
      <c r="LAL28" s="25"/>
      <c r="LAM28" s="25"/>
      <c r="LAN28" s="25"/>
      <c r="LAO28" s="25"/>
      <c r="LAP28" s="25"/>
      <c r="LAQ28" s="25"/>
      <c r="LAR28" s="25"/>
      <c r="LAS28" s="25"/>
      <c r="LAT28" s="25"/>
      <c r="LAU28" s="25"/>
      <c r="LAV28" s="25"/>
      <c r="LAW28" s="25"/>
      <c r="LAX28" s="25"/>
      <c r="LAY28" s="25"/>
      <c r="LAZ28" s="25"/>
      <c r="LBA28" s="25"/>
      <c r="LBB28" s="25"/>
      <c r="LBC28" s="25"/>
      <c r="LBD28" s="25"/>
      <c r="LBE28" s="25"/>
      <c r="LBF28" s="25"/>
      <c r="LBG28" s="25"/>
      <c r="LBH28" s="25"/>
      <c r="LBI28" s="25"/>
      <c r="LBJ28" s="25"/>
      <c r="LBK28" s="25"/>
      <c r="LBL28" s="25"/>
      <c r="LBM28" s="25"/>
      <c r="LBN28" s="25"/>
      <c r="LBO28" s="25"/>
      <c r="LBP28" s="25"/>
      <c r="LBQ28" s="25"/>
      <c r="LBR28" s="25"/>
      <c r="LBS28" s="25"/>
      <c r="LBT28" s="25"/>
      <c r="LBU28" s="25"/>
      <c r="LBV28" s="25"/>
      <c r="LBW28" s="25"/>
      <c r="LBX28" s="25"/>
      <c r="LBY28" s="25"/>
      <c r="LBZ28" s="25"/>
      <c r="LCA28" s="25"/>
      <c r="LCB28" s="25"/>
      <c r="LCC28" s="25"/>
      <c r="LCD28" s="25"/>
      <c r="LCE28" s="25"/>
      <c r="LCF28" s="25"/>
      <c r="LCG28" s="25"/>
      <c r="LCH28" s="25"/>
      <c r="LCI28" s="25"/>
      <c r="LCJ28" s="25"/>
      <c r="LCK28" s="25"/>
      <c r="LCL28" s="25"/>
      <c r="LCM28" s="25"/>
      <c r="LCN28" s="25"/>
      <c r="LCO28" s="25"/>
      <c r="LCP28" s="25"/>
      <c r="LCQ28" s="25"/>
      <c r="LCR28" s="25"/>
      <c r="LCS28" s="25"/>
      <c r="LCT28" s="25"/>
      <c r="LCU28" s="25"/>
      <c r="LCV28" s="25"/>
      <c r="LCW28" s="25"/>
      <c r="LCX28" s="25"/>
      <c r="LCY28" s="25"/>
      <c r="LCZ28" s="25"/>
      <c r="LDA28" s="25"/>
      <c r="LDB28" s="25"/>
      <c r="LDC28" s="25"/>
      <c r="LDD28" s="25"/>
      <c r="LDE28" s="25"/>
      <c r="LDF28" s="25"/>
      <c r="LDG28" s="25"/>
      <c r="LDH28" s="25"/>
      <c r="LDI28" s="25"/>
      <c r="LDJ28" s="25"/>
      <c r="LDK28" s="25"/>
      <c r="LDL28" s="25"/>
      <c r="LDM28" s="25"/>
      <c r="LDN28" s="25"/>
      <c r="LDO28" s="25"/>
      <c r="LDP28" s="25"/>
      <c r="LDQ28" s="25"/>
      <c r="LDR28" s="25"/>
      <c r="LDS28" s="25"/>
      <c r="LDT28" s="25"/>
      <c r="LDU28" s="25"/>
      <c r="LDV28" s="25"/>
      <c r="LDW28" s="25"/>
      <c r="LDX28" s="25"/>
      <c r="LDY28" s="25"/>
      <c r="LDZ28" s="25"/>
      <c r="LEA28" s="25"/>
      <c r="LEB28" s="25"/>
      <c r="LEC28" s="25"/>
      <c r="LED28" s="25"/>
      <c r="LEE28" s="25"/>
      <c r="LEF28" s="25"/>
      <c r="LEG28" s="25"/>
      <c r="LEH28" s="25"/>
      <c r="LEI28" s="25"/>
      <c r="LEJ28" s="25"/>
      <c r="LEK28" s="25"/>
      <c r="LEL28" s="25"/>
      <c r="LEM28" s="25"/>
      <c r="LEN28" s="25"/>
      <c r="LEO28" s="25"/>
      <c r="LEP28" s="25"/>
      <c r="LEQ28" s="25"/>
      <c r="LER28" s="25"/>
      <c r="LES28" s="25"/>
      <c r="LET28" s="25"/>
      <c r="LEU28" s="25"/>
      <c r="LEV28" s="25"/>
      <c r="LEW28" s="25"/>
      <c r="LEX28" s="25"/>
      <c r="LEY28" s="25"/>
      <c r="LEZ28" s="25"/>
      <c r="LFA28" s="25"/>
      <c r="LFB28" s="25"/>
      <c r="LFC28" s="25"/>
      <c r="LFD28" s="25"/>
      <c r="LFE28" s="25"/>
      <c r="LFF28" s="25"/>
      <c r="LFG28" s="25"/>
      <c r="LFH28" s="25"/>
      <c r="LFI28" s="25"/>
      <c r="LFJ28" s="25"/>
      <c r="LFK28" s="25"/>
      <c r="LFL28" s="25"/>
      <c r="LFM28" s="25"/>
      <c r="LFN28" s="25"/>
      <c r="LFO28" s="25"/>
      <c r="LFP28" s="25"/>
      <c r="LFQ28" s="25"/>
      <c r="LFR28" s="25"/>
      <c r="LFS28" s="25"/>
      <c r="LFT28" s="25"/>
      <c r="LFU28" s="25"/>
      <c r="LFV28" s="25"/>
      <c r="LFW28" s="25"/>
      <c r="LFX28" s="25"/>
      <c r="LFY28" s="25"/>
      <c r="LFZ28" s="25"/>
      <c r="LGA28" s="25"/>
      <c r="LGB28" s="25"/>
      <c r="LGC28" s="25"/>
      <c r="LGD28" s="25"/>
      <c r="LGE28" s="25"/>
      <c r="LGF28" s="25"/>
      <c r="LGG28" s="25"/>
      <c r="LGH28" s="25"/>
      <c r="LGI28" s="25"/>
      <c r="LGJ28" s="25"/>
      <c r="LGK28" s="25"/>
      <c r="LGL28" s="25"/>
      <c r="LGM28" s="25"/>
      <c r="LGN28" s="25"/>
      <c r="LGO28" s="25"/>
      <c r="LGP28" s="25"/>
      <c r="LGQ28" s="25"/>
      <c r="LGR28" s="25"/>
      <c r="LGS28" s="25"/>
      <c r="LGT28" s="25"/>
      <c r="LGU28" s="25"/>
      <c r="LGV28" s="25"/>
      <c r="LGW28" s="25"/>
      <c r="LGX28" s="25"/>
      <c r="LGY28" s="25"/>
      <c r="LGZ28" s="25"/>
      <c r="LHA28" s="25"/>
      <c r="LHB28" s="25"/>
      <c r="LHC28" s="25"/>
      <c r="LHD28" s="25"/>
      <c r="LHE28" s="25"/>
      <c r="LHF28" s="25"/>
      <c r="LHG28" s="25"/>
      <c r="LHH28" s="25"/>
      <c r="LHI28" s="25"/>
      <c r="LHJ28" s="25"/>
      <c r="LHK28" s="25"/>
      <c r="LHL28" s="25"/>
      <c r="LHM28" s="25"/>
      <c r="LHN28" s="25"/>
      <c r="LHO28" s="25"/>
      <c r="LHP28" s="25"/>
      <c r="LHQ28" s="25"/>
      <c r="LHR28" s="25"/>
      <c r="LHS28" s="25"/>
      <c r="LHT28" s="25"/>
      <c r="LHU28" s="25"/>
      <c r="LHV28" s="25"/>
      <c r="LHW28" s="25"/>
      <c r="LHX28" s="25"/>
      <c r="LHY28" s="25"/>
      <c r="LHZ28" s="25"/>
      <c r="LIA28" s="25"/>
      <c r="LIB28" s="25"/>
      <c r="LIC28" s="25"/>
      <c r="LID28" s="25"/>
      <c r="LIE28" s="25"/>
      <c r="LIF28" s="25"/>
      <c r="LIG28" s="25"/>
      <c r="LIH28" s="25"/>
      <c r="LII28" s="25"/>
      <c r="LIJ28" s="25"/>
      <c r="LIK28" s="25"/>
      <c r="LIL28" s="25"/>
      <c r="LIM28" s="25"/>
      <c r="LIN28" s="25"/>
      <c r="LIO28" s="25"/>
      <c r="LIP28" s="25"/>
      <c r="LIQ28" s="25"/>
      <c r="LIR28" s="25"/>
      <c r="LIS28" s="25"/>
      <c r="LIT28" s="25"/>
      <c r="LIU28" s="25"/>
      <c r="LIV28" s="25"/>
      <c r="LIW28" s="25"/>
      <c r="LIX28" s="25"/>
      <c r="LIY28" s="25"/>
      <c r="LIZ28" s="25"/>
      <c r="LJA28" s="25"/>
      <c r="LJB28" s="25"/>
      <c r="LJC28" s="25"/>
      <c r="LJD28" s="25"/>
      <c r="LJE28" s="25"/>
      <c r="LJF28" s="25"/>
      <c r="LJG28" s="25"/>
      <c r="LJH28" s="25"/>
      <c r="LJI28" s="25"/>
      <c r="LJJ28" s="25"/>
      <c r="LJK28" s="25"/>
      <c r="LJL28" s="25"/>
      <c r="LJM28" s="25"/>
      <c r="LJN28" s="25"/>
      <c r="LJO28" s="25"/>
      <c r="LJP28" s="25"/>
      <c r="LJQ28" s="25"/>
      <c r="LJR28" s="25"/>
      <c r="LJS28" s="25"/>
      <c r="LJT28" s="25"/>
      <c r="LJU28" s="25"/>
      <c r="LJV28" s="25"/>
      <c r="LJW28" s="25"/>
      <c r="LJX28" s="25"/>
      <c r="LJY28" s="25"/>
      <c r="LJZ28" s="25"/>
      <c r="LKA28" s="25"/>
      <c r="LKB28" s="25"/>
      <c r="LKC28" s="25"/>
      <c r="LKD28" s="25"/>
      <c r="LKE28" s="25"/>
      <c r="LKF28" s="25"/>
      <c r="LKG28" s="25"/>
      <c r="LKH28" s="25"/>
      <c r="LKI28" s="25"/>
      <c r="LKJ28" s="25"/>
      <c r="LKK28" s="25"/>
      <c r="LKL28" s="25"/>
      <c r="LKM28" s="25"/>
      <c r="LKN28" s="25"/>
      <c r="LKO28" s="25"/>
      <c r="LKP28" s="25"/>
      <c r="LKQ28" s="25"/>
      <c r="LKR28" s="25"/>
      <c r="LKS28" s="25"/>
      <c r="LKT28" s="25"/>
      <c r="LKU28" s="25"/>
      <c r="LKV28" s="25"/>
      <c r="LKW28" s="25"/>
      <c r="LKX28" s="25"/>
      <c r="LKY28" s="25"/>
      <c r="LKZ28" s="25"/>
      <c r="LLA28" s="25"/>
      <c r="LLB28" s="25"/>
      <c r="LLC28" s="25"/>
      <c r="LLD28" s="25"/>
      <c r="LLE28" s="25"/>
      <c r="LLF28" s="25"/>
      <c r="LLG28" s="25"/>
      <c r="LLH28" s="25"/>
      <c r="LLI28" s="25"/>
      <c r="LLJ28" s="25"/>
      <c r="LLK28" s="25"/>
      <c r="LLL28" s="25"/>
      <c r="LLM28" s="25"/>
      <c r="LLN28" s="25"/>
      <c r="LLO28" s="25"/>
      <c r="LLP28" s="25"/>
      <c r="LLQ28" s="25"/>
      <c r="LLR28" s="25"/>
      <c r="LLS28" s="25"/>
      <c r="LLT28" s="25"/>
      <c r="LLU28" s="25"/>
      <c r="LLV28" s="25"/>
      <c r="LLW28" s="25"/>
      <c r="LLX28" s="25"/>
      <c r="LLY28" s="25"/>
      <c r="LLZ28" s="25"/>
      <c r="LMA28" s="25"/>
      <c r="LMB28" s="25"/>
      <c r="LMC28" s="25"/>
      <c r="LMD28" s="25"/>
      <c r="LME28" s="25"/>
      <c r="LMF28" s="25"/>
      <c r="LMG28" s="25"/>
      <c r="LMH28" s="25"/>
      <c r="LMI28" s="25"/>
      <c r="LMJ28" s="25"/>
      <c r="LMK28" s="25"/>
      <c r="LML28" s="25"/>
      <c r="LMM28" s="25"/>
      <c r="LMN28" s="25"/>
      <c r="LMO28" s="25"/>
      <c r="LMP28" s="25"/>
      <c r="LMQ28" s="25"/>
      <c r="LMR28" s="25"/>
      <c r="LMS28" s="25"/>
      <c r="LMT28" s="25"/>
      <c r="LMU28" s="25"/>
      <c r="LMV28" s="25"/>
      <c r="LMW28" s="25"/>
      <c r="LMX28" s="25"/>
      <c r="LMY28" s="25"/>
      <c r="LMZ28" s="25"/>
      <c r="LNA28" s="25"/>
      <c r="LNB28" s="25"/>
      <c r="LNC28" s="25"/>
      <c r="LND28" s="25"/>
      <c r="LNE28" s="25"/>
      <c r="LNF28" s="25"/>
      <c r="LNG28" s="25"/>
      <c r="LNH28" s="25"/>
      <c r="LNI28" s="25"/>
      <c r="LNJ28" s="25"/>
      <c r="LNK28" s="25"/>
      <c r="LNL28" s="25"/>
      <c r="LNM28" s="25"/>
      <c r="LNN28" s="25"/>
      <c r="LNO28" s="25"/>
      <c r="LNP28" s="25"/>
      <c r="LNQ28" s="25"/>
      <c r="LNR28" s="25"/>
      <c r="LNS28" s="25"/>
      <c r="LNT28" s="25"/>
      <c r="LNU28" s="25"/>
      <c r="LNV28" s="25"/>
      <c r="LNW28" s="25"/>
      <c r="LNX28" s="25"/>
      <c r="LNY28" s="25"/>
      <c r="LNZ28" s="25"/>
      <c r="LOA28" s="25"/>
      <c r="LOB28" s="25"/>
      <c r="LOC28" s="25"/>
      <c r="LOD28" s="25"/>
      <c r="LOE28" s="25"/>
      <c r="LOF28" s="25"/>
      <c r="LOG28" s="25"/>
      <c r="LOH28" s="25"/>
      <c r="LOI28" s="25"/>
      <c r="LOJ28" s="25"/>
      <c r="LOK28" s="25"/>
      <c r="LOL28" s="25"/>
      <c r="LOM28" s="25"/>
      <c r="LON28" s="25"/>
      <c r="LOO28" s="25"/>
      <c r="LOP28" s="25"/>
      <c r="LOQ28" s="25"/>
      <c r="LOR28" s="25"/>
      <c r="LOS28" s="25"/>
      <c r="LOT28" s="25"/>
      <c r="LOU28" s="25"/>
      <c r="LOV28" s="25"/>
      <c r="LOW28" s="25"/>
      <c r="LOX28" s="25"/>
      <c r="LOY28" s="25"/>
      <c r="LOZ28" s="25"/>
      <c r="LPA28" s="25"/>
      <c r="LPB28" s="25"/>
      <c r="LPC28" s="25"/>
      <c r="LPD28" s="25"/>
      <c r="LPE28" s="25"/>
      <c r="LPF28" s="25"/>
      <c r="LPG28" s="25"/>
      <c r="LPH28" s="25"/>
      <c r="LPI28" s="25"/>
      <c r="LPJ28" s="25"/>
      <c r="LPK28" s="25"/>
      <c r="LPL28" s="25"/>
      <c r="LPM28" s="25"/>
      <c r="LPN28" s="25"/>
      <c r="LPO28" s="25"/>
      <c r="LPP28" s="25"/>
      <c r="LPQ28" s="25"/>
      <c r="LPR28" s="25"/>
      <c r="LPS28" s="25"/>
      <c r="LPT28" s="25"/>
      <c r="LPU28" s="25"/>
      <c r="LPV28" s="25"/>
      <c r="LPW28" s="25"/>
      <c r="LPX28" s="25"/>
      <c r="LPY28" s="25"/>
      <c r="LPZ28" s="25"/>
      <c r="LQA28" s="25"/>
      <c r="LQB28" s="25"/>
      <c r="LQC28" s="25"/>
      <c r="LQD28" s="25"/>
      <c r="LQE28" s="25"/>
      <c r="LQF28" s="25"/>
      <c r="LQG28" s="25"/>
      <c r="LQH28" s="25"/>
      <c r="LQI28" s="25"/>
      <c r="LQJ28" s="25"/>
      <c r="LQK28" s="25"/>
      <c r="LQL28" s="25"/>
      <c r="LQM28" s="25"/>
      <c r="LQN28" s="25"/>
      <c r="LQO28" s="25"/>
      <c r="LQP28" s="25"/>
      <c r="LQQ28" s="25"/>
      <c r="LQR28" s="25"/>
      <c r="LQS28" s="25"/>
      <c r="LQT28" s="25"/>
      <c r="LQU28" s="25"/>
      <c r="LQV28" s="25"/>
      <c r="LQW28" s="25"/>
      <c r="LQX28" s="25"/>
      <c r="LQY28" s="25"/>
      <c r="LQZ28" s="25"/>
      <c r="LRA28" s="25"/>
      <c r="LRB28" s="25"/>
      <c r="LRC28" s="25"/>
      <c r="LRD28" s="25"/>
      <c r="LRE28" s="25"/>
      <c r="LRF28" s="25"/>
      <c r="LRG28" s="25"/>
      <c r="LRH28" s="25"/>
      <c r="LRI28" s="25"/>
      <c r="LRJ28" s="25"/>
      <c r="LRK28" s="25"/>
      <c r="LRL28" s="25"/>
      <c r="LRM28" s="25"/>
      <c r="LRN28" s="25"/>
      <c r="LRO28" s="25"/>
      <c r="LRP28" s="25"/>
      <c r="LRQ28" s="25"/>
      <c r="LRR28" s="25"/>
      <c r="LRS28" s="25"/>
      <c r="LRT28" s="25"/>
      <c r="LRU28" s="25"/>
      <c r="LRV28" s="25"/>
      <c r="LRW28" s="25"/>
      <c r="LRX28" s="25"/>
      <c r="LRY28" s="25"/>
      <c r="LRZ28" s="25"/>
      <c r="LSA28" s="25"/>
      <c r="LSB28" s="25"/>
      <c r="LSC28" s="25"/>
      <c r="LSD28" s="25"/>
      <c r="LSE28" s="25"/>
      <c r="LSF28" s="25"/>
      <c r="LSG28" s="25"/>
      <c r="LSH28" s="25"/>
      <c r="LSI28" s="25"/>
      <c r="LSJ28" s="25"/>
      <c r="LSK28" s="25"/>
      <c r="LSL28" s="25"/>
      <c r="LSM28" s="25"/>
      <c r="LSN28" s="25"/>
      <c r="LSO28" s="25"/>
      <c r="LSP28" s="25"/>
      <c r="LSQ28" s="25"/>
      <c r="LSR28" s="25"/>
      <c r="LSS28" s="25"/>
      <c r="LST28" s="25"/>
      <c r="LSU28" s="25"/>
      <c r="LSV28" s="25"/>
      <c r="LSW28" s="25"/>
      <c r="LSX28" s="25"/>
      <c r="LSY28" s="25"/>
      <c r="LSZ28" s="25"/>
      <c r="LTA28" s="25"/>
      <c r="LTB28" s="25"/>
      <c r="LTC28" s="25"/>
      <c r="LTD28" s="25"/>
      <c r="LTE28" s="25"/>
      <c r="LTF28" s="25"/>
      <c r="LTG28" s="25"/>
      <c r="LTH28" s="25"/>
      <c r="LTI28" s="25"/>
      <c r="LTJ28" s="25"/>
      <c r="LTK28" s="25"/>
      <c r="LTL28" s="25"/>
      <c r="LTM28" s="25"/>
      <c r="LTN28" s="25"/>
      <c r="LTO28" s="25"/>
      <c r="LTP28" s="25"/>
      <c r="LTQ28" s="25"/>
      <c r="LTR28" s="25"/>
      <c r="LTS28" s="25"/>
      <c r="LTT28" s="25"/>
      <c r="LTU28" s="25"/>
      <c r="LTV28" s="25"/>
      <c r="LTW28" s="25"/>
      <c r="LTX28" s="25"/>
      <c r="LTY28" s="25"/>
      <c r="LTZ28" s="25"/>
      <c r="LUA28" s="25"/>
      <c r="LUB28" s="25"/>
      <c r="LUC28" s="25"/>
      <c r="LUD28" s="25"/>
      <c r="LUE28" s="25"/>
      <c r="LUF28" s="25"/>
      <c r="LUG28" s="25"/>
      <c r="LUH28" s="25"/>
      <c r="LUI28" s="25"/>
      <c r="LUJ28" s="25"/>
      <c r="LUK28" s="25"/>
      <c r="LUL28" s="25"/>
      <c r="LUM28" s="25"/>
      <c r="LUN28" s="25"/>
      <c r="LUO28" s="25"/>
      <c r="LUP28" s="25"/>
      <c r="LUQ28" s="25"/>
      <c r="LUR28" s="25"/>
      <c r="LUS28" s="25"/>
      <c r="LUT28" s="25"/>
      <c r="LUU28" s="25"/>
      <c r="LUV28" s="25"/>
      <c r="LUW28" s="25"/>
      <c r="LUX28" s="25"/>
      <c r="LUY28" s="25"/>
      <c r="LUZ28" s="25"/>
      <c r="LVA28" s="25"/>
      <c r="LVB28" s="25"/>
      <c r="LVC28" s="25"/>
      <c r="LVD28" s="25"/>
      <c r="LVE28" s="25"/>
      <c r="LVF28" s="25"/>
      <c r="LVG28" s="25"/>
      <c r="LVH28" s="25"/>
      <c r="LVI28" s="25"/>
      <c r="LVJ28" s="25"/>
      <c r="LVK28" s="25"/>
      <c r="LVL28" s="25"/>
      <c r="LVM28" s="25"/>
      <c r="LVN28" s="25"/>
      <c r="LVO28" s="25"/>
      <c r="LVP28" s="25"/>
      <c r="LVQ28" s="25"/>
      <c r="LVR28" s="25"/>
      <c r="LVS28" s="25"/>
      <c r="LVT28" s="25"/>
      <c r="LVU28" s="25"/>
      <c r="LVV28" s="25"/>
      <c r="LVW28" s="25"/>
      <c r="LVX28" s="25"/>
      <c r="LVY28" s="25"/>
      <c r="LVZ28" s="25"/>
      <c r="LWA28" s="25"/>
      <c r="LWB28" s="25"/>
      <c r="LWC28" s="25"/>
      <c r="LWD28" s="25"/>
      <c r="LWE28" s="25"/>
      <c r="LWF28" s="25"/>
      <c r="LWG28" s="25"/>
      <c r="LWH28" s="25"/>
      <c r="LWI28" s="25"/>
      <c r="LWJ28" s="25"/>
      <c r="LWK28" s="25"/>
      <c r="LWL28" s="25"/>
      <c r="LWM28" s="25"/>
      <c r="LWN28" s="25"/>
      <c r="LWO28" s="25"/>
      <c r="LWP28" s="25"/>
      <c r="LWQ28" s="25"/>
      <c r="LWR28" s="25"/>
      <c r="LWS28" s="25"/>
      <c r="LWT28" s="25"/>
      <c r="LWU28" s="25"/>
      <c r="LWV28" s="25"/>
      <c r="LWW28" s="25"/>
      <c r="LWX28" s="25"/>
      <c r="LWY28" s="25"/>
      <c r="LWZ28" s="25"/>
      <c r="LXA28" s="25"/>
      <c r="LXB28" s="25"/>
      <c r="LXC28" s="25"/>
      <c r="LXD28" s="25"/>
      <c r="LXE28" s="25"/>
      <c r="LXF28" s="25"/>
      <c r="LXG28" s="25"/>
      <c r="LXH28" s="25"/>
      <c r="LXI28" s="25"/>
      <c r="LXJ28" s="25"/>
      <c r="LXK28" s="25"/>
      <c r="LXL28" s="25"/>
      <c r="LXM28" s="25"/>
      <c r="LXN28" s="25"/>
      <c r="LXO28" s="25"/>
      <c r="LXP28" s="25"/>
      <c r="LXQ28" s="25"/>
      <c r="LXR28" s="25"/>
      <c r="LXS28" s="25"/>
      <c r="LXT28" s="25"/>
      <c r="LXU28" s="25"/>
      <c r="LXV28" s="25"/>
      <c r="LXW28" s="25"/>
      <c r="LXX28" s="25"/>
      <c r="LXY28" s="25"/>
      <c r="LXZ28" s="25"/>
      <c r="LYA28" s="25"/>
      <c r="LYB28" s="25"/>
      <c r="LYC28" s="25"/>
      <c r="LYD28" s="25"/>
      <c r="LYE28" s="25"/>
      <c r="LYF28" s="25"/>
      <c r="LYG28" s="25"/>
      <c r="LYH28" s="25"/>
      <c r="LYI28" s="25"/>
      <c r="LYJ28" s="25"/>
      <c r="LYK28" s="25"/>
      <c r="LYL28" s="25"/>
      <c r="LYM28" s="25"/>
      <c r="LYN28" s="25"/>
      <c r="LYO28" s="25"/>
      <c r="LYP28" s="25"/>
      <c r="LYQ28" s="25"/>
      <c r="LYR28" s="25"/>
      <c r="LYS28" s="25"/>
      <c r="LYT28" s="25"/>
      <c r="LYU28" s="25"/>
      <c r="LYV28" s="25"/>
      <c r="LYW28" s="25"/>
      <c r="LYX28" s="25"/>
      <c r="LYY28" s="25"/>
      <c r="LYZ28" s="25"/>
      <c r="LZA28" s="25"/>
      <c r="LZB28" s="25"/>
      <c r="LZC28" s="25"/>
      <c r="LZD28" s="25"/>
      <c r="LZE28" s="25"/>
      <c r="LZF28" s="25"/>
      <c r="LZG28" s="25"/>
      <c r="LZH28" s="25"/>
      <c r="LZI28" s="25"/>
      <c r="LZJ28" s="25"/>
      <c r="LZK28" s="25"/>
      <c r="LZL28" s="25"/>
      <c r="LZM28" s="25"/>
      <c r="LZN28" s="25"/>
      <c r="LZO28" s="25"/>
      <c r="LZP28" s="25"/>
      <c r="LZQ28" s="25"/>
      <c r="LZR28" s="25"/>
      <c r="LZS28" s="25"/>
      <c r="LZT28" s="25"/>
      <c r="LZU28" s="25"/>
      <c r="LZV28" s="25"/>
      <c r="LZW28" s="25"/>
      <c r="LZX28" s="25"/>
      <c r="LZY28" s="25"/>
      <c r="LZZ28" s="25"/>
      <c r="MAA28" s="25"/>
      <c r="MAB28" s="25"/>
      <c r="MAC28" s="25"/>
      <c r="MAD28" s="25"/>
      <c r="MAE28" s="25"/>
      <c r="MAF28" s="25"/>
      <c r="MAG28" s="25"/>
      <c r="MAH28" s="25"/>
      <c r="MAI28" s="25"/>
      <c r="MAJ28" s="25"/>
      <c r="MAK28" s="25"/>
      <c r="MAL28" s="25"/>
      <c r="MAM28" s="25"/>
      <c r="MAN28" s="25"/>
      <c r="MAO28" s="25"/>
      <c r="MAP28" s="25"/>
      <c r="MAQ28" s="25"/>
      <c r="MAR28" s="25"/>
      <c r="MAS28" s="25"/>
      <c r="MAT28" s="25"/>
      <c r="MAU28" s="25"/>
      <c r="MAV28" s="25"/>
      <c r="MAW28" s="25"/>
      <c r="MAX28" s="25"/>
      <c r="MAY28" s="25"/>
      <c r="MAZ28" s="25"/>
      <c r="MBA28" s="25"/>
      <c r="MBB28" s="25"/>
      <c r="MBC28" s="25"/>
      <c r="MBD28" s="25"/>
      <c r="MBE28" s="25"/>
      <c r="MBF28" s="25"/>
      <c r="MBG28" s="25"/>
      <c r="MBH28" s="25"/>
      <c r="MBI28" s="25"/>
      <c r="MBJ28" s="25"/>
      <c r="MBK28" s="25"/>
      <c r="MBL28" s="25"/>
      <c r="MBM28" s="25"/>
      <c r="MBN28" s="25"/>
      <c r="MBO28" s="25"/>
      <c r="MBP28" s="25"/>
      <c r="MBQ28" s="25"/>
      <c r="MBR28" s="25"/>
      <c r="MBS28" s="25"/>
      <c r="MBT28" s="25"/>
      <c r="MBU28" s="25"/>
      <c r="MBV28" s="25"/>
      <c r="MBW28" s="25"/>
      <c r="MBX28" s="25"/>
      <c r="MBY28" s="25"/>
      <c r="MBZ28" s="25"/>
      <c r="MCA28" s="25"/>
      <c r="MCB28" s="25"/>
      <c r="MCC28" s="25"/>
      <c r="MCD28" s="25"/>
      <c r="MCE28" s="25"/>
      <c r="MCF28" s="25"/>
      <c r="MCG28" s="25"/>
      <c r="MCH28" s="25"/>
      <c r="MCI28" s="25"/>
      <c r="MCJ28" s="25"/>
      <c r="MCK28" s="25"/>
      <c r="MCL28" s="25"/>
      <c r="MCM28" s="25"/>
      <c r="MCN28" s="25"/>
      <c r="MCO28" s="25"/>
      <c r="MCP28" s="25"/>
      <c r="MCQ28" s="25"/>
      <c r="MCR28" s="25"/>
      <c r="MCS28" s="25"/>
      <c r="MCT28" s="25"/>
      <c r="MCU28" s="25"/>
      <c r="MCV28" s="25"/>
      <c r="MCW28" s="25"/>
      <c r="MCX28" s="25"/>
      <c r="MCY28" s="25"/>
      <c r="MCZ28" s="25"/>
      <c r="MDA28" s="25"/>
      <c r="MDB28" s="25"/>
      <c r="MDC28" s="25"/>
      <c r="MDD28" s="25"/>
      <c r="MDE28" s="25"/>
      <c r="MDF28" s="25"/>
      <c r="MDG28" s="25"/>
      <c r="MDH28" s="25"/>
      <c r="MDI28" s="25"/>
      <c r="MDJ28" s="25"/>
      <c r="MDK28" s="25"/>
      <c r="MDL28" s="25"/>
      <c r="MDM28" s="25"/>
      <c r="MDN28" s="25"/>
      <c r="MDO28" s="25"/>
      <c r="MDP28" s="25"/>
      <c r="MDQ28" s="25"/>
      <c r="MDR28" s="25"/>
      <c r="MDS28" s="25"/>
      <c r="MDT28" s="25"/>
      <c r="MDU28" s="25"/>
      <c r="MDV28" s="25"/>
      <c r="MDW28" s="25"/>
      <c r="MDX28" s="25"/>
      <c r="MDY28" s="25"/>
      <c r="MDZ28" s="25"/>
      <c r="MEA28" s="25"/>
      <c r="MEB28" s="25"/>
      <c r="MEC28" s="25"/>
      <c r="MED28" s="25"/>
      <c r="MEE28" s="25"/>
      <c r="MEF28" s="25"/>
      <c r="MEG28" s="25"/>
      <c r="MEH28" s="25"/>
      <c r="MEI28" s="25"/>
      <c r="MEJ28" s="25"/>
      <c r="MEK28" s="25"/>
      <c r="MEL28" s="25"/>
      <c r="MEM28" s="25"/>
      <c r="MEN28" s="25"/>
      <c r="MEO28" s="25"/>
      <c r="MEP28" s="25"/>
      <c r="MEQ28" s="25"/>
      <c r="MER28" s="25"/>
      <c r="MES28" s="25"/>
      <c r="MET28" s="25"/>
      <c r="MEU28" s="25"/>
      <c r="MEV28" s="25"/>
      <c r="MEW28" s="25"/>
      <c r="MEX28" s="25"/>
      <c r="MEY28" s="25"/>
      <c r="MEZ28" s="25"/>
      <c r="MFA28" s="25"/>
      <c r="MFB28" s="25"/>
      <c r="MFC28" s="25"/>
      <c r="MFD28" s="25"/>
      <c r="MFE28" s="25"/>
      <c r="MFF28" s="25"/>
      <c r="MFG28" s="25"/>
      <c r="MFH28" s="25"/>
      <c r="MFI28" s="25"/>
      <c r="MFJ28" s="25"/>
      <c r="MFK28" s="25"/>
      <c r="MFL28" s="25"/>
      <c r="MFM28" s="25"/>
      <c r="MFN28" s="25"/>
      <c r="MFO28" s="25"/>
      <c r="MFP28" s="25"/>
      <c r="MFQ28" s="25"/>
      <c r="MFR28" s="25"/>
      <c r="MFS28" s="25"/>
      <c r="MFT28" s="25"/>
      <c r="MFU28" s="25"/>
      <c r="MFV28" s="25"/>
      <c r="MFW28" s="25"/>
      <c r="MFX28" s="25"/>
      <c r="MFY28" s="25"/>
      <c r="MFZ28" s="25"/>
      <c r="MGA28" s="25"/>
      <c r="MGB28" s="25"/>
      <c r="MGC28" s="25"/>
      <c r="MGD28" s="25"/>
      <c r="MGE28" s="25"/>
      <c r="MGF28" s="25"/>
      <c r="MGG28" s="25"/>
      <c r="MGH28" s="25"/>
      <c r="MGI28" s="25"/>
      <c r="MGJ28" s="25"/>
      <c r="MGK28" s="25"/>
      <c r="MGL28" s="25"/>
      <c r="MGM28" s="25"/>
      <c r="MGN28" s="25"/>
      <c r="MGO28" s="25"/>
      <c r="MGP28" s="25"/>
      <c r="MGQ28" s="25"/>
      <c r="MGR28" s="25"/>
      <c r="MGS28" s="25"/>
      <c r="MGT28" s="25"/>
      <c r="MGU28" s="25"/>
      <c r="MGV28" s="25"/>
      <c r="MGW28" s="25"/>
      <c r="MGX28" s="25"/>
      <c r="MGY28" s="25"/>
      <c r="MGZ28" s="25"/>
      <c r="MHA28" s="25"/>
      <c r="MHB28" s="25"/>
      <c r="MHC28" s="25"/>
      <c r="MHD28" s="25"/>
      <c r="MHE28" s="25"/>
      <c r="MHF28" s="25"/>
      <c r="MHG28" s="25"/>
      <c r="MHH28" s="25"/>
      <c r="MHI28" s="25"/>
      <c r="MHJ28" s="25"/>
      <c r="MHK28" s="25"/>
      <c r="MHL28" s="25"/>
      <c r="MHM28" s="25"/>
      <c r="MHN28" s="25"/>
      <c r="MHO28" s="25"/>
      <c r="MHP28" s="25"/>
      <c r="MHQ28" s="25"/>
      <c r="MHR28" s="25"/>
      <c r="MHS28" s="25"/>
      <c r="MHT28" s="25"/>
      <c r="MHU28" s="25"/>
      <c r="MHV28" s="25"/>
      <c r="MHW28" s="25"/>
      <c r="MHX28" s="25"/>
      <c r="MHY28" s="25"/>
      <c r="MHZ28" s="25"/>
      <c r="MIA28" s="25"/>
      <c r="MIB28" s="25"/>
      <c r="MIC28" s="25"/>
      <c r="MID28" s="25"/>
      <c r="MIE28" s="25"/>
      <c r="MIF28" s="25"/>
      <c r="MIG28" s="25"/>
      <c r="MIH28" s="25"/>
      <c r="MII28" s="25"/>
      <c r="MIJ28" s="25"/>
      <c r="MIK28" s="25"/>
      <c r="MIL28" s="25"/>
      <c r="MIM28" s="25"/>
      <c r="MIN28" s="25"/>
      <c r="MIO28" s="25"/>
      <c r="MIP28" s="25"/>
      <c r="MIQ28" s="25"/>
      <c r="MIR28" s="25"/>
      <c r="MIS28" s="25"/>
      <c r="MIT28" s="25"/>
      <c r="MIU28" s="25"/>
      <c r="MIV28" s="25"/>
      <c r="MIW28" s="25"/>
      <c r="MIX28" s="25"/>
      <c r="MIY28" s="25"/>
      <c r="MIZ28" s="25"/>
      <c r="MJA28" s="25"/>
      <c r="MJB28" s="25"/>
      <c r="MJC28" s="25"/>
      <c r="MJD28" s="25"/>
      <c r="MJE28" s="25"/>
      <c r="MJF28" s="25"/>
      <c r="MJG28" s="25"/>
      <c r="MJH28" s="25"/>
      <c r="MJI28" s="25"/>
      <c r="MJJ28" s="25"/>
      <c r="MJK28" s="25"/>
      <c r="MJL28" s="25"/>
      <c r="MJM28" s="25"/>
      <c r="MJN28" s="25"/>
      <c r="MJO28" s="25"/>
      <c r="MJP28" s="25"/>
      <c r="MJQ28" s="25"/>
      <c r="MJR28" s="25"/>
      <c r="MJS28" s="25"/>
      <c r="MJT28" s="25"/>
      <c r="MJU28" s="25"/>
      <c r="MJV28" s="25"/>
      <c r="MJW28" s="25"/>
      <c r="MJX28" s="25"/>
      <c r="MJY28" s="25"/>
      <c r="MJZ28" s="25"/>
      <c r="MKA28" s="25"/>
      <c r="MKB28" s="25"/>
      <c r="MKC28" s="25"/>
      <c r="MKD28" s="25"/>
      <c r="MKE28" s="25"/>
      <c r="MKF28" s="25"/>
      <c r="MKG28" s="25"/>
      <c r="MKH28" s="25"/>
      <c r="MKI28" s="25"/>
      <c r="MKJ28" s="25"/>
      <c r="MKK28" s="25"/>
      <c r="MKL28" s="25"/>
      <c r="MKM28" s="25"/>
      <c r="MKN28" s="25"/>
      <c r="MKO28" s="25"/>
      <c r="MKP28" s="25"/>
      <c r="MKQ28" s="25"/>
      <c r="MKR28" s="25"/>
      <c r="MKS28" s="25"/>
      <c r="MKT28" s="25"/>
      <c r="MKU28" s="25"/>
      <c r="MKV28" s="25"/>
      <c r="MKW28" s="25"/>
      <c r="MKX28" s="25"/>
      <c r="MKY28" s="25"/>
      <c r="MKZ28" s="25"/>
      <c r="MLA28" s="25"/>
      <c r="MLB28" s="25"/>
      <c r="MLC28" s="25"/>
      <c r="MLD28" s="25"/>
      <c r="MLE28" s="25"/>
      <c r="MLF28" s="25"/>
      <c r="MLG28" s="25"/>
      <c r="MLH28" s="25"/>
      <c r="MLI28" s="25"/>
      <c r="MLJ28" s="25"/>
      <c r="MLK28" s="25"/>
      <c r="MLL28" s="25"/>
      <c r="MLM28" s="25"/>
      <c r="MLN28" s="25"/>
      <c r="MLO28" s="25"/>
      <c r="MLP28" s="25"/>
      <c r="MLQ28" s="25"/>
      <c r="MLR28" s="25"/>
      <c r="MLS28" s="25"/>
      <c r="MLT28" s="25"/>
      <c r="MLU28" s="25"/>
      <c r="MLV28" s="25"/>
      <c r="MLW28" s="25"/>
      <c r="MLX28" s="25"/>
      <c r="MLY28" s="25"/>
      <c r="MLZ28" s="25"/>
      <c r="MMA28" s="25"/>
      <c r="MMB28" s="25"/>
      <c r="MMC28" s="25"/>
      <c r="MMD28" s="25"/>
      <c r="MME28" s="25"/>
      <c r="MMF28" s="25"/>
      <c r="MMG28" s="25"/>
      <c r="MMH28" s="25"/>
      <c r="MMI28" s="25"/>
      <c r="MMJ28" s="25"/>
      <c r="MMK28" s="25"/>
      <c r="MML28" s="25"/>
      <c r="MMM28" s="25"/>
      <c r="MMN28" s="25"/>
      <c r="MMO28" s="25"/>
      <c r="MMP28" s="25"/>
      <c r="MMQ28" s="25"/>
      <c r="MMR28" s="25"/>
      <c r="MMS28" s="25"/>
      <c r="MMT28" s="25"/>
      <c r="MMU28" s="25"/>
      <c r="MMV28" s="25"/>
      <c r="MMW28" s="25"/>
      <c r="MMX28" s="25"/>
      <c r="MMY28" s="25"/>
      <c r="MMZ28" s="25"/>
      <c r="MNA28" s="25"/>
      <c r="MNB28" s="25"/>
      <c r="MNC28" s="25"/>
      <c r="MND28" s="25"/>
      <c r="MNE28" s="25"/>
      <c r="MNF28" s="25"/>
      <c r="MNG28" s="25"/>
      <c r="MNH28" s="25"/>
      <c r="MNI28" s="25"/>
      <c r="MNJ28" s="25"/>
      <c r="MNK28" s="25"/>
      <c r="MNL28" s="25"/>
      <c r="MNM28" s="25"/>
      <c r="MNN28" s="25"/>
      <c r="MNO28" s="25"/>
      <c r="MNP28" s="25"/>
      <c r="MNQ28" s="25"/>
      <c r="MNR28" s="25"/>
      <c r="MNS28" s="25"/>
      <c r="MNT28" s="25"/>
      <c r="MNU28" s="25"/>
      <c r="MNV28" s="25"/>
      <c r="MNW28" s="25"/>
      <c r="MNX28" s="25"/>
      <c r="MNY28" s="25"/>
      <c r="MNZ28" s="25"/>
      <c r="MOA28" s="25"/>
      <c r="MOB28" s="25"/>
      <c r="MOC28" s="25"/>
      <c r="MOD28" s="25"/>
      <c r="MOE28" s="25"/>
      <c r="MOF28" s="25"/>
      <c r="MOG28" s="25"/>
      <c r="MOH28" s="25"/>
      <c r="MOI28" s="25"/>
      <c r="MOJ28" s="25"/>
      <c r="MOK28" s="25"/>
      <c r="MOL28" s="25"/>
      <c r="MOM28" s="25"/>
      <c r="MON28" s="25"/>
      <c r="MOO28" s="25"/>
      <c r="MOP28" s="25"/>
      <c r="MOQ28" s="25"/>
      <c r="MOR28" s="25"/>
      <c r="MOS28" s="25"/>
      <c r="MOT28" s="25"/>
      <c r="MOU28" s="25"/>
      <c r="MOV28" s="25"/>
      <c r="MOW28" s="25"/>
      <c r="MOX28" s="25"/>
      <c r="MOY28" s="25"/>
      <c r="MOZ28" s="25"/>
      <c r="MPA28" s="25"/>
      <c r="MPB28" s="25"/>
      <c r="MPC28" s="25"/>
      <c r="MPD28" s="25"/>
      <c r="MPE28" s="25"/>
      <c r="MPF28" s="25"/>
      <c r="MPG28" s="25"/>
      <c r="MPH28" s="25"/>
      <c r="MPI28" s="25"/>
      <c r="MPJ28" s="25"/>
      <c r="MPK28" s="25"/>
      <c r="MPL28" s="25"/>
      <c r="MPM28" s="25"/>
      <c r="MPN28" s="25"/>
      <c r="MPO28" s="25"/>
      <c r="MPP28" s="25"/>
      <c r="MPQ28" s="25"/>
      <c r="MPR28" s="25"/>
      <c r="MPS28" s="25"/>
      <c r="MPT28" s="25"/>
      <c r="MPU28" s="25"/>
      <c r="MPV28" s="25"/>
      <c r="MPW28" s="25"/>
      <c r="MPX28" s="25"/>
      <c r="MPY28" s="25"/>
      <c r="MPZ28" s="25"/>
      <c r="MQA28" s="25"/>
      <c r="MQB28" s="25"/>
      <c r="MQC28" s="25"/>
      <c r="MQD28" s="25"/>
      <c r="MQE28" s="25"/>
      <c r="MQF28" s="25"/>
      <c r="MQG28" s="25"/>
      <c r="MQH28" s="25"/>
      <c r="MQI28" s="25"/>
      <c r="MQJ28" s="25"/>
      <c r="MQK28" s="25"/>
      <c r="MQL28" s="25"/>
      <c r="MQM28" s="25"/>
      <c r="MQN28" s="25"/>
      <c r="MQO28" s="25"/>
      <c r="MQP28" s="25"/>
      <c r="MQQ28" s="25"/>
      <c r="MQR28" s="25"/>
      <c r="MQS28" s="25"/>
      <c r="MQT28" s="25"/>
      <c r="MQU28" s="25"/>
      <c r="MQV28" s="25"/>
      <c r="MQW28" s="25"/>
      <c r="MQX28" s="25"/>
      <c r="MQY28" s="25"/>
      <c r="MQZ28" s="25"/>
      <c r="MRA28" s="25"/>
      <c r="MRB28" s="25"/>
      <c r="MRC28" s="25"/>
      <c r="MRD28" s="25"/>
      <c r="MRE28" s="25"/>
      <c r="MRF28" s="25"/>
      <c r="MRG28" s="25"/>
      <c r="MRH28" s="25"/>
      <c r="MRI28" s="25"/>
      <c r="MRJ28" s="25"/>
      <c r="MRK28" s="25"/>
      <c r="MRL28" s="25"/>
      <c r="MRM28" s="25"/>
      <c r="MRN28" s="25"/>
      <c r="MRO28" s="25"/>
      <c r="MRP28" s="25"/>
      <c r="MRQ28" s="25"/>
      <c r="MRR28" s="25"/>
      <c r="MRS28" s="25"/>
      <c r="MRT28" s="25"/>
      <c r="MRU28" s="25"/>
      <c r="MRV28" s="25"/>
      <c r="MRW28" s="25"/>
      <c r="MRX28" s="25"/>
      <c r="MRY28" s="25"/>
      <c r="MRZ28" s="25"/>
      <c r="MSA28" s="25"/>
      <c r="MSB28" s="25"/>
      <c r="MSC28" s="25"/>
      <c r="MSD28" s="25"/>
      <c r="MSE28" s="25"/>
      <c r="MSF28" s="25"/>
      <c r="MSG28" s="25"/>
      <c r="MSH28" s="25"/>
      <c r="MSI28" s="25"/>
      <c r="MSJ28" s="25"/>
      <c r="MSK28" s="25"/>
      <c r="MSL28" s="25"/>
      <c r="MSM28" s="25"/>
      <c r="MSN28" s="25"/>
      <c r="MSO28" s="25"/>
      <c r="MSP28" s="25"/>
      <c r="MSQ28" s="25"/>
      <c r="MSR28" s="25"/>
      <c r="MSS28" s="25"/>
      <c r="MST28" s="25"/>
      <c r="MSU28" s="25"/>
      <c r="MSV28" s="25"/>
      <c r="MSW28" s="25"/>
      <c r="MSX28" s="25"/>
      <c r="MSY28" s="25"/>
      <c r="MSZ28" s="25"/>
      <c r="MTA28" s="25"/>
      <c r="MTB28" s="25"/>
      <c r="MTC28" s="25"/>
      <c r="MTD28" s="25"/>
      <c r="MTE28" s="25"/>
      <c r="MTF28" s="25"/>
      <c r="MTG28" s="25"/>
      <c r="MTH28" s="25"/>
      <c r="MTI28" s="25"/>
      <c r="MTJ28" s="25"/>
      <c r="MTK28" s="25"/>
      <c r="MTL28" s="25"/>
      <c r="MTM28" s="25"/>
      <c r="MTN28" s="25"/>
      <c r="MTO28" s="25"/>
      <c r="MTP28" s="25"/>
      <c r="MTQ28" s="25"/>
      <c r="MTR28" s="25"/>
      <c r="MTS28" s="25"/>
      <c r="MTT28" s="25"/>
      <c r="MTU28" s="25"/>
      <c r="MTV28" s="25"/>
      <c r="MTW28" s="25"/>
      <c r="MTX28" s="25"/>
      <c r="MTY28" s="25"/>
      <c r="MTZ28" s="25"/>
      <c r="MUA28" s="25"/>
      <c r="MUB28" s="25"/>
      <c r="MUC28" s="25"/>
      <c r="MUD28" s="25"/>
      <c r="MUE28" s="25"/>
      <c r="MUF28" s="25"/>
      <c r="MUG28" s="25"/>
      <c r="MUH28" s="25"/>
      <c r="MUI28" s="25"/>
      <c r="MUJ28" s="25"/>
      <c r="MUK28" s="25"/>
      <c r="MUL28" s="25"/>
      <c r="MUM28" s="25"/>
      <c r="MUN28" s="25"/>
      <c r="MUO28" s="25"/>
      <c r="MUP28" s="25"/>
      <c r="MUQ28" s="25"/>
      <c r="MUR28" s="25"/>
      <c r="MUS28" s="25"/>
      <c r="MUT28" s="25"/>
      <c r="MUU28" s="25"/>
      <c r="MUV28" s="25"/>
      <c r="MUW28" s="25"/>
      <c r="MUX28" s="25"/>
      <c r="MUY28" s="25"/>
      <c r="MUZ28" s="25"/>
      <c r="MVA28" s="25"/>
      <c r="MVB28" s="25"/>
      <c r="MVC28" s="25"/>
      <c r="MVD28" s="25"/>
      <c r="MVE28" s="25"/>
      <c r="MVF28" s="25"/>
      <c r="MVG28" s="25"/>
      <c r="MVH28" s="25"/>
      <c r="MVI28" s="25"/>
      <c r="MVJ28" s="25"/>
      <c r="MVK28" s="25"/>
      <c r="MVL28" s="25"/>
      <c r="MVM28" s="25"/>
      <c r="MVN28" s="25"/>
      <c r="MVO28" s="25"/>
      <c r="MVP28" s="25"/>
      <c r="MVQ28" s="25"/>
      <c r="MVR28" s="25"/>
      <c r="MVS28" s="25"/>
      <c r="MVT28" s="25"/>
      <c r="MVU28" s="25"/>
      <c r="MVV28" s="25"/>
      <c r="MVW28" s="25"/>
      <c r="MVX28" s="25"/>
      <c r="MVY28" s="25"/>
      <c r="MVZ28" s="25"/>
      <c r="MWA28" s="25"/>
      <c r="MWB28" s="25"/>
      <c r="MWC28" s="25"/>
      <c r="MWD28" s="25"/>
      <c r="MWE28" s="25"/>
      <c r="MWF28" s="25"/>
      <c r="MWG28" s="25"/>
      <c r="MWH28" s="25"/>
      <c r="MWI28" s="25"/>
      <c r="MWJ28" s="25"/>
      <c r="MWK28" s="25"/>
      <c r="MWL28" s="25"/>
      <c r="MWM28" s="25"/>
      <c r="MWN28" s="25"/>
      <c r="MWO28" s="25"/>
      <c r="MWP28" s="25"/>
      <c r="MWQ28" s="25"/>
      <c r="MWR28" s="25"/>
      <c r="MWS28" s="25"/>
      <c r="MWT28" s="25"/>
      <c r="MWU28" s="25"/>
      <c r="MWV28" s="25"/>
      <c r="MWW28" s="25"/>
      <c r="MWX28" s="25"/>
      <c r="MWY28" s="25"/>
      <c r="MWZ28" s="25"/>
      <c r="MXA28" s="25"/>
      <c r="MXB28" s="25"/>
      <c r="MXC28" s="25"/>
      <c r="MXD28" s="25"/>
      <c r="MXE28" s="25"/>
      <c r="MXF28" s="25"/>
      <c r="MXG28" s="25"/>
      <c r="MXH28" s="25"/>
      <c r="MXI28" s="25"/>
      <c r="MXJ28" s="25"/>
      <c r="MXK28" s="25"/>
      <c r="MXL28" s="25"/>
      <c r="MXM28" s="25"/>
      <c r="MXN28" s="25"/>
      <c r="MXO28" s="25"/>
      <c r="MXP28" s="25"/>
      <c r="MXQ28" s="25"/>
      <c r="MXR28" s="25"/>
      <c r="MXS28" s="25"/>
      <c r="MXT28" s="25"/>
      <c r="MXU28" s="25"/>
      <c r="MXV28" s="25"/>
      <c r="MXW28" s="25"/>
      <c r="MXX28" s="25"/>
      <c r="MXY28" s="25"/>
      <c r="MXZ28" s="25"/>
      <c r="MYA28" s="25"/>
      <c r="MYB28" s="25"/>
      <c r="MYC28" s="25"/>
      <c r="MYD28" s="25"/>
      <c r="MYE28" s="25"/>
      <c r="MYF28" s="25"/>
      <c r="MYG28" s="25"/>
      <c r="MYH28" s="25"/>
      <c r="MYI28" s="25"/>
      <c r="MYJ28" s="25"/>
      <c r="MYK28" s="25"/>
      <c r="MYL28" s="25"/>
      <c r="MYM28" s="25"/>
      <c r="MYN28" s="25"/>
      <c r="MYO28" s="25"/>
      <c r="MYP28" s="25"/>
      <c r="MYQ28" s="25"/>
      <c r="MYR28" s="25"/>
      <c r="MYS28" s="25"/>
      <c r="MYT28" s="25"/>
      <c r="MYU28" s="25"/>
      <c r="MYV28" s="25"/>
      <c r="MYW28" s="25"/>
      <c r="MYX28" s="25"/>
      <c r="MYY28" s="25"/>
      <c r="MYZ28" s="25"/>
      <c r="MZA28" s="25"/>
      <c r="MZB28" s="25"/>
      <c r="MZC28" s="25"/>
      <c r="MZD28" s="25"/>
      <c r="MZE28" s="25"/>
      <c r="MZF28" s="25"/>
      <c r="MZG28" s="25"/>
      <c r="MZH28" s="25"/>
      <c r="MZI28" s="25"/>
      <c r="MZJ28" s="25"/>
      <c r="MZK28" s="25"/>
      <c r="MZL28" s="25"/>
      <c r="MZM28" s="25"/>
      <c r="MZN28" s="25"/>
      <c r="MZO28" s="25"/>
      <c r="MZP28" s="25"/>
      <c r="MZQ28" s="25"/>
      <c r="MZR28" s="25"/>
      <c r="MZS28" s="25"/>
      <c r="MZT28" s="25"/>
      <c r="MZU28" s="25"/>
      <c r="MZV28" s="25"/>
      <c r="MZW28" s="25"/>
      <c r="MZX28" s="25"/>
      <c r="MZY28" s="25"/>
      <c r="MZZ28" s="25"/>
      <c r="NAA28" s="25"/>
      <c r="NAB28" s="25"/>
      <c r="NAC28" s="25"/>
      <c r="NAD28" s="25"/>
      <c r="NAE28" s="25"/>
      <c r="NAF28" s="25"/>
      <c r="NAG28" s="25"/>
      <c r="NAH28" s="25"/>
      <c r="NAI28" s="25"/>
      <c r="NAJ28" s="25"/>
      <c r="NAK28" s="25"/>
      <c r="NAL28" s="25"/>
      <c r="NAM28" s="25"/>
      <c r="NAN28" s="25"/>
      <c r="NAO28" s="25"/>
      <c r="NAP28" s="25"/>
      <c r="NAQ28" s="25"/>
      <c r="NAR28" s="25"/>
      <c r="NAS28" s="25"/>
      <c r="NAT28" s="25"/>
      <c r="NAU28" s="25"/>
      <c r="NAV28" s="25"/>
      <c r="NAW28" s="25"/>
      <c r="NAX28" s="25"/>
      <c r="NAY28" s="25"/>
      <c r="NAZ28" s="25"/>
      <c r="NBA28" s="25"/>
      <c r="NBB28" s="25"/>
      <c r="NBC28" s="25"/>
      <c r="NBD28" s="25"/>
      <c r="NBE28" s="25"/>
      <c r="NBF28" s="25"/>
      <c r="NBG28" s="25"/>
      <c r="NBH28" s="25"/>
      <c r="NBI28" s="25"/>
      <c r="NBJ28" s="25"/>
      <c r="NBK28" s="25"/>
      <c r="NBL28" s="25"/>
      <c r="NBM28" s="25"/>
      <c r="NBN28" s="25"/>
      <c r="NBO28" s="25"/>
      <c r="NBP28" s="25"/>
      <c r="NBQ28" s="25"/>
      <c r="NBR28" s="25"/>
      <c r="NBS28" s="25"/>
      <c r="NBT28" s="25"/>
      <c r="NBU28" s="25"/>
      <c r="NBV28" s="25"/>
      <c r="NBW28" s="25"/>
      <c r="NBX28" s="25"/>
      <c r="NBY28" s="25"/>
      <c r="NBZ28" s="25"/>
      <c r="NCA28" s="25"/>
      <c r="NCB28" s="25"/>
      <c r="NCC28" s="25"/>
      <c r="NCD28" s="25"/>
      <c r="NCE28" s="25"/>
      <c r="NCF28" s="25"/>
      <c r="NCG28" s="25"/>
      <c r="NCH28" s="25"/>
      <c r="NCI28" s="25"/>
      <c r="NCJ28" s="25"/>
      <c r="NCK28" s="25"/>
      <c r="NCL28" s="25"/>
      <c r="NCM28" s="25"/>
      <c r="NCN28" s="25"/>
      <c r="NCO28" s="25"/>
      <c r="NCP28" s="25"/>
      <c r="NCQ28" s="25"/>
      <c r="NCR28" s="25"/>
      <c r="NCS28" s="25"/>
      <c r="NCT28" s="25"/>
      <c r="NCU28" s="25"/>
      <c r="NCV28" s="25"/>
      <c r="NCW28" s="25"/>
      <c r="NCX28" s="25"/>
      <c r="NCY28" s="25"/>
      <c r="NCZ28" s="25"/>
      <c r="NDA28" s="25"/>
      <c r="NDB28" s="25"/>
      <c r="NDC28" s="25"/>
      <c r="NDD28" s="25"/>
      <c r="NDE28" s="25"/>
      <c r="NDF28" s="25"/>
      <c r="NDG28" s="25"/>
      <c r="NDH28" s="25"/>
      <c r="NDI28" s="25"/>
      <c r="NDJ28" s="25"/>
      <c r="NDK28" s="25"/>
      <c r="NDL28" s="25"/>
      <c r="NDM28" s="25"/>
      <c r="NDN28" s="25"/>
      <c r="NDO28" s="25"/>
      <c r="NDP28" s="25"/>
      <c r="NDQ28" s="25"/>
      <c r="NDR28" s="25"/>
      <c r="NDS28" s="25"/>
      <c r="NDT28" s="25"/>
      <c r="NDU28" s="25"/>
      <c r="NDV28" s="25"/>
      <c r="NDW28" s="25"/>
      <c r="NDX28" s="25"/>
      <c r="NDY28" s="25"/>
      <c r="NDZ28" s="25"/>
      <c r="NEA28" s="25"/>
      <c r="NEB28" s="25"/>
      <c r="NEC28" s="25"/>
      <c r="NED28" s="25"/>
      <c r="NEE28" s="25"/>
      <c r="NEF28" s="25"/>
      <c r="NEG28" s="25"/>
      <c r="NEH28" s="25"/>
      <c r="NEI28" s="25"/>
      <c r="NEJ28" s="25"/>
      <c r="NEK28" s="25"/>
      <c r="NEL28" s="25"/>
      <c r="NEM28" s="25"/>
      <c r="NEN28" s="25"/>
      <c r="NEO28" s="25"/>
      <c r="NEP28" s="25"/>
      <c r="NEQ28" s="25"/>
      <c r="NER28" s="25"/>
      <c r="NES28" s="25"/>
      <c r="NET28" s="25"/>
      <c r="NEU28" s="25"/>
      <c r="NEV28" s="25"/>
      <c r="NEW28" s="25"/>
      <c r="NEX28" s="25"/>
      <c r="NEY28" s="25"/>
      <c r="NEZ28" s="25"/>
      <c r="NFA28" s="25"/>
      <c r="NFB28" s="25"/>
      <c r="NFC28" s="25"/>
      <c r="NFD28" s="25"/>
      <c r="NFE28" s="25"/>
      <c r="NFF28" s="25"/>
      <c r="NFG28" s="25"/>
      <c r="NFH28" s="25"/>
      <c r="NFI28" s="25"/>
      <c r="NFJ28" s="25"/>
      <c r="NFK28" s="25"/>
      <c r="NFL28" s="25"/>
      <c r="NFM28" s="25"/>
      <c r="NFN28" s="25"/>
      <c r="NFO28" s="25"/>
      <c r="NFP28" s="25"/>
      <c r="NFQ28" s="25"/>
      <c r="NFR28" s="25"/>
      <c r="NFS28" s="25"/>
      <c r="NFT28" s="25"/>
      <c r="NFU28" s="25"/>
      <c r="NFV28" s="25"/>
      <c r="NFW28" s="25"/>
      <c r="NFX28" s="25"/>
      <c r="NFY28" s="25"/>
      <c r="NFZ28" s="25"/>
      <c r="NGA28" s="25"/>
      <c r="NGB28" s="25"/>
      <c r="NGC28" s="25"/>
      <c r="NGD28" s="25"/>
      <c r="NGE28" s="25"/>
      <c r="NGF28" s="25"/>
      <c r="NGG28" s="25"/>
      <c r="NGH28" s="25"/>
      <c r="NGI28" s="25"/>
      <c r="NGJ28" s="25"/>
      <c r="NGK28" s="25"/>
      <c r="NGL28" s="25"/>
      <c r="NGM28" s="25"/>
      <c r="NGN28" s="25"/>
      <c r="NGO28" s="25"/>
      <c r="NGP28" s="25"/>
      <c r="NGQ28" s="25"/>
      <c r="NGR28" s="25"/>
      <c r="NGS28" s="25"/>
      <c r="NGT28" s="25"/>
      <c r="NGU28" s="25"/>
      <c r="NGV28" s="25"/>
      <c r="NGW28" s="25"/>
      <c r="NGX28" s="25"/>
      <c r="NGY28" s="25"/>
      <c r="NGZ28" s="25"/>
      <c r="NHA28" s="25"/>
      <c r="NHB28" s="25"/>
      <c r="NHC28" s="25"/>
      <c r="NHD28" s="25"/>
      <c r="NHE28" s="25"/>
      <c r="NHF28" s="25"/>
      <c r="NHG28" s="25"/>
      <c r="NHH28" s="25"/>
      <c r="NHI28" s="25"/>
      <c r="NHJ28" s="25"/>
      <c r="NHK28" s="25"/>
      <c r="NHL28" s="25"/>
      <c r="NHM28" s="25"/>
      <c r="NHN28" s="25"/>
      <c r="NHO28" s="25"/>
      <c r="NHP28" s="25"/>
      <c r="NHQ28" s="25"/>
      <c r="NHR28" s="25"/>
      <c r="NHS28" s="25"/>
      <c r="NHT28" s="25"/>
      <c r="NHU28" s="25"/>
      <c r="NHV28" s="25"/>
      <c r="NHW28" s="25"/>
      <c r="NHX28" s="25"/>
      <c r="NHY28" s="25"/>
      <c r="NHZ28" s="25"/>
      <c r="NIA28" s="25"/>
      <c r="NIB28" s="25"/>
      <c r="NIC28" s="25"/>
      <c r="NID28" s="25"/>
      <c r="NIE28" s="25"/>
      <c r="NIF28" s="25"/>
      <c r="NIG28" s="25"/>
      <c r="NIH28" s="25"/>
      <c r="NII28" s="25"/>
      <c r="NIJ28" s="25"/>
      <c r="NIK28" s="25"/>
      <c r="NIL28" s="25"/>
      <c r="NIM28" s="25"/>
      <c r="NIN28" s="25"/>
      <c r="NIO28" s="25"/>
      <c r="NIP28" s="25"/>
      <c r="NIQ28" s="25"/>
      <c r="NIR28" s="25"/>
      <c r="NIS28" s="25"/>
      <c r="NIT28" s="25"/>
      <c r="NIU28" s="25"/>
      <c r="NIV28" s="25"/>
      <c r="NIW28" s="25"/>
      <c r="NIX28" s="25"/>
      <c r="NIY28" s="25"/>
      <c r="NIZ28" s="25"/>
      <c r="NJA28" s="25"/>
      <c r="NJB28" s="25"/>
      <c r="NJC28" s="25"/>
      <c r="NJD28" s="25"/>
      <c r="NJE28" s="25"/>
      <c r="NJF28" s="25"/>
      <c r="NJG28" s="25"/>
      <c r="NJH28" s="25"/>
      <c r="NJI28" s="25"/>
      <c r="NJJ28" s="25"/>
      <c r="NJK28" s="25"/>
      <c r="NJL28" s="25"/>
      <c r="NJM28" s="25"/>
      <c r="NJN28" s="25"/>
      <c r="NJO28" s="25"/>
      <c r="NJP28" s="25"/>
      <c r="NJQ28" s="25"/>
      <c r="NJR28" s="25"/>
      <c r="NJS28" s="25"/>
      <c r="NJT28" s="25"/>
      <c r="NJU28" s="25"/>
      <c r="NJV28" s="25"/>
      <c r="NJW28" s="25"/>
      <c r="NJX28" s="25"/>
      <c r="NJY28" s="25"/>
      <c r="NJZ28" s="25"/>
      <c r="NKA28" s="25"/>
      <c r="NKB28" s="25"/>
      <c r="NKC28" s="25"/>
      <c r="NKD28" s="25"/>
      <c r="NKE28" s="25"/>
      <c r="NKF28" s="25"/>
      <c r="NKG28" s="25"/>
      <c r="NKH28" s="25"/>
      <c r="NKI28" s="25"/>
      <c r="NKJ28" s="25"/>
      <c r="NKK28" s="25"/>
      <c r="NKL28" s="25"/>
      <c r="NKM28" s="25"/>
      <c r="NKN28" s="25"/>
      <c r="NKO28" s="25"/>
      <c r="NKP28" s="25"/>
      <c r="NKQ28" s="25"/>
      <c r="NKR28" s="25"/>
      <c r="NKS28" s="25"/>
      <c r="NKT28" s="25"/>
      <c r="NKU28" s="25"/>
      <c r="NKV28" s="25"/>
      <c r="NKW28" s="25"/>
      <c r="NKX28" s="25"/>
      <c r="NKY28" s="25"/>
      <c r="NKZ28" s="25"/>
      <c r="NLA28" s="25"/>
      <c r="NLB28" s="25"/>
      <c r="NLC28" s="25"/>
      <c r="NLD28" s="25"/>
      <c r="NLE28" s="25"/>
      <c r="NLF28" s="25"/>
      <c r="NLG28" s="25"/>
      <c r="NLH28" s="25"/>
      <c r="NLI28" s="25"/>
      <c r="NLJ28" s="25"/>
      <c r="NLK28" s="25"/>
      <c r="NLL28" s="25"/>
      <c r="NLM28" s="25"/>
      <c r="NLN28" s="25"/>
      <c r="NLO28" s="25"/>
      <c r="NLP28" s="25"/>
      <c r="NLQ28" s="25"/>
      <c r="NLR28" s="25"/>
      <c r="NLS28" s="25"/>
      <c r="NLT28" s="25"/>
      <c r="NLU28" s="25"/>
      <c r="NLV28" s="25"/>
      <c r="NLW28" s="25"/>
      <c r="NLX28" s="25"/>
      <c r="NLY28" s="25"/>
      <c r="NLZ28" s="25"/>
      <c r="NMA28" s="25"/>
      <c r="NMB28" s="25"/>
      <c r="NMC28" s="25"/>
      <c r="NMD28" s="25"/>
      <c r="NME28" s="25"/>
      <c r="NMF28" s="25"/>
      <c r="NMG28" s="25"/>
      <c r="NMH28" s="25"/>
      <c r="NMI28" s="25"/>
      <c r="NMJ28" s="25"/>
      <c r="NMK28" s="25"/>
      <c r="NML28" s="25"/>
      <c r="NMM28" s="25"/>
      <c r="NMN28" s="25"/>
      <c r="NMO28" s="25"/>
      <c r="NMP28" s="25"/>
      <c r="NMQ28" s="25"/>
      <c r="NMR28" s="25"/>
      <c r="NMS28" s="25"/>
      <c r="NMT28" s="25"/>
      <c r="NMU28" s="25"/>
      <c r="NMV28" s="25"/>
      <c r="NMW28" s="25"/>
      <c r="NMX28" s="25"/>
      <c r="NMY28" s="25"/>
      <c r="NMZ28" s="25"/>
      <c r="NNA28" s="25"/>
      <c r="NNB28" s="25"/>
      <c r="NNC28" s="25"/>
      <c r="NND28" s="25"/>
      <c r="NNE28" s="25"/>
      <c r="NNF28" s="25"/>
      <c r="NNG28" s="25"/>
      <c r="NNH28" s="25"/>
      <c r="NNI28" s="25"/>
      <c r="NNJ28" s="25"/>
      <c r="NNK28" s="25"/>
      <c r="NNL28" s="25"/>
      <c r="NNM28" s="25"/>
      <c r="NNN28" s="25"/>
      <c r="NNO28" s="25"/>
      <c r="NNP28" s="25"/>
      <c r="NNQ28" s="25"/>
      <c r="NNR28" s="25"/>
      <c r="NNS28" s="25"/>
      <c r="NNT28" s="25"/>
      <c r="NNU28" s="25"/>
      <c r="NNV28" s="25"/>
      <c r="NNW28" s="25"/>
      <c r="NNX28" s="25"/>
      <c r="NNY28" s="25"/>
      <c r="NNZ28" s="25"/>
      <c r="NOA28" s="25"/>
      <c r="NOB28" s="25"/>
      <c r="NOC28" s="25"/>
      <c r="NOD28" s="25"/>
      <c r="NOE28" s="25"/>
      <c r="NOF28" s="25"/>
      <c r="NOG28" s="25"/>
      <c r="NOH28" s="25"/>
      <c r="NOI28" s="25"/>
      <c r="NOJ28" s="25"/>
      <c r="NOK28" s="25"/>
      <c r="NOL28" s="25"/>
      <c r="NOM28" s="25"/>
      <c r="NON28" s="25"/>
      <c r="NOO28" s="25"/>
      <c r="NOP28" s="25"/>
      <c r="NOQ28" s="25"/>
      <c r="NOR28" s="25"/>
      <c r="NOS28" s="25"/>
      <c r="NOT28" s="25"/>
      <c r="NOU28" s="25"/>
      <c r="NOV28" s="25"/>
      <c r="NOW28" s="25"/>
      <c r="NOX28" s="25"/>
      <c r="NOY28" s="25"/>
      <c r="NOZ28" s="25"/>
      <c r="NPA28" s="25"/>
      <c r="NPB28" s="25"/>
      <c r="NPC28" s="25"/>
      <c r="NPD28" s="25"/>
      <c r="NPE28" s="25"/>
      <c r="NPF28" s="25"/>
      <c r="NPG28" s="25"/>
      <c r="NPH28" s="25"/>
      <c r="NPI28" s="25"/>
      <c r="NPJ28" s="25"/>
      <c r="NPK28" s="25"/>
      <c r="NPL28" s="25"/>
      <c r="NPM28" s="25"/>
      <c r="NPN28" s="25"/>
      <c r="NPO28" s="25"/>
      <c r="NPP28" s="25"/>
      <c r="NPQ28" s="25"/>
      <c r="NPR28" s="25"/>
      <c r="NPS28" s="25"/>
      <c r="NPT28" s="25"/>
      <c r="NPU28" s="25"/>
      <c r="NPV28" s="25"/>
      <c r="NPW28" s="25"/>
      <c r="NPX28" s="25"/>
      <c r="NPY28" s="25"/>
      <c r="NPZ28" s="25"/>
      <c r="NQA28" s="25"/>
      <c r="NQB28" s="25"/>
      <c r="NQC28" s="25"/>
      <c r="NQD28" s="25"/>
      <c r="NQE28" s="25"/>
      <c r="NQF28" s="25"/>
      <c r="NQG28" s="25"/>
      <c r="NQH28" s="25"/>
      <c r="NQI28" s="25"/>
      <c r="NQJ28" s="25"/>
      <c r="NQK28" s="25"/>
      <c r="NQL28" s="25"/>
      <c r="NQM28" s="25"/>
      <c r="NQN28" s="25"/>
      <c r="NQO28" s="25"/>
      <c r="NQP28" s="25"/>
      <c r="NQQ28" s="25"/>
      <c r="NQR28" s="25"/>
      <c r="NQS28" s="25"/>
      <c r="NQT28" s="25"/>
      <c r="NQU28" s="25"/>
      <c r="NQV28" s="25"/>
      <c r="NQW28" s="25"/>
      <c r="NQX28" s="25"/>
      <c r="NQY28" s="25"/>
      <c r="NQZ28" s="25"/>
      <c r="NRA28" s="25"/>
      <c r="NRB28" s="25"/>
      <c r="NRC28" s="25"/>
      <c r="NRD28" s="25"/>
      <c r="NRE28" s="25"/>
      <c r="NRF28" s="25"/>
      <c r="NRG28" s="25"/>
      <c r="NRH28" s="25"/>
      <c r="NRI28" s="25"/>
      <c r="NRJ28" s="25"/>
      <c r="NRK28" s="25"/>
      <c r="NRL28" s="25"/>
      <c r="NRM28" s="25"/>
      <c r="NRN28" s="25"/>
      <c r="NRO28" s="25"/>
      <c r="NRP28" s="25"/>
      <c r="NRQ28" s="25"/>
      <c r="NRR28" s="25"/>
      <c r="NRS28" s="25"/>
      <c r="NRT28" s="25"/>
      <c r="NRU28" s="25"/>
      <c r="NRV28" s="25"/>
      <c r="NRW28" s="25"/>
      <c r="NRX28" s="25"/>
      <c r="NRY28" s="25"/>
      <c r="NRZ28" s="25"/>
      <c r="NSA28" s="25"/>
      <c r="NSB28" s="25"/>
      <c r="NSC28" s="25"/>
      <c r="NSD28" s="25"/>
      <c r="NSE28" s="25"/>
      <c r="NSF28" s="25"/>
      <c r="NSG28" s="25"/>
      <c r="NSH28" s="25"/>
      <c r="NSI28" s="25"/>
      <c r="NSJ28" s="25"/>
      <c r="NSK28" s="25"/>
      <c r="NSL28" s="25"/>
      <c r="NSM28" s="25"/>
      <c r="NSN28" s="25"/>
      <c r="NSO28" s="25"/>
      <c r="NSP28" s="25"/>
      <c r="NSQ28" s="25"/>
      <c r="NSR28" s="25"/>
      <c r="NSS28" s="25"/>
      <c r="NST28" s="25"/>
      <c r="NSU28" s="25"/>
      <c r="NSV28" s="25"/>
      <c r="NSW28" s="25"/>
      <c r="NSX28" s="25"/>
      <c r="NSY28" s="25"/>
      <c r="NSZ28" s="25"/>
      <c r="NTA28" s="25"/>
      <c r="NTB28" s="25"/>
      <c r="NTC28" s="25"/>
      <c r="NTD28" s="25"/>
      <c r="NTE28" s="25"/>
      <c r="NTF28" s="25"/>
      <c r="NTG28" s="25"/>
      <c r="NTH28" s="25"/>
      <c r="NTI28" s="25"/>
      <c r="NTJ28" s="25"/>
      <c r="NTK28" s="25"/>
      <c r="NTL28" s="25"/>
      <c r="NTM28" s="25"/>
      <c r="NTN28" s="25"/>
      <c r="NTO28" s="25"/>
      <c r="NTP28" s="25"/>
      <c r="NTQ28" s="25"/>
      <c r="NTR28" s="25"/>
      <c r="NTS28" s="25"/>
      <c r="NTT28" s="25"/>
      <c r="NTU28" s="25"/>
      <c r="NTV28" s="25"/>
      <c r="NTW28" s="25"/>
      <c r="NTX28" s="25"/>
      <c r="NTY28" s="25"/>
      <c r="NTZ28" s="25"/>
      <c r="NUA28" s="25"/>
      <c r="NUB28" s="25"/>
      <c r="NUC28" s="25"/>
      <c r="NUD28" s="25"/>
      <c r="NUE28" s="25"/>
      <c r="NUF28" s="25"/>
      <c r="NUG28" s="25"/>
      <c r="NUH28" s="25"/>
      <c r="NUI28" s="25"/>
      <c r="NUJ28" s="25"/>
      <c r="NUK28" s="25"/>
      <c r="NUL28" s="25"/>
      <c r="NUM28" s="25"/>
      <c r="NUN28" s="25"/>
      <c r="NUO28" s="25"/>
      <c r="NUP28" s="25"/>
      <c r="NUQ28" s="25"/>
      <c r="NUR28" s="25"/>
      <c r="NUS28" s="25"/>
      <c r="NUT28" s="25"/>
      <c r="NUU28" s="25"/>
      <c r="NUV28" s="25"/>
      <c r="NUW28" s="25"/>
      <c r="NUX28" s="25"/>
      <c r="NUY28" s="25"/>
      <c r="NUZ28" s="25"/>
      <c r="NVA28" s="25"/>
      <c r="NVB28" s="25"/>
      <c r="NVC28" s="25"/>
      <c r="NVD28" s="25"/>
      <c r="NVE28" s="25"/>
      <c r="NVF28" s="25"/>
      <c r="NVG28" s="25"/>
      <c r="NVH28" s="25"/>
      <c r="NVI28" s="25"/>
      <c r="NVJ28" s="25"/>
      <c r="NVK28" s="25"/>
      <c r="NVL28" s="25"/>
      <c r="NVM28" s="25"/>
      <c r="NVN28" s="25"/>
      <c r="NVO28" s="25"/>
      <c r="NVP28" s="25"/>
      <c r="NVQ28" s="25"/>
      <c r="NVR28" s="25"/>
      <c r="NVS28" s="25"/>
      <c r="NVT28" s="25"/>
      <c r="NVU28" s="25"/>
      <c r="NVV28" s="25"/>
      <c r="NVW28" s="25"/>
      <c r="NVX28" s="25"/>
      <c r="NVY28" s="25"/>
      <c r="NVZ28" s="25"/>
      <c r="NWA28" s="25"/>
      <c r="NWB28" s="25"/>
      <c r="NWC28" s="25"/>
      <c r="NWD28" s="25"/>
      <c r="NWE28" s="25"/>
      <c r="NWF28" s="25"/>
      <c r="NWG28" s="25"/>
      <c r="NWH28" s="25"/>
      <c r="NWI28" s="25"/>
      <c r="NWJ28" s="25"/>
      <c r="NWK28" s="25"/>
      <c r="NWL28" s="25"/>
      <c r="NWM28" s="25"/>
      <c r="NWN28" s="25"/>
      <c r="NWO28" s="25"/>
      <c r="NWP28" s="25"/>
      <c r="NWQ28" s="25"/>
      <c r="NWR28" s="25"/>
      <c r="NWS28" s="25"/>
      <c r="NWT28" s="25"/>
      <c r="NWU28" s="25"/>
      <c r="NWV28" s="25"/>
      <c r="NWW28" s="25"/>
      <c r="NWX28" s="25"/>
      <c r="NWY28" s="25"/>
      <c r="NWZ28" s="25"/>
      <c r="NXA28" s="25"/>
      <c r="NXB28" s="25"/>
      <c r="NXC28" s="25"/>
      <c r="NXD28" s="25"/>
      <c r="NXE28" s="25"/>
      <c r="NXF28" s="25"/>
      <c r="NXG28" s="25"/>
      <c r="NXH28" s="25"/>
      <c r="NXI28" s="25"/>
      <c r="NXJ28" s="25"/>
      <c r="NXK28" s="25"/>
      <c r="NXL28" s="25"/>
      <c r="NXM28" s="25"/>
      <c r="NXN28" s="25"/>
      <c r="NXO28" s="25"/>
      <c r="NXP28" s="25"/>
      <c r="NXQ28" s="25"/>
      <c r="NXR28" s="25"/>
      <c r="NXS28" s="25"/>
      <c r="NXT28" s="25"/>
      <c r="NXU28" s="25"/>
      <c r="NXV28" s="25"/>
      <c r="NXW28" s="25"/>
      <c r="NXX28" s="25"/>
      <c r="NXY28" s="25"/>
      <c r="NXZ28" s="25"/>
      <c r="NYA28" s="25"/>
      <c r="NYB28" s="25"/>
      <c r="NYC28" s="25"/>
      <c r="NYD28" s="25"/>
      <c r="NYE28" s="25"/>
      <c r="NYF28" s="25"/>
      <c r="NYG28" s="25"/>
      <c r="NYH28" s="25"/>
      <c r="NYI28" s="25"/>
      <c r="NYJ28" s="25"/>
      <c r="NYK28" s="25"/>
      <c r="NYL28" s="25"/>
      <c r="NYM28" s="25"/>
      <c r="NYN28" s="25"/>
      <c r="NYO28" s="25"/>
      <c r="NYP28" s="25"/>
      <c r="NYQ28" s="25"/>
      <c r="NYR28" s="25"/>
      <c r="NYS28" s="25"/>
      <c r="NYT28" s="25"/>
      <c r="NYU28" s="25"/>
      <c r="NYV28" s="25"/>
      <c r="NYW28" s="25"/>
      <c r="NYX28" s="25"/>
      <c r="NYY28" s="25"/>
      <c r="NYZ28" s="25"/>
      <c r="NZA28" s="25"/>
      <c r="NZB28" s="25"/>
      <c r="NZC28" s="25"/>
      <c r="NZD28" s="25"/>
      <c r="NZE28" s="25"/>
      <c r="NZF28" s="25"/>
      <c r="NZG28" s="25"/>
      <c r="NZH28" s="25"/>
      <c r="NZI28" s="25"/>
      <c r="NZJ28" s="25"/>
      <c r="NZK28" s="25"/>
      <c r="NZL28" s="25"/>
      <c r="NZM28" s="25"/>
      <c r="NZN28" s="25"/>
      <c r="NZO28" s="25"/>
      <c r="NZP28" s="25"/>
      <c r="NZQ28" s="25"/>
      <c r="NZR28" s="25"/>
      <c r="NZS28" s="25"/>
      <c r="NZT28" s="25"/>
      <c r="NZU28" s="25"/>
      <c r="NZV28" s="25"/>
      <c r="NZW28" s="25"/>
      <c r="NZX28" s="25"/>
      <c r="NZY28" s="25"/>
      <c r="NZZ28" s="25"/>
      <c r="OAA28" s="25"/>
      <c r="OAB28" s="25"/>
      <c r="OAC28" s="25"/>
      <c r="OAD28" s="25"/>
      <c r="OAE28" s="25"/>
      <c r="OAF28" s="25"/>
      <c r="OAG28" s="25"/>
      <c r="OAH28" s="25"/>
      <c r="OAI28" s="25"/>
      <c r="OAJ28" s="25"/>
      <c r="OAK28" s="25"/>
      <c r="OAL28" s="25"/>
      <c r="OAM28" s="25"/>
      <c r="OAN28" s="25"/>
      <c r="OAO28" s="25"/>
      <c r="OAP28" s="25"/>
      <c r="OAQ28" s="25"/>
      <c r="OAR28" s="25"/>
      <c r="OAS28" s="25"/>
      <c r="OAT28" s="25"/>
      <c r="OAU28" s="25"/>
      <c r="OAV28" s="25"/>
      <c r="OAW28" s="25"/>
      <c r="OAX28" s="25"/>
      <c r="OAY28" s="25"/>
      <c r="OAZ28" s="25"/>
      <c r="OBA28" s="25"/>
      <c r="OBB28" s="25"/>
      <c r="OBC28" s="25"/>
      <c r="OBD28" s="25"/>
      <c r="OBE28" s="25"/>
      <c r="OBF28" s="25"/>
      <c r="OBG28" s="25"/>
      <c r="OBH28" s="25"/>
      <c r="OBI28" s="25"/>
      <c r="OBJ28" s="25"/>
      <c r="OBK28" s="25"/>
      <c r="OBL28" s="25"/>
      <c r="OBM28" s="25"/>
      <c r="OBN28" s="25"/>
      <c r="OBO28" s="25"/>
      <c r="OBP28" s="25"/>
      <c r="OBQ28" s="25"/>
      <c r="OBR28" s="25"/>
      <c r="OBS28" s="25"/>
      <c r="OBT28" s="25"/>
      <c r="OBU28" s="25"/>
      <c r="OBV28" s="25"/>
      <c r="OBW28" s="25"/>
      <c r="OBX28" s="25"/>
      <c r="OBY28" s="25"/>
      <c r="OBZ28" s="25"/>
      <c r="OCA28" s="25"/>
      <c r="OCB28" s="25"/>
      <c r="OCC28" s="25"/>
      <c r="OCD28" s="25"/>
      <c r="OCE28" s="25"/>
      <c r="OCF28" s="25"/>
      <c r="OCG28" s="25"/>
      <c r="OCH28" s="25"/>
      <c r="OCI28" s="25"/>
      <c r="OCJ28" s="25"/>
      <c r="OCK28" s="25"/>
      <c r="OCL28" s="25"/>
      <c r="OCM28" s="25"/>
      <c r="OCN28" s="25"/>
      <c r="OCO28" s="25"/>
      <c r="OCP28" s="25"/>
      <c r="OCQ28" s="25"/>
      <c r="OCR28" s="25"/>
      <c r="OCS28" s="25"/>
      <c r="OCT28" s="25"/>
      <c r="OCU28" s="25"/>
      <c r="OCV28" s="25"/>
      <c r="OCW28" s="25"/>
      <c r="OCX28" s="25"/>
      <c r="OCY28" s="25"/>
      <c r="OCZ28" s="25"/>
      <c r="ODA28" s="25"/>
      <c r="ODB28" s="25"/>
      <c r="ODC28" s="25"/>
      <c r="ODD28" s="25"/>
      <c r="ODE28" s="25"/>
      <c r="ODF28" s="25"/>
      <c r="ODG28" s="25"/>
      <c r="ODH28" s="25"/>
      <c r="ODI28" s="25"/>
      <c r="ODJ28" s="25"/>
      <c r="ODK28" s="25"/>
      <c r="ODL28" s="25"/>
      <c r="ODM28" s="25"/>
      <c r="ODN28" s="25"/>
      <c r="ODO28" s="25"/>
      <c r="ODP28" s="25"/>
      <c r="ODQ28" s="25"/>
      <c r="ODR28" s="25"/>
      <c r="ODS28" s="25"/>
      <c r="ODT28" s="25"/>
      <c r="ODU28" s="25"/>
      <c r="ODV28" s="25"/>
      <c r="ODW28" s="25"/>
      <c r="ODX28" s="25"/>
      <c r="ODY28" s="25"/>
      <c r="ODZ28" s="25"/>
      <c r="OEA28" s="25"/>
      <c r="OEB28" s="25"/>
      <c r="OEC28" s="25"/>
      <c r="OED28" s="25"/>
      <c r="OEE28" s="25"/>
      <c r="OEF28" s="25"/>
      <c r="OEG28" s="25"/>
      <c r="OEH28" s="25"/>
      <c r="OEI28" s="25"/>
      <c r="OEJ28" s="25"/>
      <c r="OEK28" s="25"/>
      <c r="OEL28" s="25"/>
      <c r="OEM28" s="25"/>
      <c r="OEN28" s="25"/>
      <c r="OEO28" s="25"/>
      <c r="OEP28" s="25"/>
      <c r="OEQ28" s="25"/>
      <c r="OER28" s="25"/>
      <c r="OES28" s="25"/>
      <c r="OET28" s="25"/>
      <c r="OEU28" s="25"/>
      <c r="OEV28" s="25"/>
      <c r="OEW28" s="25"/>
      <c r="OEX28" s="25"/>
      <c r="OEY28" s="25"/>
      <c r="OEZ28" s="25"/>
      <c r="OFA28" s="25"/>
      <c r="OFB28" s="25"/>
      <c r="OFC28" s="25"/>
      <c r="OFD28" s="25"/>
      <c r="OFE28" s="25"/>
      <c r="OFF28" s="25"/>
      <c r="OFG28" s="25"/>
      <c r="OFH28" s="25"/>
      <c r="OFI28" s="25"/>
      <c r="OFJ28" s="25"/>
      <c r="OFK28" s="25"/>
      <c r="OFL28" s="25"/>
      <c r="OFM28" s="25"/>
      <c r="OFN28" s="25"/>
      <c r="OFO28" s="25"/>
      <c r="OFP28" s="25"/>
      <c r="OFQ28" s="25"/>
      <c r="OFR28" s="25"/>
      <c r="OFS28" s="25"/>
      <c r="OFT28" s="25"/>
      <c r="OFU28" s="25"/>
      <c r="OFV28" s="25"/>
      <c r="OFW28" s="25"/>
      <c r="OFX28" s="25"/>
      <c r="OFY28" s="25"/>
      <c r="OFZ28" s="25"/>
      <c r="OGA28" s="25"/>
      <c r="OGB28" s="25"/>
      <c r="OGC28" s="25"/>
      <c r="OGD28" s="25"/>
      <c r="OGE28" s="25"/>
      <c r="OGF28" s="25"/>
      <c r="OGG28" s="25"/>
      <c r="OGH28" s="25"/>
      <c r="OGI28" s="25"/>
      <c r="OGJ28" s="25"/>
      <c r="OGK28" s="25"/>
      <c r="OGL28" s="25"/>
      <c r="OGM28" s="25"/>
      <c r="OGN28" s="25"/>
      <c r="OGO28" s="25"/>
      <c r="OGP28" s="25"/>
      <c r="OGQ28" s="25"/>
      <c r="OGR28" s="25"/>
      <c r="OGS28" s="25"/>
      <c r="OGT28" s="25"/>
      <c r="OGU28" s="25"/>
      <c r="OGV28" s="25"/>
      <c r="OGW28" s="25"/>
      <c r="OGX28" s="25"/>
      <c r="OGY28" s="25"/>
      <c r="OGZ28" s="25"/>
      <c r="OHA28" s="25"/>
      <c r="OHB28" s="25"/>
      <c r="OHC28" s="25"/>
      <c r="OHD28" s="25"/>
      <c r="OHE28" s="25"/>
      <c r="OHF28" s="25"/>
      <c r="OHG28" s="25"/>
      <c r="OHH28" s="25"/>
      <c r="OHI28" s="25"/>
      <c r="OHJ28" s="25"/>
      <c r="OHK28" s="25"/>
      <c r="OHL28" s="25"/>
      <c r="OHM28" s="25"/>
      <c r="OHN28" s="25"/>
      <c r="OHO28" s="25"/>
      <c r="OHP28" s="25"/>
      <c r="OHQ28" s="25"/>
      <c r="OHR28" s="25"/>
      <c r="OHS28" s="25"/>
      <c r="OHT28" s="25"/>
      <c r="OHU28" s="25"/>
      <c r="OHV28" s="25"/>
      <c r="OHW28" s="25"/>
      <c r="OHX28" s="25"/>
      <c r="OHY28" s="25"/>
      <c r="OHZ28" s="25"/>
      <c r="OIA28" s="25"/>
      <c r="OIB28" s="25"/>
      <c r="OIC28" s="25"/>
      <c r="OID28" s="25"/>
      <c r="OIE28" s="25"/>
      <c r="OIF28" s="25"/>
      <c r="OIG28" s="25"/>
      <c r="OIH28" s="25"/>
      <c r="OII28" s="25"/>
      <c r="OIJ28" s="25"/>
      <c r="OIK28" s="25"/>
      <c r="OIL28" s="25"/>
      <c r="OIM28" s="25"/>
      <c r="OIN28" s="25"/>
      <c r="OIO28" s="25"/>
      <c r="OIP28" s="25"/>
      <c r="OIQ28" s="25"/>
      <c r="OIR28" s="25"/>
      <c r="OIS28" s="25"/>
      <c r="OIT28" s="25"/>
      <c r="OIU28" s="25"/>
      <c r="OIV28" s="25"/>
      <c r="OIW28" s="25"/>
      <c r="OIX28" s="25"/>
      <c r="OIY28" s="25"/>
      <c r="OIZ28" s="25"/>
      <c r="OJA28" s="25"/>
      <c r="OJB28" s="25"/>
      <c r="OJC28" s="25"/>
      <c r="OJD28" s="25"/>
      <c r="OJE28" s="25"/>
      <c r="OJF28" s="25"/>
      <c r="OJG28" s="25"/>
      <c r="OJH28" s="25"/>
      <c r="OJI28" s="25"/>
      <c r="OJJ28" s="25"/>
      <c r="OJK28" s="25"/>
      <c r="OJL28" s="25"/>
      <c r="OJM28" s="25"/>
      <c r="OJN28" s="25"/>
      <c r="OJO28" s="25"/>
      <c r="OJP28" s="25"/>
      <c r="OJQ28" s="25"/>
      <c r="OJR28" s="25"/>
      <c r="OJS28" s="25"/>
      <c r="OJT28" s="25"/>
      <c r="OJU28" s="25"/>
      <c r="OJV28" s="25"/>
      <c r="OJW28" s="25"/>
      <c r="OJX28" s="25"/>
      <c r="OJY28" s="25"/>
      <c r="OJZ28" s="25"/>
      <c r="OKA28" s="25"/>
      <c r="OKB28" s="25"/>
      <c r="OKC28" s="25"/>
      <c r="OKD28" s="25"/>
      <c r="OKE28" s="25"/>
      <c r="OKF28" s="25"/>
      <c r="OKG28" s="25"/>
      <c r="OKH28" s="25"/>
      <c r="OKI28" s="25"/>
      <c r="OKJ28" s="25"/>
      <c r="OKK28" s="25"/>
      <c r="OKL28" s="25"/>
      <c r="OKM28" s="25"/>
      <c r="OKN28" s="25"/>
      <c r="OKO28" s="25"/>
      <c r="OKP28" s="25"/>
      <c r="OKQ28" s="25"/>
      <c r="OKR28" s="25"/>
      <c r="OKS28" s="25"/>
      <c r="OKT28" s="25"/>
      <c r="OKU28" s="25"/>
      <c r="OKV28" s="25"/>
      <c r="OKW28" s="25"/>
      <c r="OKX28" s="25"/>
      <c r="OKY28" s="25"/>
      <c r="OKZ28" s="25"/>
      <c r="OLA28" s="25"/>
      <c r="OLB28" s="25"/>
      <c r="OLC28" s="25"/>
      <c r="OLD28" s="25"/>
      <c r="OLE28" s="25"/>
      <c r="OLF28" s="25"/>
      <c r="OLG28" s="25"/>
      <c r="OLH28" s="25"/>
      <c r="OLI28" s="25"/>
      <c r="OLJ28" s="25"/>
      <c r="OLK28" s="25"/>
      <c r="OLL28" s="25"/>
      <c r="OLM28" s="25"/>
      <c r="OLN28" s="25"/>
      <c r="OLO28" s="25"/>
      <c r="OLP28" s="25"/>
      <c r="OLQ28" s="25"/>
      <c r="OLR28" s="25"/>
      <c r="OLS28" s="25"/>
      <c r="OLT28" s="25"/>
      <c r="OLU28" s="25"/>
      <c r="OLV28" s="25"/>
      <c r="OLW28" s="25"/>
      <c r="OLX28" s="25"/>
      <c r="OLY28" s="25"/>
      <c r="OLZ28" s="25"/>
      <c r="OMA28" s="25"/>
      <c r="OMB28" s="25"/>
      <c r="OMC28" s="25"/>
      <c r="OMD28" s="25"/>
      <c r="OME28" s="25"/>
      <c r="OMF28" s="25"/>
      <c r="OMG28" s="25"/>
      <c r="OMH28" s="25"/>
      <c r="OMI28" s="25"/>
      <c r="OMJ28" s="25"/>
      <c r="OMK28" s="25"/>
      <c r="OML28" s="25"/>
      <c r="OMM28" s="25"/>
      <c r="OMN28" s="25"/>
      <c r="OMO28" s="25"/>
      <c r="OMP28" s="25"/>
      <c r="OMQ28" s="25"/>
      <c r="OMR28" s="25"/>
      <c r="OMS28" s="25"/>
      <c r="OMT28" s="25"/>
      <c r="OMU28" s="25"/>
      <c r="OMV28" s="25"/>
      <c r="OMW28" s="25"/>
      <c r="OMX28" s="25"/>
      <c r="OMY28" s="25"/>
      <c r="OMZ28" s="25"/>
      <c r="ONA28" s="25"/>
      <c r="ONB28" s="25"/>
      <c r="ONC28" s="25"/>
      <c r="OND28" s="25"/>
      <c r="ONE28" s="25"/>
      <c r="ONF28" s="25"/>
      <c r="ONG28" s="25"/>
      <c r="ONH28" s="25"/>
      <c r="ONI28" s="25"/>
      <c r="ONJ28" s="25"/>
      <c r="ONK28" s="25"/>
      <c r="ONL28" s="25"/>
      <c r="ONM28" s="25"/>
      <c r="ONN28" s="25"/>
      <c r="ONO28" s="25"/>
      <c r="ONP28" s="25"/>
      <c r="ONQ28" s="25"/>
      <c r="ONR28" s="25"/>
      <c r="ONS28" s="25"/>
      <c r="ONT28" s="25"/>
      <c r="ONU28" s="25"/>
      <c r="ONV28" s="25"/>
      <c r="ONW28" s="25"/>
      <c r="ONX28" s="25"/>
      <c r="ONY28" s="25"/>
      <c r="ONZ28" s="25"/>
      <c r="OOA28" s="25"/>
      <c r="OOB28" s="25"/>
      <c r="OOC28" s="25"/>
      <c r="OOD28" s="25"/>
      <c r="OOE28" s="25"/>
      <c r="OOF28" s="25"/>
      <c r="OOG28" s="25"/>
      <c r="OOH28" s="25"/>
      <c r="OOI28" s="25"/>
      <c r="OOJ28" s="25"/>
      <c r="OOK28" s="25"/>
      <c r="OOL28" s="25"/>
      <c r="OOM28" s="25"/>
      <c r="OON28" s="25"/>
      <c r="OOO28" s="25"/>
      <c r="OOP28" s="25"/>
      <c r="OOQ28" s="25"/>
      <c r="OOR28" s="25"/>
      <c r="OOS28" s="25"/>
      <c r="OOT28" s="25"/>
      <c r="OOU28" s="25"/>
      <c r="OOV28" s="25"/>
      <c r="OOW28" s="25"/>
      <c r="OOX28" s="25"/>
      <c r="OOY28" s="25"/>
      <c r="OOZ28" s="25"/>
      <c r="OPA28" s="25"/>
      <c r="OPB28" s="25"/>
      <c r="OPC28" s="25"/>
      <c r="OPD28" s="25"/>
      <c r="OPE28" s="25"/>
      <c r="OPF28" s="25"/>
      <c r="OPG28" s="25"/>
      <c r="OPH28" s="25"/>
      <c r="OPI28" s="25"/>
      <c r="OPJ28" s="25"/>
      <c r="OPK28" s="25"/>
      <c r="OPL28" s="25"/>
      <c r="OPM28" s="25"/>
      <c r="OPN28" s="25"/>
      <c r="OPO28" s="25"/>
      <c r="OPP28" s="25"/>
      <c r="OPQ28" s="25"/>
      <c r="OPR28" s="25"/>
      <c r="OPS28" s="25"/>
      <c r="OPT28" s="25"/>
      <c r="OPU28" s="25"/>
      <c r="OPV28" s="25"/>
      <c r="OPW28" s="25"/>
      <c r="OPX28" s="25"/>
      <c r="OPY28" s="25"/>
      <c r="OPZ28" s="25"/>
      <c r="OQA28" s="25"/>
      <c r="OQB28" s="25"/>
      <c r="OQC28" s="25"/>
      <c r="OQD28" s="25"/>
      <c r="OQE28" s="25"/>
      <c r="OQF28" s="25"/>
      <c r="OQG28" s="25"/>
      <c r="OQH28" s="25"/>
      <c r="OQI28" s="25"/>
      <c r="OQJ28" s="25"/>
      <c r="OQK28" s="25"/>
      <c r="OQL28" s="25"/>
      <c r="OQM28" s="25"/>
      <c r="OQN28" s="25"/>
      <c r="OQO28" s="25"/>
      <c r="OQP28" s="25"/>
      <c r="OQQ28" s="25"/>
      <c r="OQR28" s="25"/>
      <c r="OQS28" s="25"/>
      <c r="OQT28" s="25"/>
      <c r="OQU28" s="25"/>
      <c r="OQV28" s="25"/>
      <c r="OQW28" s="25"/>
      <c r="OQX28" s="25"/>
      <c r="OQY28" s="25"/>
      <c r="OQZ28" s="25"/>
      <c r="ORA28" s="25"/>
      <c r="ORB28" s="25"/>
      <c r="ORC28" s="25"/>
      <c r="ORD28" s="25"/>
      <c r="ORE28" s="25"/>
      <c r="ORF28" s="25"/>
      <c r="ORG28" s="25"/>
      <c r="ORH28" s="25"/>
      <c r="ORI28" s="25"/>
      <c r="ORJ28" s="25"/>
      <c r="ORK28" s="25"/>
      <c r="ORL28" s="25"/>
      <c r="ORM28" s="25"/>
      <c r="ORN28" s="25"/>
      <c r="ORO28" s="25"/>
      <c r="ORP28" s="25"/>
      <c r="ORQ28" s="25"/>
      <c r="ORR28" s="25"/>
      <c r="ORS28" s="25"/>
      <c r="ORT28" s="25"/>
      <c r="ORU28" s="25"/>
      <c r="ORV28" s="25"/>
      <c r="ORW28" s="25"/>
      <c r="ORX28" s="25"/>
      <c r="ORY28" s="25"/>
      <c r="ORZ28" s="25"/>
      <c r="OSA28" s="25"/>
      <c r="OSB28" s="25"/>
      <c r="OSC28" s="25"/>
      <c r="OSD28" s="25"/>
      <c r="OSE28" s="25"/>
      <c r="OSF28" s="25"/>
      <c r="OSG28" s="25"/>
      <c r="OSH28" s="25"/>
      <c r="OSI28" s="25"/>
      <c r="OSJ28" s="25"/>
      <c r="OSK28" s="25"/>
      <c r="OSL28" s="25"/>
      <c r="OSM28" s="25"/>
      <c r="OSN28" s="25"/>
      <c r="OSO28" s="25"/>
      <c r="OSP28" s="25"/>
      <c r="OSQ28" s="25"/>
      <c r="OSR28" s="25"/>
      <c r="OSS28" s="25"/>
      <c r="OST28" s="25"/>
      <c r="OSU28" s="25"/>
      <c r="OSV28" s="25"/>
      <c r="OSW28" s="25"/>
      <c r="OSX28" s="25"/>
      <c r="OSY28" s="25"/>
      <c r="OSZ28" s="25"/>
      <c r="OTA28" s="25"/>
      <c r="OTB28" s="25"/>
      <c r="OTC28" s="25"/>
      <c r="OTD28" s="25"/>
      <c r="OTE28" s="25"/>
      <c r="OTF28" s="25"/>
      <c r="OTG28" s="25"/>
      <c r="OTH28" s="25"/>
      <c r="OTI28" s="25"/>
      <c r="OTJ28" s="25"/>
      <c r="OTK28" s="25"/>
      <c r="OTL28" s="25"/>
      <c r="OTM28" s="25"/>
      <c r="OTN28" s="25"/>
      <c r="OTO28" s="25"/>
      <c r="OTP28" s="25"/>
      <c r="OTQ28" s="25"/>
      <c r="OTR28" s="25"/>
      <c r="OTS28" s="25"/>
      <c r="OTT28" s="25"/>
      <c r="OTU28" s="25"/>
      <c r="OTV28" s="25"/>
      <c r="OTW28" s="25"/>
      <c r="OTX28" s="25"/>
      <c r="OTY28" s="25"/>
      <c r="OTZ28" s="25"/>
      <c r="OUA28" s="25"/>
      <c r="OUB28" s="25"/>
      <c r="OUC28" s="25"/>
      <c r="OUD28" s="25"/>
      <c r="OUE28" s="25"/>
      <c r="OUF28" s="25"/>
      <c r="OUG28" s="25"/>
      <c r="OUH28" s="25"/>
      <c r="OUI28" s="25"/>
      <c r="OUJ28" s="25"/>
      <c r="OUK28" s="25"/>
      <c r="OUL28" s="25"/>
      <c r="OUM28" s="25"/>
      <c r="OUN28" s="25"/>
      <c r="OUO28" s="25"/>
      <c r="OUP28" s="25"/>
      <c r="OUQ28" s="25"/>
      <c r="OUR28" s="25"/>
      <c r="OUS28" s="25"/>
      <c r="OUT28" s="25"/>
      <c r="OUU28" s="25"/>
      <c r="OUV28" s="25"/>
      <c r="OUW28" s="25"/>
      <c r="OUX28" s="25"/>
      <c r="OUY28" s="25"/>
      <c r="OUZ28" s="25"/>
      <c r="OVA28" s="25"/>
      <c r="OVB28" s="25"/>
      <c r="OVC28" s="25"/>
      <c r="OVD28" s="25"/>
      <c r="OVE28" s="25"/>
      <c r="OVF28" s="25"/>
      <c r="OVG28" s="25"/>
      <c r="OVH28" s="25"/>
      <c r="OVI28" s="25"/>
      <c r="OVJ28" s="25"/>
      <c r="OVK28" s="25"/>
      <c r="OVL28" s="25"/>
      <c r="OVM28" s="25"/>
      <c r="OVN28" s="25"/>
      <c r="OVO28" s="25"/>
      <c r="OVP28" s="25"/>
      <c r="OVQ28" s="25"/>
      <c r="OVR28" s="25"/>
      <c r="OVS28" s="25"/>
      <c r="OVT28" s="25"/>
      <c r="OVU28" s="25"/>
      <c r="OVV28" s="25"/>
      <c r="OVW28" s="25"/>
      <c r="OVX28" s="25"/>
      <c r="OVY28" s="25"/>
      <c r="OVZ28" s="25"/>
      <c r="OWA28" s="25"/>
      <c r="OWB28" s="25"/>
      <c r="OWC28" s="25"/>
      <c r="OWD28" s="25"/>
      <c r="OWE28" s="25"/>
      <c r="OWF28" s="25"/>
      <c r="OWG28" s="25"/>
      <c r="OWH28" s="25"/>
      <c r="OWI28" s="25"/>
      <c r="OWJ28" s="25"/>
      <c r="OWK28" s="25"/>
      <c r="OWL28" s="25"/>
      <c r="OWM28" s="25"/>
      <c r="OWN28" s="25"/>
      <c r="OWO28" s="25"/>
      <c r="OWP28" s="25"/>
      <c r="OWQ28" s="25"/>
      <c r="OWR28" s="25"/>
      <c r="OWS28" s="25"/>
      <c r="OWT28" s="25"/>
      <c r="OWU28" s="25"/>
      <c r="OWV28" s="25"/>
      <c r="OWW28" s="25"/>
      <c r="OWX28" s="25"/>
      <c r="OWY28" s="25"/>
      <c r="OWZ28" s="25"/>
      <c r="OXA28" s="25"/>
      <c r="OXB28" s="25"/>
      <c r="OXC28" s="25"/>
      <c r="OXD28" s="25"/>
      <c r="OXE28" s="25"/>
      <c r="OXF28" s="25"/>
      <c r="OXG28" s="25"/>
      <c r="OXH28" s="25"/>
      <c r="OXI28" s="25"/>
      <c r="OXJ28" s="25"/>
      <c r="OXK28" s="25"/>
      <c r="OXL28" s="25"/>
      <c r="OXM28" s="25"/>
      <c r="OXN28" s="25"/>
      <c r="OXO28" s="25"/>
      <c r="OXP28" s="25"/>
      <c r="OXQ28" s="25"/>
      <c r="OXR28" s="25"/>
      <c r="OXS28" s="25"/>
      <c r="OXT28" s="25"/>
      <c r="OXU28" s="25"/>
      <c r="OXV28" s="25"/>
      <c r="OXW28" s="25"/>
      <c r="OXX28" s="25"/>
      <c r="OXY28" s="25"/>
      <c r="OXZ28" s="25"/>
      <c r="OYA28" s="25"/>
      <c r="OYB28" s="25"/>
      <c r="OYC28" s="25"/>
      <c r="OYD28" s="25"/>
      <c r="OYE28" s="25"/>
      <c r="OYF28" s="25"/>
      <c r="OYG28" s="25"/>
      <c r="OYH28" s="25"/>
      <c r="OYI28" s="25"/>
      <c r="OYJ28" s="25"/>
      <c r="OYK28" s="25"/>
      <c r="OYL28" s="25"/>
      <c r="OYM28" s="25"/>
      <c r="OYN28" s="25"/>
      <c r="OYO28" s="25"/>
      <c r="OYP28" s="25"/>
      <c r="OYQ28" s="25"/>
      <c r="OYR28" s="25"/>
      <c r="OYS28" s="25"/>
      <c r="OYT28" s="25"/>
      <c r="OYU28" s="25"/>
      <c r="OYV28" s="25"/>
      <c r="OYW28" s="25"/>
      <c r="OYX28" s="25"/>
      <c r="OYY28" s="25"/>
      <c r="OYZ28" s="25"/>
      <c r="OZA28" s="25"/>
      <c r="OZB28" s="25"/>
      <c r="OZC28" s="25"/>
      <c r="OZD28" s="25"/>
      <c r="OZE28" s="25"/>
      <c r="OZF28" s="25"/>
      <c r="OZG28" s="25"/>
      <c r="OZH28" s="25"/>
      <c r="OZI28" s="25"/>
      <c r="OZJ28" s="25"/>
      <c r="OZK28" s="25"/>
      <c r="OZL28" s="25"/>
      <c r="OZM28" s="25"/>
      <c r="OZN28" s="25"/>
      <c r="OZO28" s="25"/>
      <c r="OZP28" s="25"/>
      <c r="OZQ28" s="25"/>
      <c r="OZR28" s="25"/>
      <c r="OZS28" s="25"/>
      <c r="OZT28" s="25"/>
      <c r="OZU28" s="25"/>
      <c r="OZV28" s="25"/>
      <c r="OZW28" s="25"/>
      <c r="OZX28" s="25"/>
      <c r="OZY28" s="25"/>
      <c r="OZZ28" s="25"/>
      <c r="PAA28" s="25"/>
      <c r="PAB28" s="25"/>
      <c r="PAC28" s="25"/>
      <c r="PAD28" s="25"/>
      <c r="PAE28" s="25"/>
      <c r="PAF28" s="25"/>
      <c r="PAG28" s="25"/>
      <c r="PAH28" s="25"/>
      <c r="PAI28" s="25"/>
      <c r="PAJ28" s="25"/>
      <c r="PAK28" s="25"/>
      <c r="PAL28" s="25"/>
      <c r="PAM28" s="25"/>
      <c r="PAN28" s="25"/>
      <c r="PAO28" s="25"/>
      <c r="PAP28" s="25"/>
      <c r="PAQ28" s="25"/>
      <c r="PAR28" s="25"/>
      <c r="PAS28" s="25"/>
      <c r="PAT28" s="25"/>
      <c r="PAU28" s="25"/>
      <c r="PAV28" s="25"/>
      <c r="PAW28" s="25"/>
      <c r="PAX28" s="25"/>
      <c r="PAY28" s="25"/>
      <c r="PAZ28" s="25"/>
      <c r="PBA28" s="25"/>
      <c r="PBB28" s="25"/>
      <c r="PBC28" s="25"/>
      <c r="PBD28" s="25"/>
      <c r="PBE28" s="25"/>
      <c r="PBF28" s="25"/>
      <c r="PBG28" s="25"/>
      <c r="PBH28" s="25"/>
      <c r="PBI28" s="25"/>
      <c r="PBJ28" s="25"/>
      <c r="PBK28" s="25"/>
      <c r="PBL28" s="25"/>
      <c r="PBM28" s="25"/>
      <c r="PBN28" s="25"/>
      <c r="PBO28" s="25"/>
      <c r="PBP28" s="25"/>
      <c r="PBQ28" s="25"/>
      <c r="PBR28" s="25"/>
      <c r="PBS28" s="25"/>
      <c r="PBT28" s="25"/>
      <c r="PBU28" s="25"/>
      <c r="PBV28" s="25"/>
      <c r="PBW28" s="25"/>
      <c r="PBX28" s="25"/>
      <c r="PBY28" s="25"/>
      <c r="PBZ28" s="25"/>
      <c r="PCA28" s="25"/>
      <c r="PCB28" s="25"/>
      <c r="PCC28" s="25"/>
      <c r="PCD28" s="25"/>
      <c r="PCE28" s="25"/>
      <c r="PCF28" s="25"/>
      <c r="PCG28" s="25"/>
      <c r="PCH28" s="25"/>
      <c r="PCI28" s="25"/>
      <c r="PCJ28" s="25"/>
      <c r="PCK28" s="25"/>
      <c r="PCL28" s="25"/>
      <c r="PCM28" s="25"/>
      <c r="PCN28" s="25"/>
      <c r="PCO28" s="25"/>
      <c r="PCP28" s="25"/>
      <c r="PCQ28" s="25"/>
      <c r="PCR28" s="25"/>
      <c r="PCS28" s="25"/>
      <c r="PCT28" s="25"/>
      <c r="PCU28" s="25"/>
      <c r="PCV28" s="25"/>
      <c r="PCW28" s="25"/>
      <c r="PCX28" s="25"/>
      <c r="PCY28" s="25"/>
      <c r="PCZ28" s="25"/>
      <c r="PDA28" s="25"/>
      <c r="PDB28" s="25"/>
      <c r="PDC28" s="25"/>
      <c r="PDD28" s="25"/>
      <c r="PDE28" s="25"/>
      <c r="PDF28" s="25"/>
      <c r="PDG28" s="25"/>
      <c r="PDH28" s="25"/>
      <c r="PDI28" s="25"/>
      <c r="PDJ28" s="25"/>
      <c r="PDK28" s="25"/>
      <c r="PDL28" s="25"/>
      <c r="PDM28" s="25"/>
      <c r="PDN28" s="25"/>
      <c r="PDO28" s="25"/>
      <c r="PDP28" s="25"/>
      <c r="PDQ28" s="25"/>
      <c r="PDR28" s="25"/>
      <c r="PDS28" s="25"/>
      <c r="PDT28" s="25"/>
      <c r="PDU28" s="25"/>
      <c r="PDV28" s="25"/>
      <c r="PDW28" s="25"/>
      <c r="PDX28" s="25"/>
      <c r="PDY28" s="25"/>
      <c r="PDZ28" s="25"/>
      <c r="PEA28" s="25"/>
      <c r="PEB28" s="25"/>
      <c r="PEC28" s="25"/>
      <c r="PED28" s="25"/>
      <c r="PEE28" s="25"/>
      <c r="PEF28" s="25"/>
      <c r="PEG28" s="25"/>
      <c r="PEH28" s="25"/>
      <c r="PEI28" s="25"/>
      <c r="PEJ28" s="25"/>
      <c r="PEK28" s="25"/>
      <c r="PEL28" s="25"/>
      <c r="PEM28" s="25"/>
      <c r="PEN28" s="25"/>
      <c r="PEO28" s="25"/>
      <c r="PEP28" s="25"/>
      <c r="PEQ28" s="25"/>
      <c r="PER28" s="25"/>
      <c r="PES28" s="25"/>
      <c r="PET28" s="25"/>
      <c r="PEU28" s="25"/>
      <c r="PEV28" s="25"/>
      <c r="PEW28" s="25"/>
      <c r="PEX28" s="25"/>
      <c r="PEY28" s="25"/>
      <c r="PEZ28" s="25"/>
      <c r="PFA28" s="25"/>
      <c r="PFB28" s="25"/>
      <c r="PFC28" s="25"/>
      <c r="PFD28" s="25"/>
      <c r="PFE28" s="25"/>
      <c r="PFF28" s="25"/>
      <c r="PFG28" s="25"/>
      <c r="PFH28" s="25"/>
      <c r="PFI28" s="25"/>
      <c r="PFJ28" s="25"/>
      <c r="PFK28" s="25"/>
      <c r="PFL28" s="25"/>
      <c r="PFM28" s="25"/>
      <c r="PFN28" s="25"/>
      <c r="PFO28" s="25"/>
      <c r="PFP28" s="25"/>
      <c r="PFQ28" s="25"/>
      <c r="PFR28" s="25"/>
      <c r="PFS28" s="25"/>
      <c r="PFT28" s="25"/>
      <c r="PFU28" s="25"/>
      <c r="PFV28" s="25"/>
      <c r="PFW28" s="25"/>
      <c r="PFX28" s="25"/>
      <c r="PFY28" s="25"/>
      <c r="PFZ28" s="25"/>
      <c r="PGA28" s="25"/>
      <c r="PGB28" s="25"/>
      <c r="PGC28" s="25"/>
      <c r="PGD28" s="25"/>
      <c r="PGE28" s="25"/>
      <c r="PGF28" s="25"/>
      <c r="PGG28" s="25"/>
      <c r="PGH28" s="25"/>
      <c r="PGI28" s="25"/>
      <c r="PGJ28" s="25"/>
      <c r="PGK28" s="25"/>
      <c r="PGL28" s="25"/>
      <c r="PGM28" s="25"/>
      <c r="PGN28" s="25"/>
      <c r="PGO28" s="25"/>
      <c r="PGP28" s="25"/>
      <c r="PGQ28" s="25"/>
      <c r="PGR28" s="25"/>
      <c r="PGS28" s="25"/>
      <c r="PGT28" s="25"/>
      <c r="PGU28" s="25"/>
      <c r="PGV28" s="25"/>
      <c r="PGW28" s="25"/>
      <c r="PGX28" s="25"/>
      <c r="PGY28" s="25"/>
      <c r="PGZ28" s="25"/>
      <c r="PHA28" s="25"/>
      <c r="PHB28" s="25"/>
      <c r="PHC28" s="25"/>
      <c r="PHD28" s="25"/>
      <c r="PHE28" s="25"/>
      <c r="PHF28" s="25"/>
      <c r="PHG28" s="25"/>
      <c r="PHH28" s="25"/>
      <c r="PHI28" s="25"/>
      <c r="PHJ28" s="25"/>
      <c r="PHK28" s="25"/>
      <c r="PHL28" s="25"/>
      <c r="PHM28" s="25"/>
      <c r="PHN28" s="25"/>
      <c r="PHO28" s="25"/>
      <c r="PHP28" s="25"/>
      <c r="PHQ28" s="25"/>
      <c r="PHR28" s="25"/>
      <c r="PHS28" s="25"/>
      <c r="PHT28" s="25"/>
      <c r="PHU28" s="25"/>
      <c r="PHV28" s="25"/>
      <c r="PHW28" s="25"/>
      <c r="PHX28" s="25"/>
      <c r="PHY28" s="25"/>
      <c r="PHZ28" s="25"/>
      <c r="PIA28" s="25"/>
      <c r="PIB28" s="25"/>
      <c r="PIC28" s="25"/>
      <c r="PID28" s="25"/>
      <c r="PIE28" s="25"/>
      <c r="PIF28" s="25"/>
      <c r="PIG28" s="25"/>
      <c r="PIH28" s="25"/>
      <c r="PII28" s="25"/>
      <c r="PIJ28" s="25"/>
      <c r="PIK28" s="25"/>
      <c r="PIL28" s="25"/>
      <c r="PIM28" s="25"/>
      <c r="PIN28" s="25"/>
      <c r="PIO28" s="25"/>
      <c r="PIP28" s="25"/>
      <c r="PIQ28" s="25"/>
      <c r="PIR28" s="25"/>
      <c r="PIS28" s="25"/>
      <c r="PIT28" s="25"/>
      <c r="PIU28" s="25"/>
      <c r="PIV28" s="25"/>
      <c r="PIW28" s="25"/>
      <c r="PIX28" s="25"/>
      <c r="PIY28" s="25"/>
      <c r="PIZ28" s="25"/>
      <c r="PJA28" s="25"/>
      <c r="PJB28" s="25"/>
      <c r="PJC28" s="25"/>
      <c r="PJD28" s="25"/>
      <c r="PJE28" s="25"/>
      <c r="PJF28" s="25"/>
      <c r="PJG28" s="25"/>
      <c r="PJH28" s="25"/>
      <c r="PJI28" s="25"/>
      <c r="PJJ28" s="25"/>
      <c r="PJK28" s="25"/>
      <c r="PJL28" s="25"/>
      <c r="PJM28" s="25"/>
      <c r="PJN28" s="25"/>
      <c r="PJO28" s="25"/>
      <c r="PJP28" s="25"/>
      <c r="PJQ28" s="25"/>
      <c r="PJR28" s="25"/>
      <c r="PJS28" s="25"/>
      <c r="PJT28" s="25"/>
      <c r="PJU28" s="25"/>
      <c r="PJV28" s="25"/>
      <c r="PJW28" s="25"/>
      <c r="PJX28" s="25"/>
      <c r="PJY28" s="25"/>
      <c r="PJZ28" s="25"/>
      <c r="PKA28" s="25"/>
      <c r="PKB28" s="25"/>
      <c r="PKC28" s="25"/>
      <c r="PKD28" s="25"/>
      <c r="PKE28" s="25"/>
      <c r="PKF28" s="25"/>
      <c r="PKG28" s="25"/>
      <c r="PKH28" s="25"/>
      <c r="PKI28" s="25"/>
      <c r="PKJ28" s="25"/>
      <c r="PKK28" s="25"/>
      <c r="PKL28" s="25"/>
      <c r="PKM28" s="25"/>
      <c r="PKN28" s="25"/>
      <c r="PKO28" s="25"/>
      <c r="PKP28" s="25"/>
      <c r="PKQ28" s="25"/>
      <c r="PKR28" s="25"/>
      <c r="PKS28" s="25"/>
      <c r="PKT28" s="25"/>
      <c r="PKU28" s="25"/>
      <c r="PKV28" s="25"/>
      <c r="PKW28" s="25"/>
      <c r="PKX28" s="25"/>
      <c r="PKY28" s="25"/>
      <c r="PKZ28" s="25"/>
      <c r="PLA28" s="25"/>
      <c r="PLB28" s="25"/>
      <c r="PLC28" s="25"/>
      <c r="PLD28" s="25"/>
      <c r="PLE28" s="25"/>
      <c r="PLF28" s="25"/>
      <c r="PLG28" s="25"/>
      <c r="PLH28" s="25"/>
      <c r="PLI28" s="25"/>
      <c r="PLJ28" s="25"/>
      <c r="PLK28" s="25"/>
      <c r="PLL28" s="25"/>
      <c r="PLM28" s="25"/>
      <c r="PLN28" s="25"/>
      <c r="PLO28" s="25"/>
      <c r="PLP28" s="25"/>
      <c r="PLQ28" s="25"/>
      <c r="PLR28" s="25"/>
      <c r="PLS28" s="25"/>
      <c r="PLT28" s="25"/>
      <c r="PLU28" s="25"/>
      <c r="PLV28" s="25"/>
      <c r="PLW28" s="25"/>
      <c r="PLX28" s="25"/>
      <c r="PLY28" s="25"/>
      <c r="PLZ28" s="25"/>
      <c r="PMA28" s="25"/>
      <c r="PMB28" s="25"/>
      <c r="PMC28" s="25"/>
      <c r="PMD28" s="25"/>
      <c r="PME28" s="25"/>
      <c r="PMF28" s="25"/>
      <c r="PMG28" s="25"/>
      <c r="PMH28" s="25"/>
      <c r="PMI28" s="25"/>
      <c r="PMJ28" s="25"/>
      <c r="PMK28" s="25"/>
      <c r="PML28" s="25"/>
      <c r="PMM28" s="25"/>
      <c r="PMN28" s="25"/>
      <c r="PMO28" s="25"/>
      <c r="PMP28" s="25"/>
      <c r="PMQ28" s="25"/>
      <c r="PMR28" s="25"/>
      <c r="PMS28" s="25"/>
      <c r="PMT28" s="25"/>
      <c r="PMU28" s="25"/>
      <c r="PMV28" s="25"/>
      <c r="PMW28" s="25"/>
      <c r="PMX28" s="25"/>
      <c r="PMY28" s="25"/>
      <c r="PMZ28" s="25"/>
      <c r="PNA28" s="25"/>
      <c r="PNB28" s="25"/>
      <c r="PNC28" s="25"/>
      <c r="PND28" s="25"/>
      <c r="PNE28" s="25"/>
      <c r="PNF28" s="25"/>
      <c r="PNG28" s="25"/>
      <c r="PNH28" s="25"/>
      <c r="PNI28" s="25"/>
      <c r="PNJ28" s="25"/>
      <c r="PNK28" s="25"/>
      <c r="PNL28" s="25"/>
      <c r="PNM28" s="25"/>
      <c r="PNN28" s="25"/>
      <c r="PNO28" s="25"/>
      <c r="PNP28" s="25"/>
      <c r="PNQ28" s="25"/>
      <c r="PNR28" s="25"/>
      <c r="PNS28" s="25"/>
      <c r="PNT28" s="25"/>
      <c r="PNU28" s="25"/>
      <c r="PNV28" s="25"/>
      <c r="PNW28" s="25"/>
      <c r="PNX28" s="25"/>
      <c r="PNY28" s="25"/>
      <c r="PNZ28" s="25"/>
      <c r="POA28" s="25"/>
      <c r="POB28" s="25"/>
      <c r="POC28" s="25"/>
      <c r="POD28" s="25"/>
      <c r="POE28" s="25"/>
      <c r="POF28" s="25"/>
      <c r="POG28" s="25"/>
      <c r="POH28" s="25"/>
      <c r="POI28" s="25"/>
      <c r="POJ28" s="25"/>
      <c r="POK28" s="25"/>
      <c r="POL28" s="25"/>
      <c r="POM28" s="25"/>
      <c r="PON28" s="25"/>
      <c r="POO28" s="25"/>
      <c r="POP28" s="25"/>
      <c r="POQ28" s="25"/>
      <c r="POR28" s="25"/>
      <c r="POS28" s="25"/>
      <c r="POT28" s="25"/>
      <c r="POU28" s="25"/>
      <c r="POV28" s="25"/>
      <c r="POW28" s="25"/>
      <c r="POX28" s="25"/>
      <c r="POY28" s="25"/>
      <c r="POZ28" s="25"/>
      <c r="PPA28" s="25"/>
      <c r="PPB28" s="25"/>
      <c r="PPC28" s="25"/>
      <c r="PPD28" s="25"/>
      <c r="PPE28" s="25"/>
      <c r="PPF28" s="25"/>
      <c r="PPG28" s="25"/>
      <c r="PPH28" s="25"/>
      <c r="PPI28" s="25"/>
      <c r="PPJ28" s="25"/>
      <c r="PPK28" s="25"/>
      <c r="PPL28" s="25"/>
      <c r="PPM28" s="25"/>
      <c r="PPN28" s="25"/>
      <c r="PPO28" s="25"/>
      <c r="PPP28" s="25"/>
      <c r="PPQ28" s="25"/>
      <c r="PPR28" s="25"/>
      <c r="PPS28" s="25"/>
      <c r="PPT28" s="25"/>
      <c r="PPU28" s="25"/>
      <c r="PPV28" s="25"/>
      <c r="PPW28" s="25"/>
      <c r="PPX28" s="25"/>
      <c r="PPY28" s="25"/>
      <c r="PPZ28" s="25"/>
      <c r="PQA28" s="25"/>
      <c r="PQB28" s="25"/>
      <c r="PQC28" s="25"/>
      <c r="PQD28" s="25"/>
      <c r="PQE28" s="25"/>
      <c r="PQF28" s="25"/>
      <c r="PQG28" s="25"/>
      <c r="PQH28" s="25"/>
      <c r="PQI28" s="25"/>
      <c r="PQJ28" s="25"/>
      <c r="PQK28" s="25"/>
      <c r="PQL28" s="25"/>
      <c r="PQM28" s="25"/>
      <c r="PQN28" s="25"/>
      <c r="PQO28" s="25"/>
      <c r="PQP28" s="25"/>
      <c r="PQQ28" s="25"/>
      <c r="PQR28" s="25"/>
      <c r="PQS28" s="25"/>
      <c r="PQT28" s="25"/>
      <c r="PQU28" s="25"/>
      <c r="PQV28" s="25"/>
      <c r="PQW28" s="25"/>
      <c r="PQX28" s="25"/>
      <c r="PQY28" s="25"/>
      <c r="PQZ28" s="25"/>
      <c r="PRA28" s="25"/>
      <c r="PRB28" s="25"/>
      <c r="PRC28" s="25"/>
      <c r="PRD28" s="25"/>
      <c r="PRE28" s="25"/>
      <c r="PRF28" s="25"/>
      <c r="PRG28" s="25"/>
      <c r="PRH28" s="25"/>
      <c r="PRI28" s="25"/>
      <c r="PRJ28" s="25"/>
      <c r="PRK28" s="25"/>
      <c r="PRL28" s="25"/>
      <c r="PRM28" s="25"/>
      <c r="PRN28" s="25"/>
      <c r="PRO28" s="25"/>
      <c r="PRP28" s="25"/>
      <c r="PRQ28" s="25"/>
      <c r="PRR28" s="25"/>
      <c r="PRS28" s="25"/>
      <c r="PRT28" s="25"/>
      <c r="PRU28" s="25"/>
      <c r="PRV28" s="25"/>
      <c r="PRW28" s="25"/>
      <c r="PRX28" s="25"/>
      <c r="PRY28" s="25"/>
      <c r="PRZ28" s="25"/>
      <c r="PSA28" s="25"/>
      <c r="PSB28" s="25"/>
      <c r="PSC28" s="25"/>
      <c r="PSD28" s="25"/>
      <c r="PSE28" s="25"/>
      <c r="PSF28" s="25"/>
      <c r="PSG28" s="25"/>
      <c r="PSH28" s="25"/>
      <c r="PSI28" s="25"/>
      <c r="PSJ28" s="25"/>
      <c r="PSK28" s="25"/>
      <c r="PSL28" s="25"/>
      <c r="PSM28" s="25"/>
      <c r="PSN28" s="25"/>
      <c r="PSO28" s="25"/>
      <c r="PSP28" s="25"/>
      <c r="PSQ28" s="25"/>
      <c r="PSR28" s="25"/>
      <c r="PSS28" s="25"/>
      <c r="PST28" s="25"/>
      <c r="PSU28" s="25"/>
      <c r="PSV28" s="25"/>
      <c r="PSW28" s="25"/>
      <c r="PSX28" s="25"/>
      <c r="PSY28" s="25"/>
      <c r="PSZ28" s="25"/>
      <c r="PTA28" s="25"/>
      <c r="PTB28" s="25"/>
      <c r="PTC28" s="25"/>
      <c r="PTD28" s="25"/>
      <c r="PTE28" s="25"/>
      <c r="PTF28" s="25"/>
      <c r="PTG28" s="25"/>
      <c r="PTH28" s="25"/>
      <c r="PTI28" s="25"/>
      <c r="PTJ28" s="25"/>
      <c r="PTK28" s="25"/>
      <c r="PTL28" s="25"/>
      <c r="PTM28" s="25"/>
      <c r="PTN28" s="25"/>
      <c r="PTO28" s="25"/>
      <c r="PTP28" s="25"/>
      <c r="PTQ28" s="25"/>
      <c r="PTR28" s="25"/>
      <c r="PTS28" s="25"/>
      <c r="PTT28" s="25"/>
      <c r="PTU28" s="25"/>
      <c r="PTV28" s="25"/>
      <c r="PTW28" s="25"/>
      <c r="PTX28" s="25"/>
      <c r="PTY28" s="25"/>
      <c r="PTZ28" s="25"/>
      <c r="PUA28" s="25"/>
      <c r="PUB28" s="25"/>
      <c r="PUC28" s="25"/>
      <c r="PUD28" s="25"/>
      <c r="PUE28" s="25"/>
      <c r="PUF28" s="25"/>
      <c r="PUG28" s="25"/>
      <c r="PUH28" s="25"/>
      <c r="PUI28" s="25"/>
      <c r="PUJ28" s="25"/>
      <c r="PUK28" s="25"/>
      <c r="PUL28" s="25"/>
      <c r="PUM28" s="25"/>
      <c r="PUN28" s="25"/>
      <c r="PUO28" s="25"/>
      <c r="PUP28" s="25"/>
      <c r="PUQ28" s="25"/>
      <c r="PUR28" s="25"/>
      <c r="PUS28" s="25"/>
      <c r="PUT28" s="25"/>
      <c r="PUU28" s="25"/>
      <c r="PUV28" s="25"/>
      <c r="PUW28" s="25"/>
      <c r="PUX28" s="25"/>
      <c r="PUY28" s="25"/>
      <c r="PUZ28" s="25"/>
      <c r="PVA28" s="25"/>
      <c r="PVB28" s="25"/>
      <c r="PVC28" s="25"/>
      <c r="PVD28" s="25"/>
      <c r="PVE28" s="25"/>
      <c r="PVF28" s="25"/>
      <c r="PVG28" s="25"/>
      <c r="PVH28" s="25"/>
      <c r="PVI28" s="25"/>
      <c r="PVJ28" s="25"/>
      <c r="PVK28" s="25"/>
      <c r="PVL28" s="25"/>
      <c r="PVM28" s="25"/>
      <c r="PVN28" s="25"/>
      <c r="PVO28" s="25"/>
      <c r="PVP28" s="25"/>
      <c r="PVQ28" s="25"/>
      <c r="PVR28" s="25"/>
      <c r="PVS28" s="25"/>
      <c r="PVT28" s="25"/>
      <c r="PVU28" s="25"/>
      <c r="PVV28" s="25"/>
      <c r="PVW28" s="25"/>
      <c r="PVX28" s="25"/>
      <c r="PVY28" s="25"/>
      <c r="PVZ28" s="25"/>
      <c r="PWA28" s="25"/>
      <c r="PWB28" s="25"/>
      <c r="PWC28" s="25"/>
      <c r="PWD28" s="25"/>
      <c r="PWE28" s="25"/>
      <c r="PWF28" s="25"/>
      <c r="PWG28" s="25"/>
      <c r="PWH28" s="25"/>
      <c r="PWI28" s="25"/>
      <c r="PWJ28" s="25"/>
      <c r="PWK28" s="25"/>
      <c r="PWL28" s="25"/>
      <c r="PWM28" s="25"/>
      <c r="PWN28" s="25"/>
      <c r="PWO28" s="25"/>
      <c r="PWP28" s="25"/>
      <c r="PWQ28" s="25"/>
      <c r="PWR28" s="25"/>
      <c r="PWS28" s="25"/>
      <c r="PWT28" s="25"/>
      <c r="PWU28" s="25"/>
      <c r="PWV28" s="25"/>
      <c r="PWW28" s="25"/>
      <c r="PWX28" s="25"/>
      <c r="PWY28" s="25"/>
      <c r="PWZ28" s="25"/>
      <c r="PXA28" s="25"/>
      <c r="PXB28" s="25"/>
      <c r="PXC28" s="25"/>
      <c r="PXD28" s="25"/>
      <c r="PXE28" s="25"/>
      <c r="PXF28" s="25"/>
      <c r="PXG28" s="25"/>
      <c r="PXH28" s="25"/>
      <c r="PXI28" s="25"/>
      <c r="PXJ28" s="25"/>
      <c r="PXK28" s="25"/>
      <c r="PXL28" s="25"/>
      <c r="PXM28" s="25"/>
      <c r="PXN28" s="25"/>
      <c r="PXO28" s="25"/>
      <c r="PXP28" s="25"/>
      <c r="PXQ28" s="25"/>
      <c r="PXR28" s="25"/>
      <c r="PXS28" s="25"/>
      <c r="PXT28" s="25"/>
      <c r="PXU28" s="25"/>
      <c r="PXV28" s="25"/>
      <c r="PXW28" s="25"/>
      <c r="PXX28" s="25"/>
      <c r="PXY28" s="25"/>
      <c r="PXZ28" s="25"/>
      <c r="PYA28" s="25"/>
      <c r="PYB28" s="25"/>
      <c r="PYC28" s="25"/>
      <c r="PYD28" s="25"/>
      <c r="PYE28" s="25"/>
      <c r="PYF28" s="25"/>
      <c r="PYG28" s="25"/>
      <c r="PYH28" s="25"/>
      <c r="PYI28" s="25"/>
      <c r="PYJ28" s="25"/>
      <c r="PYK28" s="25"/>
      <c r="PYL28" s="25"/>
      <c r="PYM28" s="25"/>
      <c r="PYN28" s="25"/>
      <c r="PYO28" s="25"/>
      <c r="PYP28" s="25"/>
      <c r="PYQ28" s="25"/>
      <c r="PYR28" s="25"/>
      <c r="PYS28" s="25"/>
      <c r="PYT28" s="25"/>
      <c r="PYU28" s="25"/>
      <c r="PYV28" s="25"/>
      <c r="PYW28" s="25"/>
      <c r="PYX28" s="25"/>
      <c r="PYY28" s="25"/>
      <c r="PYZ28" s="25"/>
      <c r="PZA28" s="25"/>
      <c r="PZB28" s="25"/>
      <c r="PZC28" s="25"/>
      <c r="PZD28" s="25"/>
      <c r="PZE28" s="25"/>
      <c r="PZF28" s="25"/>
      <c r="PZG28" s="25"/>
      <c r="PZH28" s="25"/>
      <c r="PZI28" s="25"/>
      <c r="PZJ28" s="25"/>
      <c r="PZK28" s="25"/>
      <c r="PZL28" s="25"/>
      <c r="PZM28" s="25"/>
      <c r="PZN28" s="25"/>
      <c r="PZO28" s="25"/>
      <c r="PZP28" s="25"/>
      <c r="PZQ28" s="25"/>
      <c r="PZR28" s="25"/>
      <c r="PZS28" s="25"/>
      <c r="PZT28" s="25"/>
      <c r="PZU28" s="25"/>
      <c r="PZV28" s="25"/>
      <c r="PZW28" s="25"/>
      <c r="PZX28" s="25"/>
      <c r="PZY28" s="25"/>
      <c r="PZZ28" s="25"/>
      <c r="QAA28" s="25"/>
      <c r="QAB28" s="25"/>
      <c r="QAC28" s="25"/>
      <c r="QAD28" s="25"/>
      <c r="QAE28" s="25"/>
      <c r="QAF28" s="25"/>
      <c r="QAG28" s="25"/>
      <c r="QAH28" s="25"/>
      <c r="QAI28" s="25"/>
      <c r="QAJ28" s="25"/>
      <c r="QAK28" s="25"/>
      <c r="QAL28" s="25"/>
      <c r="QAM28" s="25"/>
      <c r="QAN28" s="25"/>
      <c r="QAO28" s="25"/>
      <c r="QAP28" s="25"/>
      <c r="QAQ28" s="25"/>
      <c r="QAR28" s="25"/>
      <c r="QAS28" s="25"/>
      <c r="QAT28" s="25"/>
      <c r="QAU28" s="25"/>
      <c r="QAV28" s="25"/>
      <c r="QAW28" s="25"/>
      <c r="QAX28" s="25"/>
      <c r="QAY28" s="25"/>
      <c r="QAZ28" s="25"/>
      <c r="QBA28" s="25"/>
      <c r="QBB28" s="25"/>
      <c r="QBC28" s="25"/>
      <c r="QBD28" s="25"/>
      <c r="QBE28" s="25"/>
      <c r="QBF28" s="25"/>
      <c r="QBG28" s="25"/>
      <c r="QBH28" s="25"/>
      <c r="QBI28" s="25"/>
      <c r="QBJ28" s="25"/>
      <c r="QBK28" s="25"/>
      <c r="QBL28" s="25"/>
      <c r="QBM28" s="25"/>
      <c r="QBN28" s="25"/>
      <c r="QBO28" s="25"/>
      <c r="QBP28" s="25"/>
      <c r="QBQ28" s="25"/>
      <c r="QBR28" s="25"/>
      <c r="QBS28" s="25"/>
      <c r="QBT28" s="25"/>
      <c r="QBU28" s="25"/>
      <c r="QBV28" s="25"/>
      <c r="QBW28" s="25"/>
      <c r="QBX28" s="25"/>
      <c r="QBY28" s="25"/>
      <c r="QBZ28" s="25"/>
      <c r="QCA28" s="25"/>
      <c r="QCB28" s="25"/>
      <c r="QCC28" s="25"/>
      <c r="QCD28" s="25"/>
      <c r="QCE28" s="25"/>
      <c r="QCF28" s="25"/>
      <c r="QCG28" s="25"/>
      <c r="QCH28" s="25"/>
      <c r="QCI28" s="25"/>
      <c r="QCJ28" s="25"/>
      <c r="QCK28" s="25"/>
      <c r="QCL28" s="25"/>
      <c r="QCM28" s="25"/>
      <c r="QCN28" s="25"/>
      <c r="QCO28" s="25"/>
      <c r="QCP28" s="25"/>
      <c r="QCQ28" s="25"/>
      <c r="QCR28" s="25"/>
      <c r="QCS28" s="25"/>
      <c r="QCT28" s="25"/>
      <c r="QCU28" s="25"/>
      <c r="QCV28" s="25"/>
      <c r="QCW28" s="25"/>
      <c r="QCX28" s="25"/>
      <c r="QCY28" s="25"/>
      <c r="QCZ28" s="25"/>
      <c r="QDA28" s="25"/>
      <c r="QDB28" s="25"/>
      <c r="QDC28" s="25"/>
      <c r="QDD28" s="25"/>
      <c r="QDE28" s="25"/>
      <c r="QDF28" s="25"/>
      <c r="QDG28" s="25"/>
      <c r="QDH28" s="25"/>
      <c r="QDI28" s="25"/>
      <c r="QDJ28" s="25"/>
      <c r="QDK28" s="25"/>
      <c r="QDL28" s="25"/>
      <c r="QDM28" s="25"/>
      <c r="QDN28" s="25"/>
      <c r="QDO28" s="25"/>
      <c r="QDP28" s="25"/>
      <c r="QDQ28" s="25"/>
      <c r="QDR28" s="25"/>
      <c r="QDS28" s="25"/>
      <c r="QDT28" s="25"/>
      <c r="QDU28" s="25"/>
      <c r="QDV28" s="25"/>
      <c r="QDW28" s="25"/>
      <c r="QDX28" s="25"/>
      <c r="QDY28" s="25"/>
      <c r="QDZ28" s="25"/>
      <c r="QEA28" s="25"/>
      <c r="QEB28" s="25"/>
      <c r="QEC28" s="25"/>
      <c r="QED28" s="25"/>
      <c r="QEE28" s="25"/>
      <c r="QEF28" s="25"/>
      <c r="QEG28" s="25"/>
      <c r="QEH28" s="25"/>
      <c r="QEI28" s="25"/>
      <c r="QEJ28" s="25"/>
      <c r="QEK28" s="25"/>
      <c r="QEL28" s="25"/>
      <c r="QEM28" s="25"/>
      <c r="QEN28" s="25"/>
      <c r="QEO28" s="25"/>
      <c r="QEP28" s="25"/>
      <c r="QEQ28" s="25"/>
      <c r="QER28" s="25"/>
      <c r="QES28" s="25"/>
      <c r="QET28" s="25"/>
      <c r="QEU28" s="25"/>
      <c r="QEV28" s="25"/>
      <c r="QEW28" s="25"/>
      <c r="QEX28" s="25"/>
      <c r="QEY28" s="25"/>
      <c r="QEZ28" s="25"/>
      <c r="QFA28" s="25"/>
      <c r="QFB28" s="25"/>
      <c r="QFC28" s="25"/>
      <c r="QFD28" s="25"/>
      <c r="QFE28" s="25"/>
      <c r="QFF28" s="25"/>
      <c r="QFG28" s="25"/>
      <c r="QFH28" s="25"/>
      <c r="QFI28" s="25"/>
      <c r="QFJ28" s="25"/>
      <c r="QFK28" s="25"/>
      <c r="QFL28" s="25"/>
      <c r="QFM28" s="25"/>
      <c r="QFN28" s="25"/>
      <c r="QFO28" s="25"/>
      <c r="QFP28" s="25"/>
      <c r="QFQ28" s="25"/>
      <c r="QFR28" s="25"/>
      <c r="QFS28" s="25"/>
      <c r="QFT28" s="25"/>
      <c r="QFU28" s="25"/>
      <c r="QFV28" s="25"/>
      <c r="QFW28" s="25"/>
      <c r="QFX28" s="25"/>
      <c r="QFY28" s="25"/>
      <c r="QFZ28" s="25"/>
      <c r="QGA28" s="25"/>
      <c r="QGB28" s="25"/>
      <c r="QGC28" s="25"/>
      <c r="QGD28" s="25"/>
      <c r="QGE28" s="25"/>
      <c r="QGF28" s="25"/>
      <c r="QGG28" s="25"/>
      <c r="QGH28" s="25"/>
      <c r="QGI28" s="25"/>
      <c r="QGJ28" s="25"/>
      <c r="QGK28" s="25"/>
      <c r="QGL28" s="25"/>
      <c r="QGM28" s="25"/>
      <c r="QGN28" s="25"/>
      <c r="QGO28" s="25"/>
      <c r="QGP28" s="25"/>
      <c r="QGQ28" s="25"/>
      <c r="QGR28" s="25"/>
      <c r="QGS28" s="25"/>
      <c r="QGT28" s="25"/>
      <c r="QGU28" s="25"/>
      <c r="QGV28" s="25"/>
      <c r="QGW28" s="25"/>
      <c r="QGX28" s="25"/>
      <c r="QGY28" s="25"/>
      <c r="QGZ28" s="25"/>
      <c r="QHA28" s="25"/>
      <c r="QHB28" s="25"/>
      <c r="QHC28" s="25"/>
      <c r="QHD28" s="25"/>
      <c r="QHE28" s="25"/>
      <c r="QHF28" s="25"/>
      <c r="QHG28" s="25"/>
      <c r="QHH28" s="25"/>
      <c r="QHI28" s="25"/>
      <c r="QHJ28" s="25"/>
      <c r="QHK28" s="25"/>
      <c r="QHL28" s="25"/>
      <c r="QHM28" s="25"/>
      <c r="QHN28" s="25"/>
      <c r="QHO28" s="25"/>
      <c r="QHP28" s="25"/>
      <c r="QHQ28" s="25"/>
      <c r="QHR28" s="25"/>
      <c r="QHS28" s="25"/>
      <c r="QHT28" s="25"/>
      <c r="QHU28" s="25"/>
      <c r="QHV28" s="25"/>
      <c r="QHW28" s="25"/>
      <c r="QHX28" s="25"/>
      <c r="QHY28" s="25"/>
      <c r="QHZ28" s="25"/>
      <c r="QIA28" s="25"/>
      <c r="QIB28" s="25"/>
      <c r="QIC28" s="25"/>
      <c r="QID28" s="25"/>
      <c r="QIE28" s="25"/>
      <c r="QIF28" s="25"/>
      <c r="QIG28" s="25"/>
      <c r="QIH28" s="25"/>
      <c r="QII28" s="25"/>
      <c r="QIJ28" s="25"/>
      <c r="QIK28" s="25"/>
      <c r="QIL28" s="25"/>
      <c r="QIM28" s="25"/>
      <c r="QIN28" s="25"/>
      <c r="QIO28" s="25"/>
      <c r="QIP28" s="25"/>
      <c r="QIQ28" s="25"/>
      <c r="QIR28" s="25"/>
      <c r="QIS28" s="25"/>
      <c r="QIT28" s="25"/>
      <c r="QIU28" s="25"/>
      <c r="QIV28" s="25"/>
      <c r="QIW28" s="25"/>
      <c r="QIX28" s="25"/>
      <c r="QIY28" s="25"/>
      <c r="QIZ28" s="25"/>
      <c r="QJA28" s="25"/>
      <c r="QJB28" s="25"/>
      <c r="QJC28" s="25"/>
      <c r="QJD28" s="25"/>
      <c r="QJE28" s="25"/>
      <c r="QJF28" s="25"/>
      <c r="QJG28" s="25"/>
      <c r="QJH28" s="25"/>
      <c r="QJI28" s="25"/>
      <c r="QJJ28" s="25"/>
      <c r="QJK28" s="25"/>
      <c r="QJL28" s="25"/>
      <c r="QJM28" s="25"/>
      <c r="QJN28" s="25"/>
      <c r="QJO28" s="25"/>
      <c r="QJP28" s="25"/>
      <c r="QJQ28" s="25"/>
      <c r="QJR28" s="25"/>
      <c r="QJS28" s="25"/>
      <c r="QJT28" s="25"/>
      <c r="QJU28" s="25"/>
      <c r="QJV28" s="25"/>
      <c r="QJW28" s="25"/>
      <c r="QJX28" s="25"/>
      <c r="QJY28" s="25"/>
      <c r="QJZ28" s="25"/>
      <c r="QKA28" s="25"/>
      <c r="QKB28" s="25"/>
      <c r="QKC28" s="25"/>
      <c r="QKD28" s="25"/>
      <c r="QKE28" s="25"/>
      <c r="QKF28" s="25"/>
      <c r="QKG28" s="25"/>
      <c r="QKH28" s="25"/>
      <c r="QKI28" s="25"/>
      <c r="QKJ28" s="25"/>
      <c r="QKK28" s="25"/>
      <c r="QKL28" s="25"/>
      <c r="QKM28" s="25"/>
      <c r="QKN28" s="25"/>
      <c r="QKO28" s="25"/>
      <c r="QKP28" s="25"/>
      <c r="QKQ28" s="25"/>
      <c r="QKR28" s="25"/>
      <c r="QKS28" s="25"/>
      <c r="QKT28" s="25"/>
      <c r="QKU28" s="25"/>
      <c r="QKV28" s="25"/>
      <c r="QKW28" s="25"/>
      <c r="QKX28" s="25"/>
      <c r="QKY28" s="25"/>
      <c r="QKZ28" s="25"/>
      <c r="QLA28" s="25"/>
      <c r="QLB28" s="25"/>
      <c r="QLC28" s="25"/>
      <c r="QLD28" s="25"/>
      <c r="QLE28" s="25"/>
      <c r="QLF28" s="25"/>
      <c r="QLG28" s="25"/>
      <c r="QLH28" s="25"/>
      <c r="QLI28" s="25"/>
      <c r="QLJ28" s="25"/>
      <c r="QLK28" s="25"/>
      <c r="QLL28" s="25"/>
      <c r="QLM28" s="25"/>
      <c r="QLN28" s="25"/>
      <c r="QLO28" s="25"/>
      <c r="QLP28" s="25"/>
      <c r="QLQ28" s="25"/>
      <c r="QLR28" s="25"/>
      <c r="QLS28" s="25"/>
      <c r="QLT28" s="25"/>
      <c r="QLU28" s="25"/>
      <c r="QLV28" s="25"/>
      <c r="QLW28" s="25"/>
      <c r="QLX28" s="25"/>
      <c r="QLY28" s="25"/>
      <c r="QLZ28" s="25"/>
      <c r="QMA28" s="25"/>
      <c r="QMB28" s="25"/>
      <c r="QMC28" s="25"/>
      <c r="QMD28" s="25"/>
      <c r="QME28" s="25"/>
      <c r="QMF28" s="25"/>
      <c r="QMG28" s="25"/>
      <c r="QMH28" s="25"/>
      <c r="QMI28" s="25"/>
      <c r="QMJ28" s="25"/>
      <c r="QMK28" s="25"/>
      <c r="QML28" s="25"/>
      <c r="QMM28" s="25"/>
      <c r="QMN28" s="25"/>
      <c r="QMO28" s="25"/>
      <c r="QMP28" s="25"/>
      <c r="QMQ28" s="25"/>
      <c r="QMR28" s="25"/>
      <c r="QMS28" s="25"/>
      <c r="QMT28" s="25"/>
      <c r="QMU28" s="25"/>
      <c r="QMV28" s="25"/>
      <c r="QMW28" s="25"/>
      <c r="QMX28" s="25"/>
      <c r="QMY28" s="25"/>
      <c r="QMZ28" s="25"/>
      <c r="QNA28" s="25"/>
      <c r="QNB28" s="25"/>
      <c r="QNC28" s="25"/>
      <c r="QND28" s="25"/>
      <c r="QNE28" s="25"/>
      <c r="QNF28" s="25"/>
      <c r="QNG28" s="25"/>
      <c r="QNH28" s="25"/>
      <c r="QNI28" s="25"/>
      <c r="QNJ28" s="25"/>
      <c r="QNK28" s="25"/>
      <c r="QNL28" s="25"/>
      <c r="QNM28" s="25"/>
      <c r="QNN28" s="25"/>
      <c r="QNO28" s="25"/>
      <c r="QNP28" s="25"/>
      <c r="QNQ28" s="25"/>
      <c r="QNR28" s="25"/>
      <c r="QNS28" s="25"/>
      <c r="QNT28" s="25"/>
      <c r="QNU28" s="25"/>
      <c r="QNV28" s="25"/>
      <c r="QNW28" s="25"/>
      <c r="QNX28" s="25"/>
      <c r="QNY28" s="25"/>
      <c r="QNZ28" s="25"/>
      <c r="QOA28" s="25"/>
      <c r="QOB28" s="25"/>
      <c r="QOC28" s="25"/>
      <c r="QOD28" s="25"/>
      <c r="QOE28" s="25"/>
      <c r="QOF28" s="25"/>
      <c r="QOG28" s="25"/>
      <c r="QOH28" s="25"/>
      <c r="QOI28" s="25"/>
      <c r="QOJ28" s="25"/>
      <c r="QOK28" s="25"/>
      <c r="QOL28" s="25"/>
      <c r="QOM28" s="25"/>
      <c r="QON28" s="25"/>
      <c r="QOO28" s="25"/>
      <c r="QOP28" s="25"/>
      <c r="QOQ28" s="25"/>
      <c r="QOR28" s="25"/>
      <c r="QOS28" s="25"/>
      <c r="QOT28" s="25"/>
      <c r="QOU28" s="25"/>
      <c r="QOV28" s="25"/>
      <c r="QOW28" s="25"/>
      <c r="QOX28" s="25"/>
      <c r="QOY28" s="25"/>
      <c r="QOZ28" s="25"/>
      <c r="QPA28" s="25"/>
      <c r="QPB28" s="25"/>
      <c r="QPC28" s="25"/>
      <c r="QPD28" s="25"/>
      <c r="QPE28" s="25"/>
      <c r="QPF28" s="25"/>
      <c r="QPG28" s="25"/>
      <c r="QPH28" s="25"/>
      <c r="QPI28" s="25"/>
      <c r="QPJ28" s="25"/>
      <c r="QPK28" s="25"/>
      <c r="QPL28" s="25"/>
      <c r="QPM28" s="25"/>
      <c r="QPN28" s="25"/>
      <c r="QPO28" s="25"/>
      <c r="QPP28" s="25"/>
      <c r="QPQ28" s="25"/>
      <c r="QPR28" s="25"/>
      <c r="QPS28" s="25"/>
      <c r="QPT28" s="25"/>
      <c r="QPU28" s="25"/>
      <c r="QPV28" s="25"/>
      <c r="QPW28" s="25"/>
      <c r="QPX28" s="25"/>
      <c r="QPY28" s="25"/>
      <c r="QPZ28" s="25"/>
      <c r="QQA28" s="25"/>
      <c r="QQB28" s="25"/>
      <c r="QQC28" s="25"/>
      <c r="QQD28" s="25"/>
      <c r="QQE28" s="25"/>
      <c r="QQF28" s="25"/>
      <c r="QQG28" s="25"/>
      <c r="QQH28" s="25"/>
      <c r="QQI28" s="25"/>
      <c r="QQJ28" s="25"/>
      <c r="QQK28" s="25"/>
      <c r="QQL28" s="25"/>
      <c r="QQM28" s="25"/>
      <c r="QQN28" s="25"/>
      <c r="QQO28" s="25"/>
      <c r="QQP28" s="25"/>
      <c r="QQQ28" s="25"/>
      <c r="QQR28" s="25"/>
      <c r="QQS28" s="25"/>
      <c r="QQT28" s="25"/>
      <c r="QQU28" s="25"/>
      <c r="QQV28" s="25"/>
      <c r="QQW28" s="25"/>
      <c r="QQX28" s="25"/>
      <c r="QQY28" s="25"/>
      <c r="QQZ28" s="25"/>
      <c r="QRA28" s="25"/>
      <c r="QRB28" s="25"/>
      <c r="QRC28" s="25"/>
      <c r="QRD28" s="25"/>
      <c r="QRE28" s="25"/>
      <c r="QRF28" s="25"/>
      <c r="QRG28" s="25"/>
      <c r="QRH28" s="25"/>
      <c r="QRI28" s="25"/>
      <c r="QRJ28" s="25"/>
      <c r="QRK28" s="25"/>
      <c r="QRL28" s="25"/>
      <c r="QRM28" s="25"/>
      <c r="QRN28" s="25"/>
      <c r="QRO28" s="25"/>
      <c r="QRP28" s="25"/>
      <c r="QRQ28" s="25"/>
      <c r="QRR28" s="25"/>
      <c r="QRS28" s="25"/>
      <c r="QRT28" s="25"/>
      <c r="QRU28" s="25"/>
      <c r="QRV28" s="25"/>
      <c r="QRW28" s="25"/>
      <c r="QRX28" s="25"/>
      <c r="QRY28" s="25"/>
      <c r="QRZ28" s="25"/>
      <c r="QSA28" s="25"/>
      <c r="QSB28" s="25"/>
      <c r="QSC28" s="25"/>
      <c r="QSD28" s="25"/>
      <c r="QSE28" s="25"/>
      <c r="QSF28" s="25"/>
      <c r="QSG28" s="25"/>
      <c r="QSH28" s="25"/>
      <c r="QSI28" s="25"/>
      <c r="QSJ28" s="25"/>
      <c r="QSK28" s="25"/>
      <c r="QSL28" s="25"/>
      <c r="QSM28" s="25"/>
      <c r="QSN28" s="25"/>
      <c r="QSO28" s="25"/>
      <c r="QSP28" s="25"/>
      <c r="QSQ28" s="25"/>
      <c r="QSR28" s="25"/>
      <c r="QSS28" s="25"/>
      <c r="QST28" s="25"/>
      <c r="QSU28" s="25"/>
      <c r="QSV28" s="25"/>
      <c r="QSW28" s="25"/>
      <c r="QSX28" s="25"/>
      <c r="QSY28" s="25"/>
      <c r="QSZ28" s="25"/>
      <c r="QTA28" s="25"/>
      <c r="QTB28" s="25"/>
      <c r="QTC28" s="25"/>
      <c r="QTD28" s="25"/>
      <c r="QTE28" s="25"/>
      <c r="QTF28" s="25"/>
      <c r="QTG28" s="25"/>
      <c r="QTH28" s="25"/>
      <c r="QTI28" s="25"/>
      <c r="QTJ28" s="25"/>
      <c r="QTK28" s="25"/>
      <c r="QTL28" s="25"/>
      <c r="QTM28" s="25"/>
      <c r="QTN28" s="25"/>
      <c r="QTO28" s="25"/>
      <c r="QTP28" s="25"/>
      <c r="QTQ28" s="25"/>
      <c r="QTR28" s="25"/>
      <c r="QTS28" s="25"/>
      <c r="QTT28" s="25"/>
      <c r="QTU28" s="25"/>
      <c r="QTV28" s="25"/>
      <c r="QTW28" s="25"/>
      <c r="QTX28" s="25"/>
      <c r="QTY28" s="25"/>
      <c r="QTZ28" s="25"/>
      <c r="QUA28" s="25"/>
      <c r="QUB28" s="25"/>
      <c r="QUC28" s="25"/>
      <c r="QUD28" s="25"/>
      <c r="QUE28" s="25"/>
      <c r="QUF28" s="25"/>
      <c r="QUG28" s="25"/>
      <c r="QUH28" s="25"/>
      <c r="QUI28" s="25"/>
      <c r="QUJ28" s="25"/>
      <c r="QUK28" s="25"/>
      <c r="QUL28" s="25"/>
      <c r="QUM28" s="25"/>
      <c r="QUN28" s="25"/>
      <c r="QUO28" s="25"/>
      <c r="QUP28" s="25"/>
      <c r="QUQ28" s="25"/>
      <c r="QUR28" s="25"/>
      <c r="QUS28" s="25"/>
      <c r="QUT28" s="25"/>
      <c r="QUU28" s="25"/>
      <c r="QUV28" s="25"/>
      <c r="QUW28" s="25"/>
      <c r="QUX28" s="25"/>
      <c r="QUY28" s="25"/>
      <c r="QUZ28" s="25"/>
      <c r="QVA28" s="25"/>
      <c r="QVB28" s="25"/>
      <c r="QVC28" s="25"/>
      <c r="QVD28" s="25"/>
      <c r="QVE28" s="25"/>
      <c r="QVF28" s="25"/>
      <c r="QVG28" s="25"/>
      <c r="QVH28" s="25"/>
      <c r="QVI28" s="25"/>
      <c r="QVJ28" s="25"/>
      <c r="QVK28" s="25"/>
      <c r="QVL28" s="25"/>
      <c r="QVM28" s="25"/>
      <c r="QVN28" s="25"/>
      <c r="QVO28" s="25"/>
      <c r="QVP28" s="25"/>
      <c r="QVQ28" s="25"/>
      <c r="QVR28" s="25"/>
      <c r="QVS28" s="25"/>
      <c r="QVT28" s="25"/>
      <c r="QVU28" s="25"/>
      <c r="QVV28" s="25"/>
      <c r="QVW28" s="25"/>
      <c r="QVX28" s="25"/>
      <c r="QVY28" s="25"/>
      <c r="QVZ28" s="25"/>
      <c r="QWA28" s="25"/>
      <c r="QWB28" s="25"/>
      <c r="QWC28" s="25"/>
      <c r="QWD28" s="25"/>
      <c r="QWE28" s="25"/>
      <c r="QWF28" s="25"/>
      <c r="QWG28" s="25"/>
      <c r="QWH28" s="25"/>
      <c r="QWI28" s="25"/>
      <c r="QWJ28" s="25"/>
      <c r="QWK28" s="25"/>
      <c r="QWL28" s="25"/>
      <c r="QWM28" s="25"/>
      <c r="QWN28" s="25"/>
      <c r="QWO28" s="25"/>
      <c r="QWP28" s="25"/>
      <c r="QWQ28" s="25"/>
      <c r="QWR28" s="25"/>
      <c r="QWS28" s="25"/>
      <c r="QWT28" s="25"/>
      <c r="QWU28" s="25"/>
      <c r="QWV28" s="25"/>
      <c r="QWW28" s="25"/>
      <c r="QWX28" s="25"/>
      <c r="QWY28" s="25"/>
      <c r="QWZ28" s="25"/>
      <c r="QXA28" s="25"/>
      <c r="QXB28" s="25"/>
      <c r="QXC28" s="25"/>
      <c r="QXD28" s="25"/>
      <c r="QXE28" s="25"/>
      <c r="QXF28" s="25"/>
      <c r="QXG28" s="25"/>
      <c r="QXH28" s="25"/>
      <c r="QXI28" s="25"/>
      <c r="QXJ28" s="25"/>
      <c r="QXK28" s="25"/>
      <c r="QXL28" s="25"/>
      <c r="QXM28" s="25"/>
      <c r="QXN28" s="25"/>
      <c r="QXO28" s="25"/>
      <c r="QXP28" s="25"/>
      <c r="QXQ28" s="25"/>
      <c r="QXR28" s="25"/>
      <c r="QXS28" s="25"/>
      <c r="QXT28" s="25"/>
      <c r="QXU28" s="25"/>
      <c r="QXV28" s="25"/>
      <c r="QXW28" s="25"/>
      <c r="QXX28" s="25"/>
      <c r="QXY28" s="25"/>
      <c r="QXZ28" s="25"/>
      <c r="QYA28" s="25"/>
      <c r="QYB28" s="25"/>
      <c r="QYC28" s="25"/>
      <c r="QYD28" s="25"/>
      <c r="QYE28" s="25"/>
      <c r="QYF28" s="25"/>
      <c r="QYG28" s="25"/>
      <c r="QYH28" s="25"/>
      <c r="QYI28" s="25"/>
      <c r="QYJ28" s="25"/>
      <c r="QYK28" s="25"/>
      <c r="QYL28" s="25"/>
      <c r="QYM28" s="25"/>
      <c r="QYN28" s="25"/>
      <c r="QYO28" s="25"/>
      <c r="QYP28" s="25"/>
      <c r="QYQ28" s="25"/>
      <c r="QYR28" s="25"/>
      <c r="QYS28" s="25"/>
      <c r="QYT28" s="25"/>
      <c r="QYU28" s="25"/>
      <c r="QYV28" s="25"/>
      <c r="QYW28" s="25"/>
      <c r="QYX28" s="25"/>
      <c r="QYY28" s="25"/>
      <c r="QYZ28" s="25"/>
      <c r="QZA28" s="25"/>
      <c r="QZB28" s="25"/>
      <c r="QZC28" s="25"/>
      <c r="QZD28" s="25"/>
      <c r="QZE28" s="25"/>
      <c r="QZF28" s="25"/>
      <c r="QZG28" s="25"/>
      <c r="QZH28" s="25"/>
      <c r="QZI28" s="25"/>
      <c r="QZJ28" s="25"/>
      <c r="QZK28" s="25"/>
      <c r="QZL28" s="25"/>
      <c r="QZM28" s="25"/>
      <c r="QZN28" s="25"/>
      <c r="QZO28" s="25"/>
      <c r="QZP28" s="25"/>
      <c r="QZQ28" s="25"/>
      <c r="QZR28" s="25"/>
      <c r="QZS28" s="25"/>
      <c r="QZT28" s="25"/>
      <c r="QZU28" s="25"/>
      <c r="QZV28" s="25"/>
      <c r="QZW28" s="25"/>
      <c r="QZX28" s="25"/>
      <c r="QZY28" s="25"/>
      <c r="QZZ28" s="25"/>
      <c r="RAA28" s="25"/>
      <c r="RAB28" s="25"/>
      <c r="RAC28" s="25"/>
      <c r="RAD28" s="25"/>
      <c r="RAE28" s="25"/>
      <c r="RAF28" s="25"/>
      <c r="RAG28" s="25"/>
      <c r="RAH28" s="25"/>
      <c r="RAI28" s="25"/>
      <c r="RAJ28" s="25"/>
      <c r="RAK28" s="25"/>
      <c r="RAL28" s="25"/>
      <c r="RAM28" s="25"/>
      <c r="RAN28" s="25"/>
      <c r="RAO28" s="25"/>
      <c r="RAP28" s="25"/>
      <c r="RAQ28" s="25"/>
      <c r="RAR28" s="25"/>
      <c r="RAS28" s="25"/>
      <c r="RAT28" s="25"/>
      <c r="RAU28" s="25"/>
      <c r="RAV28" s="25"/>
      <c r="RAW28" s="25"/>
      <c r="RAX28" s="25"/>
      <c r="RAY28" s="25"/>
      <c r="RAZ28" s="25"/>
      <c r="RBA28" s="25"/>
      <c r="RBB28" s="25"/>
      <c r="RBC28" s="25"/>
      <c r="RBD28" s="25"/>
      <c r="RBE28" s="25"/>
      <c r="RBF28" s="25"/>
      <c r="RBG28" s="25"/>
      <c r="RBH28" s="25"/>
      <c r="RBI28" s="25"/>
      <c r="RBJ28" s="25"/>
      <c r="RBK28" s="25"/>
      <c r="RBL28" s="25"/>
      <c r="RBM28" s="25"/>
      <c r="RBN28" s="25"/>
      <c r="RBO28" s="25"/>
      <c r="RBP28" s="25"/>
      <c r="RBQ28" s="25"/>
      <c r="RBR28" s="25"/>
      <c r="RBS28" s="25"/>
      <c r="RBT28" s="25"/>
      <c r="RBU28" s="25"/>
      <c r="RBV28" s="25"/>
      <c r="RBW28" s="25"/>
      <c r="RBX28" s="25"/>
      <c r="RBY28" s="25"/>
      <c r="RBZ28" s="25"/>
      <c r="RCA28" s="25"/>
      <c r="RCB28" s="25"/>
      <c r="RCC28" s="25"/>
      <c r="RCD28" s="25"/>
      <c r="RCE28" s="25"/>
      <c r="RCF28" s="25"/>
      <c r="RCG28" s="25"/>
      <c r="RCH28" s="25"/>
      <c r="RCI28" s="25"/>
      <c r="RCJ28" s="25"/>
      <c r="RCK28" s="25"/>
      <c r="RCL28" s="25"/>
      <c r="RCM28" s="25"/>
      <c r="RCN28" s="25"/>
      <c r="RCO28" s="25"/>
      <c r="RCP28" s="25"/>
      <c r="RCQ28" s="25"/>
      <c r="RCR28" s="25"/>
      <c r="RCS28" s="25"/>
      <c r="RCT28" s="25"/>
      <c r="RCU28" s="25"/>
      <c r="RCV28" s="25"/>
      <c r="RCW28" s="25"/>
      <c r="RCX28" s="25"/>
      <c r="RCY28" s="25"/>
      <c r="RCZ28" s="25"/>
      <c r="RDA28" s="25"/>
      <c r="RDB28" s="25"/>
      <c r="RDC28" s="25"/>
      <c r="RDD28" s="25"/>
      <c r="RDE28" s="25"/>
      <c r="RDF28" s="25"/>
      <c r="RDG28" s="25"/>
      <c r="RDH28" s="25"/>
      <c r="RDI28" s="25"/>
      <c r="RDJ28" s="25"/>
      <c r="RDK28" s="25"/>
      <c r="RDL28" s="25"/>
      <c r="RDM28" s="25"/>
      <c r="RDN28" s="25"/>
      <c r="RDO28" s="25"/>
      <c r="RDP28" s="25"/>
      <c r="RDQ28" s="25"/>
      <c r="RDR28" s="25"/>
      <c r="RDS28" s="25"/>
      <c r="RDT28" s="25"/>
      <c r="RDU28" s="25"/>
      <c r="RDV28" s="25"/>
      <c r="RDW28" s="25"/>
      <c r="RDX28" s="25"/>
      <c r="RDY28" s="25"/>
      <c r="RDZ28" s="25"/>
      <c r="REA28" s="25"/>
      <c r="REB28" s="25"/>
      <c r="REC28" s="25"/>
      <c r="RED28" s="25"/>
      <c r="REE28" s="25"/>
      <c r="REF28" s="25"/>
      <c r="REG28" s="25"/>
      <c r="REH28" s="25"/>
      <c r="REI28" s="25"/>
      <c r="REJ28" s="25"/>
      <c r="REK28" s="25"/>
      <c r="REL28" s="25"/>
      <c r="REM28" s="25"/>
      <c r="REN28" s="25"/>
      <c r="REO28" s="25"/>
      <c r="REP28" s="25"/>
      <c r="REQ28" s="25"/>
      <c r="RER28" s="25"/>
      <c r="RES28" s="25"/>
      <c r="RET28" s="25"/>
      <c r="REU28" s="25"/>
      <c r="REV28" s="25"/>
      <c r="REW28" s="25"/>
      <c r="REX28" s="25"/>
      <c r="REY28" s="25"/>
      <c r="REZ28" s="25"/>
      <c r="RFA28" s="25"/>
      <c r="RFB28" s="25"/>
      <c r="RFC28" s="25"/>
      <c r="RFD28" s="25"/>
      <c r="RFE28" s="25"/>
      <c r="RFF28" s="25"/>
      <c r="RFG28" s="25"/>
      <c r="RFH28" s="25"/>
      <c r="RFI28" s="25"/>
      <c r="RFJ28" s="25"/>
      <c r="RFK28" s="25"/>
      <c r="RFL28" s="25"/>
      <c r="RFM28" s="25"/>
      <c r="RFN28" s="25"/>
      <c r="RFO28" s="25"/>
      <c r="RFP28" s="25"/>
      <c r="RFQ28" s="25"/>
      <c r="RFR28" s="25"/>
      <c r="RFS28" s="25"/>
      <c r="RFT28" s="25"/>
      <c r="RFU28" s="25"/>
      <c r="RFV28" s="25"/>
      <c r="RFW28" s="25"/>
      <c r="RFX28" s="25"/>
      <c r="RFY28" s="25"/>
      <c r="RFZ28" s="25"/>
      <c r="RGA28" s="25"/>
      <c r="RGB28" s="25"/>
      <c r="RGC28" s="25"/>
      <c r="RGD28" s="25"/>
      <c r="RGE28" s="25"/>
      <c r="RGF28" s="25"/>
      <c r="RGG28" s="25"/>
      <c r="RGH28" s="25"/>
      <c r="RGI28" s="25"/>
      <c r="RGJ28" s="25"/>
      <c r="RGK28" s="25"/>
      <c r="RGL28" s="25"/>
      <c r="RGM28" s="25"/>
      <c r="RGN28" s="25"/>
      <c r="RGO28" s="25"/>
      <c r="RGP28" s="25"/>
      <c r="RGQ28" s="25"/>
      <c r="RGR28" s="25"/>
      <c r="RGS28" s="25"/>
      <c r="RGT28" s="25"/>
      <c r="RGU28" s="25"/>
      <c r="RGV28" s="25"/>
      <c r="RGW28" s="25"/>
      <c r="RGX28" s="25"/>
      <c r="RGY28" s="25"/>
      <c r="RGZ28" s="25"/>
      <c r="RHA28" s="25"/>
      <c r="RHB28" s="25"/>
      <c r="RHC28" s="25"/>
      <c r="RHD28" s="25"/>
      <c r="RHE28" s="25"/>
      <c r="RHF28" s="25"/>
      <c r="RHG28" s="25"/>
      <c r="RHH28" s="25"/>
      <c r="RHI28" s="25"/>
      <c r="RHJ28" s="25"/>
      <c r="RHK28" s="25"/>
      <c r="RHL28" s="25"/>
      <c r="RHM28" s="25"/>
      <c r="RHN28" s="25"/>
      <c r="RHO28" s="25"/>
      <c r="RHP28" s="25"/>
      <c r="RHQ28" s="25"/>
      <c r="RHR28" s="25"/>
      <c r="RHS28" s="25"/>
      <c r="RHT28" s="25"/>
      <c r="RHU28" s="25"/>
      <c r="RHV28" s="25"/>
      <c r="RHW28" s="25"/>
      <c r="RHX28" s="25"/>
      <c r="RHY28" s="25"/>
      <c r="RHZ28" s="25"/>
      <c r="RIA28" s="25"/>
      <c r="RIB28" s="25"/>
      <c r="RIC28" s="25"/>
      <c r="RID28" s="25"/>
      <c r="RIE28" s="25"/>
      <c r="RIF28" s="25"/>
      <c r="RIG28" s="25"/>
      <c r="RIH28" s="25"/>
      <c r="RII28" s="25"/>
      <c r="RIJ28" s="25"/>
      <c r="RIK28" s="25"/>
      <c r="RIL28" s="25"/>
      <c r="RIM28" s="25"/>
      <c r="RIN28" s="25"/>
      <c r="RIO28" s="25"/>
      <c r="RIP28" s="25"/>
      <c r="RIQ28" s="25"/>
      <c r="RIR28" s="25"/>
      <c r="RIS28" s="25"/>
      <c r="RIT28" s="25"/>
      <c r="RIU28" s="25"/>
      <c r="RIV28" s="25"/>
      <c r="RIW28" s="25"/>
      <c r="RIX28" s="25"/>
      <c r="RIY28" s="25"/>
      <c r="RIZ28" s="25"/>
      <c r="RJA28" s="25"/>
      <c r="RJB28" s="25"/>
      <c r="RJC28" s="25"/>
      <c r="RJD28" s="25"/>
      <c r="RJE28" s="25"/>
      <c r="RJF28" s="25"/>
      <c r="RJG28" s="25"/>
      <c r="RJH28" s="25"/>
      <c r="RJI28" s="25"/>
      <c r="RJJ28" s="25"/>
      <c r="RJK28" s="25"/>
      <c r="RJL28" s="25"/>
      <c r="RJM28" s="25"/>
      <c r="RJN28" s="25"/>
      <c r="RJO28" s="25"/>
      <c r="RJP28" s="25"/>
      <c r="RJQ28" s="25"/>
      <c r="RJR28" s="25"/>
      <c r="RJS28" s="25"/>
      <c r="RJT28" s="25"/>
      <c r="RJU28" s="25"/>
      <c r="RJV28" s="25"/>
      <c r="RJW28" s="25"/>
      <c r="RJX28" s="25"/>
      <c r="RJY28" s="25"/>
      <c r="RJZ28" s="25"/>
      <c r="RKA28" s="25"/>
      <c r="RKB28" s="25"/>
      <c r="RKC28" s="25"/>
      <c r="RKD28" s="25"/>
      <c r="RKE28" s="25"/>
      <c r="RKF28" s="25"/>
      <c r="RKG28" s="25"/>
      <c r="RKH28" s="25"/>
      <c r="RKI28" s="25"/>
      <c r="RKJ28" s="25"/>
      <c r="RKK28" s="25"/>
      <c r="RKL28" s="25"/>
      <c r="RKM28" s="25"/>
      <c r="RKN28" s="25"/>
      <c r="RKO28" s="25"/>
      <c r="RKP28" s="25"/>
      <c r="RKQ28" s="25"/>
      <c r="RKR28" s="25"/>
      <c r="RKS28" s="25"/>
      <c r="RKT28" s="25"/>
      <c r="RKU28" s="25"/>
      <c r="RKV28" s="25"/>
      <c r="RKW28" s="25"/>
      <c r="RKX28" s="25"/>
      <c r="RKY28" s="25"/>
      <c r="RKZ28" s="25"/>
      <c r="RLA28" s="25"/>
      <c r="RLB28" s="25"/>
      <c r="RLC28" s="25"/>
      <c r="RLD28" s="25"/>
      <c r="RLE28" s="25"/>
      <c r="RLF28" s="25"/>
      <c r="RLG28" s="25"/>
      <c r="RLH28" s="25"/>
      <c r="RLI28" s="25"/>
      <c r="RLJ28" s="25"/>
      <c r="RLK28" s="25"/>
      <c r="RLL28" s="25"/>
      <c r="RLM28" s="25"/>
      <c r="RLN28" s="25"/>
      <c r="RLO28" s="25"/>
      <c r="RLP28" s="25"/>
      <c r="RLQ28" s="25"/>
      <c r="RLR28" s="25"/>
      <c r="RLS28" s="25"/>
      <c r="RLT28" s="25"/>
      <c r="RLU28" s="25"/>
      <c r="RLV28" s="25"/>
      <c r="RLW28" s="25"/>
      <c r="RLX28" s="25"/>
      <c r="RLY28" s="25"/>
      <c r="RLZ28" s="25"/>
      <c r="RMA28" s="25"/>
      <c r="RMB28" s="25"/>
      <c r="RMC28" s="25"/>
      <c r="RMD28" s="25"/>
      <c r="RME28" s="25"/>
      <c r="RMF28" s="25"/>
      <c r="RMG28" s="25"/>
      <c r="RMH28" s="25"/>
      <c r="RMI28" s="25"/>
      <c r="RMJ28" s="25"/>
      <c r="RMK28" s="25"/>
      <c r="RML28" s="25"/>
      <c r="RMM28" s="25"/>
      <c r="RMN28" s="25"/>
      <c r="RMO28" s="25"/>
      <c r="RMP28" s="25"/>
      <c r="RMQ28" s="25"/>
      <c r="RMR28" s="25"/>
      <c r="RMS28" s="25"/>
      <c r="RMT28" s="25"/>
      <c r="RMU28" s="25"/>
      <c r="RMV28" s="25"/>
      <c r="RMW28" s="25"/>
      <c r="RMX28" s="25"/>
      <c r="RMY28" s="25"/>
      <c r="RMZ28" s="25"/>
      <c r="RNA28" s="25"/>
      <c r="RNB28" s="25"/>
      <c r="RNC28" s="25"/>
      <c r="RND28" s="25"/>
      <c r="RNE28" s="25"/>
      <c r="RNF28" s="25"/>
      <c r="RNG28" s="25"/>
      <c r="RNH28" s="25"/>
      <c r="RNI28" s="25"/>
      <c r="RNJ28" s="25"/>
      <c r="RNK28" s="25"/>
      <c r="RNL28" s="25"/>
      <c r="RNM28" s="25"/>
      <c r="RNN28" s="25"/>
      <c r="RNO28" s="25"/>
      <c r="RNP28" s="25"/>
      <c r="RNQ28" s="25"/>
      <c r="RNR28" s="25"/>
      <c r="RNS28" s="25"/>
      <c r="RNT28" s="25"/>
      <c r="RNU28" s="25"/>
      <c r="RNV28" s="25"/>
      <c r="RNW28" s="25"/>
      <c r="RNX28" s="25"/>
      <c r="RNY28" s="25"/>
      <c r="RNZ28" s="25"/>
      <c r="ROA28" s="25"/>
      <c r="ROB28" s="25"/>
      <c r="ROC28" s="25"/>
      <c r="ROD28" s="25"/>
      <c r="ROE28" s="25"/>
      <c r="ROF28" s="25"/>
      <c r="ROG28" s="25"/>
      <c r="ROH28" s="25"/>
      <c r="ROI28" s="25"/>
      <c r="ROJ28" s="25"/>
      <c r="ROK28" s="25"/>
      <c r="ROL28" s="25"/>
      <c r="ROM28" s="25"/>
      <c r="RON28" s="25"/>
      <c r="ROO28" s="25"/>
      <c r="ROP28" s="25"/>
      <c r="ROQ28" s="25"/>
      <c r="ROR28" s="25"/>
      <c r="ROS28" s="25"/>
      <c r="ROT28" s="25"/>
      <c r="ROU28" s="25"/>
      <c r="ROV28" s="25"/>
      <c r="ROW28" s="25"/>
      <c r="ROX28" s="25"/>
      <c r="ROY28" s="25"/>
      <c r="ROZ28" s="25"/>
      <c r="RPA28" s="25"/>
      <c r="RPB28" s="25"/>
      <c r="RPC28" s="25"/>
      <c r="RPD28" s="25"/>
      <c r="RPE28" s="25"/>
      <c r="RPF28" s="25"/>
      <c r="RPG28" s="25"/>
      <c r="RPH28" s="25"/>
      <c r="RPI28" s="25"/>
      <c r="RPJ28" s="25"/>
      <c r="RPK28" s="25"/>
      <c r="RPL28" s="25"/>
      <c r="RPM28" s="25"/>
      <c r="RPN28" s="25"/>
      <c r="RPO28" s="25"/>
      <c r="RPP28" s="25"/>
      <c r="RPQ28" s="25"/>
      <c r="RPR28" s="25"/>
      <c r="RPS28" s="25"/>
      <c r="RPT28" s="25"/>
      <c r="RPU28" s="25"/>
      <c r="RPV28" s="25"/>
      <c r="RPW28" s="25"/>
      <c r="RPX28" s="25"/>
      <c r="RPY28" s="25"/>
      <c r="RPZ28" s="25"/>
      <c r="RQA28" s="25"/>
      <c r="RQB28" s="25"/>
      <c r="RQC28" s="25"/>
      <c r="RQD28" s="25"/>
      <c r="RQE28" s="25"/>
      <c r="RQF28" s="25"/>
      <c r="RQG28" s="25"/>
      <c r="RQH28" s="25"/>
      <c r="RQI28" s="25"/>
      <c r="RQJ28" s="25"/>
      <c r="RQK28" s="25"/>
      <c r="RQL28" s="25"/>
      <c r="RQM28" s="25"/>
      <c r="RQN28" s="25"/>
      <c r="RQO28" s="25"/>
      <c r="RQP28" s="25"/>
      <c r="RQQ28" s="25"/>
      <c r="RQR28" s="25"/>
      <c r="RQS28" s="25"/>
      <c r="RQT28" s="25"/>
      <c r="RQU28" s="25"/>
      <c r="RQV28" s="25"/>
      <c r="RQW28" s="25"/>
      <c r="RQX28" s="25"/>
      <c r="RQY28" s="25"/>
      <c r="RQZ28" s="25"/>
      <c r="RRA28" s="25"/>
      <c r="RRB28" s="25"/>
      <c r="RRC28" s="25"/>
      <c r="RRD28" s="25"/>
      <c r="RRE28" s="25"/>
      <c r="RRF28" s="25"/>
      <c r="RRG28" s="25"/>
      <c r="RRH28" s="25"/>
      <c r="RRI28" s="25"/>
      <c r="RRJ28" s="25"/>
      <c r="RRK28" s="25"/>
      <c r="RRL28" s="25"/>
      <c r="RRM28" s="25"/>
      <c r="RRN28" s="25"/>
      <c r="RRO28" s="25"/>
      <c r="RRP28" s="25"/>
      <c r="RRQ28" s="25"/>
      <c r="RRR28" s="25"/>
      <c r="RRS28" s="25"/>
      <c r="RRT28" s="25"/>
      <c r="RRU28" s="25"/>
      <c r="RRV28" s="25"/>
      <c r="RRW28" s="25"/>
      <c r="RRX28" s="25"/>
      <c r="RRY28" s="25"/>
      <c r="RRZ28" s="25"/>
      <c r="RSA28" s="25"/>
      <c r="RSB28" s="25"/>
      <c r="RSC28" s="25"/>
      <c r="RSD28" s="25"/>
      <c r="RSE28" s="25"/>
      <c r="RSF28" s="25"/>
      <c r="RSG28" s="25"/>
      <c r="RSH28" s="25"/>
      <c r="RSI28" s="25"/>
      <c r="RSJ28" s="25"/>
      <c r="RSK28" s="25"/>
      <c r="RSL28" s="25"/>
      <c r="RSM28" s="25"/>
      <c r="RSN28" s="25"/>
      <c r="RSO28" s="25"/>
      <c r="RSP28" s="25"/>
      <c r="RSQ28" s="25"/>
      <c r="RSR28" s="25"/>
      <c r="RSS28" s="25"/>
      <c r="RST28" s="25"/>
      <c r="RSU28" s="25"/>
      <c r="RSV28" s="25"/>
      <c r="RSW28" s="25"/>
      <c r="RSX28" s="25"/>
      <c r="RSY28" s="25"/>
      <c r="RSZ28" s="25"/>
      <c r="RTA28" s="25"/>
      <c r="RTB28" s="25"/>
      <c r="RTC28" s="25"/>
      <c r="RTD28" s="25"/>
      <c r="RTE28" s="25"/>
      <c r="RTF28" s="25"/>
      <c r="RTG28" s="25"/>
      <c r="RTH28" s="25"/>
      <c r="RTI28" s="25"/>
      <c r="RTJ28" s="25"/>
      <c r="RTK28" s="25"/>
      <c r="RTL28" s="25"/>
      <c r="RTM28" s="25"/>
      <c r="RTN28" s="25"/>
      <c r="RTO28" s="25"/>
      <c r="RTP28" s="25"/>
      <c r="RTQ28" s="25"/>
      <c r="RTR28" s="25"/>
      <c r="RTS28" s="25"/>
      <c r="RTT28" s="25"/>
      <c r="RTU28" s="25"/>
      <c r="RTV28" s="25"/>
      <c r="RTW28" s="25"/>
      <c r="RTX28" s="25"/>
      <c r="RTY28" s="25"/>
      <c r="RTZ28" s="25"/>
      <c r="RUA28" s="25"/>
      <c r="RUB28" s="25"/>
      <c r="RUC28" s="25"/>
      <c r="RUD28" s="25"/>
      <c r="RUE28" s="25"/>
      <c r="RUF28" s="25"/>
      <c r="RUG28" s="25"/>
      <c r="RUH28" s="25"/>
      <c r="RUI28" s="25"/>
      <c r="RUJ28" s="25"/>
      <c r="RUK28" s="25"/>
      <c r="RUL28" s="25"/>
      <c r="RUM28" s="25"/>
      <c r="RUN28" s="25"/>
      <c r="RUO28" s="25"/>
      <c r="RUP28" s="25"/>
      <c r="RUQ28" s="25"/>
      <c r="RUR28" s="25"/>
      <c r="RUS28" s="25"/>
      <c r="RUT28" s="25"/>
      <c r="RUU28" s="25"/>
      <c r="RUV28" s="25"/>
      <c r="RUW28" s="25"/>
      <c r="RUX28" s="25"/>
      <c r="RUY28" s="25"/>
      <c r="RUZ28" s="25"/>
      <c r="RVA28" s="25"/>
      <c r="RVB28" s="25"/>
      <c r="RVC28" s="25"/>
      <c r="RVD28" s="25"/>
      <c r="RVE28" s="25"/>
      <c r="RVF28" s="25"/>
      <c r="RVG28" s="25"/>
      <c r="RVH28" s="25"/>
      <c r="RVI28" s="25"/>
      <c r="RVJ28" s="25"/>
      <c r="RVK28" s="25"/>
      <c r="RVL28" s="25"/>
      <c r="RVM28" s="25"/>
      <c r="RVN28" s="25"/>
      <c r="RVO28" s="25"/>
      <c r="RVP28" s="25"/>
      <c r="RVQ28" s="25"/>
      <c r="RVR28" s="25"/>
      <c r="RVS28" s="25"/>
      <c r="RVT28" s="25"/>
      <c r="RVU28" s="25"/>
      <c r="RVV28" s="25"/>
      <c r="RVW28" s="25"/>
      <c r="RVX28" s="25"/>
      <c r="RVY28" s="25"/>
      <c r="RVZ28" s="25"/>
      <c r="RWA28" s="25"/>
      <c r="RWB28" s="25"/>
      <c r="RWC28" s="25"/>
      <c r="RWD28" s="25"/>
      <c r="RWE28" s="25"/>
      <c r="RWF28" s="25"/>
      <c r="RWG28" s="25"/>
      <c r="RWH28" s="25"/>
      <c r="RWI28" s="25"/>
      <c r="RWJ28" s="25"/>
      <c r="RWK28" s="25"/>
      <c r="RWL28" s="25"/>
      <c r="RWM28" s="25"/>
      <c r="RWN28" s="25"/>
      <c r="RWO28" s="25"/>
      <c r="RWP28" s="25"/>
      <c r="RWQ28" s="25"/>
      <c r="RWR28" s="25"/>
      <c r="RWS28" s="25"/>
      <c r="RWT28" s="25"/>
      <c r="RWU28" s="25"/>
      <c r="RWV28" s="25"/>
      <c r="RWW28" s="25"/>
      <c r="RWX28" s="25"/>
      <c r="RWY28" s="25"/>
      <c r="RWZ28" s="25"/>
      <c r="RXA28" s="25"/>
      <c r="RXB28" s="25"/>
      <c r="RXC28" s="25"/>
      <c r="RXD28" s="25"/>
      <c r="RXE28" s="25"/>
      <c r="RXF28" s="25"/>
      <c r="RXG28" s="25"/>
      <c r="RXH28" s="25"/>
      <c r="RXI28" s="25"/>
      <c r="RXJ28" s="25"/>
      <c r="RXK28" s="25"/>
      <c r="RXL28" s="25"/>
      <c r="RXM28" s="25"/>
      <c r="RXN28" s="25"/>
      <c r="RXO28" s="25"/>
      <c r="RXP28" s="25"/>
      <c r="RXQ28" s="25"/>
      <c r="RXR28" s="25"/>
      <c r="RXS28" s="25"/>
      <c r="RXT28" s="25"/>
      <c r="RXU28" s="25"/>
      <c r="RXV28" s="25"/>
      <c r="RXW28" s="25"/>
      <c r="RXX28" s="25"/>
      <c r="RXY28" s="25"/>
      <c r="RXZ28" s="25"/>
      <c r="RYA28" s="25"/>
      <c r="RYB28" s="25"/>
      <c r="RYC28" s="25"/>
      <c r="RYD28" s="25"/>
      <c r="RYE28" s="25"/>
      <c r="RYF28" s="25"/>
      <c r="RYG28" s="25"/>
      <c r="RYH28" s="25"/>
      <c r="RYI28" s="25"/>
      <c r="RYJ28" s="25"/>
      <c r="RYK28" s="25"/>
      <c r="RYL28" s="25"/>
      <c r="RYM28" s="25"/>
      <c r="RYN28" s="25"/>
      <c r="RYO28" s="25"/>
      <c r="RYP28" s="25"/>
      <c r="RYQ28" s="25"/>
      <c r="RYR28" s="25"/>
      <c r="RYS28" s="25"/>
      <c r="RYT28" s="25"/>
      <c r="RYU28" s="25"/>
      <c r="RYV28" s="25"/>
      <c r="RYW28" s="25"/>
      <c r="RYX28" s="25"/>
      <c r="RYY28" s="25"/>
      <c r="RYZ28" s="25"/>
      <c r="RZA28" s="25"/>
      <c r="RZB28" s="25"/>
      <c r="RZC28" s="25"/>
      <c r="RZD28" s="25"/>
      <c r="RZE28" s="25"/>
      <c r="RZF28" s="25"/>
      <c r="RZG28" s="25"/>
      <c r="RZH28" s="25"/>
      <c r="RZI28" s="25"/>
      <c r="RZJ28" s="25"/>
      <c r="RZK28" s="25"/>
      <c r="RZL28" s="25"/>
      <c r="RZM28" s="25"/>
      <c r="RZN28" s="25"/>
      <c r="RZO28" s="25"/>
      <c r="RZP28" s="25"/>
      <c r="RZQ28" s="25"/>
      <c r="RZR28" s="25"/>
      <c r="RZS28" s="25"/>
      <c r="RZT28" s="25"/>
      <c r="RZU28" s="25"/>
      <c r="RZV28" s="25"/>
      <c r="RZW28" s="25"/>
      <c r="RZX28" s="25"/>
      <c r="RZY28" s="25"/>
      <c r="RZZ28" s="25"/>
      <c r="SAA28" s="25"/>
      <c r="SAB28" s="25"/>
      <c r="SAC28" s="25"/>
      <c r="SAD28" s="25"/>
      <c r="SAE28" s="25"/>
      <c r="SAF28" s="25"/>
      <c r="SAG28" s="25"/>
      <c r="SAH28" s="25"/>
      <c r="SAI28" s="25"/>
      <c r="SAJ28" s="25"/>
      <c r="SAK28" s="25"/>
      <c r="SAL28" s="25"/>
      <c r="SAM28" s="25"/>
      <c r="SAN28" s="25"/>
      <c r="SAO28" s="25"/>
      <c r="SAP28" s="25"/>
      <c r="SAQ28" s="25"/>
      <c r="SAR28" s="25"/>
      <c r="SAS28" s="25"/>
      <c r="SAT28" s="25"/>
      <c r="SAU28" s="25"/>
      <c r="SAV28" s="25"/>
      <c r="SAW28" s="25"/>
      <c r="SAX28" s="25"/>
      <c r="SAY28" s="25"/>
      <c r="SAZ28" s="25"/>
      <c r="SBA28" s="25"/>
      <c r="SBB28" s="25"/>
      <c r="SBC28" s="25"/>
      <c r="SBD28" s="25"/>
      <c r="SBE28" s="25"/>
      <c r="SBF28" s="25"/>
      <c r="SBG28" s="25"/>
      <c r="SBH28" s="25"/>
      <c r="SBI28" s="25"/>
      <c r="SBJ28" s="25"/>
      <c r="SBK28" s="25"/>
      <c r="SBL28" s="25"/>
      <c r="SBM28" s="25"/>
      <c r="SBN28" s="25"/>
      <c r="SBO28" s="25"/>
      <c r="SBP28" s="25"/>
      <c r="SBQ28" s="25"/>
      <c r="SBR28" s="25"/>
      <c r="SBS28" s="25"/>
      <c r="SBT28" s="25"/>
      <c r="SBU28" s="25"/>
      <c r="SBV28" s="25"/>
      <c r="SBW28" s="25"/>
      <c r="SBX28" s="25"/>
      <c r="SBY28" s="25"/>
      <c r="SBZ28" s="25"/>
      <c r="SCA28" s="25"/>
      <c r="SCB28" s="25"/>
      <c r="SCC28" s="25"/>
      <c r="SCD28" s="25"/>
      <c r="SCE28" s="25"/>
      <c r="SCF28" s="25"/>
      <c r="SCG28" s="25"/>
      <c r="SCH28" s="25"/>
      <c r="SCI28" s="25"/>
      <c r="SCJ28" s="25"/>
      <c r="SCK28" s="25"/>
      <c r="SCL28" s="25"/>
      <c r="SCM28" s="25"/>
      <c r="SCN28" s="25"/>
      <c r="SCO28" s="25"/>
      <c r="SCP28" s="25"/>
      <c r="SCQ28" s="25"/>
      <c r="SCR28" s="25"/>
      <c r="SCS28" s="25"/>
      <c r="SCT28" s="25"/>
      <c r="SCU28" s="25"/>
      <c r="SCV28" s="25"/>
      <c r="SCW28" s="25"/>
      <c r="SCX28" s="25"/>
      <c r="SCY28" s="25"/>
      <c r="SCZ28" s="25"/>
      <c r="SDA28" s="25"/>
      <c r="SDB28" s="25"/>
      <c r="SDC28" s="25"/>
      <c r="SDD28" s="25"/>
      <c r="SDE28" s="25"/>
      <c r="SDF28" s="25"/>
      <c r="SDG28" s="25"/>
      <c r="SDH28" s="25"/>
      <c r="SDI28" s="25"/>
      <c r="SDJ28" s="25"/>
      <c r="SDK28" s="25"/>
      <c r="SDL28" s="25"/>
      <c r="SDM28" s="25"/>
      <c r="SDN28" s="25"/>
      <c r="SDO28" s="25"/>
      <c r="SDP28" s="25"/>
      <c r="SDQ28" s="25"/>
      <c r="SDR28" s="25"/>
      <c r="SDS28" s="25"/>
      <c r="SDT28" s="25"/>
      <c r="SDU28" s="25"/>
      <c r="SDV28" s="25"/>
      <c r="SDW28" s="25"/>
      <c r="SDX28" s="25"/>
      <c r="SDY28" s="25"/>
      <c r="SDZ28" s="25"/>
      <c r="SEA28" s="25"/>
      <c r="SEB28" s="25"/>
      <c r="SEC28" s="25"/>
      <c r="SED28" s="25"/>
      <c r="SEE28" s="25"/>
      <c r="SEF28" s="25"/>
      <c r="SEG28" s="25"/>
      <c r="SEH28" s="25"/>
      <c r="SEI28" s="25"/>
      <c r="SEJ28" s="25"/>
      <c r="SEK28" s="25"/>
      <c r="SEL28" s="25"/>
      <c r="SEM28" s="25"/>
      <c r="SEN28" s="25"/>
      <c r="SEO28" s="25"/>
      <c r="SEP28" s="25"/>
      <c r="SEQ28" s="25"/>
      <c r="SER28" s="25"/>
      <c r="SES28" s="25"/>
      <c r="SET28" s="25"/>
      <c r="SEU28" s="25"/>
      <c r="SEV28" s="25"/>
      <c r="SEW28" s="25"/>
      <c r="SEX28" s="25"/>
      <c r="SEY28" s="25"/>
      <c r="SEZ28" s="25"/>
      <c r="SFA28" s="25"/>
      <c r="SFB28" s="25"/>
      <c r="SFC28" s="25"/>
      <c r="SFD28" s="25"/>
      <c r="SFE28" s="25"/>
      <c r="SFF28" s="25"/>
      <c r="SFG28" s="25"/>
      <c r="SFH28" s="25"/>
      <c r="SFI28" s="25"/>
      <c r="SFJ28" s="25"/>
      <c r="SFK28" s="25"/>
      <c r="SFL28" s="25"/>
      <c r="SFM28" s="25"/>
      <c r="SFN28" s="25"/>
      <c r="SFO28" s="25"/>
      <c r="SFP28" s="25"/>
      <c r="SFQ28" s="25"/>
      <c r="SFR28" s="25"/>
      <c r="SFS28" s="25"/>
      <c r="SFT28" s="25"/>
      <c r="SFU28" s="25"/>
      <c r="SFV28" s="25"/>
      <c r="SFW28" s="25"/>
      <c r="SFX28" s="25"/>
      <c r="SFY28" s="25"/>
      <c r="SFZ28" s="25"/>
      <c r="SGA28" s="25"/>
      <c r="SGB28" s="25"/>
      <c r="SGC28" s="25"/>
      <c r="SGD28" s="25"/>
      <c r="SGE28" s="25"/>
      <c r="SGF28" s="25"/>
      <c r="SGG28" s="25"/>
      <c r="SGH28" s="25"/>
      <c r="SGI28" s="25"/>
      <c r="SGJ28" s="25"/>
      <c r="SGK28" s="25"/>
      <c r="SGL28" s="25"/>
      <c r="SGM28" s="25"/>
      <c r="SGN28" s="25"/>
      <c r="SGO28" s="25"/>
      <c r="SGP28" s="25"/>
      <c r="SGQ28" s="25"/>
      <c r="SGR28" s="25"/>
      <c r="SGS28" s="25"/>
      <c r="SGT28" s="25"/>
      <c r="SGU28" s="25"/>
      <c r="SGV28" s="25"/>
      <c r="SGW28" s="25"/>
      <c r="SGX28" s="25"/>
      <c r="SGY28" s="25"/>
      <c r="SGZ28" s="25"/>
      <c r="SHA28" s="25"/>
      <c r="SHB28" s="25"/>
      <c r="SHC28" s="25"/>
      <c r="SHD28" s="25"/>
      <c r="SHE28" s="25"/>
      <c r="SHF28" s="25"/>
      <c r="SHG28" s="25"/>
      <c r="SHH28" s="25"/>
      <c r="SHI28" s="25"/>
      <c r="SHJ28" s="25"/>
      <c r="SHK28" s="25"/>
      <c r="SHL28" s="25"/>
      <c r="SHM28" s="25"/>
      <c r="SHN28" s="25"/>
      <c r="SHO28" s="25"/>
      <c r="SHP28" s="25"/>
      <c r="SHQ28" s="25"/>
      <c r="SHR28" s="25"/>
      <c r="SHS28" s="25"/>
      <c r="SHT28" s="25"/>
      <c r="SHU28" s="25"/>
      <c r="SHV28" s="25"/>
      <c r="SHW28" s="25"/>
      <c r="SHX28" s="25"/>
      <c r="SHY28" s="25"/>
      <c r="SHZ28" s="25"/>
      <c r="SIA28" s="25"/>
      <c r="SIB28" s="25"/>
      <c r="SIC28" s="25"/>
      <c r="SID28" s="25"/>
      <c r="SIE28" s="25"/>
      <c r="SIF28" s="25"/>
      <c r="SIG28" s="25"/>
      <c r="SIH28" s="25"/>
      <c r="SII28" s="25"/>
      <c r="SIJ28" s="25"/>
      <c r="SIK28" s="25"/>
      <c r="SIL28" s="25"/>
      <c r="SIM28" s="25"/>
      <c r="SIN28" s="25"/>
      <c r="SIO28" s="25"/>
      <c r="SIP28" s="25"/>
      <c r="SIQ28" s="25"/>
      <c r="SIR28" s="25"/>
      <c r="SIS28" s="25"/>
      <c r="SIT28" s="25"/>
      <c r="SIU28" s="25"/>
      <c r="SIV28" s="25"/>
      <c r="SIW28" s="25"/>
      <c r="SIX28" s="25"/>
      <c r="SIY28" s="25"/>
      <c r="SIZ28" s="25"/>
      <c r="SJA28" s="25"/>
      <c r="SJB28" s="25"/>
      <c r="SJC28" s="25"/>
      <c r="SJD28" s="25"/>
      <c r="SJE28" s="25"/>
      <c r="SJF28" s="25"/>
      <c r="SJG28" s="25"/>
      <c r="SJH28" s="25"/>
      <c r="SJI28" s="25"/>
      <c r="SJJ28" s="25"/>
      <c r="SJK28" s="25"/>
      <c r="SJL28" s="25"/>
      <c r="SJM28" s="25"/>
      <c r="SJN28" s="25"/>
      <c r="SJO28" s="25"/>
      <c r="SJP28" s="25"/>
      <c r="SJQ28" s="25"/>
      <c r="SJR28" s="25"/>
      <c r="SJS28" s="25"/>
      <c r="SJT28" s="25"/>
      <c r="SJU28" s="25"/>
      <c r="SJV28" s="25"/>
      <c r="SJW28" s="25"/>
      <c r="SJX28" s="25"/>
      <c r="SJY28" s="25"/>
      <c r="SJZ28" s="25"/>
      <c r="SKA28" s="25"/>
      <c r="SKB28" s="25"/>
      <c r="SKC28" s="25"/>
      <c r="SKD28" s="25"/>
      <c r="SKE28" s="25"/>
      <c r="SKF28" s="25"/>
      <c r="SKG28" s="25"/>
      <c r="SKH28" s="25"/>
      <c r="SKI28" s="25"/>
      <c r="SKJ28" s="25"/>
      <c r="SKK28" s="25"/>
      <c r="SKL28" s="25"/>
      <c r="SKM28" s="25"/>
      <c r="SKN28" s="25"/>
      <c r="SKO28" s="25"/>
      <c r="SKP28" s="25"/>
      <c r="SKQ28" s="25"/>
      <c r="SKR28" s="25"/>
      <c r="SKS28" s="25"/>
      <c r="SKT28" s="25"/>
      <c r="SKU28" s="25"/>
      <c r="SKV28" s="25"/>
      <c r="SKW28" s="25"/>
      <c r="SKX28" s="25"/>
      <c r="SKY28" s="25"/>
      <c r="SKZ28" s="25"/>
      <c r="SLA28" s="25"/>
      <c r="SLB28" s="25"/>
      <c r="SLC28" s="25"/>
      <c r="SLD28" s="25"/>
      <c r="SLE28" s="25"/>
      <c r="SLF28" s="25"/>
      <c r="SLG28" s="25"/>
      <c r="SLH28" s="25"/>
      <c r="SLI28" s="25"/>
      <c r="SLJ28" s="25"/>
      <c r="SLK28" s="25"/>
      <c r="SLL28" s="25"/>
      <c r="SLM28" s="25"/>
      <c r="SLN28" s="25"/>
      <c r="SLO28" s="25"/>
      <c r="SLP28" s="25"/>
      <c r="SLQ28" s="25"/>
      <c r="SLR28" s="25"/>
      <c r="SLS28" s="25"/>
      <c r="SLT28" s="25"/>
      <c r="SLU28" s="25"/>
      <c r="SLV28" s="25"/>
      <c r="SLW28" s="25"/>
      <c r="SLX28" s="25"/>
      <c r="SLY28" s="25"/>
      <c r="SLZ28" s="25"/>
      <c r="SMA28" s="25"/>
      <c r="SMB28" s="25"/>
      <c r="SMC28" s="25"/>
      <c r="SMD28" s="25"/>
      <c r="SME28" s="25"/>
      <c r="SMF28" s="25"/>
      <c r="SMG28" s="25"/>
      <c r="SMH28" s="25"/>
      <c r="SMI28" s="25"/>
      <c r="SMJ28" s="25"/>
      <c r="SMK28" s="25"/>
      <c r="SML28" s="25"/>
      <c r="SMM28" s="25"/>
      <c r="SMN28" s="25"/>
      <c r="SMO28" s="25"/>
      <c r="SMP28" s="25"/>
      <c r="SMQ28" s="25"/>
      <c r="SMR28" s="25"/>
      <c r="SMS28" s="25"/>
      <c r="SMT28" s="25"/>
      <c r="SMU28" s="25"/>
      <c r="SMV28" s="25"/>
      <c r="SMW28" s="25"/>
      <c r="SMX28" s="25"/>
      <c r="SMY28" s="25"/>
      <c r="SMZ28" s="25"/>
      <c r="SNA28" s="25"/>
      <c r="SNB28" s="25"/>
      <c r="SNC28" s="25"/>
      <c r="SND28" s="25"/>
      <c r="SNE28" s="25"/>
      <c r="SNF28" s="25"/>
      <c r="SNG28" s="25"/>
      <c r="SNH28" s="25"/>
      <c r="SNI28" s="25"/>
      <c r="SNJ28" s="25"/>
      <c r="SNK28" s="25"/>
      <c r="SNL28" s="25"/>
      <c r="SNM28" s="25"/>
      <c r="SNN28" s="25"/>
      <c r="SNO28" s="25"/>
      <c r="SNP28" s="25"/>
      <c r="SNQ28" s="25"/>
      <c r="SNR28" s="25"/>
      <c r="SNS28" s="25"/>
      <c r="SNT28" s="25"/>
      <c r="SNU28" s="25"/>
      <c r="SNV28" s="25"/>
      <c r="SNW28" s="25"/>
      <c r="SNX28" s="25"/>
      <c r="SNY28" s="25"/>
      <c r="SNZ28" s="25"/>
      <c r="SOA28" s="25"/>
      <c r="SOB28" s="25"/>
      <c r="SOC28" s="25"/>
      <c r="SOD28" s="25"/>
      <c r="SOE28" s="25"/>
      <c r="SOF28" s="25"/>
      <c r="SOG28" s="25"/>
      <c r="SOH28" s="25"/>
      <c r="SOI28" s="25"/>
      <c r="SOJ28" s="25"/>
      <c r="SOK28" s="25"/>
      <c r="SOL28" s="25"/>
      <c r="SOM28" s="25"/>
      <c r="SON28" s="25"/>
      <c r="SOO28" s="25"/>
      <c r="SOP28" s="25"/>
      <c r="SOQ28" s="25"/>
      <c r="SOR28" s="25"/>
      <c r="SOS28" s="25"/>
      <c r="SOT28" s="25"/>
      <c r="SOU28" s="25"/>
      <c r="SOV28" s="25"/>
      <c r="SOW28" s="25"/>
      <c r="SOX28" s="25"/>
      <c r="SOY28" s="25"/>
      <c r="SOZ28" s="25"/>
      <c r="SPA28" s="25"/>
      <c r="SPB28" s="25"/>
      <c r="SPC28" s="25"/>
      <c r="SPD28" s="25"/>
      <c r="SPE28" s="25"/>
      <c r="SPF28" s="25"/>
      <c r="SPG28" s="25"/>
      <c r="SPH28" s="25"/>
      <c r="SPI28" s="25"/>
      <c r="SPJ28" s="25"/>
      <c r="SPK28" s="25"/>
      <c r="SPL28" s="25"/>
      <c r="SPM28" s="25"/>
      <c r="SPN28" s="25"/>
      <c r="SPO28" s="25"/>
      <c r="SPP28" s="25"/>
      <c r="SPQ28" s="25"/>
      <c r="SPR28" s="25"/>
      <c r="SPS28" s="25"/>
      <c r="SPT28" s="25"/>
      <c r="SPU28" s="25"/>
      <c r="SPV28" s="25"/>
      <c r="SPW28" s="25"/>
      <c r="SPX28" s="25"/>
      <c r="SPY28" s="25"/>
      <c r="SPZ28" s="25"/>
      <c r="SQA28" s="25"/>
      <c r="SQB28" s="25"/>
      <c r="SQC28" s="25"/>
      <c r="SQD28" s="25"/>
      <c r="SQE28" s="25"/>
      <c r="SQF28" s="25"/>
      <c r="SQG28" s="25"/>
      <c r="SQH28" s="25"/>
      <c r="SQI28" s="25"/>
      <c r="SQJ28" s="25"/>
      <c r="SQK28" s="25"/>
      <c r="SQL28" s="25"/>
      <c r="SQM28" s="25"/>
      <c r="SQN28" s="25"/>
      <c r="SQO28" s="25"/>
      <c r="SQP28" s="25"/>
      <c r="SQQ28" s="25"/>
      <c r="SQR28" s="25"/>
      <c r="SQS28" s="25"/>
      <c r="SQT28" s="25"/>
      <c r="SQU28" s="25"/>
      <c r="SQV28" s="25"/>
      <c r="SQW28" s="25"/>
      <c r="SQX28" s="25"/>
      <c r="SQY28" s="25"/>
      <c r="SQZ28" s="25"/>
      <c r="SRA28" s="25"/>
      <c r="SRB28" s="25"/>
      <c r="SRC28" s="25"/>
      <c r="SRD28" s="25"/>
      <c r="SRE28" s="25"/>
      <c r="SRF28" s="25"/>
      <c r="SRG28" s="25"/>
      <c r="SRH28" s="25"/>
      <c r="SRI28" s="25"/>
      <c r="SRJ28" s="25"/>
      <c r="SRK28" s="25"/>
      <c r="SRL28" s="25"/>
      <c r="SRM28" s="25"/>
      <c r="SRN28" s="25"/>
      <c r="SRO28" s="25"/>
      <c r="SRP28" s="25"/>
      <c r="SRQ28" s="25"/>
      <c r="SRR28" s="25"/>
      <c r="SRS28" s="25"/>
      <c r="SRT28" s="25"/>
      <c r="SRU28" s="25"/>
      <c r="SRV28" s="25"/>
      <c r="SRW28" s="25"/>
      <c r="SRX28" s="25"/>
      <c r="SRY28" s="25"/>
      <c r="SRZ28" s="25"/>
      <c r="SSA28" s="25"/>
      <c r="SSB28" s="25"/>
      <c r="SSC28" s="25"/>
      <c r="SSD28" s="25"/>
      <c r="SSE28" s="25"/>
      <c r="SSF28" s="25"/>
      <c r="SSG28" s="25"/>
      <c r="SSH28" s="25"/>
      <c r="SSI28" s="25"/>
      <c r="SSJ28" s="25"/>
      <c r="SSK28" s="25"/>
      <c r="SSL28" s="25"/>
      <c r="SSM28" s="25"/>
      <c r="SSN28" s="25"/>
      <c r="SSO28" s="25"/>
      <c r="SSP28" s="25"/>
      <c r="SSQ28" s="25"/>
      <c r="SSR28" s="25"/>
      <c r="SSS28" s="25"/>
      <c r="SST28" s="25"/>
      <c r="SSU28" s="25"/>
      <c r="SSV28" s="25"/>
      <c r="SSW28" s="25"/>
      <c r="SSX28" s="25"/>
      <c r="SSY28" s="25"/>
      <c r="SSZ28" s="25"/>
      <c r="STA28" s="25"/>
      <c r="STB28" s="25"/>
      <c r="STC28" s="25"/>
      <c r="STD28" s="25"/>
      <c r="STE28" s="25"/>
      <c r="STF28" s="25"/>
      <c r="STG28" s="25"/>
      <c r="STH28" s="25"/>
      <c r="STI28" s="25"/>
      <c r="STJ28" s="25"/>
      <c r="STK28" s="25"/>
      <c r="STL28" s="25"/>
      <c r="STM28" s="25"/>
      <c r="STN28" s="25"/>
      <c r="STO28" s="25"/>
      <c r="STP28" s="25"/>
      <c r="STQ28" s="25"/>
      <c r="STR28" s="25"/>
      <c r="STS28" s="25"/>
      <c r="STT28" s="25"/>
      <c r="STU28" s="25"/>
      <c r="STV28" s="25"/>
      <c r="STW28" s="25"/>
      <c r="STX28" s="25"/>
      <c r="STY28" s="25"/>
      <c r="STZ28" s="25"/>
      <c r="SUA28" s="25"/>
      <c r="SUB28" s="25"/>
      <c r="SUC28" s="25"/>
      <c r="SUD28" s="25"/>
      <c r="SUE28" s="25"/>
      <c r="SUF28" s="25"/>
      <c r="SUG28" s="25"/>
      <c r="SUH28" s="25"/>
      <c r="SUI28" s="25"/>
      <c r="SUJ28" s="25"/>
      <c r="SUK28" s="25"/>
      <c r="SUL28" s="25"/>
      <c r="SUM28" s="25"/>
      <c r="SUN28" s="25"/>
      <c r="SUO28" s="25"/>
      <c r="SUP28" s="25"/>
      <c r="SUQ28" s="25"/>
      <c r="SUR28" s="25"/>
      <c r="SUS28" s="25"/>
      <c r="SUT28" s="25"/>
      <c r="SUU28" s="25"/>
      <c r="SUV28" s="25"/>
      <c r="SUW28" s="25"/>
      <c r="SUX28" s="25"/>
      <c r="SUY28" s="25"/>
      <c r="SUZ28" s="25"/>
      <c r="SVA28" s="25"/>
      <c r="SVB28" s="25"/>
      <c r="SVC28" s="25"/>
      <c r="SVD28" s="25"/>
      <c r="SVE28" s="25"/>
      <c r="SVF28" s="25"/>
      <c r="SVG28" s="25"/>
      <c r="SVH28" s="25"/>
      <c r="SVI28" s="25"/>
      <c r="SVJ28" s="25"/>
      <c r="SVK28" s="25"/>
      <c r="SVL28" s="25"/>
      <c r="SVM28" s="25"/>
      <c r="SVN28" s="25"/>
      <c r="SVO28" s="25"/>
      <c r="SVP28" s="25"/>
      <c r="SVQ28" s="25"/>
      <c r="SVR28" s="25"/>
      <c r="SVS28" s="25"/>
      <c r="SVT28" s="25"/>
      <c r="SVU28" s="25"/>
      <c r="SVV28" s="25"/>
      <c r="SVW28" s="25"/>
      <c r="SVX28" s="25"/>
      <c r="SVY28" s="25"/>
      <c r="SVZ28" s="25"/>
      <c r="SWA28" s="25"/>
      <c r="SWB28" s="25"/>
      <c r="SWC28" s="25"/>
      <c r="SWD28" s="25"/>
      <c r="SWE28" s="25"/>
      <c r="SWF28" s="25"/>
      <c r="SWG28" s="25"/>
      <c r="SWH28" s="25"/>
      <c r="SWI28" s="25"/>
      <c r="SWJ28" s="25"/>
      <c r="SWK28" s="25"/>
      <c r="SWL28" s="25"/>
      <c r="SWM28" s="25"/>
      <c r="SWN28" s="25"/>
      <c r="SWO28" s="25"/>
      <c r="SWP28" s="25"/>
      <c r="SWQ28" s="25"/>
      <c r="SWR28" s="25"/>
      <c r="SWS28" s="25"/>
      <c r="SWT28" s="25"/>
      <c r="SWU28" s="25"/>
      <c r="SWV28" s="25"/>
      <c r="SWW28" s="25"/>
      <c r="SWX28" s="25"/>
      <c r="SWY28" s="25"/>
      <c r="SWZ28" s="25"/>
      <c r="SXA28" s="25"/>
      <c r="SXB28" s="25"/>
      <c r="SXC28" s="25"/>
      <c r="SXD28" s="25"/>
      <c r="SXE28" s="25"/>
      <c r="SXF28" s="25"/>
      <c r="SXG28" s="25"/>
      <c r="SXH28" s="25"/>
      <c r="SXI28" s="25"/>
      <c r="SXJ28" s="25"/>
      <c r="SXK28" s="25"/>
      <c r="SXL28" s="25"/>
      <c r="SXM28" s="25"/>
      <c r="SXN28" s="25"/>
      <c r="SXO28" s="25"/>
      <c r="SXP28" s="25"/>
      <c r="SXQ28" s="25"/>
      <c r="SXR28" s="25"/>
      <c r="SXS28" s="25"/>
      <c r="SXT28" s="25"/>
      <c r="SXU28" s="25"/>
      <c r="SXV28" s="25"/>
      <c r="SXW28" s="25"/>
      <c r="SXX28" s="25"/>
      <c r="SXY28" s="25"/>
      <c r="SXZ28" s="25"/>
      <c r="SYA28" s="25"/>
      <c r="SYB28" s="25"/>
      <c r="SYC28" s="25"/>
      <c r="SYD28" s="25"/>
      <c r="SYE28" s="25"/>
      <c r="SYF28" s="25"/>
      <c r="SYG28" s="25"/>
      <c r="SYH28" s="25"/>
      <c r="SYI28" s="25"/>
      <c r="SYJ28" s="25"/>
      <c r="SYK28" s="25"/>
      <c r="SYL28" s="25"/>
      <c r="SYM28" s="25"/>
      <c r="SYN28" s="25"/>
      <c r="SYO28" s="25"/>
      <c r="SYP28" s="25"/>
      <c r="SYQ28" s="25"/>
      <c r="SYR28" s="25"/>
      <c r="SYS28" s="25"/>
      <c r="SYT28" s="25"/>
      <c r="SYU28" s="25"/>
      <c r="SYV28" s="25"/>
      <c r="SYW28" s="25"/>
      <c r="SYX28" s="25"/>
      <c r="SYY28" s="25"/>
      <c r="SYZ28" s="25"/>
      <c r="SZA28" s="25"/>
      <c r="SZB28" s="25"/>
      <c r="SZC28" s="25"/>
      <c r="SZD28" s="25"/>
      <c r="SZE28" s="25"/>
      <c r="SZF28" s="25"/>
      <c r="SZG28" s="25"/>
      <c r="SZH28" s="25"/>
      <c r="SZI28" s="25"/>
      <c r="SZJ28" s="25"/>
      <c r="SZK28" s="25"/>
      <c r="SZL28" s="25"/>
      <c r="SZM28" s="25"/>
      <c r="SZN28" s="25"/>
      <c r="SZO28" s="25"/>
      <c r="SZP28" s="25"/>
      <c r="SZQ28" s="25"/>
      <c r="SZR28" s="25"/>
      <c r="SZS28" s="25"/>
      <c r="SZT28" s="25"/>
      <c r="SZU28" s="25"/>
      <c r="SZV28" s="25"/>
      <c r="SZW28" s="25"/>
      <c r="SZX28" s="25"/>
      <c r="SZY28" s="25"/>
      <c r="SZZ28" s="25"/>
      <c r="TAA28" s="25"/>
      <c r="TAB28" s="25"/>
      <c r="TAC28" s="25"/>
      <c r="TAD28" s="25"/>
      <c r="TAE28" s="25"/>
      <c r="TAF28" s="25"/>
      <c r="TAG28" s="25"/>
      <c r="TAH28" s="25"/>
      <c r="TAI28" s="25"/>
      <c r="TAJ28" s="25"/>
      <c r="TAK28" s="25"/>
      <c r="TAL28" s="25"/>
      <c r="TAM28" s="25"/>
      <c r="TAN28" s="25"/>
      <c r="TAO28" s="25"/>
      <c r="TAP28" s="25"/>
      <c r="TAQ28" s="25"/>
      <c r="TAR28" s="25"/>
      <c r="TAS28" s="25"/>
      <c r="TAT28" s="25"/>
      <c r="TAU28" s="25"/>
      <c r="TAV28" s="25"/>
      <c r="TAW28" s="25"/>
      <c r="TAX28" s="25"/>
      <c r="TAY28" s="25"/>
      <c r="TAZ28" s="25"/>
      <c r="TBA28" s="25"/>
      <c r="TBB28" s="25"/>
      <c r="TBC28" s="25"/>
      <c r="TBD28" s="25"/>
      <c r="TBE28" s="25"/>
      <c r="TBF28" s="25"/>
      <c r="TBG28" s="25"/>
      <c r="TBH28" s="25"/>
      <c r="TBI28" s="25"/>
      <c r="TBJ28" s="25"/>
      <c r="TBK28" s="25"/>
      <c r="TBL28" s="25"/>
      <c r="TBM28" s="25"/>
      <c r="TBN28" s="25"/>
      <c r="TBO28" s="25"/>
      <c r="TBP28" s="25"/>
      <c r="TBQ28" s="25"/>
      <c r="TBR28" s="25"/>
      <c r="TBS28" s="25"/>
      <c r="TBT28" s="25"/>
      <c r="TBU28" s="25"/>
      <c r="TBV28" s="25"/>
      <c r="TBW28" s="25"/>
      <c r="TBX28" s="25"/>
      <c r="TBY28" s="25"/>
      <c r="TBZ28" s="25"/>
      <c r="TCA28" s="25"/>
      <c r="TCB28" s="25"/>
      <c r="TCC28" s="25"/>
      <c r="TCD28" s="25"/>
      <c r="TCE28" s="25"/>
      <c r="TCF28" s="25"/>
      <c r="TCG28" s="25"/>
      <c r="TCH28" s="25"/>
      <c r="TCI28" s="25"/>
      <c r="TCJ28" s="25"/>
      <c r="TCK28" s="25"/>
      <c r="TCL28" s="25"/>
      <c r="TCM28" s="25"/>
      <c r="TCN28" s="25"/>
      <c r="TCO28" s="25"/>
      <c r="TCP28" s="25"/>
      <c r="TCQ28" s="25"/>
      <c r="TCR28" s="25"/>
      <c r="TCS28" s="25"/>
      <c r="TCT28" s="25"/>
      <c r="TCU28" s="25"/>
      <c r="TCV28" s="25"/>
      <c r="TCW28" s="25"/>
      <c r="TCX28" s="25"/>
      <c r="TCY28" s="25"/>
      <c r="TCZ28" s="25"/>
      <c r="TDA28" s="25"/>
      <c r="TDB28" s="25"/>
      <c r="TDC28" s="25"/>
      <c r="TDD28" s="25"/>
      <c r="TDE28" s="25"/>
      <c r="TDF28" s="25"/>
      <c r="TDG28" s="25"/>
      <c r="TDH28" s="25"/>
      <c r="TDI28" s="25"/>
      <c r="TDJ28" s="25"/>
      <c r="TDK28" s="25"/>
      <c r="TDL28" s="25"/>
      <c r="TDM28" s="25"/>
      <c r="TDN28" s="25"/>
      <c r="TDO28" s="25"/>
      <c r="TDP28" s="25"/>
      <c r="TDQ28" s="25"/>
      <c r="TDR28" s="25"/>
      <c r="TDS28" s="25"/>
      <c r="TDT28" s="25"/>
      <c r="TDU28" s="25"/>
      <c r="TDV28" s="25"/>
      <c r="TDW28" s="25"/>
      <c r="TDX28" s="25"/>
      <c r="TDY28" s="25"/>
      <c r="TDZ28" s="25"/>
      <c r="TEA28" s="25"/>
      <c r="TEB28" s="25"/>
      <c r="TEC28" s="25"/>
      <c r="TED28" s="25"/>
      <c r="TEE28" s="25"/>
      <c r="TEF28" s="25"/>
      <c r="TEG28" s="25"/>
      <c r="TEH28" s="25"/>
      <c r="TEI28" s="25"/>
      <c r="TEJ28" s="25"/>
      <c r="TEK28" s="25"/>
      <c r="TEL28" s="25"/>
      <c r="TEM28" s="25"/>
      <c r="TEN28" s="25"/>
      <c r="TEO28" s="25"/>
      <c r="TEP28" s="25"/>
      <c r="TEQ28" s="25"/>
      <c r="TER28" s="25"/>
      <c r="TES28" s="25"/>
      <c r="TET28" s="25"/>
      <c r="TEU28" s="25"/>
      <c r="TEV28" s="25"/>
      <c r="TEW28" s="25"/>
      <c r="TEX28" s="25"/>
      <c r="TEY28" s="25"/>
      <c r="TEZ28" s="25"/>
      <c r="TFA28" s="25"/>
      <c r="TFB28" s="25"/>
      <c r="TFC28" s="25"/>
      <c r="TFD28" s="25"/>
      <c r="TFE28" s="25"/>
      <c r="TFF28" s="25"/>
      <c r="TFG28" s="25"/>
      <c r="TFH28" s="25"/>
      <c r="TFI28" s="25"/>
      <c r="TFJ28" s="25"/>
      <c r="TFK28" s="25"/>
      <c r="TFL28" s="25"/>
      <c r="TFM28" s="25"/>
      <c r="TFN28" s="25"/>
      <c r="TFO28" s="25"/>
      <c r="TFP28" s="25"/>
      <c r="TFQ28" s="25"/>
      <c r="TFR28" s="25"/>
      <c r="TFS28" s="25"/>
      <c r="TFT28" s="25"/>
      <c r="TFU28" s="25"/>
      <c r="TFV28" s="25"/>
      <c r="TFW28" s="25"/>
      <c r="TFX28" s="25"/>
      <c r="TFY28" s="25"/>
      <c r="TFZ28" s="25"/>
      <c r="TGA28" s="25"/>
      <c r="TGB28" s="25"/>
      <c r="TGC28" s="25"/>
      <c r="TGD28" s="25"/>
      <c r="TGE28" s="25"/>
      <c r="TGF28" s="25"/>
      <c r="TGG28" s="25"/>
      <c r="TGH28" s="25"/>
      <c r="TGI28" s="25"/>
      <c r="TGJ28" s="25"/>
      <c r="TGK28" s="25"/>
      <c r="TGL28" s="25"/>
      <c r="TGM28" s="25"/>
      <c r="TGN28" s="25"/>
      <c r="TGO28" s="25"/>
      <c r="TGP28" s="25"/>
      <c r="TGQ28" s="25"/>
      <c r="TGR28" s="25"/>
      <c r="TGS28" s="25"/>
      <c r="TGT28" s="25"/>
      <c r="TGU28" s="25"/>
      <c r="TGV28" s="25"/>
      <c r="TGW28" s="25"/>
      <c r="TGX28" s="25"/>
      <c r="TGY28" s="25"/>
      <c r="TGZ28" s="25"/>
      <c r="THA28" s="25"/>
      <c r="THB28" s="25"/>
      <c r="THC28" s="25"/>
      <c r="THD28" s="25"/>
      <c r="THE28" s="25"/>
      <c r="THF28" s="25"/>
      <c r="THG28" s="25"/>
      <c r="THH28" s="25"/>
      <c r="THI28" s="25"/>
      <c r="THJ28" s="25"/>
      <c r="THK28" s="25"/>
      <c r="THL28" s="25"/>
      <c r="THM28" s="25"/>
      <c r="THN28" s="25"/>
      <c r="THO28" s="25"/>
      <c r="THP28" s="25"/>
      <c r="THQ28" s="25"/>
      <c r="THR28" s="25"/>
      <c r="THS28" s="25"/>
      <c r="THT28" s="25"/>
      <c r="THU28" s="25"/>
      <c r="THV28" s="25"/>
      <c r="THW28" s="25"/>
      <c r="THX28" s="25"/>
      <c r="THY28" s="25"/>
      <c r="THZ28" s="25"/>
      <c r="TIA28" s="25"/>
      <c r="TIB28" s="25"/>
      <c r="TIC28" s="25"/>
      <c r="TID28" s="25"/>
      <c r="TIE28" s="25"/>
      <c r="TIF28" s="25"/>
      <c r="TIG28" s="25"/>
      <c r="TIH28" s="25"/>
      <c r="TII28" s="25"/>
      <c r="TIJ28" s="25"/>
      <c r="TIK28" s="25"/>
      <c r="TIL28" s="25"/>
      <c r="TIM28" s="25"/>
      <c r="TIN28" s="25"/>
      <c r="TIO28" s="25"/>
      <c r="TIP28" s="25"/>
      <c r="TIQ28" s="25"/>
      <c r="TIR28" s="25"/>
      <c r="TIS28" s="25"/>
      <c r="TIT28" s="25"/>
      <c r="TIU28" s="25"/>
      <c r="TIV28" s="25"/>
      <c r="TIW28" s="25"/>
      <c r="TIX28" s="25"/>
      <c r="TIY28" s="25"/>
      <c r="TIZ28" s="25"/>
      <c r="TJA28" s="25"/>
      <c r="TJB28" s="25"/>
      <c r="TJC28" s="25"/>
      <c r="TJD28" s="25"/>
      <c r="TJE28" s="25"/>
      <c r="TJF28" s="25"/>
      <c r="TJG28" s="25"/>
      <c r="TJH28" s="25"/>
      <c r="TJI28" s="25"/>
      <c r="TJJ28" s="25"/>
      <c r="TJK28" s="25"/>
      <c r="TJL28" s="25"/>
      <c r="TJM28" s="25"/>
      <c r="TJN28" s="25"/>
      <c r="TJO28" s="25"/>
      <c r="TJP28" s="25"/>
      <c r="TJQ28" s="25"/>
      <c r="TJR28" s="25"/>
      <c r="TJS28" s="25"/>
      <c r="TJT28" s="25"/>
      <c r="TJU28" s="25"/>
      <c r="TJV28" s="25"/>
      <c r="TJW28" s="25"/>
      <c r="TJX28" s="25"/>
      <c r="TJY28" s="25"/>
      <c r="TJZ28" s="25"/>
      <c r="TKA28" s="25"/>
      <c r="TKB28" s="25"/>
      <c r="TKC28" s="25"/>
      <c r="TKD28" s="25"/>
      <c r="TKE28" s="25"/>
      <c r="TKF28" s="25"/>
      <c r="TKG28" s="25"/>
      <c r="TKH28" s="25"/>
      <c r="TKI28" s="25"/>
      <c r="TKJ28" s="25"/>
      <c r="TKK28" s="25"/>
      <c r="TKL28" s="25"/>
      <c r="TKM28" s="25"/>
      <c r="TKN28" s="25"/>
      <c r="TKO28" s="25"/>
      <c r="TKP28" s="25"/>
      <c r="TKQ28" s="25"/>
      <c r="TKR28" s="25"/>
      <c r="TKS28" s="25"/>
      <c r="TKT28" s="25"/>
      <c r="TKU28" s="25"/>
      <c r="TKV28" s="25"/>
      <c r="TKW28" s="25"/>
      <c r="TKX28" s="25"/>
      <c r="TKY28" s="25"/>
      <c r="TKZ28" s="25"/>
      <c r="TLA28" s="25"/>
      <c r="TLB28" s="25"/>
      <c r="TLC28" s="25"/>
      <c r="TLD28" s="25"/>
      <c r="TLE28" s="25"/>
      <c r="TLF28" s="25"/>
      <c r="TLG28" s="25"/>
      <c r="TLH28" s="25"/>
      <c r="TLI28" s="25"/>
      <c r="TLJ28" s="25"/>
      <c r="TLK28" s="25"/>
      <c r="TLL28" s="25"/>
      <c r="TLM28" s="25"/>
      <c r="TLN28" s="25"/>
      <c r="TLO28" s="25"/>
      <c r="TLP28" s="25"/>
      <c r="TLQ28" s="25"/>
      <c r="TLR28" s="25"/>
      <c r="TLS28" s="25"/>
      <c r="TLT28" s="25"/>
      <c r="TLU28" s="25"/>
      <c r="TLV28" s="25"/>
      <c r="TLW28" s="25"/>
      <c r="TLX28" s="25"/>
      <c r="TLY28" s="25"/>
      <c r="TLZ28" s="25"/>
      <c r="TMA28" s="25"/>
      <c r="TMB28" s="25"/>
      <c r="TMC28" s="25"/>
      <c r="TMD28" s="25"/>
      <c r="TME28" s="25"/>
      <c r="TMF28" s="25"/>
      <c r="TMG28" s="25"/>
      <c r="TMH28" s="25"/>
      <c r="TMI28" s="25"/>
      <c r="TMJ28" s="25"/>
      <c r="TMK28" s="25"/>
      <c r="TML28" s="25"/>
      <c r="TMM28" s="25"/>
      <c r="TMN28" s="25"/>
      <c r="TMO28" s="25"/>
      <c r="TMP28" s="25"/>
      <c r="TMQ28" s="25"/>
      <c r="TMR28" s="25"/>
      <c r="TMS28" s="25"/>
      <c r="TMT28" s="25"/>
      <c r="TMU28" s="25"/>
      <c r="TMV28" s="25"/>
      <c r="TMW28" s="25"/>
      <c r="TMX28" s="25"/>
      <c r="TMY28" s="25"/>
      <c r="TMZ28" s="25"/>
      <c r="TNA28" s="25"/>
      <c r="TNB28" s="25"/>
      <c r="TNC28" s="25"/>
      <c r="TND28" s="25"/>
      <c r="TNE28" s="25"/>
      <c r="TNF28" s="25"/>
      <c r="TNG28" s="25"/>
      <c r="TNH28" s="25"/>
      <c r="TNI28" s="25"/>
      <c r="TNJ28" s="25"/>
      <c r="TNK28" s="25"/>
      <c r="TNL28" s="25"/>
      <c r="TNM28" s="25"/>
      <c r="TNN28" s="25"/>
      <c r="TNO28" s="25"/>
      <c r="TNP28" s="25"/>
      <c r="TNQ28" s="25"/>
      <c r="TNR28" s="25"/>
      <c r="TNS28" s="25"/>
      <c r="TNT28" s="25"/>
      <c r="TNU28" s="25"/>
      <c r="TNV28" s="25"/>
      <c r="TNW28" s="25"/>
      <c r="TNX28" s="25"/>
      <c r="TNY28" s="25"/>
      <c r="TNZ28" s="25"/>
      <c r="TOA28" s="25"/>
      <c r="TOB28" s="25"/>
      <c r="TOC28" s="25"/>
      <c r="TOD28" s="25"/>
      <c r="TOE28" s="25"/>
      <c r="TOF28" s="25"/>
      <c r="TOG28" s="25"/>
      <c r="TOH28" s="25"/>
      <c r="TOI28" s="25"/>
      <c r="TOJ28" s="25"/>
      <c r="TOK28" s="25"/>
      <c r="TOL28" s="25"/>
      <c r="TOM28" s="25"/>
      <c r="TON28" s="25"/>
      <c r="TOO28" s="25"/>
      <c r="TOP28" s="25"/>
      <c r="TOQ28" s="25"/>
      <c r="TOR28" s="25"/>
      <c r="TOS28" s="25"/>
      <c r="TOT28" s="25"/>
      <c r="TOU28" s="25"/>
      <c r="TOV28" s="25"/>
      <c r="TOW28" s="25"/>
      <c r="TOX28" s="25"/>
      <c r="TOY28" s="25"/>
      <c r="TOZ28" s="25"/>
      <c r="TPA28" s="25"/>
      <c r="TPB28" s="25"/>
      <c r="TPC28" s="25"/>
      <c r="TPD28" s="25"/>
      <c r="TPE28" s="25"/>
      <c r="TPF28" s="25"/>
      <c r="TPG28" s="25"/>
      <c r="TPH28" s="25"/>
      <c r="TPI28" s="25"/>
      <c r="TPJ28" s="25"/>
      <c r="TPK28" s="25"/>
      <c r="TPL28" s="25"/>
      <c r="TPM28" s="25"/>
      <c r="TPN28" s="25"/>
      <c r="TPO28" s="25"/>
      <c r="TPP28" s="25"/>
      <c r="TPQ28" s="25"/>
      <c r="TPR28" s="25"/>
      <c r="TPS28" s="25"/>
      <c r="TPT28" s="25"/>
      <c r="TPU28" s="25"/>
      <c r="TPV28" s="25"/>
      <c r="TPW28" s="25"/>
      <c r="TPX28" s="25"/>
      <c r="TPY28" s="25"/>
      <c r="TPZ28" s="25"/>
      <c r="TQA28" s="25"/>
      <c r="TQB28" s="25"/>
      <c r="TQC28" s="25"/>
      <c r="TQD28" s="25"/>
      <c r="TQE28" s="25"/>
      <c r="TQF28" s="25"/>
      <c r="TQG28" s="25"/>
      <c r="TQH28" s="25"/>
      <c r="TQI28" s="25"/>
      <c r="TQJ28" s="25"/>
      <c r="TQK28" s="25"/>
      <c r="TQL28" s="25"/>
      <c r="TQM28" s="25"/>
      <c r="TQN28" s="25"/>
      <c r="TQO28" s="25"/>
      <c r="TQP28" s="25"/>
      <c r="TQQ28" s="25"/>
      <c r="TQR28" s="25"/>
      <c r="TQS28" s="25"/>
      <c r="TQT28" s="25"/>
      <c r="TQU28" s="25"/>
      <c r="TQV28" s="25"/>
      <c r="TQW28" s="25"/>
      <c r="TQX28" s="25"/>
      <c r="TQY28" s="25"/>
      <c r="TQZ28" s="25"/>
      <c r="TRA28" s="25"/>
      <c r="TRB28" s="25"/>
      <c r="TRC28" s="25"/>
      <c r="TRD28" s="25"/>
      <c r="TRE28" s="25"/>
      <c r="TRF28" s="25"/>
      <c r="TRG28" s="25"/>
      <c r="TRH28" s="25"/>
      <c r="TRI28" s="25"/>
      <c r="TRJ28" s="25"/>
      <c r="TRK28" s="25"/>
      <c r="TRL28" s="25"/>
      <c r="TRM28" s="25"/>
      <c r="TRN28" s="25"/>
      <c r="TRO28" s="25"/>
      <c r="TRP28" s="25"/>
      <c r="TRQ28" s="25"/>
      <c r="TRR28" s="25"/>
      <c r="TRS28" s="25"/>
      <c r="TRT28" s="25"/>
      <c r="TRU28" s="25"/>
      <c r="TRV28" s="25"/>
      <c r="TRW28" s="25"/>
      <c r="TRX28" s="25"/>
      <c r="TRY28" s="25"/>
      <c r="TRZ28" s="25"/>
      <c r="TSA28" s="25"/>
      <c r="TSB28" s="25"/>
      <c r="TSC28" s="25"/>
      <c r="TSD28" s="25"/>
      <c r="TSE28" s="25"/>
      <c r="TSF28" s="25"/>
      <c r="TSG28" s="25"/>
      <c r="TSH28" s="25"/>
      <c r="TSI28" s="25"/>
      <c r="TSJ28" s="25"/>
      <c r="TSK28" s="25"/>
      <c r="TSL28" s="25"/>
      <c r="TSM28" s="25"/>
      <c r="TSN28" s="25"/>
      <c r="TSO28" s="25"/>
      <c r="TSP28" s="25"/>
      <c r="TSQ28" s="25"/>
      <c r="TSR28" s="25"/>
      <c r="TSS28" s="25"/>
      <c r="TST28" s="25"/>
      <c r="TSU28" s="25"/>
      <c r="TSV28" s="25"/>
      <c r="TSW28" s="25"/>
      <c r="TSX28" s="25"/>
      <c r="TSY28" s="25"/>
      <c r="TSZ28" s="25"/>
      <c r="TTA28" s="25"/>
      <c r="TTB28" s="25"/>
      <c r="TTC28" s="25"/>
      <c r="TTD28" s="25"/>
      <c r="TTE28" s="25"/>
      <c r="TTF28" s="25"/>
      <c r="TTG28" s="25"/>
      <c r="TTH28" s="25"/>
      <c r="TTI28" s="25"/>
      <c r="TTJ28" s="25"/>
      <c r="TTK28" s="25"/>
      <c r="TTL28" s="25"/>
      <c r="TTM28" s="25"/>
      <c r="TTN28" s="25"/>
      <c r="TTO28" s="25"/>
      <c r="TTP28" s="25"/>
      <c r="TTQ28" s="25"/>
      <c r="TTR28" s="25"/>
      <c r="TTS28" s="25"/>
      <c r="TTT28" s="25"/>
      <c r="TTU28" s="25"/>
      <c r="TTV28" s="25"/>
      <c r="TTW28" s="25"/>
      <c r="TTX28" s="25"/>
      <c r="TTY28" s="25"/>
      <c r="TTZ28" s="25"/>
      <c r="TUA28" s="25"/>
      <c r="TUB28" s="25"/>
      <c r="TUC28" s="25"/>
      <c r="TUD28" s="25"/>
      <c r="TUE28" s="25"/>
      <c r="TUF28" s="25"/>
      <c r="TUG28" s="25"/>
      <c r="TUH28" s="25"/>
      <c r="TUI28" s="25"/>
      <c r="TUJ28" s="25"/>
      <c r="TUK28" s="25"/>
      <c r="TUL28" s="25"/>
      <c r="TUM28" s="25"/>
      <c r="TUN28" s="25"/>
      <c r="TUO28" s="25"/>
      <c r="TUP28" s="25"/>
      <c r="TUQ28" s="25"/>
      <c r="TUR28" s="25"/>
      <c r="TUS28" s="25"/>
      <c r="TUT28" s="25"/>
      <c r="TUU28" s="25"/>
      <c r="TUV28" s="25"/>
      <c r="TUW28" s="25"/>
      <c r="TUX28" s="25"/>
      <c r="TUY28" s="25"/>
      <c r="TUZ28" s="25"/>
      <c r="TVA28" s="25"/>
      <c r="TVB28" s="25"/>
      <c r="TVC28" s="25"/>
      <c r="TVD28" s="25"/>
      <c r="TVE28" s="25"/>
      <c r="TVF28" s="25"/>
      <c r="TVG28" s="25"/>
      <c r="TVH28" s="25"/>
      <c r="TVI28" s="25"/>
      <c r="TVJ28" s="25"/>
      <c r="TVK28" s="25"/>
      <c r="TVL28" s="25"/>
      <c r="TVM28" s="25"/>
      <c r="TVN28" s="25"/>
      <c r="TVO28" s="25"/>
      <c r="TVP28" s="25"/>
      <c r="TVQ28" s="25"/>
      <c r="TVR28" s="25"/>
      <c r="TVS28" s="25"/>
      <c r="TVT28" s="25"/>
      <c r="TVU28" s="25"/>
      <c r="TVV28" s="25"/>
      <c r="TVW28" s="25"/>
      <c r="TVX28" s="25"/>
      <c r="TVY28" s="25"/>
      <c r="TVZ28" s="25"/>
      <c r="TWA28" s="25"/>
      <c r="TWB28" s="25"/>
      <c r="TWC28" s="25"/>
      <c r="TWD28" s="25"/>
      <c r="TWE28" s="25"/>
      <c r="TWF28" s="25"/>
      <c r="TWG28" s="25"/>
      <c r="TWH28" s="25"/>
      <c r="TWI28" s="25"/>
      <c r="TWJ28" s="25"/>
      <c r="TWK28" s="25"/>
      <c r="TWL28" s="25"/>
      <c r="TWM28" s="25"/>
      <c r="TWN28" s="25"/>
      <c r="TWO28" s="25"/>
      <c r="TWP28" s="25"/>
      <c r="TWQ28" s="25"/>
      <c r="TWR28" s="25"/>
      <c r="TWS28" s="25"/>
      <c r="TWT28" s="25"/>
      <c r="TWU28" s="25"/>
      <c r="TWV28" s="25"/>
      <c r="TWW28" s="25"/>
      <c r="TWX28" s="25"/>
      <c r="TWY28" s="25"/>
      <c r="TWZ28" s="25"/>
      <c r="TXA28" s="25"/>
      <c r="TXB28" s="25"/>
      <c r="TXC28" s="25"/>
      <c r="TXD28" s="25"/>
      <c r="TXE28" s="25"/>
      <c r="TXF28" s="25"/>
      <c r="TXG28" s="25"/>
      <c r="TXH28" s="25"/>
      <c r="TXI28" s="25"/>
      <c r="TXJ28" s="25"/>
      <c r="TXK28" s="25"/>
      <c r="TXL28" s="25"/>
      <c r="TXM28" s="25"/>
      <c r="TXN28" s="25"/>
      <c r="TXO28" s="25"/>
      <c r="TXP28" s="25"/>
      <c r="TXQ28" s="25"/>
      <c r="TXR28" s="25"/>
      <c r="TXS28" s="25"/>
      <c r="TXT28" s="25"/>
      <c r="TXU28" s="25"/>
      <c r="TXV28" s="25"/>
      <c r="TXW28" s="25"/>
      <c r="TXX28" s="25"/>
      <c r="TXY28" s="25"/>
      <c r="TXZ28" s="25"/>
      <c r="TYA28" s="25"/>
      <c r="TYB28" s="25"/>
      <c r="TYC28" s="25"/>
      <c r="TYD28" s="25"/>
      <c r="TYE28" s="25"/>
      <c r="TYF28" s="25"/>
      <c r="TYG28" s="25"/>
      <c r="TYH28" s="25"/>
      <c r="TYI28" s="25"/>
      <c r="TYJ28" s="25"/>
      <c r="TYK28" s="25"/>
      <c r="TYL28" s="25"/>
      <c r="TYM28" s="25"/>
      <c r="TYN28" s="25"/>
      <c r="TYO28" s="25"/>
      <c r="TYP28" s="25"/>
      <c r="TYQ28" s="25"/>
      <c r="TYR28" s="25"/>
      <c r="TYS28" s="25"/>
      <c r="TYT28" s="25"/>
      <c r="TYU28" s="25"/>
      <c r="TYV28" s="25"/>
      <c r="TYW28" s="25"/>
      <c r="TYX28" s="25"/>
      <c r="TYY28" s="25"/>
      <c r="TYZ28" s="25"/>
      <c r="TZA28" s="25"/>
      <c r="TZB28" s="25"/>
      <c r="TZC28" s="25"/>
      <c r="TZD28" s="25"/>
      <c r="TZE28" s="25"/>
      <c r="TZF28" s="25"/>
      <c r="TZG28" s="25"/>
      <c r="TZH28" s="25"/>
      <c r="TZI28" s="25"/>
      <c r="TZJ28" s="25"/>
      <c r="TZK28" s="25"/>
      <c r="TZL28" s="25"/>
      <c r="TZM28" s="25"/>
      <c r="TZN28" s="25"/>
      <c r="TZO28" s="25"/>
      <c r="TZP28" s="25"/>
      <c r="TZQ28" s="25"/>
      <c r="TZR28" s="25"/>
      <c r="TZS28" s="25"/>
      <c r="TZT28" s="25"/>
      <c r="TZU28" s="25"/>
      <c r="TZV28" s="25"/>
      <c r="TZW28" s="25"/>
      <c r="TZX28" s="25"/>
      <c r="TZY28" s="25"/>
      <c r="TZZ28" s="25"/>
      <c r="UAA28" s="25"/>
      <c r="UAB28" s="25"/>
      <c r="UAC28" s="25"/>
      <c r="UAD28" s="25"/>
      <c r="UAE28" s="25"/>
      <c r="UAF28" s="25"/>
      <c r="UAG28" s="25"/>
      <c r="UAH28" s="25"/>
      <c r="UAI28" s="25"/>
      <c r="UAJ28" s="25"/>
      <c r="UAK28" s="25"/>
      <c r="UAL28" s="25"/>
      <c r="UAM28" s="25"/>
      <c r="UAN28" s="25"/>
      <c r="UAO28" s="25"/>
      <c r="UAP28" s="25"/>
      <c r="UAQ28" s="25"/>
      <c r="UAR28" s="25"/>
      <c r="UAS28" s="25"/>
      <c r="UAT28" s="25"/>
      <c r="UAU28" s="25"/>
      <c r="UAV28" s="25"/>
      <c r="UAW28" s="25"/>
      <c r="UAX28" s="25"/>
      <c r="UAY28" s="25"/>
      <c r="UAZ28" s="25"/>
      <c r="UBA28" s="25"/>
      <c r="UBB28" s="25"/>
      <c r="UBC28" s="25"/>
      <c r="UBD28" s="25"/>
      <c r="UBE28" s="25"/>
      <c r="UBF28" s="25"/>
      <c r="UBG28" s="25"/>
      <c r="UBH28" s="25"/>
      <c r="UBI28" s="25"/>
      <c r="UBJ28" s="25"/>
      <c r="UBK28" s="25"/>
      <c r="UBL28" s="25"/>
      <c r="UBM28" s="25"/>
      <c r="UBN28" s="25"/>
      <c r="UBO28" s="25"/>
      <c r="UBP28" s="25"/>
      <c r="UBQ28" s="25"/>
      <c r="UBR28" s="25"/>
      <c r="UBS28" s="25"/>
      <c r="UBT28" s="25"/>
      <c r="UBU28" s="25"/>
      <c r="UBV28" s="25"/>
      <c r="UBW28" s="25"/>
      <c r="UBX28" s="25"/>
      <c r="UBY28" s="25"/>
      <c r="UBZ28" s="25"/>
      <c r="UCA28" s="25"/>
      <c r="UCB28" s="25"/>
      <c r="UCC28" s="25"/>
      <c r="UCD28" s="25"/>
      <c r="UCE28" s="25"/>
      <c r="UCF28" s="25"/>
      <c r="UCG28" s="25"/>
      <c r="UCH28" s="25"/>
      <c r="UCI28" s="25"/>
      <c r="UCJ28" s="25"/>
      <c r="UCK28" s="25"/>
      <c r="UCL28" s="25"/>
      <c r="UCM28" s="25"/>
      <c r="UCN28" s="25"/>
      <c r="UCO28" s="25"/>
      <c r="UCP28" s="25"/>
      <c r="UCQ28" s="25"/>
      <c r="UCR28" s="25"/>
      <c r="UCS28" s="25"/>
      <c r="UCT28" s="25"/>
      <c r="UCU28" s="25"/>
      <c r="UCV28" s="25"/>
      <c r="UCW28" s="25"/>
      <c r="UCX28" s="25"/>
      <c r="UCY28" s="25"/>
      <c r="UCZ28" s="25"/>
      <c r="UDA28" s="25"/>
      <c r="UDB28" s="25"/>
      <c r="UDC28" s="25"/>
      <c r="UDD28" s="25"/>
      <c r="UDE28" s="25"/>
      <c r="UDF28" s="25"/>
      <c r="UDG28" s="25"/>
      <c r="UDH28" s="25"/>
      <c r="UDI28" s="25"/>
      <c r="UDJ28" s="25"/>
      <c r="UDK28" s="25"/>
      <c r="UDL28" s="25"/>
      <c r="UDM28" s="25"/>
      <c r="UDN28" s="25"/>
      <c r="UDO28" s="25"/>
      <c r="UDP28" s="25"/>
      <c r="UDQ28" s="25"/>
      <c r="UDR28" s="25"/>
      <c r="UDS28" s="25"/>
      <c r="UDT28" s="25"/>
      <c r="UDU28" s="25"/>
      <c r="UDV28" s="25"/>
      <c r="UDW28" s="25"/>
      <c r="UDX28" s="25"/>
      <c r="UDY28" s="25"/>
      <c r="UDZ28" s="25"/>
      <c r="UEA28" s="25"/>
      <c r="UEB28" s="25"/>
      <c r="UEC28" s="25"/>
      <c r="UED28" s="25"/>
      <c r="UEE28" s="25"/>
      <c r="UEF28" s="25"/>
      <c r="UEG28" s="25"/>
      <c r="UEH28" s="25"/>
      <c r="UEI28" s="25"/>
      <c r="UEJ28" s="25"/>
      <c r="UEK28" s="25"/>
      <c r="UEL28" s="25"/>
      <c r="UEM28" s="25"/>
      <c r="UEN28" s="25"/>
      <c r="UEO28" s="25"/>
      <c r="UEP28" s="25"/>
      <c r="UEQ28" s="25"/>
      <c r="UER28" s="25"/>
      <c r="UES28" s="25"/>
      <c r="UET28" s="25"/>
      <c r="UEU28" s="25"/>
      <c r="UEV28" s="25"/>
      <c r="UEW28" s="25"/>
      <c r="UEX28" s="25"/>
      <c r="UEY28" s="25"/>
      <c r="UEZ28" s="25"/>
      <c r="UFA28" s="25"/>
      <c r="UFB28" s="25"/>
      <c r="UFC28" s="25"/>
      <c r="UFD28" s="25"/>
      <c r="UFE28" s="25"/>
      <c r="UFF28" s="25"/>
      <c r="UFG28" s="25"/>
      <c r="UFH28" s="25"/>
      <c r="UFI28" s="25"/>
      <c r="UFJ28" s="25"/>
      <c r="UFK28" s="25"/>
      <c r="UFL28" s="25"/>
      <c r="UFM28" s="25"/>
      <c r="UFN28" s="25"/>
      <c r="UFO28" s="25"/>
      <c r="UFP28" s="25"/>
      <c r="UFQ28" s="25"/>
      <c r="UFR28" s="25"/>
      <c r="UFS28" s="25"/>
      <c r="UFT28" s="25"/>
      <c r="UFU28" s="25"/>
      <c r="UFV28" s="25"/>
      <c r="UFW28" s="25"/>
      <c r="UFX28" s="25"/>
      <c r="UFY28" s="25"/>
      <c r="UFZ28" s="25"/>
      <c r="UGA28" s="25"/>
      <c r="UGB28" s="25"/>
      <c r="UGC28" s="25"/>
      <c r="UGD28" s="25"/>
      <c r="UGE28" s="25"/>
      <c r="UGF28" s="25"/>
      <c r="UGG28" s="25"/>
      <c r="UGH28" s="25"/>
      <c r="UGI28" s="25"/>
      <c r="UGJ28" s="25"/>
      <c r="UGK28" s="25"/>
      <c r="UGL28" s="25"/>
      <c r="UGM28" s="25"/>
      <c r="UGN28" s="25"/>
      <c r="UGO28" s="25"/>
      <c r="UGP28" s="25"/>
      <c r="UGQ28" s="25"/>
      <c r="UGR28" s="25"/>
      <c r="UGS28" s="25"/>
      <c r="UGT28" s="25"/>
      <c r="UGU28" s="25"/>
      <c r="UGV28" s="25"/>
      <c r="UGW28" s="25"/>
      <c r="UGX28" s="25"/>
      <c r="UGY28" s="25"/>
      <c r="UGZ28" s="25"/>
      <c r="UHA28" s="25"/>
      <c r="UHB28" s="25"/>
      <c r="UHC28" s="25"/>
      <c r="UHD28" s="25"/>
      <c r="UHE28" s="25"/>
      <c r="UHF28" s="25"/>
      <c r="UHG28" s="25"/>
      <c r="UHH28" s="25"/>
      <c r="UHI28" s="25"/>
      <c r="UHJ28" s="25"/>
      <c r="UHK28" s="25"/>
      <c r="UHL28" s="25"/>
      <c r="UHM28" s="25"/>
      <c r="UHN28" s="25"/>
      <c r="UHO28" s="25"/>
      <c r="UHP28" s="25"/>
      <c r="UHQ28" s="25"/>
      <c r="UHR28" s="25"/>
      <c r="UHS28" s="25"/>
      <c r="UHT28" s="25"/>
      <c r="UHU28" s="25"/>
      <c r="UHV28" s="25"/>
      <c r="UHW28" s="25"/>
      <c r="UHX28" s="25"/>
      <c r="UHY28" s="25"/>
      <c r="UHZ28" s="25"/>
      <c r="UIA28" s="25"/>
      <c r="UIB28" s="25"/>
      <c r="UIC28" s="25"/>
      <c r="UID28" s="25"/>
      <c r="UIE28" s="25"/>
      <c r="UIF28" s="25"/>
      <c r="UIG28" s="25"/>
      <c r="UIH28" s="25"/>
      <c r="UII28" s="25"/>
      <c r="UIJ28" s="25"/>
      <c r="UIK28" s="25"/>
      <c r="UIL28" s="25"/>
      <c r="UIM28" s="25"/>
      <c r="UIN28" s="25"/>
      <c r="UIO28" s="25"/>
      <c r="UIP28" s="25"/>
      <c r="UIQ28" s="25"/>
      <c r="UIR28" s="25"/>
      <c r="UIS28" s="25"/>
      <c r="UIT28" s="25"/>
      <c r="UIU28" s="25"/>
      <c r="UIV28" s="25"/>
      <c r="UIW28" s="25"/>
      <c r="UIX28" s="25"/>
      <c r="UIY28" s="25"/>
      <c r="UIZ28" s="25"/>
      <c r="UJA28" s="25"/>
      <c r="UJB28" s="25"/>
      <c r="UJC28" s="25"/>
      <c r="UJD28" s="25"/>
      <c r="UJE28" s="25"/>
      <c r="UJF28" s="25"/>
      <c r="UJG28" s="25"/>
      <c r="UJH28" s="25"/>
      <c r="UJI28" s="25"/>
      <c r="UJJ28" s="25"/>
      <c r="UJK28" s="25"/>
      <c r="UJL28" s="25"/>
      <c r="UJM28" s="25"/>
      <c r="UJN28" s="25"/>
      <c r="UJO28" s="25"/>
      <c r="UJP28" s="25"/>
      <c r="UJQ28" s="25"/>
      <c r="UJR28" s="25"/>
      <c r="UJS28" s="25"/>
      <c r="UJT28" s="25"/>
      <c r="UJU28" s="25"/>
      <c r="UJV28" s="25"/>
      <c r="UJW28" s="25"/>
      <c r="UJX28" s="25"/>
      <c r="UJY28" s="25"/>
      <c r="UJZ28" s="25"/>
      <c r="UKA28" s="25"/>
      <c r="UKB28" s="25"/>
      <c r="UKC28" s="25"/>
      <c r="UKD28" s="25"/>
      <c r="UKE28" s="25"/>
      <c r="UKF28" s="25"/>
      <c r="UKG28" s="25"/>
      <c r="UKH28" s="25"/>
      <c r="UKI28" s="25"/>
      <c r="UKJ28" s="25"/>
      <c r="UKK28" s="25"/>
      <c r="UKL28" s="25"/>
      <c r="UKM28" s="25"/>
      <c r="UKN28" s="25"/>
      <c r="UKO28" s="25"/>
      <c r="UKP28" s="25"/>
      <c r="UKQ28" s="25"/>
      <c r="UKR28" s="25"/>
      <c r="UKS28" s="25"/>
      <c r="UKT28" s="25"/>
      <c r="UKU28" s="25"/>
      <c r="UKV28" s="25"/>
      <c r="UKW28" s="25"/>
      <c r="UKX28" s="25"/>
      <c r="UKY28" s="25"/>
      <c r="UKZ28" s="25"/>
      <c r="ULA28" s="25"/>
      <c r="ULB28" s="25"/>
      <c r="ULC28" s="25"/>
      <c r="ULD28" s="25"/>
      <c r="ULE28" s="25"/>
      <c r="ULF28" s="25"/>
      <c r="ULG28" s="25"/>
      <c r="ULH28" s="25"/>
      <c r="ULI28" s="25"/>
      <c r="ULJ28" s="25"/>
      <c r="ULK28" s="25"/>
      <c r="ULL28" s="25"/>
      <c r="ULM28" s="25"/>
      <c r="ULN28" s="25"/>
      <c r="ULO28" s="25"/>
      <c r="ULP28" s="25"/>
      <c r="ULQ28" s="25"/>
      <c r="ULR28" s="25"/>
      <c r="ULS28" s="25"/>
      <c r="ULT28" s="25"/>
      <c r="ULU28" s="25"/>
      <c r="ULV28" s="25"/>
      <c r="ULW28" s="25"/>
      <c r="ULX28" s="25"/>
      <c r="ULY28" s="25"/>
      <c r="ULZ28" s="25"/>
      <c r="UMA28" s="25"/>
      <c r="UMB28" s="25"/>
      <c r="UMC28" s="25"/>
      <c r="UMD28" s="25"/>
      <c r="UME28" s="25"/>
      <c r="UMF28" s="25"/>
      <c r="UMG28" s="25"/>
      <c r="UMH28" s="25"/>
      <c r="UMI28" s="25"/>
      <c r="UMJ28" s="25"/>
      <c r="UMK28" s="25"/>
      <c r="UML28" s="25"/>
      <c r="UMM28" s="25"/>
      <c r="UMN28" s="25"/>
      <c r="UMO28" s="25"/>
      <c r="UMP28" s="25"/>
      <c r="UMQ28" s="25"/>
      <c r="UMR28" s="25"/>
      <c r="UMS28" s="25"/>
      <c r="UMT28" s="25"/>
      <c r="UMU28" s="25"/>
      <c r="UMV28" s="25"/>
      <c r="UMW28" s="25"/>
      <c r="UMX28" s="25"/>
      <c r="UMY28" s="25"/>
      <c r="UMZ28" s="25"/>
      <c r="UNA28" s="25"/>
      <c r="UNB28" s="25"/>
      <c r="UNC28" s="25"/>
      <c r="UND28" s="25"/>
      <c r="UNE28" s="25"/>
      <c r="UNF28" s="25"/>
      <c r="UNG28" s="25"/>
      <c r="UNH28" s="25"/>
      <c r="UNI28" s="25"/>
      <c r="UNJ28" s="25"/>
      <c r="UNK28" s="25"/>
      <c r="UNL28" s="25"/>
      <c r="UNM28" s="25"/>
      <c r="UNN28" s="25"/>
      <c r="UNO28" s="25"/>
      <c r="UNP28" s="25"/>
      <c r="UNQ28" s="25"/>
      <c r="UNR28" s="25"/>
      <c r="UNS28" s="25"/>
      <c r="UNT28" s="25"/>
      <c r="UNU28" s="25"/>
      <c r="UNV28" s="25"/>
      <c r="UNW28" s="25"/>
      <c r="UNX28" s="25"/>
      <c r="UNY28" s="25"/>
      <c r="UNZ28" s="25"/>
      <c r="UOA28" s="25"/>
      <c r="UOB28" s="25"/>
      <c r="UOC28" s="25"/>
      <c r="UOD28" s="25"/>
      <c r="UOE28" s="25"/>
      <c r="UOF28" s="25"/>
      <c r="UOG28" s="25"/>
      <c r="UOH28" s="25"/>
      <c r="UOI28" s="25"/>
      <c r="UOJ28" s="25"/>
      <c r="UOK28" s="25"/>
      <c r="UOL28" s="25"/>
      <c r="UOM28" s="25"/>
      <c r="UON28" s="25"/>
      <c r="UOO28" s="25"/>
      <c r="UOP28" s="25"/>
      <c r="UOQ28" s="25"/>
      <c r="UOR28" s="25"/>
      <c r="UOS28" s="25"/>
      <c r="UOT28" s="25"/>
      <c r="UOU28" s="25"/>
      <c r="UOV28" s="25"/>
      <c r="UOW28" s="25"/>
      <c r="UOX28" s="25"/>
      <c r="UOY28" s="25"/>
      <c r="UOZ28" s="25"/>
      <c r="UPA28" s="25"/>
      <c r="UPB28" s="25"/>
      <c r="UPC28" s="25"/>
      <c r="UPD28" s="25"/>
      <c r="UPE28" s="25"/>
      <c r="UPF28" s="25"/>
      <c r="UPG28" s="25"/>
      <c r="UPH28" s="25"/>
      <c r="UPI28" s="25"/>
      <c r="UPJ28" s="25"/>
      <c r="UPK28" s="25"/>
      <c r="UPL28" s="25"/>
      <c r="UPM28" s="25"/>
      <c r="UPN28" s="25"/>
      <c r="UPO28" s="25"/>
      <c r="UPP28" s="25"/>
      <c r="UPQ28" s="25"/>
      <c r="UPR28" s="25"/>
      <c r="UPS28" s="25"/>
      <c r="UPT28" s="25"/>
      <c r="UPU28" s="25"/>
      <c r="UPV28" s="25"/>
      <c r="UPW28" s="25"/>
      <c r="UPX28" s="25"/>
      <c r="UPY28" s="25"/>
      <c r="UPZ28" s="25"/>
      <c r="UQA28" s="25"/>
      <c r="UQB28" s="25"/>
      <c r="UQC28" s="25"/>
      <c r="UQD28" s="25"/>
      <c r="UQE28" s="25"/>
      <c r="UQF28" s="25"/>
      <c r="UQG28" s="25"/>
      <c r="UQH28" s="25"/>
      <c r="UQI28" s="25"/>
      <c r="UQJ28" s="25"/>
      <c r="UQK28" s="25"/>
      <c r="UQL28" s="25"/>
      <c r="UQM28" s="25"/>
      <c r="UQN28" s="25"/>
      <c r="UQO28" s="25"/>
      <c r="UQP28" s="25"/>
      <c r="UQQ28" s="25"/>
      <c r="UQR28" s="25"/>
      <c r="UQS28" s="25"/>
      <c r="UQT28" s="25"/>
      <c r="UQU28" s="25"/>
      <c r="UQV28" s="25"/>
      <c r="UQW28" s="25"/>
      <c r="UQX28" s="25"/>
      <c r="UQY28" s="25"/>
      <c r="UQZ28" s="25"/>
      <c r="URA28" s="25"/>
      <c r="URB28" s="25"/>
      <c r="URC28" s="25"/>
      <c r="URD28" s="25"/>
      <c r="URE28" s="25"/>
      <c r="URF28" s="25"/>
      <c r="URG28" s="25"/>
      <c r="URH28" s="25"/>
      <c r="URI28" s="25"/>
      <c r="URJ28" s="25"/>
      <c r="URK28" s="25"/>
      <c r="URL28" s="25"/>
      <c r="URM28" s="25"/>
      <c r="URN28" s="25"/>
      <c r="URO28" s="25"/>
      <c r="URP28" s="25"/>
      <c r="URQ28" s="25"/>
      <c r="URR28" s="25"/>
      <c r="URS28" s="25"/>
      <c r="URT28" s="25"/>
      <c r="URU28" s="25"/>
      <c r="URV28" s="25"/>
      <c r="URW28" s="25"/>
      <c r="URX28" s="25"/>
      <c r="URY28" s="25"/>
      <c r="URZ28" s="25"/>
      <c r="USA28" s="25"/>
      <c r="USB28" s="25"/>
      <c r="USC28" s="25"/>
      <c r="USD28" s="25"/>
      <c r="USE28" s="25"/>
      <c r="USF28" s="25"/>
      <c r="USG28" s="25"/>
      <c r="USH28" s="25"/>
      <c r="USI28" s="25"/>
      <c r="USJ28" s="25"/>
      <c r="USK28" s="25"/>
      <c r="USL28" s="25"/>
      <c r="USM28" s="25"/>
      <c r="USN28" s="25"/>
      <c r="USO28" s="25"/>
      <c r="USP28" s="25"/>
      <c r="USQ28" s="25"/>
      <c r="USR28" s="25"/>
      <c r="USS28" s="25"/>
      <c r="UST28" s="25"/>
      <c r="USU28" s="25"/>
      <c r="USV28" s="25"/>
      <c r="USW28" s="25"/>
      <c r="USX28" s="25"/>
      <c r="USY28" s="25"/>
      <c r="USZ28" s="25"/>
      <c r="UTA28" s="25"/>
      <c r="UTB28" s="25"/>
      <c r="UTC28" s="25"/>
      <c r="UTD28" s="25"/>
      <c r="UTE28" s="25"/>
      <c r="UTF28" s="25"/>
      <c r="UTG28" s="25"/>
      <c r="UTH28" s="25"/>
      <c r="UTI28" s="25"/>
      <c r="UTJ28" s="25"/>
      <c r="UTK28" s="25"/>
      <c r="UTL28" s="25"/>
      <c r="UTM28" s="25"/>
      <c r="UTN28" s="25"/>
      <c r="UTO28" s="25"/>
      <c r="UTP28" s="25"/>
      <c r="UTQ28" s="25"/>
      <c r="UTR28" s="25"/>
      <c r="UTS28" s="25"/>
      <c r="UTT28" s="25"/>
      <c r="UTU28" s="25"/>
      <c r="UTV28" s="25"/>
      <c r="UTW28" s="25"/>
      <c r="UTX28" s="25"/>
      <c r="UTY28" s="25"/>
      <c r="UTZ28" s="25"/>
      <c r="UUA28" s="25"/>
      <c r="UUB28" s="25"/>
      <c r="UUC28" s="25"/>
      <c r="UUD28" s="25"/>
      <c r="UUE28" s="25"/>
      <c r="UUF28" s="25"/>
      <c r="UUG28" s="25"/>
      <c r="UUH28" s="25"/>
      <c r="UUI28" s="25"/>
      <c r="UUJ28" s="25"/>
      <c r="UUK28" s="25"/>
      <c r="UUL28" s="25"/>
      <c r="UUM28" s="25"/>
      <c r="UUN28" s="25"/>
      <c r="UUO28" s="25"/>
      <c r="UUP28" s="25"/>
      <c r="UUQ28" s="25"/>
      <c r="UUR28" s="25"/>
      <c r="UUS28" s="25"/>
      <c r="UUT28" s="25"/>
      <c r="UUU28" s="25"/>
      <c r="UUV28" s="25"/>
      <c r="UUW28" s="25"/>
      <c r="UUX28" s="25"/>
      <c r="UUY28" s="25"/>
      <c r="UUZ28" s="25"/>
      <c r="UVA28" s="25"/>
      <c r="UVB28" s="25"/>
      <c r="UVC28" s="25"/>
      <c r="UVD28" s="25"/>
      <c r="UVE28" s="25"/>
      <c r="UVF28" s="25"/>
      <c r="UVG28" s="25"/>
      <c r="UVH28" s="25"/>
      <c r="UVI28" s="25"/>
      <c r="UVJ28" s="25"/>
      <c r="UVK28" s="25"/>
      <c r="UVL28" s="25"/>
      <c r="UVM28" s="25"/>
      <c r="UVN28" s="25"/>
      <c r="UVO28" s="25"/>
      <c r="UVP28" s="25"/>
      <c r="UVQ28" s="25"/>
      <c r="UVR28" s="25"/>
      <c r="UVS28" s="25"/>
      <c r="UVT28" s="25"/>
      <c r="UVU28" s="25"/>
      <c r="UVV28" s="25"/>
      <c r="UVW28" s="25"/>
      <c r="UVX28" s="25"/>
      <c r="UVY28" s="25"/>
      <c r="UVZ28" s="25"/>
      <c r="UWA28" s="25"/>
      <c r="UWB28" s="25"/>
      <c r="UWC28" s="25"/>
      <c r="UWD28" s="25"/>
      <c r="UWE28" s="25"/>
      <c r="UWF28" s="25"/>
      <c r="UWG28" s="25"/>
      <c r="UWH28" s="25"/>
      <c r="UWI28" s="25"/>
      <c r="UWJ28" s="25"/>
      <c r="UWK28" s="25"/>
      <c r="UWL28" s="25"/>
      <c r="UWM28" s="25"/>
      <c r="UWN28" s="25"/>
      <c r="UWO28" s="25"/>
      <c r="UWP28" s="25"/>
      <c r="UWQ28" s="25"/>
      <c r="UWR28" s="25"/>
      <c r="UWS28" s="25"/>
      <c r="UWT28" s="25"/>
      <c r="UWU28" s="25"/>
      <c r="UWV28" s="25"/>
      <c r="UWW28" s="25"/>
      <c r="UWX28" s="25"/>
      <c r="UWY28" s="25"/>
      <c r="UWZ28" s="25"/>
      <c r="UXA28" s="25"/>
      <c r="UXB28" s="25"/>
      <c r="UXC28" s="25"/>
      <c r="UXD28" s="25"/>
      <c r="UXE28" s="25"/>
      <c r="UXF28" s="25"/>
      <c r="UXG28" s="25"/>
      <c r="UXH28" s="25"/>
      <c r="UXI28" s="25"/>
      <c r="UXJ28" s="25"/>
      <c r="UXK28" s="25"/>
      <c r="UXL28" s="25"/>
      <c r="UXM28" s="25"/>
      <c r="UXN28" s="25"/>
      <c r="UXO28" s="25"/>
      <c r="UXP28" s="25"/>
      <c r="UXQ28" s="25"/>
      <c r="UXR28" s="25"/>
      <c r="UXS28" s="25"/>
      <c r="UXT28" s="25"/>
      <c r="UXU28" s="25"/>
      <c r="UXV28" s="25"/>
      <c r="UXW28" s="25"/>
      <c r="UXX28" s="25"/>
      <c r="UXY28" s="25"/>
      <c r="UXZ28" s="25"/>
      <c r="UYA28" s="25"/>
      <c r="UYB28" s="25"/>
      <c r="UYC28" s="25"/>
      <c r="UYD28" s="25"/>
      <c r="UYE28" s="25"/>
      <c r="UYF28" s="25"/>
      <c r="UYG28" s="25"/>
      <c r="UYH28" s="25"/>
      <c r="UYI28" s="25"/>
      <c r="UYJ28" s="25"/>
      <c r="UYK28" s="25"/>
      <c r="UYL28" s="25"/>
      <c r="UYM28" s="25"/>
      <c r="UYN28" s="25"/>
      <c r="UYO28" s="25"/>
      <c r="UYP28" s="25"/>
      <c r="UYQ28" s="25"/>
      <c r="UYR28" s="25"/>
      <c r="UYS28" s="25"/>
      <c r="UYT28" s="25"/>
      <c r="UYU28" s="25"/>
      <c r="UYV28" s="25"/>
      <c r="UYW28" s="25"/>
      <c r="UYX28" s="25"/>
      <c r="UYY28" s="25"/>
      <c r="UYZ28" s="25"/>
      <c r="UZA28" s="25"/>
      <c r="UZB28" s="25"/>
      <c r="UZC28" s="25"/>
      <c r="UZD28" s="25"/>
      <c r="UZE28" s="25"/>
      <c r="UZF28" s="25"/>
      <c r="UZG28" s="25"/>
      <c r="UZH28" s="25"/>
      <c r="UZI28" s="25"/>
      <c r="UZJ28" s="25"/>
      <c r="UZK28" s="25"/>
      <c r="UZL28" s="25"/>
      <c r="UZM28" s="25"/>
      <c r="UZN28" s="25"/>
      <c r="UZO28" s="25"/>
      <c r="UZP28" s="25"/>
      <c r="UZQ28" s="25"/>
      <c r="UZR28" s="25"/>
      <c r="UZS28" s="25"/>
      <c r="UZT28" s="25"/>
      <c r="UZU28" s="25"/>
      <c r="UZV28" s="25"/>
      <c r="UZW28" s="25"/>
      <c r="UZX28" s="25"/>
      <c r="UZY28" s="25"/>
      <c r="UZZ28" s="25"/>
      <c r="VAA28" s="25"/>
      <c r="VAB28" s="25"/>
      <c r="VAC28" s="25"/>
      <c r="VAD28" s="25"/>
      <c r="VAE28" s="25"/>
      <c r="VAF28" s="25"/>
      <c r="VAG28" s="25"/>
      <c r="VAH28" s="25"/>
      <c r="VAI28" s="25"/>
      <c r="VAJ28" s="25"/>
      <c r="VAK28" s="25"/>
      <c r="VAL28" s="25"/>
      <c r="VAM28" s="25"/>
      <c r="VAN28" s="25"/>
      <c r="VAO28" s="25"/>
      <c r="VAP28" s="25"/>
      <c r="VAQ28" s="25"/>
      <c r="VAR28" s="25"/>
      <c r="VAS28" s="25"/>
      <c r="VAT28" s="25"/>
      <c r="VAU28" s="25"/>
      <c r="VAV28" s="25"/>
      <c r="VAW28" s="25"/>
      <c r="VAX28" s="25"/>
      <c r="VAY28" s="25"/>
      <c r="VAZ28" s="25"/>
      <c r="VBA28" s="25"/>
      <c r="VBB28" s="25"/>
      <c r="VBC28" s="25"/>
      <c r="VBD28" s="25"/>
      <c r="VBE28" s="25"/>
      <c r="VBF28" s="25"/>
      <c r="VBG28" s="25"/>
      <c r="VBH28" s="25"/>
      <c r="VBI28" s="25"/>
      <c r="VBJ28" s="25"/>
      <c r="VBK28" s="25"/>
      <c r="VBL28" s="25"/>
      <c r="VBM28" s="25"/>
      <c r="VBN28" s="25"/>
      <c r="VBO28" s="25"/>
      <c r="VBP28" s="25"/>
      <c r="VBQ28" s="25"/>
      <c r="VBR28" s="25"/>
      <c r="VBS28" s="25"/>
      <c r="VBT28" s="25"/>
      <c r="VBU28" s="25"/>
      <c r="VBV28" s="25"/>
      <c r="VBW28" s="25"/>
      <c r="VBX28" s="25"/>
      <c r="VBY28" s="25"/>
      <c r="VBZ28" s="25"/>
      <c r="VCA28" s="25"/>
      <c r="VCB28" s="25"/>
      <c r="VCC28" s="25"/>
      <c r="VCD28" s="25"/>
      <c r="VCE28" s="25"/>
      <c r="VCF28" s="25"/>
      <c r="VCG28" s="25"/>
      <c r="VCH28" s="25"/>
      <c r="VCI28" s="25"/>
      <c r="VCJ28" s="25"/>
      <c r="VCK28" s="25"/>
      <c r="VCL28" s="25"/>
      <c r="VCM28" s="25"/>
      <c r="VCN28" s="25"/>
      <c r="VCO28" s="25"/>
      <c r="VCP28" s="25"/>
      <c r="VCQ28" s="25"/>
      <c r="VCR28" s="25"/>
      <c r="VCS28" s="25"/>
      <c r="VCT28" s="25"/>
      <c r="VCU28" s="25"/>
      <c r="VCV28" s="25"/>
      <c r="VCW28" s="25"/>
      <c r="VCX28" s="25"/>
      <c r="VCY28" s="25"/>
      <c r="VCZ28" s="25"/>
      <c r="VDA28" s="25"/>
      <c r="VDB28" s="25"/>
      <c r="VDC28" s="25"/>
      <c r="VDD28" s="25"/>
      <c r="VDE28" s="25"/>
      <c r="VDF28" s="25"/>
      <c r="VDG28" s="25"/>
      <c r="VDH28" s="25"/>
      <c r="VDI28" s="25"/>
      <c r="VDJ28" s="25"/>
      <c r="VDK28" s="25"/>
      <c r="VDL28" s="25"/>
      <c r="VDM28" s="25"/>
      <c r="VDN28" s="25"/>
      <c r="VDO28" s="25"/>
      <c r="VDP28" s="25"/>
      <c r="VDQ28" s="25"/>
      <c r="VDR28" s="25"/>
      <c r="VDS28" s="25"/>
      <c r="VDT28" s="25"/>
      <c r="VDU28" s="25"/>
      <c r="VDV28" s="25"/>
      <c r="VDW28" s="25"/>
      <c r="VDX28" s="25"/>
      <c r="VDY28" s="25"/>
      <c r="VDZ28" s="25"/>
      <c r="VEA28" s="25"/>
      <c r="VEB28" s="25"/>
      <c r="VEC28" s="25"/>
      <c r="VED28" s="25"/>
      <c r="VEE28" s="25"/>
      <c r="VEF28" s="25"/>
      <c r="VEG28" s="25"/>
      <c r="VEH28" s="25"/>
      <c r="VEI28" s="25"/>
      <c r="VEJ28" s="25"/>
      <c r="VEK28" s="25"/>
      <c r="VEL28" s="25"/>
      <c r="VEM28" s="25"/>
      <c r="VEN28" s="25"/>
      <c r="VEO28" s="25"/>
      <c r="VEP28" s="25"/>
      <c r="VEQ28" s="25"/>
      <c r="VER28" s="25"/>
      <c r="VES28" s="25"/>
      <c r="VET28" s="25"/>
      <c r="VEU28" s="25"/>
      <c r="VEV28" s="25"/>
      <c r="VEW28" s="25"/>
      <c r="VEX28" s="25"/>
      <c r="VEY28" s="25"/>
      <c r="VEZ28" s="25"/>
      <c r="VFA28" s="25"/>
      <c r="VFB28" s="25"/>
      <c r="VFC28" s="25"/>
      <c r="VFD28" s="25"/>
      <c r="VFE28" s="25"/>
      <c r="VFF28" s="25"/>
      <c r="VFG28" s="25"/>
      <c r="VFH28" s="25"/>
      <c r="VFI28" s="25"/>
      <c r="VFJ28" s="25"/>
      <c r="VFK28" s="25"/>
      <c r="VFL28" s="25"/>
      <c r="VFM28" s="25"/>
      <c r="VFN28" s="25"/>
      <c r="VFO28" s="25"/>
      <c r="VFP28" s="25"/>
      <c r="VFQ28" s="25"/>
      <c r="VFR28" s="25"/>
      <c r="VFS28" s="25"/>
      <c r="VFT28" s="25"/>
      <c r="VFU28" s="25"/>
      <c r="VFV28" s="25"/>
      <c r="VFW28" s="25"/>
      <c r="VFX28" s="25"/>
      <c r="VFY28" s="25"/>
      <c r="VFZ28" s="25"/>
      <c r="VGA28" s="25"/>
      <c r="VGB28" s="25"/>
      <c r="VGC28" s="25"/>
      <c r="VGD28" s="25"/>
      <c r="VGE28" s="25"/>
      <c r="VGF28" s="25"/>
      <c r="VGG28" s="25"/>
      <c r="VGH28" s="25"/>
      <c r="VGI28" s="25"/>
      <c r="VGJ28" s="25"/>
      <c r="VGK28" s="25"/>
      <c r="VGL28" s="25"/>
      <c r="VGM28" s="25"/>
      <c r="VGN28" s="25"/>
      <c r="VGO28" s="25"/>
      <c r="VGP28" s="25"/>
      <c r="VGQ28" s="25"/>
      <c r="VGR28" s="25"/>
      <c r="VGS28" s="25"/>
      <c r="VGT28" s="25"/>
      <c r="VGU28" s="25"/>
      <c r="VGV28" s="25"/>
      <c r="VGW28" s="25"/>
      <c r="VGX28" s="25"/>
      <c r="VGY28" s="25"/>
      <c r="VGZ28" s="25"/>
      <c r="VHA28" s="25"/>
      <c r="VHB28" s="25"/>
      <c r="VHC28" s="25"/>
      <c r="VHD28" s="25"/>
      <c r="VHE28" s="25"/>
      <c r="VHF28" s="25"/>
      <c r="VHG28" s="25"/>
      <c r="VHH28" s="25"/>
      <c r="VHI28" s="25"/>
      <c r="VHJ28" s="25"/>
      <c r="VHK28" s="25"/>
      <c r="VHL28" s="25"/>
      <c r="VHM28" s="25"/>
      <c r="VHN28" s="25"/>
      <c r="VHO28" s="25"/>
      <c r="VHP28" s="25"/>
      <c r="VHQ28" s="25"/>
      <c r="VHR28" s="25"/>
      <c r="VHS28" s="25"/>
      <c r="VHT28" s="25"/>
      <c r="VHU28" s="25"/>
      <c r="VHV28" s="25"/>
      <c r="VHW28" s="25"/>
      <c r="VHX28" s="25"/>
      <c r="VHY28" s="25"/>
      <c r="VHZ28" s="25"/>
      <c r="VIA28" s="25"/>
      <c r="VIB28" s="25"/>
      <c r="VIC28" s="25"/>
      <c r="VID28" s="25"/>
      <c r="VIE28" s="25"/>
      <c r="VIF28" s="25"/>
      <c r="VIG28" s="25"/>
      <c r="VIH28" s="25"/>
      <c r="VII28" s="25"/>
      <c r="VIJ28" s="25"/>
      <c r="VIK28" s="25"/>
      <c r="VIL28" s="25"/>
      <c r="VIM28" s="25"/>
      <c r="VIN28" s="25"/>
      <c r="VIO28" s="25"/>
      <c r="VIP28" s="25"/>
      <c r="VIQ28" s="25"/>
      <c r="VIR28" s="25"/>
      <c r="VIS28" s="25"/>
      <c r="VIT28" s="25"/>
      <c r="VIU28" s="25"/>
      <c r="VIV28" s="25"/>
      <c r="VIW28" s="25"/>
      <c r="VIX28" s="25"/>
      <c r="VIY28" s="25"/>
      <c r="VIZ28" s="25"/>
      <c r="VJA28" s="25"/>
      <c r="VJB28" s="25"/>
      <c r="VJC28" s="25"/>
      <c r="VJD28" s="25"/>
      <c r="VJE28" s="25"/>
      <c r="VJF28" s="25"/>
      <c r="VJG28" s="25"/>
      <c r="VJH28" s="25"/>
      <c r="VJI28" s="25"/>
      <c r="VJJ28" s="25"/>
      <c r="VJK28" s="25"/>
      <c r="VJL28" s="25"/>
      <c r="VJM28" s="25"/>
      <c r="VJN28" s="25"/>
      <c r="VJO28" s="25"/>
      <c r="VJP28" s="25"/>
      <c r="VJQ28" s="25"/>
      <c r="VJR28" s="25"/>
      <c r="VJS28" s="25"/>
      <c r="VJT28" s="25"/>
      <c r="VJU28" s="25"/>
      <c r="VJV28" s="25"/>
      <c r="VJW28" s="25"/>
      <c r="VJX28" s="25"/>
      <c r="VJY28" s="25"/>
      <c r="VJZ28" s="25"/>
      <c r="VKA28" s="25"/>
      <c r="VKB28" s="25"/>
      <c r="VKC28" s="25"/>
      <c r="VKD28" s="25"/>
      <c r="VKE28" s="25"/>
      <c r="VKF28" s="25"/>
      <c r="VKG28" s="25"/>
      <c r="VKH28" s="25"/>
      <c r="VKI28" s="25"/>
      <c r="VKJ28" s="25"/>
      <c r="VKK28" s="25"/>
      <c r="VKL28" s="25"/>
      <c r="VKM28" s="25"/>
      <c r="VKN28" s="25"/>
      <c r="VKO28" s="25"/>
      <c r="VKP28" s="25"/>
      <c r="VKQ28" s="25"/>
      <c r="VKR28" s="25"/>
      <c r="VKS28" s="25"/>
      <c r="VKT28" s="25"/>
      <c r="VKU28" s="25"/>
      <c r="VKV28" s="25"/>
      <c r="VKW28" s="25"/>
      <c r="VKX28" s="25"/>
      <c r="VKY28" s="25"/>
      <c r="VKZ28" s="25"/>
      <c r="VLA28" s="25"/>
      <c r="VLB28" s="25"/>
      <c r="VLC28" s="25"/>
      <c r="VLD28" s="25"/>
      <c r="VLE28" s="25"/>
      <c r="VLF28" s="25"/>
      <c r="VLG28" s="25"/>
      <c r="VLH28" s="25"/>
      <c r="VLI28" s="25"/>
      <c r="VLJ28" s="25"/>
      <c r="VLK28" s="25"/>
      <c r="VLL28" s="25"/>
      <c r="VLM28" s="25"/>
      <c r="VLN28" s="25"/>
      <c r="VLO28" s="25"/>
      <c r="VLP28" s="25"/>
      <c r="VLQ28" s="25"/>
      <c r="VLR28" s="25"/>
      <c r="VLS28" s="25"/>
      <c r="VLT28" s="25"/>
      <c r="VLU28" s="25"/>
      <c r="VLV28" s="25"/>
      <c r="VLW28" s="25"/>
      <c r="VLX28" s="25"/>
      <c r="VLY28" s="25"/>
      <c r="VLZ28" s="25"/>
      <c r="VMA28" s="25"/>
      <c r="VMB28" s="25"/>
      <c r="VMC28" s="25"/>
      <c r="VMD28" s="25"/>
      <c r="VME28" s="25"/>
      <c r="VMF28" s="25"/>
      <c r="VMG28" s="25"/>
      <c r="VMH28" s="25"/>
      <c r="VMI28" s="25"/>
      <c r="VMJ28" s="25"/>
      <c r="VMK28" s="25"/>
      <c r="VML28" s="25"/>
      <c r="VMM28" s="25"/>
      <c r="VMN28" s="25"/>
      <c r="VMO28" s="25"/>
      <c r="VMP28" s="25"/>
      <c r="VMQ28" s="25"/>
      <c r="VMR28" s="25"/>
      <c r="VMS28" s="25"/>
      <c r="VMT28" s="25"/>
      <c r="VMU28" s="25"/>
      <c r="VMV28" s="25"/>
      <c r="VMW28" s="25"/>
      <c r="VMX28" s="25"/>
      <c r="VMY28" s="25"/>
      <c r="VMZ28" s="25"/>
      <c r="VNA28" s="25"/>
      <c r="VNB28" s="25"/>
      <c r="VNC28" s="25"/>
      <c r="VND28" s="25"/>
      <c r="VNE28" s="25"/>
      <c r="VNF28" s="25"/>
      <c r="VNG28" s="25"/>
      <c r="VNH28" s="25"/>
      <c r="VNI28" s="25"/>
      <c r="VNJ28" s="25"/>
      <c r="VNK28" s="25"/>
      <c r="VNL28" s="25"/>
      <c r="VNM28" s="25"/>
      <c r="VNN28" s="25"/>
      <c r="VNO28" s="25"/>
      <c r="VNP28" s="25"/>
      <c r="VNQ28" s="25"/>
      <c r="VNR28" s="25"/>
      <c r="VNS28" s="25"/>
      <c r="VNT28" s="25"/>
      <c r="VNU28" s="25"/>
      <c r="VNV28" s="25"/>
      <c r="VNW28" s="25"/>
      <c r="VNX28" s="25"/>
      <c r="VNY28" s="25"/>
      <c r="VNZ28" s="25"/>
      <c r="VOA28" s="25"/>
      <c r="VOB28" s="25"/>
      <c r="VOC28" s="25"/>
      <c r="VOD28" s="25"/>
      <c r="VOE28" s="25"/>
      <c r="VOF28" s="25"/>
      <c r="VOG28" s="25"/>
      <c r="VOH28" s="25"/>
      <c r="VOI28" s="25"/>
      <c r="VOJ28" s="25"/>
      <c r="VOK28" s="25"/>
      <c r="VOL28" s="25"/>
      <c r="VOM28" s="25"/>
      <c r="VON28" s="25"/>
      <c r="VOO28" s="25"/>
      <c r="VOP28" s="25"/>
      <c r="VOQ28" s="25"/>
      <c r="VOR28" s="25"/>
      <c r="VOS28" s="25"/>
      <c r="VOT28" s="25"/>
      <c r="VOU28" s="25"/>
      <c r="VOV28" s="25"/>
      <c r="VOW28" s="25"/>
      <c r="VOX28" s="25"/>
      <c r="VOY28" s="25"/>
      <c r="VOZ28" s="25"/>
      <c r="VPA28" s="25"/>
      <c r="VPB28" s="25"/>
      <c r="VPC28" s="25"/>
      <c r="VPD28" s="25"/>
      <c r="VPE28" s="25"/>
      <c r="VPF28" s="25"/>
      <c r="VPG28" s="25"/>
      <c r="VPH28" s="25"/>
      <c r="VPI28" s="25"/>
      <c r="VPJ28" s="25"/>
      <c r="VPK28" s="25"/>
      <c r="VPL28" s="25"/>
      <c r="VPM28" s="25"/>
      <c r="VPN28" s="25"/>
      <c r="VPO28" s="25"/>
      <c r="VPP28" s="25"/>
      <c r="VPQ28" s="25"/>
      <c r="VPR28" s="25"/>
      <c r="VPS28" s="25"/>
      <c r="VPT28" s="25"/>
      <c r="VPU28" s="25"/>
      <c r="VPV28" s="25"/>
      <c r="VPW28" s="25"/>
      <c r="VPX28" s="25"/>
      <c r="VPY28" s="25"/>
      <c r="VPZ28" s="25"/>
      <c r="VQA28" s="25"/>
      <c r="VQB28" s="25"/>
      <c r="VQC28" s="25"/>
      <c r="VQD28" s="25"/>
      <c r="VQE28" s="25"/>
      <c r="VQF28" s="25"/>
      <c r="VQG28" s="25"/>
      <c r="VQH28" s="25"/>
      <c r="VQI28" s="25"/>
      <c r="VQJ28" s="25"/>
      <c r="VQK28" s="25"/>
      <c r="VQL28" s="25"/>
      <c r="VQM28" s="25"/>
      <c r="VQN28" s="25"/>
      <c r="VQO28" s="25"/>
      <c r="VQP28" s="25"/>
      <c r="VQQ28" s="25"/>
      <c r="VQR28" s="25"/>
      <c r="VQS28" s="25"/>
      <c r="VQT28" s="25"/>
      <c r="VQU28" s="25"/>
      <c r="VQV28" s="25"/>
      <c r="VQW28" s="25"/>
      <c r="VQX28" s="25"/>
      <c r="VQY28" s="25"/>
      <c r="VQZ28" s="25"/>
      <c r="VRA28" s="25"/>
      <c r="VRB28" s="25"/>
      <c r="VRC28" s="25"/>
      <c r="VRD28" s="25"/>
      <c r="VRE28" s="25"/>
      <c r="VRF28" s="25"/>
      <c r="VRG28" s="25"/>
      <c r="VRH28" s="25"/>
      <c r="VRI28" s="25"/>
      <c r="VRJ28" s="25"/>
      <c r="VRK28" s="25"/>
      <c r="VRL28" s="25"/>
      <c r="VRM28" s="25"/>
      <c r="VRN28" s="25"/>
      <c r="VRO28" s="25"/>
      <c r="VRP28" s="25"/>
      <c r="VRQ28" s="25"/>
      <c r="VRR28" s="25"/>
      <c r="VRS28" s="25"/>
      <c r="VRT28" s="25"/>
      <c r="VRU28" s="25"/>
      <c r="VRV28" s="25"/>
      <c r="VRW28" s="25"/>
      <c r="VRX28" s="25"/>
      <c r="VRY28" s="25"/>
      <c r="VRZ28" s="25"/>
      <c r="VSA28" s="25"/>
      <c r="VSB28" s="25"/>
      <c r="VSC28" s="25"/>
      <c r="VSD28" s="25"/>
      <c r="VSE28" s="25"/>
      <c r="VSF28" s="25"/>
      <c r="VSG28" s="25"/>
      <c r="VSH28" s="25"/>
      <c r="VSI28" s="25"/>
      <c r="VSJ28" s="25"/>
      <c r="VSK28" s="25"/>
      <c r="VSL28" s="25"/>
      <c r="VSM28" s="25"/>
      <c r="VSN28" s="25"/>
      <c r="VSO28" s="25"/>
      <c r="VSP28" s="25"/>
      <c r="VSQ28" s="25"/>
      <c r="VSR28" s="25"/>
      <c r="VSS28" s="25"/>
      <c r="VST28" s="25"/>
      <c r="VSU28" s="25"/>
      <c r="VSV28" s="25"/>
      <c r="VSW28" s="25"/>
      <c r="VSX28" s="25"/>
      <c r="VSY28" s="25"/>
      <c r="VSZ28" s="25"/>
      <c r="VTA28" s="25"/>
      <c r="VTB28" s="25"/>
      <c r="VTC28" s="25"/>
      <c r="VTD28" s="25"/>
      <c r="VTE28" s="25"/>
      <c r="VTF28" s="25"/>
      <c r="VTG28" s="25"/>
      <c r="VTH28" s="25"/>
      <c r="VTI28" s="25"/>
      <c r="VTJ28" s="25"/>
      <c r="VTK28" s="25"/>
      <c r="VTL28" s="25"/>
      <c r="VTM28" s="25"/>
      <c r="VTN28" s="25"/>
      <c r="VTO28" s="25"/>
      <c r="VTP28" s="25"/>
      <c r="VTQ28" s="25"/>
      <c r="VTR28" s="25"/>
      <c r="VTS28" s="25"/>
      <c r="VTT28" s="25"/>
      <c r="VTU28" s="25"/>
      <c r="VTV28" s="25"/>
      <c r="VTW28" s="25"/>
      <c r="VTX28" s="25"/>
      <c r="VTY28" s="25"/>
      <c r="VTZ28" s="25"/>
      <c r="VUA28" s="25"/>
      <c r="VUB28" s="25"/>
      <c r="VUC28" s="25"/>
      <c r="VUD28" s="25"/>
      <c r="VUE28" s="25"/>
      <c r="VUF28" s="25"/>
      <c r="VUG28" s="25"/>
      <c r="VUH28" s="25"/>
      <c r="VUI28" s="25"/>
      <c r="VUJ28" s="25"/>
      <c r="VUK28" s="25"/>
      <c r="VUL28" s="25"/>
      <c r="VUM28" s="25"/>
      <c r="VUN28" s="25"/>
      <c r="VUO28" s="25"/>
      <c r="VUP28" s="25"/>
      <c r="VUQ28" s="25"/>
      <c r="VUR28" s="25"/>
      <c r="VUS28" s="25"/>
      <c r="VUT28" s="25"/>
      <c r="VUU28" s="25"/>
      <c r="VUV28" s="25"/>
      <c r="VUW28" s="25"/>
      <c r="VUX28" s="25"/>
      <c r="VUY28" s="25"/>
      <c r="VUZ28" s="25"/>
      <c r="VVA28" s="25"/>
      <c r="VVB28" s="25"/>
      <c r="VVC28" s="25"/>
      <c r="VVD28" s="25"/>
      <c r="VVE28" s="25"/>
      <c r="VVF28" s="25"/>
      <c r="VVG28" s="25"/>
      <c r="VVH28" s="25"/>
      <c r="VVI28" s="25"/>
      <c r="VVJ28" s="25"/>
      <c r="VVK28" s="25"/>
      <c r="VVL28" s="25"/>
      <c r="VVM28" s="25"/>
      <c r="VVN28" s="25"/>
      <c r="VVO28" s="25"/>
      <c r="VVP28" s="25"/>
      <c r="VVQ28" s="25"/>
      <c r="VVR28" s="25"/>
      <c r="VVS28" s="25"/>
      <c r="VVT28" s="25"/>
      <c r="VVU28" s="25"/>
      <c r="VVV28" s="25"/>
      <c r="VVW28" s="25"/>
      <c r="VVX28" s="25"/>
      <c r="VVY28" s="25"/>
      <c r="VVZ28" s="25"/>
      <c r="VWA28" s="25"/>
      <c r="VWB28" s="25"/>
      <c r="VWC28" s="25"/>
      <c r="VWD28" s="25"/>
      <c r="VWE28" s="25"/>
      <c r="VWF28" s="25"/>
      <c r="VWG28" s="25"/>
      <c r="VWH28" s="25"/>
      <c r="VWI28" s="25"/>
      <c r="VWJ28" s="25"/>
      <c r="VWK28" s="25"/>
      <c r="VWL28" s="25"/>
      <c r="VWM28" s="25"/>
      <c r="VWN28" s="25"/>
      <c r="VWO28" s="25"/>
      <c r="VWP28" s="25"/>
      <c r="VWQ28" s="25"/>
      <c r="VWR28" s="25"/>
      <c r="VWS28" s="25"/>
      <c r="VWT28" s="25"/>
      <c r="VWU28" s="25"/>
      <c r="VWV28" s="25"/>
      <c r="VWW28" s="25"/>
      <c r="VWX28" s="25"/>
      <c r="VWY28" s="25"/>
      <c r="VWZ28" s="25"/>
      <c r="VXA28" s="25"/>
      <c r="VXB28" s="25"/>
      <c r="VXC28" s="25"/>
      <c r="VXD28" s="25"/>
      <c r="VXE28" s="25"/>
      <c r="VXF28" s="25"/>
      <c r="VXG28" s="25"/>
      <c r="VXH28" s="25"/>
      <c r="VXI28" s="25"/>
      <c r="VXJ28" s="25"/>
      <c r="VXK28" s="25"/>
      <c r="VXL28" s="25"/>
      <c r="VXM28" s="25"/>
      <c r="VXN28" s="25"/>
      <c r="VXO28" s="25"/>
      <c r="VXP28" s="25"/>
      <c r="VXQ28" s="25"/>
      <c r="VXR28" s="25"/>
      <c r="VXS28" s="25"/>
      <c r="VXT28" s="25"/>
      <c r="VXU28" s="25"/>
      <c r="VXV28" s="25"/>
      <c r="VXW28" s="25"/>
      <c r="VXX28" s="25"/>
      <c r="VXY28" s="25"/>
      <c r="VXZ28" s="25"/>
      <c r="VYA28" s="25"/>
      <c r="VYB28" s="25"/>
      <c r="VYC28" s="25"/>
      <c r="VYD28" s="25"/>
      <c r="VYE28" s="25"/>
      <c r="VYF28" s="25"/>
      <c r="VYG28" s="25"/>
      <c r="VYH28" s="25"/>
      <c r="VYI28" s="25"/>
      <c r="VYJ28" s="25"/>
      <c r="VYK28" s="25"/>
      <c r="VYL28" s="25"/>
      <c r="VYM28" s="25"/>
      <c r="VYN28" s="25"/>
      <c r="VYO28" s="25"/>
      <c r="VYP28" s="25"/>
      <c r="VYQ28" s="25"/>
      <c r="VYR28" s="25"/>
      <c r="VYS28" s="25"/>
      <c r="VYT28" s="25"/>
      <c r="VYU28" s="25"/>
      <c r="VYV28" s="25"/>
      <c r="VYW28" s="25"/>
      <c r="VYX28" s="25"/>
      <c r="VYY28" s="25"/>
      <c r="VYZ28" s="25"/>
      <c r="VZA28" s="25"/>
      <c r="VZB28" s="25"/>
      <c r="VZC28" s="25"/>
      <c r="VZD28" s="25"/>
      <c r="VZE28" s="25"/>
      <c r="VZF28" s="25"/>
      <c r="VZG28" s="25"/>
      <c r="VZH28" s="25"/>
      <c r="VZI28" s="25"/>
      <c r="VZJ28" s="25"/>
      <c r="VZK28" s="25"/>
      <c r="VZL28" s="25"/>
      <c r="VZM28" s="25"/>
      <c r="VZN28" s="25"/>
      <c r="VZO28" s="25"/>
      <c r="VZP28" s="25"/>
      <c r="VZQ28" s="25"/>
      <c r="VZR28" s="25"/>
      <c r="VZS28" s="25"/>
      <c r="VZT28" s="25"/>
      <c r="VZU28" s="25"/>
      <c r="VZV28" s="25"/>
      <c r="VZW28" s="25"/>
      <c r="VZX28" s="25"/>
      <c r="VZY28" s="25"/>
      <c r="VZZ28" s="25"/>
      <c r="WAA28" s="25"/>
      <c r="WAB28" s="25"/>
      <c r="WAC28" s="25"/>
      <c r="WAD28" s="25"/>
      <c r="WAE28" s="25"/>
      <c r="WAF28" s="25"/>
      <c r="WAG28" s="25"/>
      <c r="WAH28" s="25"/>
      <c r="WAI28" s="25"/>
      <c r="WAJ28" s="25"/>
      <c r="WAK28" s="25"/>
      <c r="WAL28" s="25"/>
      <c r="WAM28" s="25"/>
      <c r="WAN28" s="25"/>
      <c r="WAO28" s="25"/>
      <c r="WAP28" s="25"/>
      <c r="WAQ28" s="25"/>
      <c r="WAR28" s="25"/>
      <c r="WAS28" s="25"/>
      <c r="WAT28" s="25"/>
      <c r="WAU28" s="25"/>
      <c r="WAV28" s="25"/>
      <c r="WAW28" s="25"/>
      <c r="WAX28" s="25"/>
      <c r="WAY28" s="25"/>
      <c r="WAZ28" s="25"/>
      <c r="WBA28" s="25"/>
      <c r="WBB28" s="25"/>
      <c r="WBC28" s="25"/>
      <c r="WBD28" s="25"/>
      <c r="WBE28" s="25"/>
      <c r="WBF28" s="25"/>
      <c r="WBG28" s="25"/>
      <c r="WBH28" s="25"/>
      <c r="WBI28" s="25"/>
      <c r="WBJ28" s="25"/>
      <c r="WBK28" s="25"/>
      <c r="WBL28" s="25"/>
      <c r="WBM28" s="25"/>
      <c r="WBN28" s="25"/>
      <c r="WBO28" s="25"/>
      <c r="WBP28" s="25"/>
      <c r="WBQ28" s="25"/>
      <c r="WBR28" s="25"/>
      <c r="WBS28" s="25"/>
      <c r="WBT28" s="25"/>
      <c r="WBU28" s="25"/>
      <c r="WBV28" s="25"/>
      <c r="WBW28" s="25"/>
      <c r="WBX28" s="25"/>
      <c r="WBY28" s="25"/>
      <c r="WBZ28" s="25"/>
      <c r="WCA28" s="25"/>
      <c r="WCB28" s="25"/>
      <c r="WCC28" s="25"/>
      <c r="WCD28" s="25"/>
      <c r="WCE28" s="25"/>
      <c r="WCF28" s="25"/>
      <c r="WCG28" s="25"/>
      <c r="WCH28" s="25"/>
      <c r="WCI28" s="25"/>
      <c r="WCJ28" s="25"/>
      <c r="WCK28" s="25"/>
      <c r="WCL28" s="25"/>
      <c r="WCM28" s="25"/>
      <c r="WCN28" s="25"/>
      <c r="WCO28" s="25"/>
      <c r="WCP28" s="25"/>
      <c r="WCQ28" s="25"/>
      <c r="WCR28" s="25"/>
      <c r="WCS28" s="25"/>
      <c r="WCT28" s="25"/>
      <c r="WCU28" s="25"/>
      <c r="WCV28" s="25"/>
      <c r="WCW28" s="25"/>
      <c r="WCX28" s="25"/>
      <c r="WCY28" s="25"/>
      <c r="WCZ28" s="25"/>
      <c r="WDA28" s="25"/>
      <c r="WDB28" s="25"/>
      <c r="WDC28" s="25"/>
      <c r="WDD28" s="25"/>
      <c r="WDE28" s="25"/>
      <c r="WDF28" s="25"/>
      <c r="WDG28" s="25"/>
      <c r="WDH28" s="25"/>
      <c r="WDI28" s="25"/>
      <c r="WDJ28" s="25"/>
      <c r="WDK28" s="25"/>
      <c r="WDL28" s="25"/>
      <c r="WDM28" s="25"/>
      <c r="WDN28" s="25"/>
      <c r="WDO28" s="25"/>
      <c r="WDP28" s="25"/>
      <c r="WDQ28" s="25"/>
      <c r="WDR28" s="25"/>
      <c r="WDS28" s="25"/>
      <c r="WDT28" s="25"/>
      <c r="WDU28" s="25"/>
      <c r="WDV28" s="25"/>
      <c r="WDW28" s="25"/>
      <c r="WDX28" s="25"/>
      <c r="WDY28" s="25"/>
      <c r="WDZ28" s="25"/>
      <c r="WEA28" s="25"/>
      <c r="WEB28" s="25"/>
      <c r="WEC28" s="25"/>
      <c r="WED28" s="25"/>
      <c r="WEE28" s="25"/>
      <c r="WEF28" s="25"/>
      <c r="WEG28" s="25"/>
      <c r="WEH28" s="25"/>
      <c r="WEI28" s="25"/>
      <c r="WEJ28" s="25"/>
      <c r="WEK28" s="25"/>
      <c r="WEL28" s="25"/>
      <c r="WEM28" s="25"/>
      <c r="WEN28" s="25"/>
      <c r="WEO28" s="25"/>
      <c r="WEP28" s="25"/>
      <c r="WEQ28" s="25"/>
      <c r="WER28" s="25"/>
      <c r="WES28" s="25"/>
      <c r="WET28" s="25"/>
      <c r="WEU28" s="25"/>
      <c r="WEV28" s="25"/>
      <c r="WEW28" s="25"/>
      <c r="WEX28" s="25"/>
      <c r="WEY28" s="25"/>
      <c r="WEZ28" s="25"/>
      <c r="WFA28" s="25"/>
      <c r="WFB28" s="25"/>
      <c r="WFC28" s="25"/>
      <c r="WFD28" s="25"/>
      <c r="WFE28" s="25"/>
      <c r="WFF28" s="25"/>
      <c r="WFG28" s="25"/>
      <c r="WFH28" s="25"/>
      <c r="WFI28" s="25"/>
      <c r="WFJ28" s="25"/>
      <c r="WFK28" s="25"/>
      <c r="WFL28" s="25"/>
      <c r="WFM28" s="25"/>
      <c r="WFN28" s="25"/>
      <c r="WFO28" s="25"/>
      <c r="WFP28" s="25"/>
      <c r="WFQ28" s="25"/>
      <c r="WFR28" s="25"/>
      <c r="WFS28" s="25"/>
      <c r="WFT28" s="25"/>
      <c r="WFU28" s="25"/>
      <c r="WFV28" s="25"/>
      <c r="WFW28" s="25"/>
      <c r="WFX28" s="25"/>
      <c r="WFY28" s="25"/>
      <c r="WFZ28" s="25"/>
      <c r="WGA28" s="25"/>
      <c r="WGB28" s="25"/>
      <c r="WGC28" s="25"/>
      <c r="WGD28" s="25"/>
      <c r="WGE28" s="25"/>
      <c r="WGF28" s="25"/>
      <c r="WGG28" s="25"/>
      <c r="WGH28" s="25"/>
      <c r="WGI28" s="25"/>
      <c r="WGJ28" s="25"/>
      <c r="WGK28" s="25"/>
      <c r="WGL28" s="25"/>
      <c r="WGM28" s="25"/>
      <c r="WGN28" s="25"/>
      <c r="WGO28" s="25"/>
      <c r="WGP28" s="25"/>
      <c r="WGQ28" s="25"/>
      <c r="WGR28" s="25"/>
      <c r="WGS28" s="25"/>
      <c r="WGT28" s="25"/>
      <c r="WGU28" s="25"/>
      <c r="WGV28" s="25"/>
      <c r="WGW28" s="25"/>
      <c r="WGX28" s="25"/>
      <c r="WGY28" s="25"/>
      <c r="WGZ28" s="25"/>
      <c r="WHA28" s="25"/>
      <c r="WHB28" s="25"/>
      <c r="WHC28" s="25"/>
      <c r="WHD28" s="25"/>
      <c r="WHE28" s="25"/>
      <c r="WHF28" s="25"/>
      <c r="WHG28" s="25"/>
      <c r="WHH28" s="25"/>
      <c r="WHI28" s="25"/>
      <c r="WHJ28" s="25"/>
      <c r="WHK28" s="25"/>
      <c r="WHL28" s="25"/>
      <c r="WHM28" s="25"/>
      <c r="WHN28" s="25"/>
      <c r="WHO28" s="25"/>
      <c r="WHP28" s="25"/>
      <c r="WHQ28" s="25"/>
      <c r="WHR28" s="25"/>
      <c r="WHS28" s="25"/>
      <c r="WHT28" s="25"/>
      <c r="WHU28" s="25"/>
      <c r="WHV28" s="25"/>
      <c r="WHW28" s="25"/>
      <c r="WHX28" s="25"/>
      <c r="WHY28" s="25"/>
      <c r="WHZ28" s="25"/>
      <c r="WIA28" s="25"/>
      <c r="WIB28" s="25"/>
      <c r="WIC28" s="25"/>
      <c r="WID28" s="25"/>
      <c r="WIE28" s="25"/>
      <c r="WIF28" s="25"/>
      <c r="WIG28" s="25"/>
      <c r="WIH28" s="25"/>
      <c r="WII28" s="25"/>
      <c r="WIJ28" s="25"/>
      <c r="WIK28" s="25"/>
      <c r="WIL28" s="25"/>
      <c r="WIM28" s="25"/>
      <c r="WIN28" s="25"/>
      <c r="WIO28" s="25"/>
      <c r="WIP28" s="25"/>
      <c r="WIQ28" s="25"/>
      <c r="WIR28" s="25"/>
      <c r="WIS28" s="25"/>
      <c r="WIT28" s="25"/>
      <c r="WIU28" s="25"/>
      <c r="WIV28" s="25"/>
      <c r="WIW28" s="25"/>
      <c r="WIX28" s="25"/>
      <c r="WIY28" s="25"/>
      <c r="WIZ28" s="25"/>
      <c r="WJA28" s="25"/>
      <c r="WJB28" s="25"/>
      <c r="WJC28" s="25"/>
      <c r="WJD28" s="25"/>
      <c r="WJE28" s="25"/>
      <c r="WJF28" s="25"/>
      <c r="WJG28" s="25"/>
      <c r="WJH28" s="25"/>
      <c r="WJI28" s="25"/>
      <c r="WJJ28" s="25"/>
      <c r="WJK28" s="25"/>
      <c r="WJL28" s="25"/>
      <c r="WJM28" s="25"/>
      <c r="WJN28" s="25"/>
      <c r="WJO28" s="25"/>
      <c r="WJP28" s="25"/>
      <c r="WJQ28" s="25"/>
      <c r="WJR28" s="25"/>
      <c r="WJS28" s="25"/>
      <c r="WJT28" s="25"/>
      <c r="WJU28" s="25"/>
      <c r="WJV28" s="25"/>
      <c r="WJW28" s="25"/>
      <c r="WJX28" s="25"/>
      <c r="WJY28" s="25"/>
      <c r="WJZ28" s="25"/>
      <c r="WKA28" s="25"/>
      <c r="WKB28" s="25"/>
      <c r="WKC28" s="25"/>
      <c r="WKD28" s="25"/>
      <c r="WKE28" s="25"/>
      <c r="WKF28" s="25"/>
      <c r="WKG28" s="25"/>
      <c r="WKH28" s="25"/>
      <c r="WKI28" s="25"/>
      <c r="WKJ28" s="25"/>
      <c r="WKK28" s="25"/>
      <c r="WKL28" s="25"/>
      <c r="WKM28" s="25"/>
      <c r="WKN28" s="25"/>
      <c r="WKO28" s="25"/>
      <c r="WKP28" s="25"/>
      <c r="WKQ28" s="25"/>
      <c r="WKR28" s="25"/>
      <c r="WKS28" s="25"/>
      <c r="WKT28" s="25"/>
      <c r="WKU28" s="25"/>
      <c r="WKV28" s="25"/>
      <c r="WKW28" s="25"/>
      <c r="WKX28" s="25"/>
      <c r="WKY28" s="25"/>
      <c r="WKZ28" s="25"/>
      <c r="WLA28" s="25"/>
      <c r="WLB28" s="25"/>
      <c r="WLC28" s="25"/>
      <c r="WLD28" s="25"/>
      <c r="WLE28" s="25"/>
      <c r="WLF28" s="25"/>
      <c r="WLG28" s="25"/>
      <c r="WLH28" s="25"/>
      <c r="WLI28" s="25"/>
      <c r="WLJ28" s="25"/>
      <c r="WLK28" s="25"/>
      <c r="WLL28" s="25"/>
      <c r="WLM28" s="25"/>
      <c r="WLN28" s="25"/>
      <c r="WLO28" s="25"/>
      <c r="WLP28" s="25"/>
      <c r="WLQ28" s="25"/>
      <c r="WLR28" s="25"/>
      <c r="WLS28" s="25"/>
      <c r="WLT28" s="25"/>
      <c r="WLU28" s="25"/>
      <c r="WLV28" s="25"/>
      <c r="WLW28" s="25"/>
      <c r="WLX28" s="25"/>
      <c r="WLY28" s="25"/>
      <c r="WLZ28" s="25"/>
      <c r="WMA28" s="25"/>
      <c r="WMB28" s="25"/>
      <c r="WMC28" s="25"/>
      <c r="WMD28" s="25"/>
      <c r="WME28" s="25"/>
      <c r="WMF28" s="25"/>
      <c r="WMG28" s="25"/>
      <c r="WMH28" s="25"/>
      <c r="WMI28" s="25"/>
      <c r="WMJ28" s="25"/>
      <c r="WMK28" s="25"/>
      <c r="WML28" s="25"/>
      <c r="WMM28" s="25"/>
      <c r="WMN28" s="25"/>
      <c r="WMO28" s="25"/>
      <c r="WMP28" s="25"/>
      <c r="WMQ28" s="25"/>
      <c r="WMR28" s="25"/>
      <c r="WMS28" s="25"/>
      <c r="WMT28" s="25"/>
      <c r="WMU28" s="25"/>
      <c r="WMV28" s="25"/>
      <c r="WMW28" s="25"/>
      <c r="WMX28" s="25"/>
      <c r="WMY28" s="25"/>
      <c r="WMZ28" s="25"/>
      <c r="WNA28" s="25"/>
      <c r="WNB28" s="25"/>
      <c r="WNC28" s="25"/>
      <c r="WND28" s="25"/>
      <c r="WNE28" s="25"/>
      <c r="WNF28" s="25"/>
      <c r="WNG28" s="25"/>
      <c r="WNH28" s="25"/>
      <c r="WNI28" s="25"/>
      <c r="WNJ28" s="25"/>
      <c r="WNK28" s="25"/>
      <c r="WNL28" s="25"/>
      <c r="WNM28" s="25"/>
      <c r="WNN28" s="25"/>
      <c r="WNO28" s="25"/>
      <c r="WNP28" s="25"/>
      <c r="WNQ28" s="25"/>
      <c r="WNR28" s="25"/>
      <c r="WNS28" s="25"/>
      <c r="WNT28" s="25"/>
      <c r="WNU28" s="25"/>
      <c r="WNV28" s="25"/>
      <c r="WNW28" s="25"/>
      <c r="WNX28" s="25"/>
      <c r="WNY28" s="25"/>
      <c r="WNZ28" s="25"/>
      <c r="WOA28" s="25"/>
      <c r="WOB28" s="25"/>
      <c r="WOC28" s="25"/>
      <c r="WOD28" s="25"/>
      <c r="WOE28" s="25"/>
      <c r="WOF28" s="25"/>
      <c r="WOG28" s="25"/>
      <c r="WOH28" s="25"/>
      <c r="WOI28" s="25"/>
      <c r="WOJ28" s="25"/>
      <c r="WOK28" s="25"/>
      <c r="WOL28" s="25"/>
      <c r="WOM28" s="25"/>
      <c r="WON28" s="25"/>
      <c r="WOO28" s="25"/>
      <c r="WOP28" s="25"/>
      <c r="WOQ28" s="25"/>
      <c r="WOR28" s="25"/>
      <c r="WOS28" s="25"/>
      <c r="WOT28" s="25"/>
      <c r="WOU28" s="25"/>
      <c r="WOV28" s="25"/>
      <c r="WOW28" s="25"/>
      <c r="WOX28" s="25"/>
      <c r="WOY28" s="25"/>
      <c r="WOZ28" s="25"/>
      <c r="WPA28" s="25"/>
      <c r="WPB28" s="25"/>
      <c r="WPC28" s="25"/>
      <c r="WPD28" s="25"/>
      <c r="WPE28" s="25"/>
      <c r="WPF28" s="25"/>
      <c r="WPG28" s="25"/>
      <c r="WPH28" s="25"/>
      <c r="WPI28" s="25"/>
      <c r="WPJ28" s="25"/>
      <c r="WPK28" s="25"/>
      <c r="WPL28" s="25"/>
      <c r="WPM28" s="25"/>
      <c r="WPN28" s="25"/>
      <c r="WPO28" s="25"/>
      <c r="WPP28" s="25"/>
      <c r="WPQ28" s="25"/>
      <c r="WPR28" s="25"/>
      <c r="WPS28" s="25"/>
      <c r="WPT28" s="25"/>
      <c r="WPU28" s="25"/>
      <c r="WPV28" s="25"/>
      <c r="WPW28" s="25"/>
      <c r="WPX28" s="25"/>
      <c r="WPY28" s="25"/>
      <c r="WPZ28" s="25"/>
      <c r="WQA28" s="25"/>
      <c r="WQB28" s="25"/>
      <c r="WQC28" s="25"/>
      <c r="WQD28" s="25"/>
      <c r="WQE28" s="25"/>
      <c r="WQF28" s="25"/>
      <c r="WQG28" s="25"/>
      <c r="WQH28" s="25"/>
      <c r="WQI28" s="25"/>
      <c r="WQJ28" s="25"/>
      <c r="WQK28" s="25"/>
      <c r="WQL28" s="25"/>
      <c r="WQM28" s="25"/>
      <c r="WQN28" s="25"/>
      <c r="WQO28" s="25"/>
      <c r="WQP28" s="25"/>
      <c r="WQQ28" s="25"/>
      <c r="WQR28" s="25"/>
      <c r="WQS28" s="25"/>
      <c r="WQT28" s="25"/>
      <c r="WQU28" s="25"/>
      <c r="WQV28" s="25"/>
      <c r="WQW28" s="25"/>
      <c r="WQX28" s="25"/>
      <c r="WQY28" s="25"/>
      <c r="WQZ28" s="25"/>
      <c r="WRA28" s="25"/>
      <c r="WRB28" s="25"/>
      <c r="WRC28" s="25"/>
      <c r="WRD28" s="25"/>
      <c r="WRE28" s="25"/>
      <c r="WRF28" s="25"/>
      <c r="WRG28" s="25"/>
      <c r="WRH28" s="25"/>
      <c r="WRI28" s="25"/>
      <c r="WRJ28" s="25"/>
      <c r="WRK28" s="25"/>
      <c r="WRL28" s="25"/>
      <c r="WRM28" s="25"/>
      <c r="WRN28" s="25"/>
      <c r="WRO28" s="25"/>
      <c r="WRP28" s="25"/>
      <c r="WRQ28" s="25"/>
      <c r="WRR28" s="25"/>
      <c r="WRS28" s="25"/>
      <c r="WRT28" s="25"/>
      <c r="WRU28" s="25"/>
      <c r="WRV28" s="25"/>
      <c r="WRW28" s="25"/>
      <c r="WRX28" s="25"/>
      <c r="WRY28" s="25"/>
      <c r="WRZ28" s="25"/>
      <c r="WSA28" s="25"/>
      <c r="WSB28" s="25"/>
      <c r="WSC28" s="25"/>
      <c r="WSD28" s="25"/>
      <c r="WSE28" s="25"/>
      <c r="WSF28" s="25"/>
      <c r="WSG28" s="25"/>
      <c r="WSH28" s="25"/>
      <c r="WSI28" s="25"/>
      <c r="WSJ28" s="25"/>
      <c r="WSK28" s="25"/>
      <c r="WSL28" s="25"/>
      <c r="WSM28" s="25"/>
      <c r="WSN28" s="25"/>
      <c r="WSO28" s="25"/>
      <c r="WSP28" s="25"/>
      <c r="WSQ28" s="25"/>
      <c r="WSR28" s="25"/>
      <c r="WSS28" s="25"/>
      <c r="WST28" s="25"/>
      <c r="WSU28" s="25"/>
      <c r="WSV28" s="25"/>
      <c r="WSW28" s="25"/>
      <c r="WSX28" s="25"/>
      <c r="WSY28" s="25"/>
      <c r="WSZ28" s="25"/>
      <c r="WTA28" s="25"/>
      <c r="WTB28" s="25"/>
      <c r="WTC28" s="25"/>
      <c r="WTD28" s="25"/>
      <c r="WTE28" s="25"/>
      <c r="WTF28" s="25"/>
      <c r="WTG28" s="25"/>
      <c r="WTH28" s="25"/>
      <c r="WTI28" s="25"/>
      <c r="WTJ28" s="25"/>
      <c r="WTK28" s="25"/>
      <c r="WTL28" s="25"/>
      <c r="WTM28" s="25"/>
      <c r="WTN28" s="25"/>
      <c r="WTO28" s="25"/>
      <c r="WTP28" s="25"/>
      <c r="WTQ28" s="25"/>
      <c r="WTR28" s="25"/>
      <c r="WTS28" s="25"/>
      <c r="WTT28" s="25"/>
      <c r="WTU28" s="25"/>
      <c r="WTV28" s="25"/>
      <c r="WTW28" s="25"/>
      <c r="WTX28" s="25"/>
      <c r="WTY28" s="25"/>
      <c r="WTZ28" s="25"/>
      <c r="WUA28" s="25"/>
      <c r="WUB28" s="25"/>
      <c r="WUC28" s="25"/>
      <c r="WUD28" s="25"/>
      <c r="WUE28" s="25"/>
      <c r="WUF28" s="25"/>
      <c r="WUG28" s="25"/>
      <c r="WUH28" s="25"/>
      <c r="WUI28" s="25"/>
      <c r="WUJ28" s="25"/>
      <c r="WUK28" s="25"/>
      <c r="WUL28" s="25"/>
      <c r="WUM28" s="25"/>
      <c r="WUN28" s="25"/>
      <c r="WUO28" s="25"/>
      <c r="WUP28" s="25"/>
      <c r="WUQ28" s="25"/>
      <c r="WUR28" s="25"/>
      <c r="WUS28" s="25"/>
      <c r="WUT28" s="25"/>
      <c r="WUU28" s="25"/>
      <c r="WUV28" s="25"/>
      <c r="WUW28" s="25"/>
      <c r="WUX28" s="25"/>
      <c r="WUY28" s="25"/>
      <c r="WUZ28" s="25"/>
      <c r="WVA28" s="25"/>
      <c r="WVB28" s="25"/>
      <c r="WVC28" s="25"/>
      <c r="WVD28" s="25"/>
      <c r="WVE28" s="25"/>
      <c r="WVF28" s="25"/>
      <c r="WVG28" s="25"/>
      <c r="WVH28" s="25"/>
      <c r="WVI28" s="25"/>
      <c r="WVJ28" s="25"/>
      <c r="WVK28" s="25"/>
      <c r="WVL28" s="25"/>
      <c r="WVM28" s="25"/>
      <c r="WVN28" s="25"/>
      <c r="WVO28" s="25"/>
      <c r="WVP28" s="25"/>
      <c r="WVQ28" s="25"/>
      <c r="WVR28" s="25"/>
      <c r="WVS28" s="25"/>
      <c r="WVT28" s="25"/>
      <c r="WVU28" s="25"/>
      <c r="WVV28" s="25"/>
      <c r="WVW28" s="25"/>
      <c r="WVX28" s="25"/>
      <c r="WVY28" s="25"/>
      <c r="WVZ28" s="25"/>
      <c r="WWA28" s="25"/>
      <c r="WWB28" s="25"/>
      <c r="WWC28" s="25"/>
      <c r="WWD28" s="25"/>
      <c r="WWE28" s="25"/>
      <c r="WWF28" s="25"/>
      <c r="WWG28" s="25"/>
      <c r="WWH28" s="25"/>
      <c r="WWI28" s="25"/>
      <c r="WWJ28" s="25"/>
      <c r="WWK28" s="25"/>
      <c r="WWL28" s="25"/>
      <c r="WWM28" s="25"/>
      <c r="WWN28" s="25"/>
      <c r="WWO28" s="25"/>
      <c r="WWP28" s="25"/>
      <c r="WWQ28" s="25"/>
      <c r="WWR28" s="25"/>
      <c r="WWS28" s="25"/>
      <c r="WWT28" s="25"/>
      <c r="WWU28" s="25"/>
      <c r="WWV28" s="25"/>
      <c r="WWW28" s="25"/>
      <c r="WWX28" s="25"/>
      <c r="WWY28" s="25"/>
      <c r="WWZ28" s="25"/>
      <c r="WXA28" s="25"/>
      <c r="WXB28" s="25"/>
      <c r="WXC28" s="25"/>
      <c r="WXD28" s="25"/>
      <c r="WXE28" s="25"/>
      <c r="WXF28" s="25"/>
      <c r="WXG28" s="25"/>
      <c r="WXH28" s="25"/>
      <c r="WXI28" s="25"/>
      <c r="WXJ28" s="25"/>
      <c r="WXK28" s="25"/>
      <c r="WXL28" s="25"/>
      <c r="WXM28" s="25"/>
      <c r="WXN28" s="25"/>
      <c r="WXO28" s="25"/>
      <c r="WXP28" s="25"/>
      <c r="WXQ28" s="25"/>
      <c r="WXR28" s="25"/>
      <c r="WXS28" s="25"/>
      <c r="WXT28" s="25"/>
      <c r="WXU28" s="25"/>
      <c r="WXV28" s="25"/>
      <c r="WXW28" s="25"/>
      <c r="WXX28" s="25"/>
      <c r="WXY28" s="25"/>
      <c r="WXZ28" s="25"/>
      <c r="WYA28" s="25"/>
      <c r="WYB28" s="25"/>
      <c r="WYC28" s="25"/>
      <c r="WYD28" s="25"/>
      <c r="WYE28" s="25"/>
      <c r="WYF28" s="25"/>
      <c r="WYG28" s="25"/>
      <c r="WYH28" s="25"/>
      <c r="WYI28" s="25"/>
      <c r="WYJ28" s="25"/>
      <c r="WYK28" s="25"/>
      <c r="WYL28" s="25"/>
      <c r="WYM28" s="25"/>
      <c r="WYN28" s="25"/>
      <c r="WYO28" s="25"/>
      <c r="WYP28" s="25"/>
      <c r="WYQ28" s="25"/>
      <c r="WYR28" s="25"/>
      <c r="WYS28" s="25"/>
      <c r="WYT28" s="25"/>
      <c r="WYU28" s="25"/>
      <c r="WYV28" s="25"/>
      <c r="WYW28" s="25"/>
      <c r="WYX28" s="25"/>
      <c r="WYY28" s="25"/>
      <c r="WYZ28" s="25"/>
      <c r="WZA28" s="25"/>
      <c r="WZB28" s="25"/>
      <c r="WZC28" s="25"/>
      <c r="WZD28" s="25"/>
      <c r="WZE28" s="25"/>
      <c r="WZF28" s="25"/>
      <c r="WZG28" s="25"/>
      <c r="WZH28" s="25"/>
      <c r="WZI28" s="25"/>
      <c r="WZJ28" s="25"/>
      <c r="WZK28" s="25"/>
      <c r="WZL28" s="25"/>
      <c r="WZM28" s="25"/>
      <c r="WZN28" s="25"/>
      <c r="WZO28" s="25"/>
      <c r="WZP28" s="25"/>
      <c r="WZQ28" s="25"/>
      <c r="WZR28" s="25"/>
      <c r="WZS28" s="25"/>
      <c r="WZT28" s="25"/>
      <c r="WZU28" s="25"/>
      <c r="WZV28" s="25"/>
      <c r="WZW28" s="25"/>
      <c r="WZX28" s="25"/>
      <c r="WZY28" s="25"/>
      <c r="WZZ28" s="25"/>
      <c r="XAA28" s="25"/>
      <c r="XAB28" s="25"/>
      <c r="XAC28" s="25"/>
      <c r="XAD28" s="25"/>
      <c r="XAE28" s="25"/>
      <c r="XAF28" s="25"/>
      <c r="XAG28" s="25"/>
      <c r="XAH28" s="25"/>
      <c r="XAI28" s="25"/>
      <c r="XAJ28" s="25"/>
      <c r="XAK28" s="25"/>
      <c r="XAL28" s="25"/>
      <c r="XAM28" s="25"/>
      <c r="XAN28" s="25"/>
      <c r="XAO28" s="25"/>
      <c r="XAP28" s="25"/>
      <c r="XAQ28" s="25"/>
      <c r="XAR28" s="25"/>
      <c r="XAS28" s="25"/>
      <c r="XAT28" s="25"/>
      <c r="XAU28" s="25"/>
      <c r="XAV28" s="25"/>
      <c r="XAW28" s="25"/>
      <c r="XAX28" s="25"/>
      <c r="XAY28" s="25"/>
      <c r="XAZ28" s="25"/>
      <c r="XBA28" s="25"/>
      <c r="XBB28" s="25"/>
      <c r="XBC28" s="25"/>
      <c r="XBD28" s="25"/>
      <c r="XBE28" s="25"/>
      <c r="XBF28" s="25"/>
      <c r="XBG28" s="25"/>
      <c r="XBH28" s="25"/>
      <c r="XBI28" s="25"/>
      <c r="XBJ28" s="25"/>
      <c r="XBK28" s="25"/>
      <c r="XBL28" s="25"/>
      <c r="XBM28" s="25"/>
      <c r="XBN28" s="25"/>
      <c r="XBO28" s="25"/>
      <c r="XBP28" s="25"/>
      <c r="XBQ28" s="25"/>
      <c r="XBR28" s="25"/>
      <c r="XBS28" s="25"/>
      <c r="XBT28" s="25"/>
      <c r="XBU28" s="25"/>
      <c r="XBV28" s="25"/>
      <c r="XBW28" s="25"/>
      <c r="XBX28" s="25"/>
      <c r="XBY28" s="25"/>
      <c r="XBZ28" s="25"/>
      <c r="XCA28" s="25"/>
      <c r="XCB28" s="25"/>
      <c r="XCC28" s="25"/>
      <c r="XCD28" s="25"/>
      <c r="XCE28" s="25"/>
      <c r="XCF28" s="25"/>
      <c r="XCG28" s="25"/>
      <c r="XCH28" s="25"/>
      <c r="XCI28" s="25"/>
      <c r="XCJ28" s="25"/>
      <c r="XCK28" s="25"/>
      <c r="XCL28" s="25"/>
      <c r="XCM28" s="25"/>
      <c r="XCN28" s="25"/>
      <c r="XCO28" s="25"/>
      <c r="XCP28" s="25"/>
      <c r="XCQ28" s="25"/>
      <c r="XCR28" s="25"/>
      <c r="XCS28" s="25"/>
      <c r="XCT28" s="25"/>
      <c r="XCU28" s="25"/>
      <c r="XCV28" s="25"/>
      <c r="XCW28" s="25"/>
      <c r="XCX28" s="25"/>
      <c r="XCY28" s="25"/>
      <c r="XCZ28" s="25"/>
      <c r="XDA28" s="25"/>
      <c r="XDB28" s="25"/>
      <c r="XDC28" s="25"/>
      <c r="XDD28" s="25"/>
      <c r="XDE28" s="25"/>
      <c r="XDF28" s="25"/>
      <c r="XDG28" s="25"/>
      <c r="XDH28" s="25"/>
      <c r="XDI28" s="25"/>
      <c r="XDJ28" s="25"/>
      <c r="XDK28" s="25"/>
      <c r="XDL28" s="25"/>
      <c r="XDM28" s="25"/>
      <c r="XDN28" s="25"/>
      <c r="XDO28" s="25"/>
      <c r="XDP28" s="25"/>
      <c r="XDQ28" s="25"/>
      <c r="XDR28" s="25"/>
      <c r="XDS28" s="25"/>
      <c r="XDT28" s="25"/>
      <c r="XDU28" s="25"/>
      <c r="XDV28" s="25"/>
      <c r="XDW28" s="25"/>
      <c r="XDX28" s="25"/>
      <c r="XDY28" s="25"/>
      <c r="XDZ28" s="25"/>
      <c r="XEA28" s="25"/>
      <c r="XEB28" s="25"/>
      <c r="XEC28" s="25"/>
      <c r="XED28" s="25"/>
      <c r="XEE28" s="25"/>
      <c r="XEF28" s="25"/>
      <c r="XEG28" s="25"/>
      <c r="XEH28" s="25"/>
      <c r="XEI28" s="25"/>
      <c r="XEJ28" s="25"/>
      <c r="XEK28" s="25"/>
      <c r="XEL28" s="25"/>
      <c r="XEM28" s="25"/>
      <c r="XEN28" s="25"/>
      <c r="XEO28" s="25"/>
    </row>
    <row r="29" spans="2:16369" ht="30" customHeight="1">
      <c r="B29" s="345"/>
      <c r="C29" s="345"/>
      <c r="D29" s="1162"/>
      <c r="E29" s="1163"/>
      <c r="F29" s="1163"/>
      <c r="G29" s="1163"/>
      <c r="H29" s="1163"/>
      <c r="I29" s="1163"/>
      <c r="J29" s="1163"/>
      <c r="K29" s="1163"/>
      <c r="L29" s="1164"/>
      <c r="M29" s="287"/>
      <c r="N29" s="339"/>
      <c r="O29" s="340"/>
      <c r="P29" s="339"/>
      <c r="Q29" s="341"/>
      <c r="R29" s="487"/>
      <c r="S29" s="25"/>
      <c r="T29" s="25"/>
      <c r="U29" s="25"/>
      <c r="V29" s="25"/>
      <c r="W29" s="322"/>
      <c r="X29" s="470"/>
      <c r="Y29" s="288" t="str">
        <f t="shared" si="3"/>
        <v/>
      </c>
      <c r="Z29" s="294"/>
      <c r="AA29" s="294"/>
      <c r="AB29" s="555"/>
      <c r="AC29" s="292" t="str">
        <f t="shared" si="4"/>
        <v/>
      </c>
      <c r="AD29" s="293" t="str">
        <f t="shared" si="5"/>
        <v/>
      </c>
      <c r="AE29" s="323" t="str">
        <f t="shared" si="6"/>
        <v>.</v>
      </c>
      <c r="AF29" s="323" t="str">
        <f t="shared" si="6"/>
        <v>.</v>
      </c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  <c r="GZ29" s="25"/>
      <c r="HA29" s="25"/>
      <c r="HB29" s="25"/>
      <c r="HC29" s="25"/>
      <c r="HD29" s="25"/>
      <c r="HE29" s="25"/>
      <c r="HF29" s="25"/>
      <c r="HG29" s="25"/>
      <c r="HH29" s="25"/>
      <c r="HI29" s="25"/>
      <c r="HJ29" s="25"/>
      <c r="HK29" s="25"/>
      <c r="HL29" s="25"/>
      <c r="HM29" s="25"/>
      <c r="HN29" s="25"/>
      <c r="HO29" s="25"/>
      <c r="HP29" s="25"/>
      <c r="HQ29" s="25"/>
      <c r="HR29" s="25"/>
      <c r="HS29" s="25"/>
      <c r="HT29" s="25"/>
      <c r="HU29" s="25"/>
      <c r="HV29" s="25"/>
      <c r="HW29" s="25"/>
      <c r="HX29" s="25"/>
      <c r="HY29" s="25"/>
      <c r="HZ29" s="25"/>
      <c r="IA29" s="25"/>
      <c r="IB29" s="25"/>
      <c r="IC29" s="25"/>
      <c r="ID29" s="25"/>
      <c r="IE29" s="25"/>
      <c r="IF29" s="25"/>
      <c r="IG29" s="25"/>
      <c r="IH29" s="25"/>
      <c r="II29" s="25"/>
      <c r="IJ29" s="25"/>
      <c r="IK29" s="25"/>
      <c r="IL29" s="25"/>
      <c r="IM29" s="25"/>
      <c r="IN29" s="25"/>
      <c r="IO29" s="25"/>
      <c r="IP29" s="25"/>
      <c r="IQ29" s="25"/>
      <c r="IR29" s="25"/>
      <c r="IS29" s="25"/>
      <c r="IT29" s="25"/>
      <c r="IU29" s="25"/>
      <c r="IV29" s="25"/>
      <c r="IW29" s="25"/>
      <c r="IX29" s="25"/>
      <c r="IY29" s="25"/>
      <c r="IZ29" s="25"/>
      <c r="JA29" s="25"/>
      <c r="JB29" s="25"/>
      <c r="JC29" s="25"/>
      <c r="JD29" s="25"/>
      <c r="JE29" s="25"/>
      <c r="JF29" s="25"/>
      <c r="JG29" s="25"/>
      <c r="JH29" s="25"/>
      <c r="JI29" s="25"/>
      <c r="JJ29" s="25"/>
      <c r="JK29" s="25"/>
      <c r="JL29" s="25"/>
      <c r="JM29" s="25"/>
      <c r="JN29" s="25"/>
      <c r="JO29" s="25"/>
      <c r="JP29" s="25"/>
      <c r="JQ29" s="25"/>
      <c r="JR29" s="25"/>
      <c r="JS29" s="25"/>
      <c r="JT29" s="25"/>
      <c r="JU29" s="25"/>
      <c r="JV29" s="25"/>
      <c r="JW29" s="25"/>
      <c r="JX29" s="25"/>
      <c r="JY29" s="25"/>
      <c r="JZ29" s="25"/>
      <c r="KA29" s="25"/>
      <c r="KB29" s="25"/>
      <c r="KC29" s="25"/>
      <c r="KD29" s="25"/>
      <c r="KE29" s="25"/>
      <c r="KF29" s="25"/>
      <c r="KG29" s="25"/>
      <c r="KH29" s="25"/>
      <c r="KI29" s="25"/>
      <c r="KJ29" s="25"/>
      <c r="KK29" s="25"/>
      <c r="KL29" s="25"/>
      <c r="KM29" s="25"/>
      <c r="KN29" s="25"/>
      <c r="KO29" s="25"/>
      <c r="KP29" s="25"/>
      <c r="KQ29" s="25"/>
      <c r="KR29" s="25"/>
      <c r="KS29" s="25"/>
      <c r="KT29" s="25"/>
      <c r="KU29" s="25"/>
      <c r="KV29" s="25"/>
      <c r="KW29" s="25"/>
      <c r="KX29" s="25"/>
      <c r="KY29" s="25"/>
      <c r="KZ29" s="25"/>
      <c r="LA29" s="25"/>
      <c r="LB29" s="25"/>
      <c r="LC29" s="25"/>
      <c r="LD29" s="25"/>
      <c r="LE29" s="25"/>
      <c r="LF29" s="25"/>
      <c r="LG29" s="25"/>
      <c r="LH29" s="25"/>
      <c r="LI29" s="25"/>
      <c r="LJ29" s="25"/>
      <c r="LK29" s="25"/>
      <c r="LL29" s="25"/>
      <c r="LM29" s="25"/>
      <c r="LN29" s="25"/>
      <c r="LO29" s="25"/>
      <c r="LP29" s="25"/>
      <c r="LQ29" s="25"/>
      <c r="LR29" s="25"/>
      <c r="LS29" s="25"/>
      <c r="LT29" s="25"/>
      <c r="LU29" s="25"/>
      <c r="LV29" s="25"/>
      <c r="LW29" s="25"/>
      <c r="LX29" s="25"/>
      <c r="LY29" s="25"/>
      <c r="LZ29" s="25"/>
      <c r="MA29" s="25"/>
      <c r="MB29" s="25"/>
      <c r="MC29" s="25"/>
      <c r="MD29" s="25"/>
      <c r="ME29" s="25"/>
      <c r="MF29" s="25"/>
      <c r="MG29" s="25"/>
      <c r="MH29" s="25"/>
      <c r="MI29" s="25"/>
      <c r="MJ29" s="25"/>
      <c r="MK29" s="25"/>
      <c r="ML29" s="25"/>
      <c r="MM29" s="25"/>
      <c r="MN29" s="25"/>
      <c r="MO29" s="25"/>
      <c r="MP29" s="25"/>
      <c r="MQ29" s="25"/>
      <c r="MR29" s="25"/>
      <c r="MS29" s="25"/>
      <c r="MT29" s="25"/>
      <c r="MU29" s="25"/>
      <c r="MV29" s="25"/>
      <c r="MW29" s="25"/>
      <c r="MX29" s="25"/>
      <c r="MY29" s="25"/>
      <c r="MZ29" s="25"/>
      <c r="NA29" s="25"/>
      <c r="NB29" s="25"/>
      <c r="NC29" s="25"/>
      <c r="ND29" s="25"/>
      <c r="NE29" s="25"/>
      <c r="NF29" s="25"/>
      <c r="NG29" s="25"/>
      <c r="NH29" s="25"/>
      <c r="NI29" s="25"/>
      <c r="NJ29" s="25"/>
      <c r="NK29" s="25"/>
      <c r="NL29" s="25"/>
      <c r="NM29" s="25"/>
      <c r="NN29" s="25"/>
      <c r="NO29" s="25"/>
      <c r="NP29" s="25"/>
      <c r="NQ29" s="25"/>
      <c r="NR29" s="25"/>
      <c r="NS29" s="25"/>
      <c r="NT29" s="25"/>
      <c r="NU29" s="25"/>
      <c r="NV29" s="25"/>
      <c r="NW29" s="25"/>
      <c r="NX29" s="25"/>
      <c r="NY29" s="25"/>
      <c r="NZ29" s="25"/>
      <c r="OA29" s="25"/>
      <c r="OB29" s="25"/>
      <c r="OC29" s="25"/>
      <c r="OD29" s="25"/>
      <c r="OE29" s="25"/>
      <c r="OF29" s="25"/>
      <c r="OG29" s="25"/>
      <c r="OH29" s="25"/>
      <c r="OI29" s="25"/>
      <c r="OJ29" s="25"/>
      <c r="OK29" s="25"/>
      <c r="OL29" s="25"/>
      <c r="OM29" s="25"/>
      <c r="ON29" s="25"/>
      <c r="OO29" s="25"/>
      <c r="OP29" s="25"/>
      <c r="OQ29" s="25"/>
      <c r="OR29" s="25"/>
      <c r="OS29" s="25"/>
      <c r="OT29" s="25"/>
      <c r="OU29" s="25"/>
      <c r="OV29" s="25"/>
      <c r="OW29" s="25"/>
      <c r="OX29" s="25"/>
      <c r="OY29" s="25"/>
      <c r="OZ29" s="25"/>
      <c r="PA29" s="25"/>
      <c r="PB29" s="25"/>
      <c r="PC29" s="25"/>
      <c r="PD29" s="25"/>
      <c r="PE29" s="25"/>
      <c r="PF29" s="25"/>
      <c r="PG29" s="25"/>
      <c r="PH29" s="25"/>
      <c r="PI29" s="25"/>
      <c r="PJ29" s="25"/>
      <c r="PK29" s="25"/>
      <c r="PL29" s="25"/>
      <c r="PM29" s="25"/>
      <c r="PN29" s="25"/>
      <c r="PO29" s="25"/>
      <c r="PP29" s="25"/>
      <c r="PQ29" s="25"/>
      <c r="PR29" s="25"/>
      <c r="PS29" s="25"/>
      <c r="PT29" s="25"/>
      <c r="PU29" s="25"/>
      <c r="PV29" s="25"/>
      <c r="PW29" s="25"/>
      <c r="PX29" s="25"/>
      <c r="PY29" s="25"/>
      <c r="PZ29" s="25"/>
      <c r="QA29" s="25"/>
      <c r="QB29" s="25"/>
      <c r="QC29" s="25"/>
      <c r="QD29" s="25"/>
      <c r="QE29" s="25"/>
      <c r="QF29" s="25"/>
      <c r="QG29" s="25"/>
      <c r="QH29" s="25"/>
      <c r="QI29" s="25"/>
      <c r="QJ29" s="25"/>
      <c r="QK29" s="25"/>
      <c r="QL29" s="25"/>
      <c r="QM29" s="25"/>
      <c r="QN29" s="25"/>
      <c r="QO29" s="25"/>
      <c r="QP29" s="25"/>
      <c r="QQ29" s="25"/>
      <c r="QR29" s="25"/>
      <c r="QS29" s="25"/>
      <c r="QT29" s="25"/>
      <c r="QU29" s="25"/>
      <c r="QV29" s="25"/>
      <c r="QW29" s="25"/>
      <c r="QX29" s="25"/>
      <c r="QY29" s="25"/>
      <c r="QZ29" s="25"/>
      <c r="RA29" s="25"/>
      <c r="RB29" s="25"/>
      <c r="RC29" s="25"/>
      <c r="RD29" s="25"/>
      <c r="RE29" s="25"/>
      <c r="RF29" s="25"/>
      <c r="RG29" s="25"/>
      <c r="RH29" s="25"/>
      <c r="RI29" s="25"/>
      <c r="RJ29" s="25"/>
      <c r="RK29" s="25"/>
      <c r="RL29" s="25"/>
      <c r="RM29" s="25"/>
      <c r="RN29" s="25"/>
      <c r="RO29" s="25"/>
      <c r="RP29" s="25"/>
      <c r="RQ29" s="25"/>
      <c r="RR29" s="25"/>
      <c r="RS29" s="25"/>
      <c r="RT29" s="25"/>
      <c r="RU29" s="25"/>
      <c r="RV29" s="25"/>
      <c r="RW29" s="25"/>
      <c r="RX29" s="25"/>
      <c r="RY29" s="25"/>
      <c r="RZ29" s="25"/>
      <c r="SA29" s="25"/>
      <c r="SB29" s="25"/>
      <c r="SC29" s="25"/>
      <c r="SD29" s="25"/>
      <c r="SE29" s="25"/>
      <c r="SF29" s="25"/>
      <c r="SG29" s="25"/>
      <c r="SH29" s="25"/>
      <c r="SI29" s="25"/>
      <c r="SJ29" s="25"/>
      <c r="SK29" s="25"/>
      <c r="SL29" s="25"/>
      <c r="SM29" s="25"/>
      <c r="SN29" s="25"/>
      <c r="SO29" s="25"/>
      <c r="SP29" s="25"/>
      <c r="SQ29" s="25"/>
      <c r="SR29" s="25"/>
      <c r="SS29" s="25"/>
      <c r="ST29" s="25"/>
      <c r="SU29" s="25"/>
      <c r="SV29" s="25"/>
      <c r="SW29" s="25"/>
      <c r="SX29" s="25"/>
      <c r="SY29" s="25"/>
      <c r="SZ29" s="25"/>
      <c r="TA29" s="25"/>
      <c r="TB29" s="25"/>
      <c r="TC29" s="25"/>
      <c r="TD29" s="25"/>
      <c r="TE29" s="25"/>
      <c r="TF29" s="25"/>
      <c r="TG29" s="25"/>
      <c r="TH29" s="25"/>
      <c r="TI29" s="25"/>
      <c r="TJ29" s="25"/>
      <c r="TK29" s="25"/>
      <c r="TL29" s="25"/>
      <c r="TM29" s="25"/>
      <c r="TN29" s="25"/>
      <c r="TO29" s="25"/>
      <c r="TP29" s="25"/>
      <c r="TQ29" s="25"/>
      <c r="TR29" s="25"/>
      <c r="TS29" s="25"/>
      <c r="TT29" s="25"/>
      <c r="TU29" s="25"/>
      <c r="TV29" s="25"/>
      <c r="TW29" s="25"/>
      <c r="TX29" s="25"/>
      <c r="TY29" s="25"/>
      <c r="TZ29" s="25"/>
      <c r="UA29" s="25"/>
      <c r="UB29" s="25"/>
      <c r="UC29" s="25"/>
      <c r="UD29" s="25"/>
      <c r="UE29" s="25"/>
      <c r="UF29" s="25"/>
      <c r="UG29" s="25"/>
      <c r="UH29" s="25"/>
      <c r="UI29" s="25"/>
      <c r="UJ29" s="25"/>
      <c r="UK29" s="25"/>
      <c r="UL29" s="25"/>
      <c r="UM29" s="25"/>
      <c r="UN29" s="25"/>
      <c r="UO29" s="25"/>
      <c r="UP29" s="25"/>
      <c r="UQ29" s="25"/>
      <c r="UR29" s="25"/>
      <c r="US29" s="25"/>
      <c r="UT29" s="25"/>
      <c r="UU29" s="25"/>
      <c r="UV29" s="25"/>
      <c r="UW29" s="25"/>
      <c r="UX29" s="25"/>
      <c r="UY29" s="25"/>
      <c r="UZ29" s="25"/>
      <c r="VA29" s="25"/>
      <c r="VB29" s="25"/>
      <c r="VC29" s="25"/>
      <c r="VD29" s="25"/>
      <c r="VE29" s="25"/>
      <c r="VF29" s="25"/>
      <c r="VG29" s="25"/>
      <c r="VH29" s="25"/>
      <c r="VI29" s="25"/>
      <c r="VJ29" s="25"/>
      <c r="VK29" s="25"/>
      <c r="VL29" s="25"/>
      <c r="VM29" s="25"/>
      <c r="VN29" s="25"/>
      <c r="VO29" s="25"/>
      <c r="VP29" s="25"/>
      <c r="VQ29" s="25"/>
      <c r="VR29" s="25"/>
      <c r="VS29" s="25"/>
      <c r="VT29" s="25"/>
      <c r="VU29" s="25"/>
      <c r="VV29" s="25"/>
      <c r="VW29" s="25"/>
      <c r="VX29" s="25"/>
      <c r="VY29" s="25"/>
      <c r="VZ29" s="25"/>
      <c r="WA29" s="25"/>
      <c r="WB29" s="25"/>
      <c r="WC29" s="25"/>
      <c r="WD29" s="25"/>
      <c r="WE29" s="25"/>
      <c r="WF29" s="25"/>
      <c r="WG29" s="25"/>
      <c r="WH29" s="25"/>
      <c r="WI29" s="25"/>
      <c r="WJ29" s="25"/>
      <c r="WK29" s="25"/>
      <c r="WL29" s="25"/>
      <c r="WM29" s="25"/>
      <c r="WN29" s="25"/>
      <c r="WO29" s="25"/>
      <c r="WP29" s="25"/>
      <c r="WQ29" s="25"/>
      <c r="WR29" s="25"/>
      <c r="WS29" s="25"/>
      <c r="WT29" s="25"/>
      <c r="WU29" s="25"/>
      <c r="WV29" s="25"/>
      <c r="WW29" s="25"/>
      <c r="WX29" s="25"/>
      <c r="WY29" s="25"/>
      <c r="WZ29" s="25"/>
      <c r="XA29" s="25"/>
      <c r="XB29" s="25"/>
      <c r="XC29" s="25"/>
      <c r="XD29" s="25"/>
      <c r="XE29" s="25"/>
      <c r="XF29" s="25"/>
      <c r="XG29" s="25"/>
      <c r="XH29" s="25"/>
      <c r="XI29" s="25"/>
      <c r="XJ29" s="25"/>
      <c r="XK29" s="25"/>
      <c r="XL29" s="25"/>
      <c r="XM29" s="25"/>
      <c r="XN29" s="25"/>
      <c r="XO29" s="25"/>
      <c r="XP29" s="25"/>
      <c r="XQ29" s="25"/>
      <c r="XR29" s="25"/>
      <c r="XS29" s="25"/>
      <c r="XT29" s="25"/>
      <c r="XU29" s="25"/>
      <c r="XV29" s="25"/>
      <c r="XW29" s="25"/>
      <c r="XX29" s="25"/>
      <c r="XY29" s="25"/>
      <c r="XZ29" s="25"/>
      <c r="YA29" s="25"/>
      <c r="YB29" s="25"/>
      <c r="YC29" s="25"/>
      <c r="YD29" s="25"/>
      <c r="YE29" s="25"/>
      <c r="YF29" s="25"/>
      <c r="YG29" s="25"/>
      <c r="YH29" s="25"/>
      <c r="YI29" s="25"/>
      <c r="YJ29" s="25"/>
      <c r="YK29" s="25"/>
      <c r="YL29" s="25"/>
      <c r="YM29" s="25"/>
      <c r="YN29" s="25"/>
      <c r="YO29" s="25"/>
      <c r="YP29" s="25"/>
      <c r="YQ29" s="25"/>
      <c r="YR29" s="25"/>
      <c r="YS29" s="25"/>
      <c r="YT29" s="25"/>
      <c r="YU29" s="25"/>
      <c r="YV29" s="25"/>
      <c r="YW29" s="25"/>
      <c r="YX29" s="25"/>
      <c r="YY29" s="25"/>
      <c r="YZ29" s="25"/>
      <c r="ZA29" s="25"/>
      <c r="ZB29" s="25"/>
      <c r="ZC29" s="25"/>
      <c r="ZD29" s="25"/>
      <c r="ZE29" s="25"/>
      <c r="ZF29" s="25"/>
      <c r="ZG29" s="25"/>
      <c r="ZH29" s="25"/>
      <c r="ZI29" s="25"/>
      <c r="ZJ29" s="25"/>
      <c r="ZK29" s="25"/>
      <c r="ZL29" s="25"/>
      <c r="ZM29" s="25"/>
      <c r="ZN29" s="25"/>
      <c r="ZO29" s="25"/>
      <c r="ZP29" s="25"/>
      <c r="ZQ29" s="25"/>
      <c r="ZR29" s="25"/>
      <c r="ZS29" s="25"/>
      <c r="ZT29" s="25"/>
      <c r="ZU29" s="25"/>
      <c r="ZV29" s="25"/>
      <c r="ZW29" s="25"/>
      <c r="ZX29" s="25"/>
      <c r="ZY29" s="25"/>
      <c r="ZZ29" s="25"/>
      <c r="AAA29" s="25"/>
      <c r="AAB29" s="25"/>
      <c r="AAC29" s="25"/>
      <c r="AAD29" s="25"/>
      <c r="AAE29" s="25"/>
      <c r="AAF29" s="25"/>
      <c r="AAG29" s="25"/>
      <c r="AAH29" s="25"/>
      <c r="AAI29" s="25"/>
      <c r="AAJ29" s="25"/>
      <c r="AAK29" s="25"/>
      <c r="AAL29" s="25"/>
      <c r="AAM29" s="25"/>
      <c r="AAN29" s="25"/>
      <c r="AAO29" s="25"/>
      <c r="AAP29" s="25"/>
      <c r="AAQ29" s="25"/>
      <c r="AAR29" s="25"/>
      <c r="AAS29" s="25"/>
      <c r="AAT29" s="25"/>
      <c r="AAU29" s="25"/>
      <c r="AAV29" s="25"/>
      <c r="AAW29" s="25"/>
      <c r="AAX29" s="25"/>
      <c r="AAY29" s="25"/>
      <c r="AAZ29" s="25"/>
      <c r="ABA29" s="25"/>
      <c r="ABB29" s="25"/>
      <c r="ABC29" s="25"/>
      <c r="ABD29" s="25"/>
      <c r="ABE29" s="25"/>
      <c r="ABF29" s="25"/>
      <c r="ABG29" s="25"/>
      <c r="ABH29" s="25"/>
      <c r="ABI29" s="25"/>
      <c r="ABJ29" s="25"/>
      <c r="ABK29" s="25"/>
      <c r="ABL29" s="25"/>
      <c r="ABM29" s="25"/>
      <c r="ABN29" s="25"/>
      <c r="ABO29" s="25"/>
      <c r="ABP29" s="25"/>
      <c r="ABQ29" s="25"/>
      <c r="ABR29" s="25"/>
      <c r="ABS29" s="25"/>
      <c r="ABT29" s="25"/>
      <c r="ABU29" s="25"/>
      <c r="ABV29" s="25"/>
      <c r="ABW29" s="25"/>
      <c r="ABX29" s="25"/>
      <c r="ABY29" s="25"/>
      <c r="ABZ29" s="25"/>
      <c r="ACA29" s="25"/>
      <c r="ACB29" s="25"/>
      <c r="ACC29" s="25"/>
      <c r="ACD29" s="25"/>
      <c r="ACE29" s="25"/>
      <c r="ACF29" s="25"/>
      <c r="ACG29" s="25"/>
      <c r="ACH29" s="25"/>
      <c r="ACI29" s="25"/>
      <c r="ACJ29" s="25"/>
      <c r="ACK29" s="25"/>
      <c r="ACL29" s="25"/>
      <c r="ACM29" s="25"/>
      <c r="ACN29" s="25"/>
      <c r="ACO29" s="25"/>
      <c r="ACP29" s="25"/>
      <c r="ACQ29" s="25"/>
      <c r="ACR29" s="25"/>
      <c r="ACS29" s="25"/>
      <c r="ACT29" s="25"/>
      <c r="ACU29" s="25"/>
      <c r="ACV29" s="25"/>
      <c r="ACW29" s="25"/>
      <c r="ACX29" s="25"/>
      <c r="ACY29" s="25"/>
      <c r="ACZ29" s="25"/>
      <c r="ADA29" s="25"/>
      <c r="ADB29" s="25"/>
      <c r="ADC29" s="25"/>
      <c r="ADD29" s="25"/>
      <c r="ADE29" s="25"/>
      <c r="ADF29" s="25"/>
      <c r="ADG29" s="25"/>
      <c r="ADH29" s="25"/>
      <c r="ADI29" s="25"/>
      <c r="ADJ29" s="25"/>
      <c r="ADK29" s="25"/>
      <c r="ADL29" s="25"/>
      <c r="ADM29" s="25"/>
      <c r="ADN29" s="25"/>
      <c r="ADO29" s="25"/>
      <c r="ADP29" s="25"/>
      <c r="ADQ29" s="25"/>
      <c r="ADR29" s="25"/>
      <c r="ADS29" s="25"/>
      <c r="ADT29" s="25"/>
      <c r="ADU29" s="25"/>
      <c r="ADV29" s="25"/>
      <c r="ADW29" s="25"/>
      <c r="ADX29" s="25"/>
      <c r="ADY29" s="25"/>
      <c r="ADZ29" s="25"/>
      <c r="AEA29" s="25"/>
      <c r="AEB29" s="25"/>
      <c r="AEC29" s="25"/>
      <c r="AED29" s="25"/>
      <c r="AEE29" s="25"/>
      <c r="AEF29" s="25"/>
      <c r="AEG29" s="25"/>
      <c r="AEH29" s="25"/>
      <c r="AEI29" s="25"/>
      <c r="AEJ29" s="25"/>
      <c r="AEK29" s="25"/>
      <c r="AEL29" s="25"/>
      <c r="AEM29" s="25"/>
      <c r="AEN29" s="25"/>
      <c r="AEO29" s="25"/>
      <c r="AEP29" s="25"/>
      <c r="AEQ29" s="25"/>
      <c r="AER29" s="25"/>
      <c r="AES29" s="25"/>
      <c r="AET29" s="25"/>
      <c r="AEU29" s="25"/>
      <c r="AEV29" s="25"/>
      <c r="AEW29" s="25"/>
      <c r="AEX29" s="25"/>
      <c r="AEY29" s="25"/>
      <c r="AEZ29" s="25"/>
      <c r="AFA29" s="25"/>
      <c r="AFB29" s="25"/>
      <c r="AFC29" s="25"/>
      <c r="AFD29" s="25"/>
      <c r="AFE29" s="25"/>
      <c r="AFF29" s="25"/>
      <c r="AFG29" s="25"/>
      <c r="AFH29" s="25"/>
      <c r="AFI29" s="25"/>
      <c r="AFJ29" s="25"/>
      <c r="AFK29" s="25"/>
      <c r="AFL29" s="25"/>
      <c r="AFM29" s="25"/>
      <c r="AFN29" s="25"/>
      <c r="AFO29" s="25"/>
      <c r="AFP29" s="25"/>
      <c r="AFQ29" s="25"/>
      <c r="AFR29" s="25"/>
      <c r="AFS29" s="25"/>
      <c r="AFT29" s="25"/>
      <c r="AFU29" s="25"/>
      <c r="AFV29" s="25"/>
      <c r="AFW29" s="25"/>
      <c r="AFX29" s="25"/>
      <c r="AFY29" s="25"/>
      <c r="AFZ29" s="25"/>
      <c r="AGA29" s="25"/>
      <c r="AGB29" s="25"/>
      <c r="AGC29" s="25"/>
      <c r="AGD29" s="25"/>
      <c r="AGE29" s="25"/>
      <c r="AGF29" s="25"/>
      <c r="AGG29" s="25"/>
      <c r="AGH29" s="25"/>
      <c r="AGI29" s="25"/>
      <c r="AGJ29" s="25"/>
      <c r="AGK29" s="25"/>
      <c r="AGL29" s="25"/>
      <c r="AGM29" s="25"/>
      <c r="AGN29" s="25"/>
      <c r="AGO29" s="25"/>
      <c r="AGP29" s="25"/>
      <c r="AGQ29" s="25"/>
      <c r="AGR29" s="25"/>
      <c r="AGS29" s="25"/>
      <c r="AGT29" s="25"/>
      <c r="AGU29" s="25"/>
      <c r="AGV29" s="25"/>
      <c r="AGW29" s="25"/>
      <c r="AGX29" s="25"/>
      <c r="AGY29" s="25"/>
      <c r="AGZ29" s="25"/>
      <c r="AHA29" s="25"/>
      <c r="AHB29" s="25"/>
      <c r="AHC29" s="25"/>
      <c r="AHD29" s="25"/>
      <c r="AHE29" s="25"/>
      <c r="AHF29" s="25"/>
      <c r="AHG29" s="25"/>
      <c r="AHH29" s="25"/>
      <c r="AHI29" s="25"/>
      <c r="AHJ29" s="25"/>
      <c r="AHK29" s="25"/>
      <c r="AHL29" s="25"/>
      <c r="AHM29" s="25"/>
      <c r="AHN29" s="25"/>
      <c r="AHO29" s="25"/>
      <c r="AHP29" s="25"/>
      <c r="AHQ29" s="25"/>
      <c r="AHR29" s="25"/>
      <c r="AHS29" s="25"/>
      <c r="AHT29" s="25"/>
      <c r="AHU29" s="25"/>
      <c r="AHV29" s="25"/>
      <c r="AHW29" s="25"/>
      <c r="AHX29" s="25"/>
      <c r="AHY29" s="25"/>
      <c r="AHZ29" s="25"/>
      <c r="AIA29" s="25"/>
      <c r="AIB29" s="25"/>
      <c r="AIC29" s="25"/>
      <c r="AID29" s="25"/>
      <c r="AIE29" s="25"/>
      <c r="AIF29" s="25"/>
      <c r="AIG29" s="25"/>
      <c r="AIH29" s="25"/>
      <c r="AII29" s="25"/>
      <c r="AIJ29" s="25"/>
      <c r="AIK29" s="25"/>
      <c r="AIL29" s="25"/>
      <c r="AIM29" s="25"/>
      <c r="AIN29" s="25"/>
      <c r="AIO29" s="25"/>
      <c r="AIP29" s="25"/>
      <c r="AIQ29" s="25"/>
      <c r="AIR29" s="25"/>
      <c r="AIS29" s="25"/>
      <c r="AIT29" s="25"/>
      <c r="AIU29" s="25"/>
      <c r="AIV29" s="25"/>
      <c r="AIW29" s="25"/>
      <c r="AIX29" s="25"/>
      <c r="AIY29" s="25"/>
      <c r="AIZ29" s="25"/>
      <c r="AJA29" s="25"/>
      <c r="AJB29" s="25"/>
      <c r="AJC29" s="25"/>
      <c r="AJD29" s="25"/>
      <c r="AJE29" s="25"/>
      <c r="AJF29" s="25"/>
      <c r="AJG29" s="25"/>
      <c r="AJH29" s="25"/>
      <c r="AJI29" s="25"/>
      <c r="AJJ29" s="25"/>
      <c r="AJK29" s="25"/>
      <c r="AJL29" s="25"/>
      <c r="AJM29" s="25"/>
      <c r="AJN29" s="25"/>
      <c r="AJO29" s="25"/>
      <c r="AJP29" s="25"/>
      <c r="AJQ29" s="25"/>
      <c r="AJR29" s="25"/>
      <c r="AJS29" s="25"/>
      <c r="AJT29" s="25"/>
      <c r="AJU29" s="25"/>
      <c r="AJV29" s="25"/>
      <c r="AJW29" s="25"/>
      <c r="AJX29" s="25"/>
      <c r="AJY29" s="25"/>
      <c r="AJZ29" s="25"/>
      <c r="AKA29" s="25"/>
      <c r="AKB29" s="25"/>
      <c r="AKC29" s="25"/>
      <c r="AKD29" s="25"/>
      <c r="AKE29" s="25"/>
      <c r="AKF29" s="25"/>
      <c r="AKG29" s="25"/>
      <c r="AKH29" s="25"/>
      <c r="AKI29" s="25"/>
      <c r="AKJ29" s="25"/>
      <c r="AKK29" s="25"/>
      <c r="AKL29" s="25"/>
      <c r="AKM29" s="25"/>
      <c r="AKN29" s="25"/>
      <c r="AKO29" s="25"/>
      <c r="AKP29" s="25"/>
      <c r="AKQ29" s="25"/>
      <c r="AKR29" s="25"/>
      <c r="AKS29" s="25"/>
      <c r="AKT29" s="25"/>
      <c r="AKU29" s="25"/>
      <c r="AKV29" s="25"/>
      <c r="AKW29" s="25"/>
      <c r="AKX29" s="25"/>
      <c r="AKY29" s="25"/>
      <c r="AKZ29" s="25"/>
      <c r="ALA29" s="25"/>
      <c r="ALB29" s="25"/>
      <c r="ALC29" s="25"/>
      <c r="ALD29" s="25"/>
      <c r="ALE29" s="25"/>
      <c r="ALF29" s="25"/>
      <c r="ALG29" s="25"/>
      <c r="ALH29" s="25"/>
      <c r="ALI29" s="25"/>
      <c r="ALJ29" s="25"/>
      <c r="ALK29" s="25"/>
      <c r="ALL29" s="25"/>
      <c r="ALM29" s="25"/>
      <c r="ALN29" s="25"/>
      <c r="ALO29" s="25"/>
      <c r="ALP29" s="25"/>
      <c r="ALQ29" s="25"/>
      <c r="ALR29" s="25"/>
      <c r="ALS29" s="25"/>
      <c r="ALT29" s="25"/>
      <c r="ALU29" s="25"/>
      <c r="ALV29" s="25"/>
      <c r="ALW29" s="25"/>
      <c r="ALX29" s="25"/>
      <c r="ALY29" s="25"/>
      <c r="ALZ29" s="25"/>
      <c r="AMA29" s="25"/>
      <c r="AMB29" s="25"/>
      <c r="AMC29" s="25"/>
      <c r="AMD29" s="25"/>
      <c r="AME29" s="25"/>
      <c r="AMF29" s="25"/>
      <c r="AMG29" s="25"/>
      <c r="AMH29" s="25"/>
      <c r="AMI29" s="25"/>
      <c r="AMJ29" s="25"/>
      <c r="AMK29" s="25"/>
      <c r="AML29" s="25"/>
      <c r="AMM29" s="25"/>
      <c r="AMN29" s="25"/>
      <c r="AMO29" s="25"/>
      <c r="AMP29" s="25"/>
      <c r="AMQ29" s="25"/>
      <c r="AMR29" s="25"/>
      <c r="AMS29" s="25"/>
      <c r="AMT29" s="25"/>
      <c r="AMU29" s="25"/>
      <c r="AMV29" s="25"/>
      <c r="AMW29" s="25"/>
      <c r="AMX29" s="25"/>
      <c r="AMY29" s="25"/>
      <c r="AMZ29" s="25"/>
      <c r="ANA29" s="25"/>
      <c r="ANB29" s="25"/>
      <c r="ANC29" s="25"/>
      <c r="AND29" s="25"/>
      <c r="ANE29" s="25"/>
      <c r="ANF29" s="25"/>
      <c r="ANG29" s="25"/>
      <c r="ANH29" s="25"/>
      <c r="ANI29" s="25"/>
      <c r="ANJ29" s="25"/>
      <c r="ANK29" s="25"/>
      <c r="ANL29" s="25"/>
      <c r="ANM29" s="25"/>
      <c r="ANN29" s="25"/>
      <c r="ANO29" s="25"/>
      <c r="ANP29" s="25"/>
      <c r="ANQ29" s="25"/>
      <c r="ANR29" s="25"/>
      <c r="ANS29" s="25"/>
      <c r="ANT29" s="25"/>
      <c r="ANU29" s="25"/>
      <c r="ANV29" s="25"/>
      <c r="ANW29" s="25"/>
      <c r="ANX29" s="25"/>
      <c r="ANY29" s="25"/>
      <c r="ANZ29" s="25"/>
      <c r="AOA29" s="25"/>
      <c r="AOB29" s="25"/>
      <c r="AOC29" s="25"/>
      <c r="AOD29" s="25"/>
      <c r="AOE29" s="25"/>
      <c r="AOF29" s="25"/>
      <c r="AOG29" s="25"/>
      <c r="AOH29" s="25"/>
      <c r="AOI29" s="25"/>
      <c r="AOJ29" s="25"/>
      <c r="AOK29" s="25"/>
      <c r="AOL29" s="25"/>
      <c r="AOM29" s="25"/>
      <c r="AON29" s="25"/>
      <c r="AOO29" s="25"/>
      <c r="AOP29" s="25"/>
      <c r="AOQ29" s="25"/>
      <c r="AOR29" s="25"/>
      <c r="AOS29" s="25"/>
      <c r="AOT29" s="25"/>
      <c r="AOU29" s="25"/>
      <c r="AOV29" s="25"/>
      <c r="AOW29" s="25"/>
      <c r="AOX29" s="25"/>
      <c r="AOY29" s="25"/>
      <c r="AOZ29" s="25"/>
      <c r="APA29" s="25"/>
      <c r="APB29" s="25"/>
      <c r="APC29" s="25"/>
      <c r="APD29" s="25"/>
      <c r="APE29" s="25"/>
      <c r="APF29" s="25"/>
      <c r="APG29" s="25"/>
      <c r="APH29" s="25"/>
      <c r="API29" s="25"/>
      <c r="APJ29" s="25"/>
      <c r="APK29" s="25"/>
      <c r="APL29" s="25"/>
      <c r="APM29" s="25"/>
      <c r="APN29" s="25"/>
      <c r="APO29" s="25"/>
      <c r="APP29" s="25"/>
      <c r="APQ29" s="25"/>
      <c r="APR29" s="25"/>
      <c r="APS29" s="25"/>
      <c r="APT29" s="25"/>
      <c r="APU29" s="25"/>
      <c r="APV29" s="25"/>
      <c r="APW29" s="25"/>
      <c r="APX29" s="25"/>
      <c r="APY29" s="25"/>
      <c r="APZ29" s="25"/>
      <c r="AQA29" s="25"/>
      <c r="AQB29" s="25"/>
      <c r="AQC29" s="25"/>
      <c r="AQD29" s="25"/>
      <c r="AQE29" s="25"/>
      <c r="AQF29" s="25"/>
      <c r="AQG29" s="25"/>
      <c r="AQH29" s="25"/>
      <c r="AQI29" s="25"/>
      <c r="AQJ29" s="25"/>
      <c r="AQK29" s="25"/>
      <c r="AQL29" s="25"/>
      <c r="AQM29" s="25"/>
      <c r="AQN29" s="25"/>
      <c r="AQO29" s="25"/>
      <c r="AQP29" s="25"/>
      <c r="AQQ29" s="25"/>
      <c r="AQR29" s="25"/>
      <c r="AQS29" s="25"/>
      <c r="AQT29" s="25"/>
      <c r="AQU29" s="25"/>
      <c r="AQV29" s="25"/>
      <c r="AQW29" s="25"/>
      <c r="AQX29" s="25"/>
      <c r="AQY29" s="25"/>
      <c r="AQZ29" s="25"/>
      <c r="ARA29" s="25"/>
      <c r="ARB29" s="25"/>
      <c r="ARC29" s="25"/>
      <c r="ARD29" s="25"/>
      <c r="ARE29" s="25"/>
      <c r="ARF29" s="25"/>
      <c r="ARG29" s="25"/>
      <c r="ARH29" s="25"/>
      <c r="ARI29" s="25"/>
      <c r="ARJ29" s="25"/>
      <c r="ARK29" s="25"/>
      <c r="ARL29" s="25"/>
      <c r="ARM29" s="25"/>
      <c r="ARN29" s="25"/>
      <c r="ARO29" s="25"/>
      <c r="ARP29" s="25"/>
      <c r="ARQ29" s="25"/>
      <c r="ARR29" s="25"/>
      <c r="ARS29" s="25"/>
      <c r="ART29" s="25"/>
      <c r="ARU29" s="25"/>
      <c r="ARV29" s="25"/>
      <c r="ARW29" s="25"/>
      <c r="ARX29" s="25"/>
      <c r="ARY29" s="25"/>
      <c r="ARZ29" s="25"/>
      <c r="ASA29" s="25"/>
      <c r="ASB29" s="25"/>
      <c r="ASC29" s="25"/>
      <c r="ASD29" s="25"/>
      <c r="ASE29" s="25"/>
      <c r="ASF29" s="25"/>
      <c r="ASG29" s="25"/>
      <c r="ASH29" s="25"/>
      <c r="ASI29" s="25"/>
      <c r="ASJ29" s="25"/>
      <c r="ASK29" s="25"/>
      <c r="ASL29" s="25"/>
      <c r="ASM29" s="25"/>
      <c r="ASN29" s="25"/>
      <c r="ASO29" s="25"/>
      <c r="ASP29" s="25"/>
      <c r="ASQ29" s="25"/>
      <c r="ASR29" s="25"/>
      <c r="ASS29" s="25"/>
      <c r="AST29" s="25"/>
      <c r="ASU29" s="25"/>
      <c r="ASV29" s="25"/>
      <c r="ASW29" s="25"/>
      <c r="ASX29" s="25"/>
      <c r="ASY29" s="25"/>
      <c r="ASZ29" s="25"/>
      <c r="ATA29" s="25"/>
      <c r="ATB29" s="25"/>
      <c r="ATC29" s="25"/>
      <c r="ATD29" s="25"/>
      <c r="ATE29" s="25"/>
      <c r="ATF29" s="25"/>
      <c r="ATG29" s="25"/>
      <c r="ATH29" s="25"/>
      <c r="ATI29" s="25"/>
      <c r="ATJ29" s="25"/>
      <c r="ATK29" s="25"/>
      <c r="ATL29" s="25"/>
      <c r="ATM29" s="25"/>
      <c r="ATN29" s="25"/>
      <c r="ATO29" s="25"/>
      <c r="ATP29" s="25"/>
      <c r="ATQ29" s="25"/>
      <c r="ATR29" s="25"/>
      <c r="ATS29" s="25"/>
      <c r="ATT29" s="25"/>
      <c r="ATU29" s="25"/>
      <c r="ATV29" s="25"/>
      <c r="ATW29" s="25"/>
      <c r="ATX29" s="25"/>
      <c r="ATY29" s="25"/>
      <c r="ATZ29" s="25"/>
      <c r="AUA29" s="25"/>
      <c r="AUB29" s="25"/>
      <c r="AUC29" s="25"/>
      <c r="AUD29" s="25"/>
      <c r="AUE29" s="25"/>
      <c r="AUF29" s="25"/>
      <c r="AUG29" s="25"/>
      <c r="AUH29" s="25"/>
      <c r="AUI29" s="25"/>
      <c r="AUJ29" s="25"/>
      <c r="AUK29" s="25"/>
      <c r="AUL29" s="25"/>
      <c r="AUM29" s="25"/>
      <c r="AUN29" s="25"/>
      <c r="AUO29" s="25"/>
      <c r="AUP29" s="25"/>
      <c r="AUQ29" s="25"/>
      <c r="AUR29" s="25"/>
      <c r="AUS29" s="25"/>
      <c r="AUT29" s="25"/>
      <c r="AUU29" s="25"/>
      <c r="AUV29" s="25"/>
      <c r="AUW29" s="25"/>
      <c r="AUX29" s="25"/>
      <c r="AUY29" s="25"/>
      <c r="AUZ29" s="25"/>
      <c r="AVA29" s="25"/>
      <c r="AVB29" s="25"/>
      <c r="AVC29" s="25"/>
      <c r="AVD29" s="25"/>
      <c r="AVE29" s="25"/>
      <c r="AVF29" s="25"/>
      <c r="AVG29" s="25"/>
      <c r="AVH29" s="25"/>
      <c r="AVI29" s="25"/>
      <c r="AVJ29" s="25"/>
      <c r="AVK29" s="25"/>
      <c r="AVL29" s="25"/>
      <c r="AVM29" s="25"/>
      <c r="AVN29" s="25"/>
      <c r="AVO29" s="25"/>
      <c r="AVP29" s="25"/>
      <c r="AVQ29" s="25"/>
      <c r="AVR29" s="25"/>
      <c r="AVS29" s="25"/>
      <c r="AVT29" s="25"/>
      <c r="AVU29" s="25"/>
      <c r="AVV29" s="25"/>
      <c r="AVW29" s="25"/>
      <c r="AVX29" s="25"/>
      <c r="AVY29" s="25"/>
      <c r="AVZ29" s="25"/>
      <c r="AWA29" s="25"/>
      <c r="AWB29" s="25"/>
      <c r="AWC29" s="25"/>
      <c r="AWD29" s="25"/>
      <c r="AWE29" s="25"/>
      <c r="AWF29" s="25"/>
      <c r="AWG29" s="25"/>
      <c r="AWH29" s="25"/>
      <c r="AWI29" s="25"/>
      <c r="AWJ29" s="25"/>
      <c r="AWK29" s="25"/>
      <c r="AWL29" s="25"/>
      <c r="AWM29" s="25"/>
      <c r="AWN29" s="25"/>
      <c r="AWO29" s="25"/>
      <c r="AWP29" s="25"/>
      <c r="AWQ29" s="25"/>
      <c r="AWR29" s="25"/>
      <c r="AWS29" s="25"/>
      <c r="AWT29" s="25"/>
      <c r="AWU29" s="25"/>
      <c r="AWV29" s="25"/>
      <c r="AWW29" s="25"/>
      <c r="AWX29" s="25"/>
      <c r="AWY29" s="25"/>
      <c r="AWZ29" s="25"/>
      <c r="AXA29" s="25"/>
      <c r="AXB29" s="25"/>
      <c r="AXC29" s="25"/>
      <c r="AXD29" s="25"/>
      <c r="AXE29" s="25"/>
      <c r="AXF29" s="25"/>
      <c r="AXG29" s="25"/>
      <c r="AXH29" s="25"/>
      <c r="AXI29" s="25"/>
      <c r="AXJ29" s="25"/>
      <c r="AXK29" s="25"/>
      <c r="AXL29" s="25"/>
      <c r="AXM29" s="25"/>
      <c r="AXN29" s="25"/>
      <c r="AXO29" s="25"/>
      <c r="AXP29" s="25"/>
      <c r="AXQ29" s="25"/>
      <c r="AXR29" s="25"/>
      <c r="AXS29" s="25"/>
      <c r="AXT29" s="25"/>
      <c r="AXU29" s="25"/>
      <c r="AXV29" s="25"/>
      <c r="AXW29" s="25"/>
      <c r="AXX29" s="25"/>
      <c r="AXY29" s="25"/>
      <c r="AXZ29" s="25"/>
      <c r="AYA29" s="25"/>
      <c r="AYB29" s="25"/>
      <c r="AYC29" s="25"/>
      <c r="AYD29" s="25"/>
      <c r="AYE29" s="25"/>
      <c r="AYF29" s="25"/>
      <c r="AYG29" s="25"/>
      <c r="AYH29" s="25"/>
      <c r="AYI29" s="25"/>
      <c r="AYJ29" s="25"/>
      <c r="AYK29" s="25"/>
      <c r="AYL29" s="25"/>
      <c r="AYM29" s="25"/>
      <c r="AYN29" s="25"/>
      <c r="AYO29" s="25"/>
      <c r="AYP29" s="25"/>
      <c r="AYQ29" s="25"/>
      <c r="AYR29" s="25"/>
      <c r="AYS29" s="25"/>
      <c r="AYT29" s="25"/>
      <c r="AYU29" s="25"/>
      <c r="AYV29" s="25"/>
      <c r="AYW29" s="25"/>
      <c r="AYX29" s="25"/>
      <c r="AYY29" s="25"/>
      <c r="AYZ29" s="25"/>
      <c r="AZA29" s="25"/>
      <c r="AZB29" s="25"/>
      <c r="AZC29" s="25"/>
      <c r="AZD29" s="25"/>
      <c r="AZE29" s="25"/>
      <c r="AZF29" s="25"/>
      <c r="AZG29" s="25"/>
      <c r="AZH29" s="25"/>
      <c r="AZI29" s="25"/>
      <c r="AZJ29" s="25"/>
      <c r="AZK29" s="25"/>
      <c r="AZL29" s="25"/>
      <c r="AZM29" s="25"/>
      <c r="AZN29" s="25"/>
      <c r="AZO29" s="25"/>
      <c r="AZP29" s="25"/>
      <c r="AZQ29" s="25"/>
      <c r="AZR29" s="25"/>
      <c r="AZS29" s="25"/>
      <c r="AZT29" s="25"/>
      <c r="AZU29" s="25"/>
      <c r="AZV29" s="25"/>
      <c r="AZW29" s="25"/>
      <c r="AZX29" s="25"/>
      <c r="AZY29" s="25"/>
      <c r="AZZ29" s="25"/>
      <c r="BAA29" s="25"/>
      <c r="BAB29" s="25"/>
      <c r="BAC29" s="25"/>
      <c r="BAD29" s="25"/>
      <c r="BAE29" s="25"/>
      <c r="BAF29" s="25"/>
      <c r="BAG29" s="25"/>
      <c r="BAH29" s="25"/>
      <c r="BAI29" s="25"/>
      <c r="BAJ29" s="25"/>
      <c r="BAK29" s="25"/>
      <c r="BAL29" s="25"/>
      <c r="BAM29" s="25"/>
      <c r="BAN29" s="25"/>
      <c r="BAO29" s="25"/>
      <c r="BAP29" s="25"/>
      <c r="BAQ29" s="25"/>
      <c r="BAR29" s="25"/>
      <c r="BAS29" s="25"/>
      <c r="BAT29" s="25"/>
      <c r="BAU29" s="25"/>
      <c r="BAV29" s="25"/>
      <c r="BAW29" s="25"/>
      <c r="BAX29" s="25"/>
      <c r="BAY29" s="25"/>
      <c r="BAZ29" s="25"/>
      <c r="BBA29" s="25"/>
      <c r="BBB29" s="25"/>
      <c r="BBC29" s="25"/>
      <c r="BBD29" s="25"/>
      <c r="BBE29" s="25"/>
      <c r="BBF29" s="25"/>
      <c r="BBG29" s="25"/>
      <c r="BBH29" s="25"/>
      <c r="BBI29" s="25"/>
      <c r="BBJ29" s="25"/>
      <c r="BBK29" s="25"/>
      <c r="BBL29" s="25"/>
      <c r="BBM29" s="25"/>
      <c r="BBN29" s="25"/>
      <c r="BBO29" s="25"/>
      <c r="BBP29" s="25"/>
      <c r="BBQ29" s="25"/>
      <c r="BBR29" s="25"/>
      <c r="BBS29" s="25"/>
      <c r="BBT29" s="25"/>
      <c r="BBU29" s="25"/>
      <c r="BBV29" s="25"/>
      <c r="BBW29" s="25"/>
      <c r="BBX29" s="25"/>
      <c r="BBY29" s="25"/>
      <c r="BBZ29" s="25"/>
      <c r="BCA29" s="25"/>
      <c r="BCB29" s="25"/>
      <c r="BCC29" s="25"/>
      <c r="BCD29" s="25"/>
      <c r="BCE29" s="25"/>
      <c r="BCF29" s="25"/>
      <c r="BCG29" s="25"/>
      <c r="BCH29" s="25"/>
      <c r="BCI29" s="25"/>
      <c r="BCJ29" s="25"/>
      <c r="BCK29" s="25"/>
      <c r="BCL29" s="25"/>
      <c r="BCM29" s="25"/>
      <c r="BCN29" s="25"/>
      <c r="BCO29" s="25"/>
      <c r="BCP29" s="25"/>
      <c r="BCQ29" s="25"/>
      <c r="BCR29" s="25"/>
      <c r="BCS29" s="25"/>
      <c r="BCT29" s="25"/>
      <c r="BCU29" s="25"/>
      <c r="BCV29" s="25"/>
      <c r="BCW29" s="25"/>
      <c r="BCX29" s="25"/>
      <c r="BCY29" s="25"/>
      <c r="BCZ29" s="25"/>
      <c r="BDA29" s="25"/>
      <c r="BDB29" s="25"/>
      <c r="BDC29" s="25"/>
      <c r="BDD29" s="25"/>
      <c r="BDE29" s="25"/>
      <c r="BDF29" s="25"/>
      <c r="BDG29" s="25"/>
      <c r="BDH29" s="25"/>
      <c r="BDI29" s="25"/>
      <c r="BDJ29" s="25"/>
      <c r="BDK29" s="25"/>
      <c r="BDL29" s="25"/>
      <c r="BDM29" s="25"/>
      <c r="BDN29" s="25"/>
      <c r="BDO29" s="25"/>
      <c r="BDP29" s="25"/>
      <c r="BDQ29" s="25"/>
      <c r="BDR29" s="25"/>
      <c r="BDS29" s="25"/>
      <c r="BDT29" s="25"/>
      <c r="BDU29" s="25"/>
      <c r="BDV29" s="25"/>
      <c r="BDW29" s="25"/>
      <c r="BDX29" s="25"/>
      <c r="BDY29" s="25"/>
      <c r="BDZ29" s="25"/>
      <c r="BEA29" s="25"/>
      <c r="BEB29" s="25"/>
      <c r="BEC29" s="25"/>
      <c r="BED29" s="25"/>
      <c r="BEE29" s="25"/>
      <c r="BEF29" s="25"/>
      <c r="BEG29" s="25"/>
      <c r="BEH29" s="25"/>
      <c r="BEI29" s="25"/>
      <c r="BEJ29" s="25"/>
      <c r="BEK29" s="25"/>
      <c r="BEL29" s="25"/>
      <c r="BEM29" s="25"/>
      <c r="BEN29" s="25"/>
      <c r="BEO29" s="25"/>
      <c r="BEP29" s="25"/>
      <c r="BEQ29" s="25"/>
      <c r="BER29" s="25"/>
      <c r="BES29" s="25"/>
      <c r="BET29" s="25"/>
      <c r="BEU29" s="25"/>
      <c r="BEV29" s="25"/>
      <c r="BEW29" s="25"/>
      <c r="BEX29" s="25"/>
      <c r="BEY29" s="25"/>
      <c r="BEZ29" s="25"/>
      <c r="BFA29" s="25"/>
      <c r="BFB29" s="25"/>
      <c r="BFC29" s="25"/>
      <c r="BFD29" s="25"/>
      <c r="BFE29" s="25"/>
      <c r="BFF29" s="25"/>
      <c r="BFG29" s="25"/>
      <c r="BFH29" s="25"/>
      <c r="BFI29" s="25"/>
      <c r="BFJ29" s="25"/>
      <c r="BFK29" s="25"/>
      <c r="BFL29" s="25"/>
      <c r="BFM29" s="25"/>
      <c r="BFN29" s="25"/>
      <c r="BFO29" s="25"/>
      <c r="BFP29" s="25"/>
      <c r="BFQ29" s="25"/>
      <c r="BFR29" s="25"/>
      <c r="BFS29" s="25"/>
      <c r="BFT29" s="25"/>
      <c r="BFU29" s="25"/>
      <c r="BFV29" s="25"/>
      <c r="BFW29" s="25"/>
      <c r="BFX29" s="25"/>
      <c r="BFY29" s="25"/>
      <c r="BFZ29" s="25"/>
      <c r="BGA29" s="25"/>
      <c r="BGB29" s="25"/>
      <c r="BGC29" s="25"/>
      <c r="BGD29" s="25"/>
      <c r="BGE29" s="25"/>
      <c r="BGF29" s="25"/>
      <c r="BGG29" s="25"/>
      <c r="BGH29" s="25"/>
      <c r="BGI29" s="25"/>
      <c r="BGJ29" s="25"/>
      <c r="BGK29" s="25"/>
      <c r="BGL29" s="25"/>
      <c r="BGM29" s="25"/>
      <c r="BGN29" s="25"/>
      <c r="BGO29" s="25"/>
      <c r="BGP29" s="25"/>
      <c r="BGQ29" s="25"/>
      <c r="BGR29" s="25"/>
      <c r="BGS29" s="25"/>
      <c r="BGT29" s="25"/>
      <c r="BGU29" s="25"/>
      <c r="BGV29" s="25"/>
      <c r="BGW29" s="25"/>
      <c r="BGX29" s="25"/>
      <c r="BGY29" s="25"/>
      <c r="BGZ29" s="25"/>
      <c r="BHA29" s="25"/>
      <c r="BHB29" s="25"/>
      <c r="BHC29" s="25"/>
      <c r="BHD29" s="25"/>
      <c r="BHE29" s="25"/>
      <c r="BHF29" s="25"/>
      <c r="BHG29" s="25"/>
      <c r="BHH29" s="25"/>
      <c r="BHI29" s="25"/>
      <c r="BHJ29" s="25"/>
      <c r="BHK29" s="25"/>
      <c r="BHL29" s="25"/>
      <c r="BHM29" s="25"/>
      <c r="BHN29" s="25"/>
      <c r="BHO29" s="25"/>
      <c r="BHP29" s="25"/>
      <c r="BHQ29" s="25"/>
      <c r="BHR29" s="25"/>
      <c r="BHS29" s="25"/>
      <c r="BHT29" s="25"/>
      <c r="BHU29" s="25"/>
      <c r="BHV29" s="25"/>
      <c r="BHW29" s="25"/>
      <c r="BHX29" s="25"/>
      <c r="BHY29" s="25"/>
      <c r="BHZ29" s="25"/>
      <c r="BIA29" s="25"/>
      <c r="BIB29" s="25"/>
      <c r="BIC29" s="25"/>
      <c r="BID29" s="25"/>
      <c r="BIE29" s="25"/>
      <c r="BIF29" s="25"/>
      <c r="BIG29" s="25"/>
      <c r="BIH29" s="25"/>
      <c r="BII29" s="25"/>
      <c r="BIJ29" s="25"/>
      <c r="BIK29" s="25"/>
      <c r="BIL29" s="25"/>
      <c r="BIM29" s="25"/>
      <c r="BIN29" s="25"/>
      <c r="BIO29" s="25"/>
      <c r="BIP29" s="25"/>
      <c r="BIQ29" s="25"/>
      <c r="BIR29" s="25"/>
      <c r="BIS29" s="25"/>
      <c r="BIT29" s="25"/>
      <c r="BIU29" s="25"/>
      <c r="BIV29" s="25"/>
      <c r="BIW29" s="25"/>
      <c r="BIX29" s="25"/>
      <c r="BIY29" s="25"/>
      <c r="BIZ29" s="25"/>
      <c r="BJA29" s="25"/>
      <c r="BJB29" s="25"/>
      <c r="BJC29" s="25"/>
      <c r="BJD29" s="25"/>
      <c r="BJE29" s="25"/>
      <c r="BJF29" s="25"/>
      <c r="BJG29" s="25"/>
      <c r="BJH29" s="25"/>
      <c r="BJI29" s="25"/>
      <c r="BJJ29" s="25"/>
      <c r="BJK29" s="25"/>
      <c r="BJL29" s="25"/>
      <c r="BJM29" s="25"/>
      <c r="BJN29" s="25"/>
      <c r="BJO29" s="25"/>
      <c r="BJP29" s="25"/>
      <c r="BJQ29" s="25"/>
      <c r="BJR29" s="25"/>
      <c r="BJS29" s="25"/>
      <c r="BJT29" s="25"/>
      <c r="BJU29" s="25"/>
      <c r="BJV29" s="25"/>
      <c r="BJW29" s="25"/>
      <c r="BJX29" s="25"/>
      <c r="BJY29" s="25"/>
      <c r="BJZ29" s="25"/>
      <c r="BKA29" s="25"/>
      <c r="BKB29" s="25"/>
      <c r="BKC29" s="25"/>
      <c r="BKD29" s="25"/>
      <c r="BKE29" s="25"/>
      <c r="BKF29" s="25"/>
      <c r="BKG29" s="25"/>
      <c r="BKH29" s="25"/>
      <c r="BKI29" s="25"/>
      <c r="BKJ29" s="25"/>
      <c r="BKK29" s="25"/>
      <c r="BKL29" s="25"/>
      <c r="BKM29" s="25"/>
      <c r="BKN29" s="25"/>
      <c r="BKO29" s="25"/>
      <c r="BKP29" s="25"/>
      <c r="BKQ29" s="25"/>
      <c r="BKR29" s="25"/>
      <c r="BKS29" s="25"/>
      <c r="BKT29" s="25"/>
      <c r="BKU29" s="25"/>
      <c r="BKV29" s="25"/>
      <c r="BKW29" s="25"/>
      <c r="BKX29" s="25"/>
      <c r="BKY29" s="25"/>
      <c r="BKZ29" s="25"/>
      <c r="BLA29" s="25"/>
      <c r="BLB29" s="25"/>
      <c r="BLC29" s="25"/>
      <c r="BLD29" s="25"/>
      <c r="BLE29" s="25"/>
      <c r="BLF29" s="25"/>
      <c r="BLG29" s="25"/>
      <c r="BLH29" s="25"/>
      <c r="BLI29" s="25"/>
      <c r="BLJ29" s="25"/>
      <c r="BLK29" s="25"/>
      <c r="BLL29" s="25"/>
      <c r="BLM29" s="25"/>
      <c r="BLN29" s="25"/>
      <c r="BLO29" s="25"/>
      <c r="BLP29" s="25"/>
      <c r="BLQ29" s="25"/>
      <c r="BLR29" s="25"/>
      <c r="BLS29" s="25"/>
      <c r="BLT29" s="25"/>
      <c r="BLU29" s="25"/>
      <c r="BLV29" s="25"/>
      <c r="BLW29" s="25"/>
      <c r="BLX29" s="25"/>
      <c r="BLY29" s="25"/>
      <c r="BLZ29" s="25"/>
      <c r="BMA29" s="25"/>
      <c r="BMB29" s="25"/>
      <c r="BMC29" s="25"/>
      <c r="BMD29" s="25"/>
      <c r="BME29" s="25"/>
      <c r="BMF29" s="25"/>
      <c r="BMG29" s="25"/>
      <c r="BMH29" s="25"/>
      <c r="BMI29" s="25"/>
      <c r="BMJ29" s="25"/>
      <c r="BMK29" s="25"/>
      <c r="BML29" s="25"/>
      <c r="BMM29" s="25"/>
      <c r="BMN29" s="25"/>
      <c r="BMO29" s="25"/>
      <c r="BMP29" s="25"/>
      <c r="BMQ29" s="25"/>
      <c r="BMR29" s="25"/>
      <c r="BMS29" s="25"/>
      <c r="BMT29" s="25"/>
      <c r="BMU29" s="25"/>
      <c r="BMV29" s="25"/>
      <c r="BMW29" s="25"/>
      <c r="BMX29" s="25"/>
      <c r="BMY29" s="25"/>
      <c r="BMZ29" s="25"/>
      <c r="BNA29" s="25"/>
      <c r="BNB29" s="25"/>
      <c r="BNC29" s="25"/>
      <c r="BND29" s="25"/>
      <c r="BNE29" s="25"/>
      <c r="BNF29" s="25"/>
      <c r="BNG29" s="25"/>
      <c r="BNH29" s="25"/>
      <c r="BNI29" s="25"/>
      <c r="BNJ29" s="25"/>
      <c r="BNK29" s="25"/>
      <c r="BNL29" s="25"/>
      <c r="BNM29" s="25"/>
      <c r="BNN29" s="25"/>
      <c r="BNO29" s="25"/>
      <c r="BNP29" s="25"/>
      <c r="BNQ29" s="25"/>
      <c r="BNR29" s="25"/>
      <c r="BNS29" s="25"/>
      <c r="BNT29" s="25"/>
      <c r="BNU29" s="25"/>
      <c r="BNV29" s="25"/>
      <c r="BNW29" s="25"/>
      <c r="BNX29" s="25"/>
      <c r="BNY29" s="25"/>
      <c r="BNZ29" s="25"/>
      <c r="BOA29" s="25"/>
      <c r="BOB29" s="25"/>
      <c r="BOC29" s="25"/>
      <c r="BOD29" s="25"/>
      <c r="BOE29" s="25"/>
      <c r="BOF29" s="25"/>
      <c r="BOG29" s="25"/>
      <c r="BOH29" s="25"/>
      <c r="BOI29" s="25"/>
      <c r="BOJ29" s="25"/>
      <c r="BOK29" s="25"/>
      <c r="BOL29" s="25"/>
      <c r="BOM29" s="25"/>
      <c r="BON29" s="25"/>
      <c r="BOO29" s="25"/>
      <c r="BOP29" s="25"/>
      <c r="BOQ29" s="25"/>
      <c r="BOR29" s="25"/>
      <c r="BOS29" s="25"/>
      <c r="BOT29" s="25"/>
      <c r="BOU29" s="25"/>
      <c r="BOV29" s="25"/>
      <c r="BOW29" s="25"/>
      <c r="BOX29" s="25"/>
      <c r="BOY29" s="25"/>
      <c r="BOZ29" s="25"/>
      <c r="BPA29" s="25"/>
      <c r="BPB29" s="25"/>
      <c r="BPC29" s="25"/>
      <c r="BPD29" s="25"/>
      <c r="BPE29" s="25"/>
      <c r="BPF29" s="25"/>
      <c r="BPG29" s="25"/>
      <c r="BPH29" s="25"/>
      <c r="BPI29" s="25"/>
      <c r="BPJ29" s="25"/>
      <c r="BPK29" s="25"/>
      <c r="BPL29" s="25"/>
      <c r="BPM29" s="25"/>
      <c r="BPN29" s="25"/>
      <c r="BPO29" s="25"/>
      <c r="BPP29" s="25"/>
      <c r="BPQ29" s="25"/>
      <c r="BPR29" s="25"/>
      <c r="BPS29" s="25"/>
      <c r="BPT29" s="25"/>
      <c r="BPU29" s="25"/>
      <c r="BPV29" s="25"/>
      <c r="BPW29" s="25"/>
      <c r="BPX29" s="25"/>
      <c r="BPY29" s="25"/>
      <c r="BPZ29" s="25"/>
      <c r="BQA29" s="25"/>
      <c r="BQB29" s="25"/>
      <c r="BQC29" s="25"/>
      <c r="BQD29" s="25"/>
      <c r="BQE29" s="25"/>
      <c r="BQF29" s="25"/>
      <c r="BQG29" s="25"/>
      <c r="BQH29" s="25"/>
      <c r="BQI29" s="25"/>
      <c r="BQJ29" s="25"/>
      <c r="BQK29" s="25"/>
      <c r="BQL29" s="25"/>
      <c r="BQM29" s="25"/>
      <c r="BQN29" s="25"/>
      <c r="BQO29" s="25"/>
      <c r="BQP29" s="25"/>
      <c r="BQQ29" s="25"/>
      <c r="BQR29" s="25"/>
      <c r="BQS29" s="25"/>
      <c r="BQT29" s="25"/>
      <c r="BQU29" s="25"/>
      <c r="BQV29" s="25"/>
      <c r="BQW29" s="25"/>
      <c r="BQX29" s="25"/>
      <c r="BQY29" s="25"/>
      <c r="BQZ29" s="25"/>
      <c r="BRA29" s="25"/>
      <c r="BRB29" s="25"/>
      <c r="BRC29" s="25"/>
      <c r="BRD29" s="25"/>
      <c r="BRE29" s="25"/>
      <c r="BRF29" s="25"/>
      <c r="BRG29" s="25"/>
      <c r="BRH29" s="25"/>
      <c r="BRI29" s="25"/>
      <c r="BRJ29" s="25"/>
      <c r="BRK29" s="25"/>
      <c r="BRL29" s="25"/>
      <c r="BRM29" s="25"/>
      <c r="BRN29" s="25"/>
      <c r="BRO29" s="25"/>
      <c r="BRP29" s="25"/>
      <c r="BRQ29" s="25"/>
      <c r="BRR29" s="25"/>
      <c r="BRS29" s="25"/>
      <c r="BRT29" s="25"/>
      <c r="BRU29" s="25"/>
      <c r="BRV29" s="25"/>
      <c r="BRW29" s="25"/>
      <c r="BRX29" s="25"/>
      <c r="BRY29" s="25"/>
      <c r="BRZ29" s="25"/>
      <c r="BSA29" s="25"/>
      <c r="BSB29" s="25"/>
      <c r="BSC29" s="25"/>
      <c r="BSD29" s="25"/>
      <c r="BSE29" s="25"/>
      <c r="BSF29" s="25"/>
      <c r="BSG29" s="25"/>
      <c r="BSH29" s="25"/>
      <c r="BSI29" s="25"/>
      <c r="BSJ29" s="25"/>
      <c r="BSK29" s="25"/>
      <c r="BSL29" s="25"/>
      <c r="BSM29" s="25"/>
      <c r="BSN29" s="25"/>
      <c r="BSO29" s="25"/>
      <c r="BSP29" s="25"/>
      <c r="BSQ29" s="25"/>
      <c r="BSR29" s="25"/>
      <c r="BSS29" s="25"/>
      <c r="BST29" s="25"/>
      <c r="BSU29" s="25"/>
      <c r="BSV29" s="25"/>
      <c r="BSW29" s="25"/>
      <c r="BSX29" s="25"/>
      <c r="BSY29" s="25"/>
      <c r="BSZ29" s="25"/>
      <c r="BTA29" s="25"/>
      <c r="BTB29" s="25"/>
      <c r="BTC29" s="25"/>
      <c r="BTD29" s="25"/>
      <c r="BTE29" s="25"/>
      <c r="BTF29" s="25"/>
      <c r="BTG29" s="25"/>
      <c r="BTH29" s="25"/>
      <c r="BTI29" s="25"/>
      <c r="BTJ29" s="25"/>
      <c r="BTK29" s="25"/>
      <c r="BTL29" s="25"/>
      <c r="BTM29" s="25"/>
      <c r="BTN29" s="25"/>
      <c r="BTO29" s="25"/>
      <c r="BTP29" s="25"/>
      <c r="BTQ29" s="25"/>
      <c r="BTR29" s="25"/>
      <c r="BTS29" s="25"/>
      <c r="BTT29" s="25"/>
      <c r="BTU29" s="25"/>
      <c r="BTV29" s="25"/>
      <c r="BTW29" s="25"/>
      <c r="BTX29" s="25"/>
      <c r="BTY29" s="25"/>
      <c r="BTZ29" s="25"/>
      <c r="BUA29" s="25"/>
      <c r="BUB29" s="25"/>
      <c r="BUC29" s="25"/>
      <c r="BUD29" s="25"/>
      <c r="BUE29" s="25"/>
      <c r="BUF29" s="25"/>
      <c r="BUG29" s="25"/>
      <c r="BUH29" s="25"/>
      <c r="BUI29" s="25"/>
      <c r="BUJ29" s="25"/>
      <c r="BUK29" s="25"/>
      <c r="BUL29" s="25"/>
      <c r="BUM29" s="25"/>
      <c r="BUN29" s="25"/>
      <c r="BUO29" s="25"/>
      <c r="BUP29" s="25"/>
      <c r="BUQ29" s="25"/>
      <c r="BUR29" s="25"/>
      <c r="BUS29" s="25"/>
      <c r="BUT29" s="25"/>
      <c r="BUU29" s="25"/>
      <c r="BUV29" s="25"/>
      <c r="BUW29" s="25"/>
      <c r="BUX29" s="25"/>
      <c r="BUY29" s="25"/>
      <c r="BUZ29" s="25"/>
      <c r="BVA29" s="25"/>
      <c r="BVB29" s="25"/>
      <c r="BVC29" s="25"/>
      <c r="BVD29" s="25"/>
      <c r="BVE29" s="25"/>
      <c r="BVF29" s="25"/>
      <c r="BVG29" s="25"/>
      <c r="BVH29" s="25"/>
      <c r="BVI29" s="25"/>
      <c r="BVJ29" s="25"/>
      <c r="BVK29" s="25"/>
      <c r="BVL29" s="25"/>
      <c r="BVM29" s="25"/>
      <c r="BVN29" s="25"/>
      <c r="BVO29" s="25"/>
      <c r="BVP29" s="25"/>
      <c r="BVQ29" s="25"/>
      <c r="BVR29" s="25"/>
      <c r="BVS29" s="25"/>
      <c r="BVT29" s="25"/>
      <c r="BVU29" s="25"/>
      <c r="BVV29" s="25"/>
      <c r="BVW29" s="25"/>
      <c r="BVX29" s="25"/>
      <c r="BVY29" s="25"/>
      <c r="BVZ29" s="25"/>
      <c r="BWA29" s="25"/>
      <c r="BWB29" s="25"/>
      <c r="BWC29" s="25"/>
      <c r="BWD29" s="25"/>
      <c r="BWE29" s="25"/>
      <c r="BWF29" s="25"/>
      <c r="BWG29" s="25"/>
      <c r="BWH29" s="25"/>
      <c r="BWI29" s="25"/>
      <c r="BWJ29" s="25"/>
      <c r="BWK29" s="25"/>
      <c r="BWL29" s="25"/>
      <c r="BWM29" s="25"/>
      <c r="BWN29" s="25"/>
      <c r="BWO29" s="25"/>
      <c r="BWP29" s="25"/>
      <c r="BWQ29" s="25"/>
      <c r="BWR29" s="25"/>
      <c r="BWS29" s="25"/>
      <c r="BWT29" s="25"/>
      <c r="BWU29" s="25"/>
      <c r="BWV29" s="25"/>
      <c r="BWW29" s="25"/>
      <c r="BWX29" s="25"/>
      <c r="BWY29" s="25"/>
      <c r="BWZ29" s="25"/>
      <c r="BXA29" s="25"/>
      <c r="BXB29" s="25"/>
      <c r="BXC29" s="25"/>
      <c r="BXD29" s="25"/>
      <c r="BXE29" s="25"/>
      <c r="BXF29" s="25"/>
      <c r="BXG29" s="25"/>
      <c r="BXH29" s="25"/>
      <c r="BXI29" s="25"/>
      <c r="BXJ29" s="25"/>
      <c r="BXK29" s="25"/>
      <c r="BXL29" s="25"/>
      <c r="BXM29" s="25"/>
      <c r="BXN29" s="25"/>
      <c r="BXO29" s="25"/>
      <c r="BXP29" s="25"/>
      <c r="BXQ29" s="25"/>
      <c r="BXR29" s="25"/>
      <c r="BXS29" s="25"/>
      <c r="BXT29" s="25"/>
      <c r="BXU29" s="25"/>
      <c r="BXV29" s="25"/>
      <c r="BXW29" s="25"/>
      <c r="BXX29" s="25"/>
      <c r="BXY29" s="25"/>
      <c r="BXZ29" s="25"/>
      <c r="BYA29" s="25"/>
      <c r="BYB29" s="25"/>
      <c r="BYC29" s="25"/>
      <c r="BYD29" s="25"/>
      <c r="BYE29" s="25"/>
      <c r="BYF29" s="25"/>
      <c r="BYG29" s="25"/>
      <c r="BYH29" s="25"/>
      <c r="BYI29" s="25"/>
      <c r="BYJ29" s="25"/>
      <c r="BYK29" s="25"/>
      <c r="BYL29" s="25"/>
      <c r="BYM29" s="25"/>
      <c r="BYN29" s="25"/>
      <c r="BYO29" s="25"/>
      <c r="BYP29" s="25"/>
      <c r="BYQ29" s="25"/>
      <c r="BYR29" s="25"/>
      <c r="BYS29" s="25"/>
      <c r="BYT29" s="25"/>
      <c r="BYU29" s="25"/>
      <c r="BYV29" s="25"/>
      <c r="BYW29" s="25"/>
      <c r="BYX29" s="25"/>
      <c r="BYY29" s="25"/>
      <c r="BYZ29" s="25"/>
      <c r="BZA29" s="25"/>
      <c r="BZB29" s="25"/>
      <c r="BZC29" s="25"/>
      <c r="BZD29" s="25"/>
      <c r="BZE29" s="25"/>
      <c r="BZF29" s="25"/>
      <c r="BZG29" s="25"/>
      <c r="BZH29" s="25"/>
      <c r="BZI29" s="25"/>
      <c r="BZJ29" s="25"/>
      <c r="BZK29" s="25"/>
      <c r="BZL29" s="25"/>
      <c r="BZM29" s="25"/>
      <c r="BZN29" s="25"/>
      <c r="BZO29" s="25"/>
      <c r="BZP29" s="25"/>
      <c r="BZQ29" s="25"/>
      <c r="BZR29" s="25"/>
      <c r="BZS29" s="25"/>
      <c r="BZT29" s="25"/>
      <c r="BZU29" s="25"/>
      <c r="BZV29" s="25"/>
      <c r="BZW29" s="25"/>
      <c r="BZX29" s="25"/>
      <c r="BZY29" s="25"/>
      <c r="BZZ29" s="25"/>
      <c r="CAA29" s="25"/>
      <c r="CAB29" s="25"/>
      <c r="CAC29" s="25"/>
      <c r="CAD29" s="25"/>
      <c r="CAE29" s="25"/>
      <c r="CAF29" s="25"/>
      <c r="CAG29" s="25"/>
      <c r="CAH29" s="25"/>
      <c r="CAI29" s="25"/>
      <c r="CAJ29" s="25"/>
      <c r="CAK29" s="25"/>
      <c r="CAL29" s="25"/>
      <c r="CAM29" s="25"/>
      <c r="CAN29" s="25"/>
      <c r="CAO29" s="25"/>
      <c r="CAP29" s="25"/>
      <c r="CAQ29" s="25"/>
      <c r="CAR29" s="25"/>
      <c r="CAS29" s="25"/>
      <c r="CAT29" s="25"/>
      <c r="CAU29" s="25"/>
      <c r="CAV29" s="25"/>
      <c r="CAW29" s="25"/>
      <c r="CAX29" s="25"/>
      <c r="CAY29" s="25"/>
      <c r="CAZ29" s="25"/>
      <c r="CBA29" s="25"/>
      <c r="CBB29" s="25"/>
      <c r="CBC29" s="25"/>
      <c r="CBD29" s="25"/>
      <c r="CBE29" s="25"/>
      <c r="CBF29" s="25"/>
      <c r="CBG29" s="25"/>
      <c r="CBH29" s="25"/>
      <c r="CBI29" s="25"/>
      <c r="CBJ29" s="25"/>
      <c r="CBK29" s="25"/>
      <c r="CBL29" s="25"/>
      <c r="CBM29" s="25"/>
      <c r="CBN29" s="25"/>
      <c r="CBO29" s="25"/>
      <c r="CBP29" s="25"/>
      <c r="CBQ29" s="25"/>
      <c r="CBR29" s="25"/>
      <c r="CBS29" s="25"/>
      <c r="CBT29" s="25"/>
      <c r="CBU29" s="25"/>
      <c r="CBV29" s="25"/>
      <c r="CBW29" s="25"/>
      <c r="CBX29" s="25"/>
      <c r="CBY29" s="25"/>
      <c r="CBZ29" s="25"/>
      <c r="CCA29" s="25"/>
      <c r="CCB29" s="25"/>
      <c r="CCC29" s="25"/>
      <c r="CCD29" s="25"/>
      <c r="CCE29" s="25"/>
      <c r="CCF29" s="25"/>
      <c r="CCG29" s="25"/>
      <c r="CCH29" s="25"/>
      <c r="CCI29" s="25"/>
      <c r="CCJ29" s="25"/>
      <c r="CCK29" s="25"/>
      <c r="CCL29" s="25"/>
      <c r="CCM29" s="25"/>
      <c r="CCN29" s="25"/>
      <c r="CCO29" s="25"/>
      <c r="CCP29" s="25"/>
      <c r="CCQ29" s="25"/>
      <c r="CCR29" s="25"/>
      <c r="CCS29" s="25"/>
      <c r="CCT29" s="25"/>
      <c r="CCU29" s="25"/>
      <c r="CCV29" s="25"/>
      <c r="CCW29" s="25"/>
      <c r="CCX29" s="25"/>
      <c r="CCY29" s="25"/>
      <c r="CCZ29" s="25"/>
      <c r="CDA29" s="25"/>
      <c r="CDB29" s="25"/>
      <c r="CDC29" s="25"/>
      <c r="CDD29" s="25"/>
      <c r="CDE29" s="25"/>
      <c r="CDF29" s="25"/>
      <c r="CDG29" s="25"/>
      <c r="CDH29" s="25"/>
      <c r="CDI29" s="25"/>
      <c r="CDJ29" s="25"/>
      <c r="CDK29" s="25"/>
      <c r="CDL29" s="25"/>
      <c r="CDM29" s="25"/>
      <c r="CDN29" s="25"/>
      <c r="CDO29" s="25"/>
      <c r="CDP29" s="25"/>
      <c r="CDQ29" s="25"/>
      <c r="CDR29" s="25"/>
      <c r="CDS29" s="25"/>
      <c r="CDT29" s="25"/>
      <c r="CDU29" s="25"/>
      <c r="CDV29" s="25"/>
      <c r="CDW29" s="25"/>
      <c r="CDX29" s="25"/>
      <c r="CDY29" s="25"/>
      <c r="CDZ29" s="25"/>
      <c r="CEA29" s="25"/>
      <c r="CEB29" s="25"/>
      <c r="CEC29" s="25"/>
      <c r="CED29" s="25"/>
      <c r="CEE29" s="25"/>
      <c r="CEF29" s="25"/>
      <c r="CEG29" s="25"/>
      <c r="CEH29" s="25"/>
      <c r="CEI29" s="25"/>
      <c r="CEJ29" s="25"/>
      <c r="CEK29" s="25"/>
      <c r="CEL29" s="25"/>
      <c r="CEM29" s="25"/>
      <c r="CEN29" s="25"/>
      <c r="CEO29" s="25"/>
      <c r="CEP29" s="25"/>
      <c r="CEQ29" s="25"/>
      <c r="CER29" s="25"/>
      <c r="CES29" s="25"/>
      <c r="CET29" s="25"/>
      <c r="CEU29" s="25"/>
      <c r="CEV29" s="25"/>
      <c r="CEW29" s="25"/>
      <c r="CEX29" s="25"/>
      <c r="CEY29" s="25"/>
      <c r="CEZ29" s="25"/>
      <c r="CFA29" s="25"/>
      <c r="CFB29" s="25"/>
      <c r="CFC29" s="25"/>
      <c r="CFD29" s="25"/>
      <c r="CFE29" s="25"/>
      <c r="CFF29" s="25"/>
      <c r="CFG29" s="25"/>
      <c r="CFH29" s="25"/>
      <c r="CFI29" s="25"/>
      <c r="CFJ29" s="25"/>
      <c r="CFK29" s="25"/>
      <c r="CFL29" s="25"/>
      <c r="CFM29" s="25"/>
      <c r="CFN29" s="25"/>
      <c r="CFO29" s="25"/>
      <c r="CFP29" s="25"/>
      <c r="CFQ29" s="25"/>
      <c r="CFR29" s="25"/>
      <c r="CFS29" s="25"/>
      <c r="CFT29" s="25"/>
      <c r="CFU29" s="25"/>
      <c r="CFV29" s="25"/>
      <c r="CFW29" s="25"/>
      <c r="CFX29" s="25"/>
      <c r="CFY29" s="25"/>
      <c r="CFZ29" s="25"/>
      <c r="CGA29" s="25"/>
      <c r="CGB29" s="25"/>
      <c r="CGC29" s="25"/>
      <c r="CGD29" s="25"/>
      <c r="CGE29" s="25"/>
      <c r="CGF29" s="25"/>
      <c r="CGG29" s="25"/>
      <c r="CGH29" s="25"/>
      <c r="CGI29" s="25"/>
      <c r="CGJ29" s="25"/>
      <c r="CGK29" s="25"/>
      <c r="CGL29" s="25"/>
      <c r="CGM29" s="25"/>
      <c r="CGN29" s="25"/>
      <c r="CGO29" s="25"/>
      <c r="CGP29" s="25"/>
      <c r="CGQ29" s="25"/>
      <c r="CGR29" s="25"/>
      <c r="CGS29" s="25"/>
      <c r="CGT29" s="25"/>
      <c r="CGU29" s="25"/>
      <c r="CGV29" s="25"/>
      <c r="CGW29" s="25"/>
      <c r="CGX29" s="25"/>
      <c r="CGY29" s="25"/>
      <c r="CGZ29" s="25"/>
      <c r="CHA29" s="25"/>
      <c r="CHB29" s="25"/>
      <c r="CHC29" s="25"/>
      <c r="CHD29" s="25"/>
      <c r="CHE29" s="25"/>
      <c r="CHF29" s="25"/>
      <c r="CHG29" s="25"/>
      <c r="CHH29" s="25"/>
      <c r="CHI29" s="25"/>
      <c r="CHJ29" s="25"/>
      <c r="CHK29" s="25"/>
      <c r="CHL29" s="25"/>
      <c r="CHM29" s="25"/>
      <c r="CHN29" s="25"/>
      <c r="CHO29" s="25"/>
      <c r="CHP29" s="25"/>
      <c r="CHQ29" s="25"/>
      <c r="CHR29" s="25"/>
      <c r="CHS29" s="25"/>
      <c r="CHT29" s="25"/>
      <c r="CHU29" s="25"/>
      <c r="CHV29" s="25"/>
      <c r="CHW29" s="25"/>
      <c r="CHX29" s="25"/>
      <c r="CHY29" s="25"/>
      <c r="CHZ29" s="25"/>
      <c r="CIA29" s="25"/>
      <c r="CIB29" s="25"/>
      <c r="CIC29" s="25"/>
      <c r="CID29" s="25"/>
      <c r="CIE29" s="25"/>
      <c r="CIF29" s="25"/>
      <c r="CIG29" s="25"/>
      <c r="CIH29" s="25"/>
      <c r="CII29" s="25"/>
      <c r="CIJ29" s="25"/>
      <c r="CIK29" s="25"/>
      <c r="CIL29" s="25"/>
      <c r="CIM29" s="25"/>
      <c r="CIN29" s="25"/>
      <c r="CIO29" s="25"/>
      <c r="CIP29" s="25"/>
      <c r="CIQ29" s="25"/>
      <c r="CIR29" s="25"/>
      <c r="CIS29" s="25"/>
      <c r="CIT29" s="25"/>
      <c r="CIU29" s="25"/>
      <c r="CIV29" s="25"/>
      <c r="CIW29" s="25"/>
      <c r="CIX29" s="25"/>
      <c r="CIY29" s="25"/>
      <c r="CIZ29" s="25"/>
      <c r="CJA29" s="25"/>
      <c r="CJB29" s="25"/>
      <c r="CJC29" s="25"/>
      <c r="CJD29" s="25"/>
      <c r="CJE29" s="25"/>
      <c r="CJF29" s="25"/>
      <c r="CJG29" s="25"/>
      <c r="CJH29" s="25"/>
      <c r="CJI29" s="25"/>
      <c r="CJJ29" s="25"/>
      <c r="CJK29" s="25"/>
      <c r="CJL29" s="25"/>
      <c r="CJM29" s="25"/>
      <c r="CJN29" s="25"/>
      <c r="CJO29" s="25"/>
      <c r="CJP29" s="25"/>
      <c r="CJQ29" s="25"/>
      <c r="CJR29" s="25"/>
      <c r="CJS29" s="25"/>
      <c r="CJT29" s="25"/>
      <c r="CJU29" s="25"/>
      <c r="CJV29" s="25"/>
      <c r="CJW29" s="25"/>
      <c r="CJX29" s="25"/>
      <c r="CJY29" s="25"/>
      <c r="CJZ29" s="25"/>
      <c r="CKA29" s="25"/>
      <c r="CKB29" s="25"/>
      <c r="CKC29" s="25"/>
      <c r="CKD29" s="25"/>
      <c r="CKE29" s="25"/>
      <c r="CKF29" s="25"/>
      <c r="CKG29" s="25"/>
      <c r="CKH29" s="25"/>
      <c r="CKI29" s="25"/>
      <c r="CKJ29" s="25"/>
      <c r="CKK29" s="25"/>
      <c r="CKL29" s="25"/>
      <c r="CKM29" s="25"/>
      <c r="CKN29" s="25"/>
      <c r="CKO29" s="25"/>
      <c r="CKP29" s="25"/>
      <c r="CKQ29" s="25"/>
      <c r="CKR29" s="25"/>
      <c r="CKS29" s="25"/>
      <c r="CKT29" s="25"/>
      <c r="CKU29" s="25"/>
      <c r="CKV29" s="25"/>
      <c r="CKW29" s="25"/>
      <c r="CKX29" s="25"/>
      <c r="CKY29" s="25"/>
      <c r="CKZ29" s="25"/>
      <c r="CLA29" s="25"/>
      <c r="CLB29" s="25"/>
      <c r="CLC29" s="25"/>
      <c r="CLD29" s="25"/>
      <c r="CLE29" s="25"/>
      <c r="CLF29" s="25"/>
      <c r="CLG29" s="25"/>
      <c r="CLH29" s="25"/>
      <c r="CLI29" s="25"/>
      <c r="CLJ29" s="25"/>
      <c r="CLK29" s="25"/>
      <c r="CLL29" s="25"/>
      <c r="CLM29" s="25"/>
      <c r="CLN29" s="25"/>
      <c r="CLO29" s="25"/>
      <c r="CLP29" s="25"/>
      <c r="CLQ29" s="25"/>
      <c r="CLR29" s="25"/>
      <c r="CLS29" s="25"/>
      <c r="CLT29" s="25"/>
      <c r="CLU29" s="25"/>
      <c r="CLV29" s="25"/>
      <c r="CLW29" s="25"/>
      <c r="CLX29" s="25"/>
      <c r="CLY29" s="25"/>
      <c r="CLZ29" s="25"/>
      <c r="CMA29" s="25"/>
      <c r="CMB29" s="25"/>
      <c r="CMC29" s="25"/>
      <c r="CMD29" s="25"/>
      <c r="CME29" s="25"/>
      <c r="CMF29" s="25"/>
      <c r="CMG29" s="25"/>
      <c r="CMH29" s="25"/>
      <c r="CMI29" s="25"/>
      <c r="CMJ29" s="25"/>
      <c r="CMK29" s="25"/>
      <c r="CML29" s="25"/>
      <c r="CMM29" s="25"/>
      <c r="CMN29" s="25"/>
      <c r="CMO29" s="25"/>
      <c r="CMP29" s="25"/>
      <c r="CMQ29" s="25"/>
      <c r="CMR29" s="25"/>
      <c r="CMS29" s="25"/>
      <c r="CMT29" s="25"/>
      <c r="CMU29" s="25"/>
      <c r="CMV29" s="25"/>
      <c r="CMW29" s="25"/>
      <c r="CMX29" s="25"/>
      <c r="CMY29" s="25"/>
      <c r="CMZ29" s="25"/>
      <c r="CNA29" s="25"/>
      <c r="CNB29" s="25"/>
      <c r="CNC29" s="25"/>
      <c r="CND29" s="25"/>
      <c r="CNE29" s="25"/>
      <c r="CNF29" s="25"/>
      <c r="CNG29" s="25"/>
      <c r="CNH29" s="25"/>
      <c r="CNI29" s="25"/>
      <c r="CNJ29" s="25"/>
      <c r="CNK29" s="25"/>
      <c r="CNL29" s="25"/>
      <c r="CNM29" s="25"/>
      <c r="CNN29" s="25"/>
      <c r="CNO29" s="25"/>
      <c r="CNP29" s="25"/>
      <c r="CNQ29" s="25"/>
      <c r="CNR29" s="25"/>
      <c r="CNS29" s="25"/>
      <c r="CNT29" s="25"/>
      <c r="CNU29" s="25"/>
      <c r="CNV29" s="25"/>
      <c r="CNW29" s="25"/>
      <c r="CNX29" s="25"/>
      <c r="CNY29" s="25"/>
      <c r="CNZ29" s="25"/>
      <c r="COA29" s="25"/>
      <c r="COB29" s="25"/>
      <c r="COC29" s="25"/>
      <c r="COD29" s="25"/>
      <c r="COE29" s="25"/>
      <c r="COF29" s="25"/>
      <c r="COG29" s="25"/>
      <c r="COH29" s="25"/>
      <c r="COI29" s="25"/>
      <c r="COJ29" s="25"/>
      <c r="COK29" s="25"/>
      <c r="COL29" s="25"/>
      <c r="COM29" s="25"/>
      <c r="CON29" s="25"/>
      <c r="COO29" s="25"/>
      <c r="COP29" s="25"/>
      <c r="COQ29" s="25"/>
      <c r="COR29" s="25"/>
      <c r="COS29" s="25"/>
      <c r="COT29" s="25"/>
      <c r="COU29" s="25"/>
      <c r="COV29" s="25"/>
      <c r="COW29" s="25"/>
      <c r="COX29" s="25"/>
      <c r="COY29" s="25"/>
      <c r="COZ29" s="25"/>
      <c r="CPA29" s="25"/>
      <c r="CPB29" s="25"/>
      <c r="CPC29" s="25"/>
      <c r="CPD29" s="25"/>
      <c r="CPE29" s="25"/>
      <c r="CPF29" s="25"/>
      <c r="CPG29" s="25"/>
      <c r="CPH29" s="25"/>
      <c r="CPI29" s="25"/>
      <c r="CPJ29" s="25"/>
      <c r="CPK29" s="25"/>
      <c r="CPL29" s="25"/>
      <c r="CPM29" s="25"/>
      <c r="CPN29" s="25"/>
      <c r="CPO29" s="25"/>
      <c r="CPP29" s="25"/>
      <c r="CPQ29" s="25"/>
      <c r="CPR29" s="25"/>
      <c r="CPS29" s="25"/>
      <c r="CPT29" s="25"/>
      <c r="CPU29" s="25"/>
      <c r="CPV29" s="25"/>
      <c r="CPW29" s="25"/>
      <c r="CPX29" s="25"/>
      <c r="CPY29" s="25"/>
      <c r="CPZ29" s="25"/>
      <c r="CQA29" s="25"/>
      <c r="CQB29" s="25"/>
      <c r="CQC29" s="25"/>
      <c r="CQD29" s="25"/>
      <c r="CQE29" s="25"/>
      <c r="CQF29" s="25"/>
      <c r="CQG29" s="25"/>
      <c r="CQH29" s="25"/>
      <c r="CQI29" s="25"/>
      <c r="CQJ29" s="25"/>
      <c r="CQK29" s="25"/>
      <c r="CQL29" s="25"/>
      <c r="CQM29" s="25"/>
      <c r="CQN29" s="25"/>
      <c r="CQO29" s="25"/>
      <c r="CQP29" s="25"/>
      <c r="CQQ29" s="25"/>
      <c r="CQR29" s="25"/>
      <c r="CQS29" s="25"/>
      <c r="CQT29" s="25"/>
      <c r="CQU29" s="25"/>
      <c r="CQV29" s="25"/>
      <c r="CQW29" s="25"/>
      <c r="CQX29" s="25"/>
      <c r="CQY29" s="25"/>
      <c r="CQZ29" s="25"/>
      <c r="CRA29" s="25"/>
      <c r="CRB29" s="25"/>
      <c r="CRC29" s="25"/>
      <c r="CRD29" s="25"/>
      <c r="CRE29" s="25"/>
      <c r="CRF29" s="25"/>
      <c r="CRG29" s="25"/>
      <c r="CRH29" s="25"/>
      <c r="CRI29" s="25"/>
      <c r="CRJ29" s="25"/>
      <c r="CRK29" s="25"/>
      <c r="CRL29" s="25"/>
      <c r="CRM29" s="25"/>
      <c r="CRN29" s="25"/>
      <c r="CRO29" s="25"/>
      <c r="CRP29" s="25"/>
      <c r="CRQ29" s="25"/>
      <c r="CRR29" s="25"/>
      <c r="CRS29" s="25"/>
      <c r="CRT29" s="25"/>
      <c r="CRU29" s="25"/>
      <c r="CRV29" s="25"/>
      <c r="CRW29" s="25"/>
      <c r="CRX29" s="25"/>
      <c r="CRY29" s="25"/>
      <c r="CRZ29" s="25"/>
      <c r="CSA29" s="25"/>
      <c r="CSB29" s="25"/>
      <c r="CSC29" s="25"/>
      <c r="CSD29" s="25"/>
      <c r="CSE29" s="25"/>
      <c r="CSF29" s="25"/>
      <c r="CSG29" s="25"/>
      <c r="CSH29" s="25"/>
      <c r="CSI29" s="25"/>
      <c r="CSJ29" s="25"/>
      <c r="CSK29" s="25"/>
      <c r="CSL29" s="25"/>
      <c r="CSM29" s="25"/>
      <c r="CSN29" s="25"/>
      <c r="CSO29" s="25"/>
      <c r="CSP29" s="25"/>
      <c r="CSQ29" s="25"/>
      <c r="CSR29" s="25"/>
      <c r="CSS29" s="25"/>
      <c r="CST29" s="25"/>
      <c r="CSU29" s="25"/>
      <c r="CSV29" s="25"/>
      <c r="CSW29" s="25"/>
      <c r="CSX29" s="25"/>
      <c r="CSY29" s="25"/>
      <c r="CSZ29" s="25"/>
      <c r="CTA29" s="25"/>
      <c r="CTB29" s="25"/>
      <c r="CTC29" s="25"/>
      <c r="CTD29" s="25"/>
      <c r="CTE29" s="25"/>
      <c r="CTF29" s="25"/>
      <c r="CTG29" s="25"/>
      <c r="CTH29" s="25"/>
      <c r="CTI29" s="25"/>
      <c r="CTJ29" s="25"/>
      <c r="CTK29" s="25"/>
      <c r="CTL29" s="25"/>
      <c r="CTM29" s="25"/>
      <c r="CTN29" s="25"/>
      <c r="CTO29" s="25"/>
      <c r="CTP29" s="25"/>
      <c r="CTQ29" s="25"/>
      <c r="CTR29" s="25"/>
      <c r="CTS29" s="25"/>
      <c r="CTT29" s="25"/>
      <c r="CTU29" s="25"/>
      <c r="CTV29" s="25"/>
      <c r="CTW29" s="25"/>
      <c r="CTX29" s="25"/>
      <c r="CTY29" s="25"/>
      <c r="CTZ29" s="25"/>
      <c r="CUA29" s="25"/>
      <c r="CUB29" s="25"/>
      <c r="CUC29" s="25"/>
      <c r="CUD29" s="25"/>
      <c r="CUE29" s="25"/>
      <c r="CUF29" s="25"/>
      <c r="CUG29" s="25"/>
      <c r="CUH29" s="25"/>
      <c r="CUI29" s="25"/>
      <c r="CUJ29" s="25"/>
      <c r="CUK29" s="25"/>
      <c r="CUL29" s="25"/>
      <c r="CUM29" s="25"/>
      <c r="CUN29" s="25"/>
      <c r="CUO29" s="25"/>
      <c r="CUP29" s="25"/>
      <c r="CUQ29" s="25"/>
      <c r="CUR29" s="25"/>
      <c r="CUS29" s="25"/>
      <c r="CUT29" s="25"/>
      <c r="CUU29" s="25"/>
      <c r="CUV29" s="25"/>
      <c r="CUW29" s="25"/>
      <c r="CUX29" s="25"/>
      <c r="CUY29" s="25"/>
      <c r="CUZ29" s="25"/>
      <c r="CVA29" s="25"/>
      <c r="CVB29" s="25"/>
      <c r="CVC29" s="25"/>
      <c r="CVD29" s="25"/>
      <c r="CVE29" s="25"/>
      <c r="CVF29" s="25"/>
      <c r="CVG29" s="25"/>
      <c r="CVH29" s="25"/>
      <c r="CVI29" s="25"/>
      <c r="CVJ29" s="25"/>
      <c r="CVK29" s="25"/>
      <c r="CVL29" s="25"/>
      <c r="CVM29" s="25"/>
      <c r="CVN29" s="25"/>
      <c r="CVO29" s="25"/>
      <c r="CVP29" s="25"/>
      <c r="CVQ29" s="25"/>
      <c r="CVR29" s="25"/>
      <c r="CVS29" s="25"/>
      <c r="CVT29" s="25"/>
      <c r="CVU29" s="25"/>
      <c r="CVV29" s="25"/>
      <c r="CVW29" s="25"/>
      <c r="CVX29" s="25"/>
      <c r="CVY29" s="25"/>
      <c r="CVZ29" s="25"/>
      <c r="CWA29" s="25"/>
      <c r="CWB29" s="25"/>
      <c r="CWC29" s="25"/>
      <c r="CWD29" s="25"/>
      <c r="CWE29" s="25"/>
      <c r="CWF29" s="25"/>
      <c r="CWG29" s="25"/>
      <c r="CWH29" s="25"/>
      <c r="CWI29" s="25"/>
      <c r="CWJ29" s="25"/>
      <c r="CWK29" s="25"/>
      <c r="CWL29" s="25"/>
      <c r="CWM29" s="25"/>
      <c r="CWN29" s="25"/>
      <c r="CWO29" s="25"/>
      <c r="CWP29" s="25"/>
      <c r="CWQ29" s="25"/>
      <c r="CWR29" s="25"/>
      <c r="CWS29" s="25"/>
      <c r="CWT29" s="25"/>
      <c r="CWU29" s="25"/>
      <c r="CWV29" s="25"/>
      <c r="CWW29" s="25"/>
      <c r="CWX29" s="25"/>
      <c r="CWY29" s="25"/>
      <c r="CWZ29" s="25"/>
      <c r="CXA29" s="25"/>
      <c r="CXB29" s="25"/>
      <c r="CXC29" s="25"/>
      <c r="CXD29" s="25"/>
      <c r="CXE29" s="25"/>
      <c r="CXF29" s="25"/>
      <c r="CXG29" s="25"/>
      <c r="CXH29" s="25"/>
      <c r="CXI29" s="25"/>
      <c r="CXJ29" s="25"/>
      <c r="CXK29" s="25"/>
      <c r="CXL29" s="25"/>
      <c r="CXM29" s="25"/>
      <c r="CXN29" s="25"/>
      <c r="CXO29" s="25"/>
      <c r="CXP29" s="25"/>
      <c r="CXQ29" s="25"/>
      <c r="CXR29" s="25"/>
      <c r="CXS29" s="25"/>
      <c r="CXT29" s="25"/>
      <c r="CXU29" s="25"/>
      <c r="CXV29" s="25"/>
      <c r="CXW29" s="25"/>
      <c r="CXX29" s="25"/>
      <c r="CXY29" s="25"/>
      <c r="CXZ29" s="25"/>
      <c r="CYA29" s="25"/>
      <c r="CYB29" s="25"/>
      <c r="CYC29" s="25"/>
      <c r="CYD29" s="25"/>
      <c r="CYE29" s="25"/>
      <c r="CYF29" s="25"/>
      <c r="CYG29" s="25"/>
      <c r="CYH29" s="25"/>
      <c r="CYI29" s="25"/>
      <c r="CYJ29" s="25"/>
      <c r="CYK29" s="25"/>
      <c r="CYL29" s="25"/>
      <c r="CYM29" s="25"/>
      <c r="CYN29" s="25"/>
      <c r="CYO29" s="25"/>
      <c r="CYP29" s="25"/>
      <c r="CYQ29" s="25"/>
      <c r="CYR29" s="25"/>
      <c r="CYS29" s="25"/>
      <c r="CYT29" s="25"/>
      <c r="CYU29" s="25"/>
      <c r="CYV29" s="25"/>
      <c r="CYW29" s="25"/>
      <c r="CYX29" s="25"/>
      <c r="CYY29" s="25"/>
      <c r="CYZ29" s="25"/>
      <c r="CZA29" s="25"/>
      <c r="CZB29" s="25"/>
      <c r="CZC29" s="25"/>
      <c r="CZD29" s="25"/>
      <c r="CZE29" s="25"/>
      <c r="CZF29" s="25"/>
      <c r="CZG29" s="25"/>
      <c r="CZH29" s="25"/>
      <c r="CZI29" s="25"/>
      <c r="CZJ29" s="25"/>
      <c r="CZK29" s="25"/>
      <c r="CZL29" s="25"/>
      <c r="CZM29" s="25"/>
      <c r="CZN29" s="25"/>
      <c r="CZO29" s="25"/>
      <c r="CZP29" s="25"/>
      <c r="CZQ29" s="25"/>
      <c r="CZR29" s="25"/>
      <c r="CZS29" s="25"/>
      <c r="CZT29" s="25"/>
      <c r="CZU29" s="25"/>
      <c r="CZV29" s="25"/>
      <c r="CZW29" s="25"/>
      <c r="CZX29" s="25"/>
      <c r="CZY29" s="25"/>
      <c r="CZZ29" s="25"/>
      <c r="DAA29" s="25"/>
      <c r="DAB29" s="25"/>
      <c r="DAC29" s="25"/>
      <c r="DAD29" s="25"/>
      <c r="DAE29" s="25"/>
      <c r="DAF29" s="25"/>
      <c r="DAG29" s="25"/>
      <c r="DAH29" s="25"/>
      <c r="DAI29" s="25"/>
      <c r="DAJ29" s="25"/>
      <c r="DAK29" s="25"/>
      <c r="DAL29" s="25"/>
      <c r="DAM29" s="25"/>
      <c r="DAN29" s="25"/>
      <c r="DAO29" s="25"/>
      <c r="DAP29" s="25"/>
      <c r="DAQ29" s="25"/>
      <c r="DAR29" s="25"/>
      <c r="DAS29" s="25"/>
      <c r="DAT29" s="25"/>
      <c r="DAU29" s="25"/>
      <c r="DAV29" s="25"/>
      <c r="DAW29" s="25"/>
      <c r="DAX29" s="25"/>
      <c r="DAY29" s="25"/>
      <c r="DAZ29" s="25"/>
      <c r="DBA29" s="25"/>
      <c r="DBB29" s="25"/>
      <c r="DBC29" s="25"/>
      <c r="DBD29" s="25"/>
      <c r="DBE29" s="25"/>
      <c r="DBF29" s="25"/>
      <c r="DBG29" s="25"/>
      <c r="DBH29" s="25"/>
      <c r="DBI29" s="25"/>
      <c r="DBJ29" s="25"/>
      <c r="DBK29" s="25"/>
      <c r="DBL29" s="25"/>
      <c r="DBM29" s="25"/>
      <c r="DBN29" s="25"/>
      <c r="DBO29" s="25"/>
      <c r="DBP29" s="25"/>
      <c r="DBQ29" s="25"/>
      <c r="DBR29" s="25"/>
      <c r="DBS29" s="25"/>
      <c r="DBT29" s="25"/>
      <c r="DBU29" s="25"/>
      <c r="DBV29" s="25"/>
      <c r="DBW29" s="25"/>
      <c r="DBX29" s="25"/>
      <c r="DBY29" s="25"/>
      <c r="DBZ29" s="25"/>
      <c r="DCA29" s="25"/>
      <c r="DCB29" s="25"/>
      <c r="DCC29" s="25"/>
      <c r="DCD29" s="25"/>
      <c r="DCE29" s="25"/>
      <c r="DCF29" s="25"/>
      <c r="DCG29" s="25"/>
      <c r="DCH29" s="25"/>
      <c r="DCI29" s="25"/>
      <c r="DCJ29" s="25"/>
      <c r="DCK29" s="25"/>
      <c r="DCL29" s="25"/>
      <c r="DCM29" s="25"/>
      <c r="DCN29" s="25"/>
      <c r="DCO29" s="25"/>
      <c r="DCP29" s="25"/>
      <c r="DCQ29" s="25"/>
      <c r="DCR29" s="25"/>
      <c r="DCS29" s="25"/>
      <c r="DCT29" s="25"/>
      <c r="DCU29" s="25"/>
      <c r="DCV29" s="25"/>
      <c r="DCW29" s="25"/>
      <c r="DCX29" s="25"/>
      <c r="DCY29" s="25"/>
      <c r="DCZ29" s="25"/>
      <c r="DDA29" s="25"/>
      <c r="DDB29" s="25"/>
      <c r="DDC29" s="25"/>
      <c r="DDD29" s="25"/>
      <c r="DDE29" s="25"/>
      <c r="DDF29" s="25"/>
      <c r="DDG29" s="25"/>
      <c r="DDH29" s="25"/>
      <c r="DDI29" s="25"/>
      <c r="DDJ29" s="25"/>
      <c r="DDK29" s="25"/>
      <c r="DDL29" s="25"/>
      <c r="DDM29" s="25"/>
      <c r="DDN29" s="25"/>
      <c r="DDO29" s="25"/>
      <c r="DDP29" s="25"/>
      <c r="DDQ29" s="25"/>
      <c r="DDR29" s="25"/>
      <c r="DDS29" s="25"/>
      <c r="DDT29" s="25"/>
      <c r="DDU29" s="25"/>
      <c r="DDV29" s="25"/>
      <c r="DDW29" s="25"/>
      <c r="DDX29" s="25"/>
      <c r="DDY29" s="25"/>
      <c r="DDZ29" s="25"/>
      <c r="DEA29" s="25"/>
      <c r="DEB29" s="25"/>
      <c r="DEC29" s="25"/>
      <c r="DED29" s="25"/>
      <c r="DEE29" s="25"/>
      <c r="DEF29" s="25"/>
      <c r="DEG29" s="25"/>
      <c r="DEH29" s="25"/>
      <c r="DEI29" s="25"/>
      <c r="DEJ29" s="25"/>
      <c r="DEK29" s="25"/>
      <c r="DEL29" s="25"/>
      <c r="DEM29" s="25"/>
      <c r="DEN29" s="25"/>
      <c r="DEO29" s="25"/>
      <c r="DEP29" s="25"/>
      <c r="DEQ29" s="25"/>
      <c r="DER29" s="25"/>
      <c r="DES29" s="25"/>
      <c r="DET29" s="25"/>
      <c r="DEU29" s="25"/>
      <c r="DEV29" s="25"/>
      <c r="DEW29" s="25"/>
      <c r="DEX29" s="25"/>
      <c r="DEY29" s="25"/>
      <c r="DEZ29" s="25"/>
      <c r="DFA29" s="25"/>
      <c r="DFB29" s="25"/>
      <c r="DFC29" s="25"/>
      <c r="DFD29" s="25"/>
      <c r="DFE29" s="25"/>
      <c r="DFF29" s="25"/>
      <c r="DFG29" s="25"/>
      <c r="DFH29" s="25"/>
      <c r="DFI29" s="25"/>
      <c r="DFJ29" s="25"/>
      <c r="DFK29" s="25"/>
      <c r="DFL29" s="25"/>
      <c r="DFM29" s="25"/>
      <c r="DFN29" s="25"/>
      <c r="DFO29" s="25"/>
      <c r="DFP29" s="25"/>
      <c r="DFQ29" s="25"/>
      <c r="DFR29" s="25"/>
      <c r="DFS29" s="25"/>
      <c r="DFT29" s="25"/>
      <c r="DFU29" s="25"/>
      <c r="DFV29" s="25"/>
      <c r="DFW29" s="25"/>
      <c r="DFX29" s="25"/>
      <c r="DFY29" s="25"/>
      <c r="DFZ29" s="25"/>
      <c r="DGA29" s="25"/>
      <c r="DGB29" s="25"/>
      <c r="DGC29" s="25"/>
      <c r="DGD29" s="25"/>
      <c r="DGE29" s="25"/>
      <c r="DGF29" s="25"/>
      <c r="DGG29" s="25"/>
      <c r="DGH29" s="25"/>
      <c r="DGI29" s="25"/>
      <c r="DGJ29" s="25"/>
      <c r="DGK29" s="25"/>
      <c r="DGL29" s="25"/>
      <c r="DGM29" s="25"/>
      <c r="DGN29" s="25"/>
      <c r="DGO29" s="25"/>
      <c r="DGP29" s="25"/>
      <c r="DGQ29" s="25"/>
      <c r="DGR29" s="25"/>
      <c r="DGS29" s="25"/>
      <c r="DGT29" s="25"/>
      <c r="DGU29" s="25"/>
      <c r="DGV29" s="25"/>
      <c r="DGW29" s="25"/>
      <c r="DGX29" s="25"/>
      <c r="DGY29" s="25"/>
      <c r="DGZ29" s="25"/>
      <c r="DHA29" s="25"/>
      <c r="DHB29" s="25"/>
      <c r="DHC29" s="25"/>
      <c r="DHD29" s="25"/>
      <c r="DHE29" s="25"/>
      <c r="DHF29" s="25"/>
      <c r="DHG29" s="25"/>
      <c r="DHH29" s="25"/>
      <c r="DHI29" s="25"/>
      <c r="DHJ29" s="25"/>
      <c r="DHK29" s="25"/>
      <c r="DHL29" s="25"/>
      <c r="DHM29" s="25"/>
      <c r="DHN29" s="25"/>
      <c r="DHO29" s="25"/>
      <c r="DHP29" s="25"/>
      <c r="DHQ29" s="25"/>
      <c r="DHR29" s="25"/>
      <c r="DHS29" s="25"/>
      <c r="DHT29" s="25"/>
      <c r="DHU29" s="25"/>
      <c r="DHV29" s="25"/>
      <c r="DHW29" s="25"/>
      <c r="DHX29" s="25"/>
      <c r="DHY29" s="25"/>
      <c r="DHZ29" s="25"/>
      <c r="DIA29" s="25"/>
      <c r="DIB29" s="25"/>
      <c r="DIC29" s="25"/>
      <c r="DID29" s="25"/>
      <c r="DIE29" s="25"/>
      <c r="DIF29" s="25"/>
      <c r="DIG29" s="25"/>
      <c r="DIH29" s="25"/>
      <c r="DII29" s="25"/>
      <c r="DIJ29" s="25"/>
      <c r="DIK29" s="25"/>
      <c r="DIL29" s="25"/>
      <c r="DIM29" s="25"/>
      <c r="DIN29" s="25"/>
      <c r="DIO29" s="25"/>
      <c r="DIP29" s="25"/>
      <c r="DIQ29" s="25"/>
      <c r="DIR29" s="25"/>
      <c r="DIS29" s="25"/>
      <c r="DIT29" s="25"/>
      <c r="DIU29" s="25"/>
      <c r="DIV29" s="25"/>
      <c r="DIW29" s="25"/>
      <c r="DIX29" s="25"/>
      <c r="DIY29" s="25"/>
      <c r="DIZ29" s="25"/>
      <c r="DJA29" s="25"/>
      <c r="DJB29" s="25"/>
      <c r="DJC29" s="25"/>
      <c r="DJD29" s="25"/>
      <c r="DJE29" s="25"/>
      <c r="DJF29" s="25"/>
      <c r="DJG29" s="25"/>
      <c r="DJH29" s="25"/>
      <c r="DJI29" s="25"/>
      <c r="DJJ29" s="25"/>
      <c r="DJK29" s="25"/>
      <c r="DJL29" s="25"/>
      <c r="DJM29" s="25"/>
      <c r="DJN29" s="25"/>
      <c r="DJO29" s="25"/>
      <c r="DJP29" s="25"/>
      <c r="DJQ29" s="25"/>
      <c r="DJR29" s="25"/>
      <c r="DJS29" s="25"/>
      <c r="DJT29" s="25"/>
      <c r="DJU29" s="25"/>
      <c r="DJV29" s="25"/>
      <c r="DJW29" s="25"/>
      <c r="DJX29" s="25"/>
      <c r="DJY29" s="25"/>
      <c r="DJZ29" s="25"/>
      <c r="DKA29" s="25"/>
      <c r="DKB29" s="25"/>
      <c r="DKC29" s="25"/>
      <c r="DKD29" s="25"/>
      <c r="DKE29" s="25"/>
      <c r="DKF29" s="25"/>
      <c r="DKG29" s="25"/>
      <c r="DKH29" s="25"/>
      <c r="DKI29" s="25"/>
      <c r="DKJ29" s="25"/>
      <c r="DKK29" s="25"/>
      <c r="DKL29" s="25"/>
      <c r="DKM29" s="25"/>
      <c r="DKN29" s="25"/>
      <c r="DKO29" s="25"/>
      <c r="DKP29" s="25"/>
      <c r="DKQ29" s="25"/>
      <c r="DKR29" s="25"/>
      <c r="DKS29" s="25"/>
      <c r="DKT29" s="25"/>
      <c r="DKU29" s="25"/>
      <c r="DKV29" s="25"/>
      <c r="DKW29" s="25"/>
      <c r="DKX29" s="25"/>
      <c r="DKY29" s="25"/>
      <c r="DKZ29" s="25"/>
      <c r="DLA29" s="25"/>
      <c r="DLB29" s="25"/>
      <c r="DLC29" s="25"/>
      <c r="DLD29" s="25"/>
      <c r="DLE29" s="25"/>
      <c r="DLF29" s="25"/>
      <c r="DLG29" s="25"/>
      <c r="DLH29" s="25"/>
      <c r="DLI29" s="25"/>
      <c r="DLJ29" s="25"/>
      <c r="DLK29" s="25"/>
      <c r="DLL29" s="25"/>
      <c r="DLM29" s="25"/>
      <c r="DLN29" s="25"/>
      <c r="DLO29" s="25"/>
      <c r="DLP29" s="25"/>
      <c r="DLQ29" s="25"/>
      <c r="DLR29" s="25"/>
      <c r="DLS29" s="25"/>
      <c r="DLT29" s="25"/>
      <c r="DLU29" s="25"/>
      <c r="DLV29" s="25"/>
      <c r="DLW29" s="25"/>
      <c r="DLX29" s="25"/>
      <c r="DLY29" s="25"/>
      <c r="DLZ29" s="25"/>
      <c r="DMA29" s="25"/>
      <c r="DMB29" s="25"/>
      <c r="DMC29" s="25"/>
      <c r="DMD29" s="25"/>
      <c r="DME29" s="25"/>
      <c r="DMF29" s="25"/>
      <c r="DMG29" s="25"/>
      <c r="DMH29" s="25"/>
      <c r="DMI29" s="25"/>
      <c r="DMJ29" s="25"/>
      <c r="DMK29" s="25"/>
      <c r="DML29" s="25"/>
      <c r="DMM29" s="25"/>
      <c r="DMN29" s="25"/>
      <c r="DMO29" s="25"/>
      <c r="DMP29" s="25"/>
      <c r="DMQ29" s="25"/>
      <c r="DMR29" s="25"/>
      <c r="DMS29" s="25"/>
      <c r="DMT29" s="25"/>
      <c r="DMU29" s="25"/>
      <c r="DMV29" s="25"/>
      <c r="DMW29" s="25"/>
      <c r="DMX29" s="25"/>
      <c r="DMY29" s="25"/>
      <c r="DMZ29" s="25"/>
      <c r="DNA29" s="25"/>
      <c r="DNB29" s="25"/>
      <c r="DNC29" s="25"/>
      <c r="DND29" s="25"/>
      <c r="DNE29" s="25"/>
      <c r="DNF29" s="25"/>
      <c r="DNG29" s="25"/>
      <c r="DNH29" s="25"/>
      <c r="DNI29" s="25"/>
      <c r="DNJ29" s="25"/>
      <c r="DNK29" s="25"/>
      <c r="DNL29" s="25"/>
      <c r="DNM29" s="25"/>
      <c r="DNN29" s="25"/>
      <c r="DNO29" s="25"/>
      <c r="DNP29" s="25"/>
      <c r="DNQ29" s="25"/>
      <c r="DNR29" s="25"/>
      <c r="DNS29" s="25"/>
      <c r="DNT29" s="25"/>
      <c r="DNU29" s="25"/>
      <c r="DNV29" s="25"/>
      <c r="DNW29" s="25"/>
      <c r="DNX29" s="25"/>
      <c r="DNY29" s="25"/>
      <c r="DNZ29" s="25"/>
      <c r="DOA29" s="25"/>
      <c r="DOB29" s="25"/>
      <c r="DOC29" s="25"/>
      <c r="DOD29" s="25"/>
      <c r="DOE29" s="25"/>
      <c r="DOF29" s="25"/>
      <c r="DOG29" s="25"/>
      <c r="DOH29" s="25"/>
      <c r="DOI29" s="25"/>
      <c r="DOJ29" s="25"/>
      <c r="DOK29" s="25"/>
      <c r="DOL29" s="25"/>
      <c r="DOM29" s="25"/>
      <c r="DON29" s="25"/>
      <c r="DOO29" s="25"/>
      <c r="DOP29" s="25"/>
      <c r="DOQ29" s="25"/>
      <c r="DOR29" s="25"/>
      <c r="DOS29" s="25"/>
      <c r="DOT29" s="25"/>
      <c r="DOU29" s="25"/>
      <c r="DOV29" s="25"/>
      <c r="DOW29" s="25"/>
      <c r="DOX29" s="25"/>
      <c r="DOY29" s="25"/>
      <c r="DOZ29" s="25"/>
      <c r="DPA29" s="25"/>
      <c r="DPB29" s="25"/>
      <c r="DPC29" s="25"/>
      <c r="DPD29" s="25"/>
      <c r="DPE29" s="25"/>
      <c r="DPF29" s="25"/>
      <c r="DPG29" s="25"/>
      <c r="DPH29" s="25"/>
      <c r="DPI29" s="25"/>
      <c r="DPJ29" s="25"/>
      <c r="DPK29" s="25"/>
      <c r="DPL29" s="25"/>
      <c r="DPM29" s="25"/>
      <c r="DPN29" s="25"/>
      <c r="DPO29" s="25"/>
      <c r="DPP29" s="25"/>
      <c r="DPQ29" s="25"/>
      <c r="DPR29" s="25"/>
      <c r="DPS29" s="25"/>
      <c r="DPT29" s="25"/>
      <c r="DPU29" s="25"/>
      <c r="DPV29" s="25"/>
      <c r="DPW29" s="25"/>
      <c r="DPX29" s="25"/>
      <c r="DPY29" s="25"/>
      <c r="DPZ29" s="25"/>
      <c r="DQA29" s="25"/>
      <c r="DQB29" s="25"/>
      <c r="DQC29" s="25"/>
      <c r="DQD29" s="25"/>
      <c r="DQE29" s="25"/>
      <c r="DQF29" s="25"/>
      <c r="DQG29" s="25"/>
      <c r="DQH29" s="25"/>
      <c r="DQI29" s="25"/>
      <c r="DQJ29" s="25"/>
      <c r="DQK29" s="25"/>
      <c r="DQL29" s="25"/>
      <c r="DQM29" s="25"/>
      <c r="DQN29" s="25"/>
      <c r="DQO29" s="25"/>
      <c r="DQP29" s="25"/>
      <c r="DQQ29" s="25"/>
      <c r="DQR29" s="25"/>
      <c r="DQS29" s="25"/>
      <c r="DQT29" s="25"/>
      <c r="DQU29" s="25"/>
      <c r="DQV29" s="25"/>
      <c r="DQW29" s="25"/>
      <c r="DQX29" s="25"/>
      <c r="DQY29" s="25"/>
      <c r="DQZ29" s="25"/>
      <c r="DRA29" s="25"/>
      <c r="DRB29" s="25"/>
      <c r="DRC29" s="25"/>
      <c r="DRD29" s="25"/>
      <c r="DRE29" s="25"/>
      <c r="DRF29" s="25"/>
      <c r="DRG29" s="25"/>
      <c r="DRH29" s="25"/>
      <c r="DRI29" s="25"/>
      <c r="DRJ29" s="25"/>
      <c r="DRK29" s="25"/>
      <c r="DRL29" s="25"/>
      <c r="DRM29" s="25"/>
      <c r="DRN29" s="25"/>
      <c r="DRO29" s="25"/>
      <c r="DRP29" s="25"/>
      <c r="DRQ29" s="25"/>
      <c r="DRR29" s="25"/>
      <c r="DRS29" s="25"/>
      <c r="DRT29" s="25"/>
      <c r="DRU29" s="25"/>
      <c r="DRV29" s="25"/>
      <c r="DRW29" s="25"/>
      <c r="DRX29" s="25"/>
      <c r="DRY29" s="25"/>
      <c r="DRZ29" s="25"/>
      <c r="DSA29" s="25"/>
      <c r="DSB29" s="25"/>
      <c r="DSC29" s="25"/>
      <c r="DSD29" s="25"/>
      <c r="DSE29" s="25"/>
      <c r="DSF29" s="25"/>
      <c r="DSG29" s="25"/>
      <c r="DSH29" s="25"/>
      <c r="DSI29" s="25"/>
      <c r="DSJ29" s="25"/>
      <c r="DSK29" s="25"/>
      <c r="DSL29" s="25"/>
      <c r="DSM29" s="25"/>
      <c r="DSN29" s="25"/>
      <c r="DSO29" s="25"/>
      <c r="DSP29" s="25"/>
      <c r="DSQ29" s="25"/>
      <c r="DSR29" s="25"/>
      <c r="DSS29" s="25"/>
      <c r="DST29" s="25"/>
      <c r="DSU29" s="25"/>
      <c r="DSV29" s="25"/>
      <c r="DSW29" s="25"/>
      <c r="DSX29" s="25"/>
      <c r="DSY29" s="25"/>
      <c r="DSZ29" s="25"/>
      <c r="DTA29" s="25"/>
      <c r="DTB29" s="25"/>
      <c r="DTC29" s="25"/>
      <c r="DTD29" s="25"/>
      <c r="DTE29" s="25"/>
      <c r="DTF29" s="25"/>
      <c r="DTG29" s="25"/>
      <c r="DTH29" s="25"/>
      <c r="DTI29" s="25"/>
      <c r="DTJ29" s="25"/>
      <c r="DTK29" s="25"/>
      <c r="DTL29" s="25"/>
      <c r="DTM29" s="25"/>
      <c r="DTN29" s="25"/>
      <c r="DTO29" s="25"/>
      <c r="DTP29" s="25"/>
      <c r="DTQ29" s="25"/>
      <c r="DTR29" s="25"/>
      <c r="DTS29" s="25"/>
      <c r="DTT29" s="25"/>
      <c r="DTU29" s="25"/>
      <c r="DTV29" s="25"/>
      <c r="DTW29" s="25"/>
      <c r="DTX29" s="25"/>
      <c r="DTY29" s="25"/>
      <c r="DTZ29" s="25"/>
      <c r="DUA29" s="25"/>
      <c r="DUB29" s="25"/>
      <c r="DUC29" s="25"/>
      <c r="DUD29" s="25"/>
      <c r="DUE29" s="25"/>
      <c r="DUF29" s="25"/>
      <c r="DUG29" s="25"/>
      <c r="DUH29" s="25"/>
      <c r="DUI29" s="25"/>
      <c r="DUJ29" s="25"/>
      <c r="DUK29" s="25"/>
      <c r="DUL29" s="25"/>
      <c r="DUM29" s="25"/>
      <c r="DUN29" s="25"/>
      <c r="DUO29" s="25"/>
      <c r="DUP29" s="25"/>
      <c r="DUQ29" s="25"/>
      <c r="DUR29" s="25"/>
      <c r="DUS29" s="25"/>
      <c r="DUT29" s="25"/>
      <c r="DUU29" s="25"/>
      <c r="DUV29" s="25"/>
      <c r="DUW29" s="25"/>
      <c r="DUX29" s="25"/>
      <c r="DUY29" s="25"/>
      <c r="DUZ29" s="25"/>
      <c r="DVA29" s="25"/>
      <c r="DVB29" s="25"/>
      <c r="DVC29" s="25"/>
      <c r="DVD29" s="25"/>
      <c r="DVE29" s="25"/>
      <c r="DVF29" s="25"/>
      <c r="DVG29" s="25"/>
      <c r="DVH29" s="25"/>
      <c r="DVI29" s="25"/>
      <c r="DVJ29" s="25"/>
      <c r="DVK29" s="25"/>
      <c r="DVL29" s="25"/>
      <c r="DVM29" s="25"/>
      <c r="DVN29" s="25"/>
      <c r="DVO29" s="25"/>
      <c r="DVP29" s="25"/>
      <c r="DVQ29" s="25"/>
      <c r="DVR29" s="25"/>
      <c r="DVS29" s="25"/>
      <c r="DVT29" s="25"/>
      <c r="DVU29" s="25"/>
      <c r="DVV29" s="25"/>
      <c r="DVW29" s="25"/>
      <c r="DVX29" s="25"/>
      <c r="DVY29" s="25"/>
      <c r="DVZ29" s="25"/>
      <c r="DWA29" s="25"/>
      <c r="DWB29" s="25"/>
      <c r="DWC29" s="25"/>
      <c r="DWD29" s="25"/>
      <c r="DWE29" s="25"/>
      <c r="DWF29" s="25"/>
      <c r="DWG29" s="25"/>
      <c r="DWH29" s="25"/>
      <c r="DWI29" s="25"/>
      <c r="DWJ29" s="25"/>
      <c r="DWK29" s="25"/>
      <c r="DWL29" s="25"/>
      <c r="DWM29" s="25"/>
      <c r="DWN29" s="25"/>
      <c r="DWO29" s="25"/>
      <c r="DWP29" s="25"/>
      <c r="DWQ29" s="25"/>
      <c r="DWR29" s="25"/>
      <c r="DWS29" s="25"/>
      <c r="DWT29" s="25"/>
      <c r="DWU29" s="25"/>
      <c r="DWV29" s="25"/>
      <c r="DWW29" s="25"/>
      <c r="DWX29" s="25"/>
      <c r="DWY29" s="25"/>
      <c r="DWZ29" s="25"/>
      <c r="DXA29" s="25"/>
      <c r="DXB29" s="25"/>
      <c r="DXC29" s="25"/>
      <c r="DXD29" s="25"/>
      <c r="DXE29" s="25"/>
      <c r="DXF29" s="25"/>
      <c r="DXG29" s="25"/>
      <c r="DXH29" s="25"/>
      <c r="DXI29" s="25"/>
      <c r="DXJ29" s="25"/>
      <c r="DXK29" s="25"/>
      <c r="DXL29" s="25"/>
      <c r="DXM29" s="25"/>
      <c r="DXN29" s="25"/>
      <c r="DXO29" s="25"/>
      <c r="DXP29" s="25"/>
      <c r="DXQ29" s="25"/>
      <c r="DXR29" s="25"/>
      <c r="DXS29" s="25"/>
      <c r="DXT29" s="25"/>
      <c r="DXU29" s="25"/>
      <c r="DXV29" s="25"/>
      <c r="DXW29" s="25"/>
      <c r="DXX29" s="25"/>
      <c r="DXY29" s="25"/>
      <c r="DXZ29" s="25"/>
      <c r="DYA29" s="25"/>
      <c r="DYB29" s="25"/>
      <c r="DYC29" s="25"/>
      <c r="DYD29" s="25"/>
      <c r="DYE29" s="25"/>
      <c r="DYF29" s="25"/>
      <c r="DYG29" s="25"/>
      <c r="DYH29" s="25"/>
      <c r="DYI29" s="25"/>
      <c r="DYJ29" s="25"/>
      <c r="DYK29" s="25"/>
      <c r="DYL29" s="25"/>
      <c r="DYM29" s="25"/>
      <c r="DYN29" s="25"/>
      <c r="DYO29" s="25"/>
      <c r="DYP29" s="25"/>
      <c r="DYQ29" s="25"/>
      <c r="DYR29" s="25"/>
      <c r="DYS29" s="25"/>
      <c r="DYT29" s="25"/>
      <c r="DYU29" s="25"/>
      <c r="DYV29" s="25"/>
      <c r="DYW29" s="25"/>
      <c r="DYX29" s="25"/>
      <c r="DYY29" s="25"/>
      <c r="DYZ29" s="25"/>
      <c r="DZA29" s="25"/>
      <c r="DZB29" s="25"/>
      <c r="DZC29" s="25"/>
      <c r="DZD29" s="25"/>
      <c r="DZE29" s="25"/>
      <c r="DZF29" s="25"/>
      <c r="DZG29" s="25"/>
      <c r="DZH29" s="25"/>
      <c r="DZI29" s="25"/>
      <c r="DZJ29" s="25"/>
      <c r="DZK29" s="25"/>
      <c r="DZL29" s="25"/>
      <c r="DZM29" s="25"/>
      <c r="DZN29" s="25"/>
      <c r="DZO29" s="25"/>
      <c r="DZP29" s="25"/>
      <c r="DZQ29" s="25"/>
      <c r="DZR29" s="25"/>
      <c r="DZS29" s="25"/>
      <c r="DZT29" s="25"/>
      <c r="DZU29" s="25"/>
      <c r="DZV29" s="25"/>
      <c r="DZW29" s="25"/>
      <c r="DZX29" s="25"/>
      <c r="DZY29" s="25"/>
      <c r="DZZ29" s="25"/>
      <c r="EAA29" s="25"/>
      <c r="EAB29" s="25"/>
      <c r="EAC29" s="25"/>
      <c r="EAD29" s="25"/>
      <c r="EAE29" s="25"/>
      <c r="EAF29" s="25"/>
      <c r="EAG29" s="25"/>
      <c r="EAH29" s="25"/>
      <c r="EAI29" s="25"/>
      <c r="EAJ29" s="25"/>
      <c r="EAK29" s="25"/>
      <c r="EAL29" s="25"/>
      <c r="EAM29" s="25"/>
      <c r="EAN29" s="25"/>
      <c r="EAO29" s="25"/>
      <c r="EAP29" s="25"/>
      <c r="EAQ29" s="25"/>
      <c r="EAR29" s="25"/>
      <c r="EAS29" s="25"/>
      <c r="EAT29" s="25"/>
      <c r="EAU29" s="25"/>
      <c r="EAV29" s="25"/>
      <c r="EAW29" s="25"/>
      <c r="EAX29" s="25"/>
      <c r="EAY29" s="25"/>
      <c r="EAZ29" s="25"/>
      <c r="EBA29" s="25"/>
      <c r="EBB29" s="25"/>
      <c r="EBC29" s="25"/>
      <c r="EBD29" s="25"/>
      <c r="EBE29" s="25"/>
      <c r="EBF29" s="25"/>
      <c r="EBG29" s="25"/>
      <c r="EBH29" s="25"/>
      <c r="EBI29" s="25"/>
      <c r="EBJ29" s="25"/>
      <c r="EBK29" s="25"/>
      <c r="EBL29" s="25"/>
      <c r="EBM29" s="25"/>
      <c r="EBN29" s="25"/>
      <c r="EBO29" s="25"/>
      <c r="EBP29" s="25"/>
      <c r="EBQ29" s="25"/>
      <c r="EBR29" s="25"/>
      <c r="EBS29" s="25"/>
      <c r="EBT29" s="25"/>
      <c r="EBU29" s="25"/>
      <c r="EBV29" s="25"/>
      <c r="EBW29" s="25"/>
      <c r="EBX29" s="25"/>
      <c r="EBY29" s="25"/>
      <c r="EBZ29" s="25"/>
      <c r="ECA29" s="25"/>
      <c r="ECB29" s="25"/>
      <c r="ECC29" s="25"/>
      <c r="ECD29" s="25"/>
      <c r="ECE29" s="25"/>
      <c r="ECF29" s="25"/>
      <c r="ECG29" s="25"/>
      <c r="ECH29" s="25"/>
      <c r="ECI29" s="25"/>
      <c r="ECJ29" s="25"/>
      <c r="ECK29" s="25"/>
      <c r="ECL29" s="25"/>
      <c r="ECM29" s="25"/>
      <c r="ECN29" s="25"/>
      <c r="ECO29" s="25"/>
      <c r="ECP29" s="25"/>
      <c r="ECQ29" s="25"/>
      <c r="ECR29" s="25"/>
      <c r="ECS29" s="25"/>
      <c r="ECT29" s="25"/>
      <c r="ECU29" s="25"/>
      <c r="ECV29" s="25"/>
      <c r="ECW29" s="25"/>
      <c r="ECX29" s="25"/>
      <c r="ECY29" s="25"/>
      <c r="ECZ29" s="25"/>
      <c r="EDA29" s="25"/>
      <c r="EDB29" s="25"/>
      <c r="EDC29" s="25"/>
      <c r="EDD29" s="25"/>
      <c r="EDE29" s="25"/>
      <c r="EDF29" s="25"/>
      <c r="EDG29" s="25"/>
      <c r="EDH29" s="25"/>
      <c r="EDI29" s="25"/>
      <c r="EDJ29" s="25"/>
      <c r="EDK29" s="25"/>
      <c r="EDL29" s="25"/>
      <c r="EDM29" s="25"/>
      <c r="EDN29" s="25"/>
      <c r="EDO29" s="25"/>
      <c r="EDP29" s="25"/>
      <c r="EDQ29" s="25"/>
      <c r="EDR29" s="25"/>
      <c r="EDS29" s="25"/>
      <c r="EDT29" s="25"/>
      <c r="EDU29" s="25"/>
      <c r="EDV29" s="25"/>
      <c r="EDW29" s="25"/>
      <c r="EDX29" s="25"/>
      <c r="EDY29" s="25"/>
      <c r="EDZ29" s="25"/>
      <c r="EEA29" s="25"/>
      <c r="EEB29" s="25"/>
      <c r="EEC29" s="25"/>
      <c r="EED29" s="25"/>
      <c r="EEE29" s="25"/>
      <c r="EEF29" s="25"/>
      <c r="EEG29" s="25"/>
      <c r="EEH29" s="25"/>
      <c r="EEI29" s="25"/>
      <c r="EEJ29" s="25"/>
      <c r="EEK29" s="25"/>
      <c r="EEL29" s="25"/>
      <c r="EEM29" s="25"/>
      <c r="EEN29" s="25"/>
      <c r="EEO29" s="25"/>
      <c r="EEP29" s="25"/>
      <c r="EEQ29" s="25"/>
      <c r="EER29" s="25"/>
      <c r="EES29" s="25"/>
      <c r="EET29" s="25"/>
      <c r="EEU29" s="25"/>
      <c r="EEV29" s="25"/>
      <c r="EEW29" s="25"/>
      <c r="EEX29" s="25"/>
      <c r="EEY29" s="25"/>
      <c r="EEZ29" s="25"/>
      <c r="EFA29" s="25"/>
      <c r="EFB29" s="25"/>
      <c r="EFC29" s="25"/>
      <c r="EFD29" s="25"/>
      <c r="EFE29" s="25"/>
      <c r="EFF29" s="25"/>
      <c r="EFG29" s="25"/>
      <c r="EFH29" s="25"/>
      <c r="EFI29" s="25"/>
      <c r="EFJ29" s="25"/>
      <c r="EFK29" s="25"/>
      <c r="EFL29" s="25"/>
      <c r="EFM29" s="25"/>
      <c r="EFN29" s="25"/>
      <c r="EFO29" s="25"/>
      <c r="EFP29" s="25"/>
      <c r="EFQ29" s="25"/>
      <c r="EFR29" s="25"/>
      <c r="EFS29" s="25"/>
      <c r="EFT29" s="25"/>
      <c r="EFU29" s="25"/>
      <c r="EFV29" s="25"/>
      <c r="EFW29" s="25"/>
      <c r="EFX29" s="25"/>
      <c r="EFY29" s="25"/>
      <c r="EFZ29" s="25"/>
      <c r="EGA29" s="25"/>
      <c r="EGB29" s="25"/>
      <c r="EGC29" s="25"/>
      <c r="EGD29" s="25"/>
      <c r="EGE29" s="25"/>
      <c r="EGF29" s="25"/>
      <c r="EGG29" s="25"/>
      <c r="EGH29" s="25"/>
      <c r="EGI29" s="25"/>
      <c r="EGJ29" s="25"/>
      <c r="EGK29" s="25"/>
      <c r="EGL29" s="25"/>
      <c r="EGM29" s="25"/>
      <c r="EGN29" s="25"/>
      <c r="EGO29" s="25"/>
      <c r="EGP29" s="25"/>
      <c r="EGQ29" s="25"/>
      <c r="EGR29" s="25"/>
      <c r="EGS29" s="25"/>
      <c r="EGT29" s="25"/>
      <c r="EGU29" s="25"/>
      <c r="EGV29" s="25"/>
      <c r="EGW29" s="25"/>
      <c r="EGX29" s="25"/>
      <c r="EGY29" s="25"/>
      <c r="EGZ29" s="25"/>
      <c r="EHA29" s="25"/>
      <c r="EHB29" s="25"/>
      <c r="EHC29" s="25"/>
      <c r="EHD29" s="25"/>
      <c r="EHE29" s="25"/>
      <c r="EHF29" s="25"/>
      <c r="EHG29" s="25"/>
      <c r="EHH29" s="25"/>
      <c r="EHI29" s="25"/>
      <c r="EHJ29" s="25"/>
      <c r="EHK29" s="25"/>
      <c r="EHL29" s="25"/>
      <c r="EHM29" s="25"/>
      <c r="EHN29" s="25"/>
      <c r="EHO29" s="25"/>
      <c r="EHP29" s="25"/>
      <c r="EHQ29" s="25"/>
      <c r="EHR29" s="25"/>
      <c r="EHS29" s="25"/>
      <c r="EHT29" s="25"/>
      <c r="EHU29" s="25"/>
      <c r="EHV29" s="25"/>
      <c r="EHW29" s="25"/>
      <c r="EHX29" s="25"/>
      <c r="EHY29" s="25"/>
      <c r="EHZ29" s="25"/>
      <c r="EIA29" s="25"/>
      <c r="EIB29" s="25"/>
      <c r="EIC29" s="25"/>
      <c r="EID29" s="25"/>
      <c r="EIE29" s="25"/>
      <c r="EIF29" s="25"/>
      <c r="EIG29" s="25"/>
      <c r="EIH29" s="25"/>
      <c r="EII29" s="25"/>
      <c r="EIJ29" s="25"/>
      <c r="EIK29" s="25"/>
      <c r="EIL29" s="25"/>
      <c r="EIM29" s="25"/>
      <c r="EIN29" s="25"/>
      <c r="EIO29" s="25"/>
      <c r="EIP29" s="25"/>
      <c r="EIQ29" s="25"/>
      <c r="EIR29" s="25"/>
      <c r="EIS29" s="25"/>
      <c r="EIT29" s="25"/>
      <c r="EIU29" s="25"/>
      <c r="EIV29" s="25"/>
      <c r="EIW29" s="25"/>
      <c r="EIX29" s="25"/>
      <c r="EIY29" s="25"/>
      <c r="EIZ29" s="25"/>
      <c r="EJA29" s="25"/>
      <c r="EJB29" s="25"/>
      <c r="EJC29" s="25"/>
      <c r="EJD29" s="25"/>
      <c r="EJE29" s="25"/>
      <c r="EJF29" s="25"/>
      <c r="EJG29" s="25"/>
      <c r="EJH29" s="25"/>
      <c r="EJI29" s="25"/>
      <c r="EJJ29" s="25"/>
      <c r="EJK29" s="25"/>
      <c r="EJL29" s="25"/>
      <c r="EJM29" s="25"/>
      <c r="EJN29" s="25"/>
      <c r="EJO29" s="25"/>
      <c r="EJP29" s="25"/>
      <c r="EJQ29" s="25"/>
      <c r="EJR29" s="25"/>
      <c r="EJS29" s="25"/>
      <c r="EJT29" s="25"/>
      <c r="EJU29" s="25"/>
      <c r="EJV29" s="25"/>
      <c r="EJW29" s="25"/>
      <c r="EJX29" s="25"/>
      <c r="EJY29" s="25"/>
      <c r="EJZ29" s="25"/>
      <c r="EKA29" s="25"/>
      <c r="EKB29" s="25"/>
      <c r="EKC29" s="25"/>
      <c r="EKD29" s="25"/>
      <c r="EKE29" s="25"/>
      <c r="EKF29" s="25"/>
      <c r="EKG29" s="25"/>
      <c r="EKH29" s="25"/>
      <c r="EKI29" s="25"/>
      <c r="EKJ29" s="25"/>
      <c r="EKK29" s="25"/>
      <c r="EKL29" s="25"/>
      <c r="EKM29" s="25"/>
      <c r="EKN29" s="25"/>
      <c r="EKO29" s="25"/>
      <c r="EKP29" s="25"/>
      <c r="EKQ29" s="25"/>
      <c r="EKR29" s="25"/>
      <c r="EKS29" s="25"/>
      <c r="EKT29" s="25"/>
      <c r="EKU29" s="25"/>
      <c r="EKV29" s="25"/>
      <c r="EKW29" s="25"/>
      <c r="EKX29" s="25"/>
      <c r="EKY29" s="25"/>
      <c r="EKZ29" s="25"/>
      <c r="ELA29" s="25"/>
      <c r="ELB29" s="25"/>
      <c r="ELC29" s="25"/>
      <c r="ELD29" s="25"/>
      <c r="ELE29" s="25"/>
      <c r="ELF29" s="25"/>
      <c r="ELG29" s="25"/>
      <c r="ELH29" s="25"/>
      <c r="ELI29" s="25"/>
      <c r="ELJ29" s="25"/>
      <c r="ELK29" s="25"/>
      <c r="ELL29" s="25"/>
      <c r="ELM29" s="25"/>
      <c r="ELN29" s="25"/>
      <c r="ELO29" s="25"/>
      <c r="ELP29" s="25"/>
      <c r="ELQ29" s="25"/>
      <c r="ELR29" s="25"/>
      <c r="ELS29" s="25"/>
      <c r="ELT29" s="25"/>
      <c r="ELU29" s="25"/>
      <c r="ELV29" s="25"/>
      <c r="ELW29" s="25"/>
      <c r="ELX29" s="25"/>
      <c r="ELY29" s="25"/>
      <c r="ELZ29" s="25"/>
      <c r="EMA29" s="25"/>
      <c r="EMB29" s="25"/>
      <c r="EMC29" s="25"/>
      <c r="EMD29" s="25"/>
      <c r="EME29" s="25"/>
      <c r="EMF29" s="25"/>
      <c r="EMG29" s="25"/>
      <c r="EMH29" s="25"/>
      <c r="EMI29" s="25"/>
      <c r="EMJ29" s="25"/>
      <c r="EMK29" s="25"/>
      <c r="EML29" s="25"/>
      <c r="EMM29" s="25"/>
      <c r="EMN29" s="25"/>
      <c r="EMO29" s="25"/>
      <c r="EMP29" s="25"/>
      <c r="EMQ29" s="25"/>
      <c r="EMR29" s="25"/>
      <c r="EMS29" s="25"/>
      <c r="EMT29" s="25"/>
      <c r="EMU29" s="25"/>
      <c r="EMV29" s="25"/>
      <c r="EMW29" s="25"/>
      <c r="EMX29" s="25"/>
      <c r="EMY29" s="25"/>
      <c r="EMZ29" s="25"/>
      <c r="ENA29" s="25"/>
      <c r="ENB29" s="25"/>
      <c r="ENC29" s="25"/>
      <c r="END29" s="25"/>
      <c r="ENE29" s="25"/>
      <c r="ENF29" s="25"/>
      <c r="ENG29" s="25"/>
      <c r="ENH29" s="25"/>
      <c r="ENI29" s="25"/>
      <c r="ENJ29" s="25"/>
      <c r="ENK29" s="25"/>
      <c r="ENL29" s="25"/>
      <c r="ENM29" s="25"/>
      <c r="ENN29" s="25"/>
      <c r="ENO29" s="25"/>
      <c r="ENP29" s="25"/>
      <c r="ENQ29" s="25"/>
      <c r="ENR29" s="25"/>
      <c r="ENS29" s="25"/>
      <c r="ENT29" s="25"/>
      <c r="ENU29" s="25"/>
      <c r="ENV29" s="25"/>
      <c r="ENW29" s="25"/>
      <c r="ENX29" s="25"/>
      <c r="ENY29" s="25"/>
      <c r="ENZ29" s="25"/>
      <c r="EOA29" s="25"/>
      <c r="EOB29" s="25"/>
      <c r="EOC29" s="25"/>
      <c r="EOD29" s="25"/>
      <c r="EOE29" s="25"/>
      <c r="EOF29" s="25"/>
      <c r="EOG29" s="25"/>
      <c r="EOH29" s="25"/>
      <c r="EOI29" s="25"/>
      <c r="EOJ29" s="25"/>
      <c r="EOK29" s="25"/>
      <c r="EOL29" s="25"/>
      <c r="EOM29" s="25"/>
      <c r="EON29" s="25"/>
      <c r="EOO29" s="25"/>
      <c r="EOP29" s="25"/>
      <c r="EOQ29" s="25"/>
      <c r="EOR29" s="25"/>
      <c r="EOS29" s="25"/>
      <c r="EOT29" s="25"/>
      <c r="EOU29" s="25"/>
      <c r="EOV29" s="25"/>
      <c r="EOW29" s="25"/>
      <c r="EOX29" s="25"/>
      <c r="EOY29" s="25"/>
      <c r="EOZ29" s="25"/>
      <c r="EPA29" s="25"/>
      <c r="EPB29" s="25"/>
      <c r="EPC29" s="25"/>
      <c r="EPD29" s="25"/>
      <c r="EPE29" s="25"/>
      <c r="EPF29" s="25"/>
      <c r="EPG29" s="25"/>
      <c r="EPH29" s="25"/>
      <c r="EPI29" s="25"/>
      <c r="EPJ29" s="25"/>
      <c r="EPK29" s="25"/>
      <c r="EPL29" s="25"/>
      <c r="EPM29" s="25"/>
      <c r="EPN29" s="25"/>
      <c r="EPO29" s="25"/>
      <c r="EPP29" s="25"/>
      <c r="EPQ29" s="25"/>
      <c r="EPR29" s="25"/>
      <c r="EPS29" s="25"/>
      <c r="EPT29" s="25"/>
      <c r="EPU29" s="25"/>
      <c r="EPV29" s="25"/>
      <c r="EPW29" s="25"/>
      <c r="EPX29" s="25"/>
      <c r="EPY29" s="25"/>
      <c r="EPZ29" s="25"/>
      <c r="EQA29" s="25"/>
      <c r="EQB29" s="25"/>
      <c r="EQC29" s="25"/>
      <c r="EQD29" s="25"/>
      <c r="EQE29" s="25"/>
      <c r="EQF29" s="25"/>
      <c r="EQG29" s="25"/>
      <c r="EQH29" s="25"/>
      <c r="EQI29" s="25"/>
      <c r="EQJ29" s="25"/>
      <c r="EQK29" s="25"/>
      <c r="EQL29" s="25"/>
      <c r="EQM29" s="25"/>
      <c r="EQN29" s="25"/>
      <c r="EQO29" s="25"/>
      <c r="EQP29" s="25"/>
      <c r="EQQ29" s="25"/>
      <c r="EQR29" s="25"/>
      <c r="EQS29" s="25"/>
      <c r="EQT29" s="25"/>
      <c r="EQU29" s="25"/>
      <c r="EQV29" s="25"/>
      <c r="EQW29" s="25"/>
      <c r="EQX29" s="25"/>
      <c r="EQY29" s="25"/>
      <c r="EQZ29" s="25"/>
      <c r="ERA29" s="25"/>
      <c r="ERB29" s="25"/>
      <c r="ERC29" s="25"/>
      <c r="ERD29" s="25"/>
      <c r="ERE29" s="25"/>
      <c r="ERF29" s="25"/>
      <c r="ERG29" s="25"/>
      <c r="ERH29" s="25"/>
      <c r="ERI29" s="25"/>
      <c r="ERJ29" s="25"/>
      <c r="ERK29" s="25"/>
      <c r="ERL29" s="25"/>
      <c r="ERM29" s="25"/>
      <c r="ERN29" s="25"/>
      <c r="ERO29" s="25"/>
      <c r="ERP29" s="25"/>
      <c r="ERQ29" s="25"/>
      <c r="ERR29" s="25"/>
      <c r="ERS29" s="25"/>
      <c r="ERT29" s="25"/>
      <c r="ERU29" s="25"/>
      <c r="ERV29" s="25"/>
      <c r="ERW29" s="25"/>
      <c r="ERX29" s="25"/>
      <c r="ERY29" s="25"/>
      <c r="ERZ29" s="25"/>
      <c r="ESA29" s="25"/>
      <c r="ESB29" s="25"/>
      <c r="ESC29" s="25"/>
      <c r="ESD29" s="25"/>
      <c r="ESE29" s="25"/>
      <c r="ESF29" s="25"/>
      <c r="ESG29" s="25"/>
      <c r="ESH29" s="25"/>
      <c r="ESI29" s="25"/>
      <c r="ESJ29" s="25"/>
      <c r="ESK29" s="25"/>
      <c r="ESL29" s="25"/>
      <c r="ESM29" s="25"/>
      <c r="ESN29" s="25"/>
      <c r="ESO29" s="25"/>
      <c r="ESP29" s="25"/>
      <c r="ESQ29" s="25"/>
      <c r="ESR29" s="25"/>
      <c r="ESS29" s="25"/>
      <c r="EST29" s="25"/>
      <c r="ESU29" s="25"/>
      <c r="ESV29" s="25"/>
      <c r="ESW29" s="25"/>
      <c r="ESX29" s="25"/>
      <c r="ESY29" s="25"/>
      <c r="ESZ29" s="25"/>
      <c r="ETA29" s="25"/>
      <c r="ETB29" s="25"/>
      <c r="ETC29" s="25"/>
      <c r="ETD29" s="25"/>
      <c r="ETE29" s="25"/>
      <c r="ETF29" s="25"/>
      <c r="ETG29" s="25"/>
      <c r="ETH29" s="25"/>
      <c r="ETI29" s="25"/>
      <c r="ETJ29" s="25"/>
      <c r="ETK29" s="25"/>
      <c r="ETL29" s="25"/>
      <c r="ETM29" s="25"/>
      <c r="ETN29" s="25"/>
      <c r="ETO29" s="25"/>
      <c r="ETP29" s="25"/>
      <c r="ETQ29" s="25"/>
      <c r="ETR29" s="25"/>
      <c r="ETS29" s="25"/>
      <c r="ETT29" s="25"/>
      <c r="ETU29" s="25"/>
      <c r="ETV29" s="25"/>
      <c r="ETW29" s="25"/>
      <c r="ETX29" s="25"/>
      <c r="ETY29" s="25"/>
      <c r="ETZ29" s="25"/>
      <c r="EUA29" s="25"/>
      <c r="EUB29" s="25"/>
      <c r="EUC29" s="25"/>
      <c r="EUD29" s="25"/>
      <c r="EUE29" s="25"/>
      <c r="EUF29" s="25"/>
      <c r="EUG29" s="25"/>
      <c r="EUH29" s="25"/>
      <c r="EUI29" s="25"/>
      <c r="EUJ29" s="25"/>
      <c r="EUK29" s="25"/>
      <c r="EUL29" s="25"/>
      <c r="EUM29" s="25"/>
      <c r="EUN29" s="25"/>
      <c r="EUO29" s="25"/>
      <c r="EUP29" s="25"/>
      <c r="EUQ29" s="25"/>
      <c r="EUR29" s="25"/>
      <c r="EUS29" s="25"/>
      <c r="EUT29" s="25"/>
      <c r="EUU29" s="25"/>
      <c r="EUV29" s="25"/>
      <c r="EUW29" s="25"/>
      <c r="EUX29" s="25"/>
      <c r="EUY29" s="25"/>
      <c r="EUZ29" s="25"/>
      <c r="EVA29" s="25"/>
      <c r="EVB29" s="25"/>
      <c r="EVC29" s="25"/>
      <c r="EVD29" s="25"/>
      <c r="EVE29" s="25"/>
      <c r="EVF29" s="25"/>
      <c r="EVG29" s="25"/>
      <c r="EVH29" s="25"/>
      <c r="EVI29" s="25"/>
      <c r="EVJ29" s="25"/>
      <c r="EVK29" s="25"/>
      <c r="EVL29" s="25"/>
      <c r="EVM29" s="25"/>
      <c r="EVN29" s="25"/>
      <c r="EVO29" s="25"/>
      <c r="EVP29" s="25"/>
      <c r="EVQ29" s="25"/>
      <c r="EVR29" s="25"/>
      <c r="EVS29" s="25"/>
      <c r="EVT29" s="25"/>
      <c r="EVU29" s="25"/>
      <c r="EVV29" s="25"/>
      <c r="EVW29" s="25"/>
      <c r="EVX29" s="25"/>
      <c r="EVY29" s="25"/>
      <c r="EVZ29" s="25"/>
      <c r="EWA29" s="25"/>
      <c r="EWB29" s="25"/>
      <c r="EWC29" s="25"/>
      <c r="EWD29" s="25"/>
      <c r="EWE29" s="25"/>
      <c r="EWF29" s="25"/>
      <c r="EWG29" s="25"/>
      <c r="EWH29" s="25"/>
      <c r="EWI29" s="25"/>
      <c r="EWJ29" s="25"/>
      <c r="EWK29" s="25"/>
      <c r="EWL29" s="25"/>
      <c r="EWM29" s="25"/>
      <c r="EWN29" s="25"/>
      <c r="EWO29" s="25"/>
      <c r="EWP29" s="25"/>
      <c r="EWQ29" s="25"/>
      <c r="EWR29" s="25"/>
      <c r="EWS29" s="25"/>
      <c r="EWT29" s="25"/>
      <c r="EWU29" s="25"/>
      <c r="EWV29" s="25"/>
      <c r="EWW29" s="25"/>
      <c r="EWX29" s="25"/>
      <c r="EWY29" s="25"/>
      <c r="EWZ29" s="25"/>
      <c r="EXA29" s="25"/>
      <c r="EXB29" s="25"/>
      <c r="EXC29" s="25"/>
      <c r="EXD29" s="25"/>
      <c r="EXE29" s="25"/>
      <c r="EXF29" s="25"/>
      <c r="EXG29" s="25"/>
      <c r="EXH29" s="25"/>
      <c r="EXI29" s="25"/>
      <c r="EXJ29" s="25"/>
      <c r="EXK29" s="25"/>
      <c r="EXL29" s="25"/>
      <c r="EXM29" s="25"/>
      <c r="EXN29" s="25"/>
      <c r="EXO29" s="25"/>
      <c r="EXP29" s="25"/>
      <c r="EXQ29" s="25"/>
      <c r="EXR29" s="25"/>
      <c r="EXS29" s="25"/>
      <c r="EXT29" s="25"/>
      <c r="EXU29" s="25"/>
      <c r="EXV29" s="25"/>
      <c r="EXW29" s="25"/>
      <c r="EXX29" s="25"/>
      <c r="EXY29" s="25"/>
      <c r="EXZ29" s="25"/>
      <c r="EYA29" s="25"/>
      <c r="EYB29" s="25"/>
      <c r="EYC29" s="25"/>
      <c r="EYD29" s="25"/>
      <c r="EYE29" s="25"/>
      <c r="EYF29" s="25"/>
      <c r="EYG29" s="25"/>
      <c r="EYH29" s="25"/>
      <c r="EYI29" s="25"/>
      <c r="EYJ29" s="25"/>
      <c r="EYK29" s="25"/>
      <c r="EYL29" s="25"/>
      <c r="EYM29" s="25"/>
      <c r="EYN29" s="25"/>
      <c r="EYO29" s="25"/>
      <c r="EYP29" s="25"/>
      <c r="EYQ29" s="25"/>
      <c r="EYR29" s="25"/>
      <c r="EYS29" s="25"/>
      <c r="EYT29" s="25"/>
      <c r="EYU29" s="25"/>
      <c r="EYV29" s="25"/>
      <c r="EYW29" s="25"/>
      <c r="EYX29" s="25"/>
      <c r="EYY29" s="25"/>
      <c r="EYZ29" s="25"/>
      <c r="EZA29" s="25"/>
      <c r="EZB29" s="25"/>
      <c r="EZC29" s="25"/>
      <c r="EZD29" s="25"/>
      <c r="EZE29" s="25"/>
      <c r="EZF29" s="25"/>
      <c r="EZG29" s="25"/>
      <c r="EZH29" s="25"/>
      <c r="EZI29" s="25"/>
      <c r="EZJ29" s="25"/>
      <c r="EZK29" s="25"/>
      <c r="EZL29" s="25"/>
      <c r="EZM29" s="25"/>
      <c r="EZN29" s="25"/>
      <c r="EZO29" s="25"/>
      <c r="EZP29" s="25"/>
      <c r="EZQ29" s="25"/>
      <c r="EZR29" s="25"/>
      <c r="EZS29" s="25"/>
      <c r="EZT29" s="25"/>
      <c r="EZU29" s="25"/>
      <c r="EZV29" s="25"/>
      <c r="EZW29" s="25"/>
      <c r="EZX29" s="25"/>
      <c r="EZY29" s="25"/>
      <c r="EZZ29" s="25"/>
      <c r="FAA29" s="25"/>
      <c r="FAB29" s="25"/>
      <c r="FAC29" s="25"/>
      <c r="FAD29" s="25"/>
      <c r="FAE29" s="25"/>
      <c r="FAF29" s="25"/>
      <c r="FAG29" s="25"/>
      <c r="FAH29" s="25"/>
      <c r="FAI29" s="25"/>
      <c r="FAJ29" s="25"/>
      <c r="FAK29" s="25"/>
      <c r="FAL29" s="25"/>
      <c r="FAM29" s="25"/>
      <c r="FAN29" s="25"/>
      <c r="FAO29" s="25"/>
      <c r="FAP29" s="25"/>
      <c r="FAQ29" s="25"/>
      <c r="FAR29" s="25"/>
      <c r="FAS29" s="25"/>
      <c r="FAT29" s="25"/>
      <c r="FAU29" s="25"/>
      <c r="FAV29" s="25"/>
      <c r="FAW29" s="25"/>
      <c r="FAX29" s="25"/>
      <c r="FAY29" s="25"/>
      <c r="FAZ29" s="25"/>
      <c r="FBA29" s="25"/>
      <c r="FBB29" s="25"/>
      <c r="FBC29" s="25"/>
      <c r="FBD29" s="25"/>
      <c r="FBE29" s="25"/>
      <c r="FBF29" s="25"/>
      <c r="FBG29" s="25"/>
      <c r="FBH29" s="25"/>
      <c r="FBI29" s="25"/>
      <c r="FBJ29" s="25"/>
      <c r="FBK29" s="25"/>
      <c r="FBL29" s="25"/>
      <c r="FBM29" s="25"/>
      <c r="FBN29" s="25"/>
      <c r="FBO29" s="25"/>
      <c r="FBP29" s="25"/>
      <c r="FBQ29" s="25"/>
      <c r="FBR29" s="25"/>
      <c r="FBS29" s="25"/>
      <c r="FBT29" s="25"/>
      <c r="FBU29" s="25"/>
      <c r="FBV29" s="25"/>
      <c r="FBW29" s="25"/>
      <c r="FBX29" s="25"/>
      <c r="FBY29" s="25"/>
      <c r="FBZ29" s="25"/>
      <c r="FCA29" s="25"/>
      <c r="FCB29" s="25"/>
      <c r="FCC29" s="25"/>
      <c r="FCD29" s="25"/>
      <c r="FCE29" s="25"/>
      <c r="FCF29" s="25"/>
      <c r="FCG29" s="25"/>
      <c r="FCH29" s="25"/>
      <c r="FCI29" s="25"/>
      <c r="FCJ29" s="25"/>
      <c r="FCK29" s="25"/>
      <c r="FCL29" s="25"/>
      <c r="FCM29" s="25"/>
      <c r="FCN29" s="25"/>
      <c r="FCO29" s="25"/>
      <c r="FCP29" s="25"/>
      <c r="FCQ29" s="25"/>
      <c r="FCR29" s="25"/>
      <c r="FCS29" s="25"/>
      <c r="FCT29" s="25"/>
      <c r="FCU29" s="25"/>
      <c r="FCV29" s="25"/>
      <c r="FCW29" s="25"/>
      <c r="FCX29" s="25"/>
      <c r="FCY29" s="25"/>
      <c r="FCZ29" s="25"/>
      <c r="FDA29" s="25"/>
      <c r="FDB29" s="25"/>
      <c r="FDC29" s="25"/>
      <c r="FDD29" s="25"/>
      <c r="FDE29" s="25"/>
      <c r="FDF29" s="25"/>
      <c r="FDG29" s="25"/>
      <c r="FDH29" s="25"/>
      <c r="FDI29" s="25"/>
      <c r="FDJ29" s="25"/>
      <c r="FDK29" s="25"/>
      <c r="FDL29" s="25"/>
      <c r="FDM29" s="25"/>
      <c r="FDN29" s="25"/>
      <c r="FDO29" s="25"/>
      <c r="FDP29" s="25"/>
      <c r="FDQ29" s="25"/>
      <c r="FDR29" s="25"/>
      <c r="FDS29" s="25"/>
      <c r="FDT29" s="25"/>
      <c r="FDU29" s="25"/>
      <c r="FDV29" s="25"/>
      <c r="FDW29" s="25"/>
      <c r="FDX29" s="25"/>
      <c r="FDY29" s="25"/>
      <c r="FDZ29" s="25"/>
      <c r="FEA29" s="25"/>
      <c r="FEB29" s="25"/>
      <c r="FEC29" s="25"/>
      <c r="FED29" s="25"/>
      <c r="FEE29" s="25"/>
      <c r="FEF29" s="25"/>
      <c r="FEG29" s="25"/>
      <c r="FEH29" s="25"/>
      <c r="FEI29" s="25"/>
      <c r="FEJ29" s="25"/>
      <c r="FEK29" s="25"/>
      <c r="FEL29" s="25"/>
      <c r="FEM29" s="25"/>
      <c r="FEN29" s="25"/>
      <c r="FEO29" s="25"/>
      <c r="FEP29" s="25"/>
      <c r="FEQ29" s="25"/>
      <c r="FER29" s="25"/>
      <c r="FES29" s="25"/>
      <c r="FET29" s="25"/>
      <c r="FEU29" s="25"/>
      <c r="FEV29" s="25"/>
      <c r="FEW29" s="25"/>
      <c r="FEX29" s="25"/>
      <c r="FEY29" s="25"/>
      <c r="FEZ29" s="25"/>
      <c r="FFA29" s="25"/>
      <c r="FFB29" s="25"/>
      <c r="FFC29" s="25"/>
      <c r="FFD29" s="25"/>
      <c r="FFE29" s="25"/>
      <c r="FFF29" s="25"/>
      <c r="FFG29" s="25"/>
      <c r="FFH29" s="25"/>
      <c r="FFI29" s="25"/>
      <c r="FFJ29" s="25"/>
      <c r="FFK29" s="25"/>
      <c r="FFL29" s="25"/>
      <c r="FFM29" s="25"/>
      <c r="FFN29" s="25"/>
      <c r="FFO29" s="25"/>
      <c r="FFP29" s="25"/>
      <c r="FFQ29" s="25"/>
      <c r="FFR29" s="25"/>
      <c r="FFS29" s="25"/>
      <c r="FFT29" s="25"/>
      <c r="FFU29" s="25"/>
      <c r="FFV29" s="25"/>
      <c r="FFW29" s="25"/>
      <c r="FFX29" s="25"/>
      <c r="FFY29" s="25"/>
      <c r="FFZ29" s="25"/>
      <c r="FGA29" s="25"/>
      <c r="FGB29" s="25"/>
      <c r="FGC29" s="25"/>
      <c r="FGD29" s="25"/>
      <c r="FGE29" s="25"/>
      <c r="FGF29" s="25"/>
      <c r="FGG29" s="25"/>
      <c r="FGH29" s="25"/>
      <c r="FGI29" s="25"/>
      <c r="FGJ29" s="25"/>
      <c r="FGK29" s="25"/>
      <c r="FGL29" s="25"/>
      <c r="FGM29" s="25"/>
      <c r="FGN29" s="25"/>
      <c r="FGO29" s="25"/>
      <c r="FGP29" s="25"/>
      <c r="FGQ29" s="25"/>
      <c r="FGR29" s="25"/>
      <c r="FGS29" s="25"/>
      <c r="FGT29" s="25"/>
      <c r="FGU29" s="25"/>
      <c r="FGV29" s="25"/>
      <c r="FGW29" s="25"/>
      <c r="FGX29" s="25"/>
      <c r="FGY29" s="25"/>
      <c r="FGZ29" s="25"/>
      <c r="FHA29" s="25"/>
      <c r="FHB29" s="25"/>
      <c r="FHC29" s="25"/>
      <c r="FHD29" s="25"/>
      <c r="FHE29" s="25"/>
      <c r="FHF29" s="25"/>
      <c r="FHG29" s="25"/>
      <c r="FHH29" s="25"/>
      <c r="FHI29" s="25"/>
      <c r="FHJ29" s="25"/>
      <c r="FHK29" s="25"/>
      <c r="FHL29" s="25"/>
      <c r="FHM29" s="25"/>
      <c r="FHN29" s="25"/>
      <c r="FHO29" s="25"/>
      <c r="FHP29" s="25"/>
      <c r="FHQ29" s="25"/>
      <c r="FHR29" s="25"/>
      <c r="FHS29" s="25"/>
      <c r="FHT29" s="25"/>
      <c r="FHU29" s="25"/>
      <c r="FHV29" s="25"/>
      <c r="FHW29" s="25"/>
      <c r="FHX29" s="25"/>
      <c r="FHY29" s="25"/>
      <c r="FHZ29" s="25"/>
      <c r="FIA29" s="25"/>
      <c r="FIB29" s="25"/>
      <c r="FIC29" s="25"/>
      <c r="FID29" s="25"/>
      <c r="FIE29" s="25"/>
      <c r="FIF29" s="25"/>
      <c r="FIG29" s="25"/>
      <c r="FIH29" s="25"/>
      <c r="FII29" s="25"/>
      <c r="FIJ29" s="25"/>
      <c r="FIK29" s="25"/>
      <c r="FIL29" s="25"/>
      <c r="FIM29" s="25"/>
      <c r="FIN29" s="25"/>
      <c r="FIO29" s="25"/>
      <c r="FIP29" s="25"/>
      <c r="FIQ29" s="25"/>
      <c r="FIR29" s="25"/>
      <c r="FIS29" s="25"/>
      <c r="FIT29" s="25"/>
      <c r="FIU29" s="25"/>
      <c r="FIV29" s="25"/>
      <c r="FIW29" s="25"/>
      <c r="FIX29" s="25"/>
      <c r="FIY29" s="25"/>
      <c r="FIZ29" s="25"/>
      <c r="FJA29" s="25"/>
      <c r="FJB29" s="25"/>
      <c r="FJC29" s="25"/>
      <c r="FJD29" s="25"/>
      <c r="FJE29" s="25"/>
      <c r="FJF29" s="25"/>
      <c r="FJG29" s="25"/>
      <c r="FJH29" s="25"/>
      <c r="FJI29" s="25"/>
      <c r="FJJ29" s="25"/>
      <c r="FJK29" s="25"/>
      <c r="FJL29" s="25"/>
      <c r="FJM29" s="25"/>
      <c r="FJN29" s="25"/>
      <c r="FJO29" s="25"/>
      <c r="FJP29" s="25"/>
      <c r="FJQ29" s="25"/>
      <c r="FJR29" s="25"/>
      <c r="FJS29" s="25"/>
      <c r="FJT29" s="25"/>
      <c r="FJU29" s="25"/>
      <c r="FJV29" s="25"/>
      <c r="FJW29" s="25"/>
      <c r="FJX29" s="25"/>
      <c r="FJY29" s="25"/>
      <c r="FJZ29" s="25"/>
      <c r="FKA29" s="25"/>
      <c r="FKB29" s="25"/>
      <c r="FKC29" s="25"/>
      <c r="FKD29" s="25"/>
      <c r="FKE29" s="25"/>
      <c r="FKF29" s="25"/>
      <c r="FKG29" s="25"/>
      <c r="FKH29" s="25"/>
      <c r="FKI29" s="25"/>
      <c r="FKJ29" s="25"/>
      <c r="FKK29" s="25"/>
      <c r="FKL29" s="25"/>
      <c r="FKM29" s="25"/>
      <c r="FKN29" s="25"/>
      <c r="FKO29" s="25"/>
      <c r="FKP29" s="25"/>
      <c r="FKQ29" s="25"/>
      <c r="FKR29" s="25"/>
      <c r="FKS29" s="25"/>
      <c r="FKT29" s="25"/>
      <c r="FKU29" s="25"/>
      <c r="FKV29" s="25"/>
      <c r="FKW29" s="25"/>
      <c r="FKX29" s="25"/>
      <c r="FKY29" s="25"/>
      <c r="FKZ29" s="25"/>
      <c r="FLA29" s="25"/>
      <c r="FLB29" s="25"/>
      <c r="FLC29" s="25"/>
      <c r="FLD29" s="25"/>
      <c r="FLE29" s="25"/>
      <c r="FLF29" s="25"/>
      <c r="FLG29" s="25"/>
      <c r="FLH29" s="25"/>
      <c r="FLI29" s="25"/>
      <c r="FLJ29" s="25"/>
      <c r="FLK29" s="25"/>
      <c r="FLL29" s="25"/>
      <c r="FLM29" s="25"/>
      <c r="FLN29" s="25"/>
      <c r="FLO29" s="25"/>
      <c r="FLP29" s="25"/>
      <c r="FLQ29" s="25"/>
      <c r="FLR29" s="25"/>
      <c r="FLS29" s="25"/>
      <c r="FLT29" s="25"/>
      <c r="FLU29" s="25"/>
      <c r="FLV29" s="25"/>
      <c r="FLW29" s="25"/>
      <c r="FLX29" s="25"/>
      <c r="FLY29" s="25"/>
      <c r="FLZ29" s="25"/>
      <c r="FMA29" s="25"/>
      <c r="FMB29" s="25"/>
      <c r="FMC29" s="25"/>
      <c r="FMD29" s="25"/>
      <c r="FME29" s="25"/>
      <c r="FMF29" s="25"/>
      <c r="FMG29" s="25"/>
      <c r="FMH29" s="25"/>
      <c r="FMI29" s="25"/>
      <c r="FMJ29" s="25"/>
      <c r="FMK29" s="25"/>
      <c r="FML29" s="25"/>
      <c r="FMM29" s="25"/>
      <c r="FMN29" s="25"/>
      <c r="FMO29" s="25"/>
      <c r="FMP29" s="25"/>
      <c r="FMQ29" s="25"/>
      <c r="FMR29" s="25"/>
      <c r="FMS29" s="25"/>
      <c r="FMT29" s="25"/>
      <c r="FMU29" s="25"/>
      <c r="FMV29" s="25"/>
      <c r="FMW29" s="25"/>
      <c r="FMX29" s="25"/>
      <c r="FMY29" s="25"/>
      <c r="FMZ29" s="25"/>
      <c r="FNA29" s="25"/>
      <c r="FNB29" s="25"/>
      <c r="FNC29" s="25"/>
      <c r="FND29" s="25"/>
      <c r="FNE29" s="25"/>
      <c r="FNF29" s="25"/>
      <c r="FNG29" s="25"/>
      <c r="FNH29" s="25"/>
      <c r="FNI29" s="25"/>
      <c r="FNJ29" s="25"/>
      <c r="FNK29" s="25"/>
      <c r="FNL29" s="25"/>
      <c r="FNM29" s="25"/>
      <c r="FNN29" s="25"/>
      <c r="FNO29" s="25"/>
      <c r="FNP29" s="25"/>
      <c r="FNQ29" s="25"/>
      <c r="FNR29" s="25"/>
      <c r="FNS29" s="25"/>
      <c r="FNT29" s="25"/>
      <c r="FNU29" s="25"/>
      <c r="FNV29" s="25"/>
      <c r="FNW29" s="25"/>
      <c r="FNX29" s="25"/>
      <c r="FNY29" s="25"/>
      <c r="FNZ29" s="25"/>
      <c r="FOA29" s="25"/>
      <c r="FOB29" s="25"/>
      <c r="FOC29" s="25"/>
      <c r="FOD29" s="25"/>
      <c r="FOE29" s="25"/>
      <c r="FOF29" s="25"/>
      <c r="FOG29" s="25"/>
      <c r="FOH29" s="25"/>
      <c r="FOI29" s="25"/>
      <c r="FOJ29" s="25"/>
      <c r="FOK29" s="25"/>
      <c r="FOL29" s="25"/>
      <c r="FOM29" s="25"/>
      <c r="FON29" s="25"/>
      <c r="FOO29" s="25"/>
      <c r="FOP29" s="25"/>
      <c r="FOQ29" s="25"/>
      <c r="FOR29" s="25"/>
      <c r="FOS29" s="25"/>
      <c r="FOT29" s="25"/>
      <c r="FOU29" s="25"/>
      <c r="FOV29" s="25"/>
      <c r="FOW29" s="25"/>
      <c r="FOX29" s="25"/>
      <c r="FOY29" s="25"/>
      <c r="FOZ29" s="25"/>
      <c r="FPA29" s="25"/>
      <c r="FPB29" s="25"/>
      <c r="FPC29" s="25"/>
      <c r="FPD29" s="25"/>
      <c r="FPE29" s="25"/>
      <c r="FPF29" s="25"/>
      <c r="FPG29" s="25"/>
      <c r="FPH29" s="25"/>
      <c r="FPI29" s="25"/>
      <c r="FPJ29" s="25"/>
      <c r="FPK29" s="25"/>
      <c r="FPL29" s="25"/>
      <c r="FPM29" s="25"/>
      <c r="FPN29" s="25"/>
      <c r="FPO29" s="25"/>
      <c r="FPP29" s="25"/>
      <c r="FPQ29" s="25"/>
      <c r="FPR29" s="25"/>
      <c r="FPS29" s="25"/>
      <c r="FPT29" s="25"/>
      <c r="FPU29" s="25"/>
      <c r="FPV29" s="25"/>
      <c r="FPW29" s="25"/>
      <c r="FPX29" s="25"/>
      <c r="FPY29" s="25"/>
      <c r="FPZ29" s="25"/>
      <c r="FQA29" s="25"/>
      <c r="FQB29" s="25"/>
      <c r="FQC29" s="25"/>
      <c r="FQD29" s="25"/>
      <c r="FQE29" s="25"/>
      <c r="FQF29" s="25"/>
      <c r="FQG29" s="25"/>
      <c r="FQH29" s="25"/>
      <c r="FQI29" s="25"/>
      <c r="FQJ29" s="25"/>
      <c r="FQK29" s="25"/>
      <c r="FQL29" s="25"/>
      <c r="FQM29" s="25"/>
      <c r="FQN29" s="25"/>
      <c r="FQO29" s="25"/>
      <c r="FQP29" s="25"/>
      <c r="FQQ29" s="25"/>
      <c r="FQR29" s="25"/>
      <c r="FQS29" s="25"/>
      <c r="FQT29" s="25"/>
      <c r="FQU29" s="25"/>
      <c r="FQV29" s="25"/>
      <c r="FQW29" s="25"/>
      <c r="FQX29" s="25"/>
      <c r="FQY29" s="25"/>
      <c r="FQZ29" s="25"/>
      <c r="FRA29" s="25"/>
      <c r="FRB29" s="25"/>
      <c r="FRC29" s="25"/>
      <c r="FRD29" s="25"/>
      <c r="FRE29" s="25"/>
      <c r="FRF29" s="25"/>
      <c r="FRG29" s="25"/>
      <c r="FRH29" s="25"/>
      <c r="FRI29" s="25"/>
      <c r="FRJ29" s="25"/>
      <c r="FRK29" s="25"/>
      <c r="FRL29" s="25"/>
      <c r="FRM29" s="25"/>
      <c r="FRN29" s="25"/>
      <c r="FRO29" s="25"/>
      <c r="FRP29" s="25"/>
      <c r="FRQ29" s="25"/>
      <c r="FRR29" s="25"/>
      <c r="FRS29" s="25"/>
      <c r="FRT29" s="25"/>
      <c r="FRU29" s="25"/>
      <c r="FRV29" s="25"/>
      <c r="FRW29" s="25"/>
      <c r="FRX29" s="25"/>
      <c r="FRY29" s="25"/>
      <c r="FRZ29" s="25"/>
      <c r="FSA29" s="25"/>
      <c r="FSB29" s="25"/>
      <c r="FSC29" s="25"/>
      <c r="FSD29" s="25"/>
      <c r="FSE29" s="25"/>
      <c r="FSF29" s="25"/>
      <c r="FSG29" s="25"/>
      <c r="FSH29" s="25"/>
      <c r="FSI29" s="25"/>
      <c r="FSJ29" s="25"/>
      <c r="FSK29" s="25"/>
      <c r="FSL29" s="25"/>
      <c r="FSM29" s="25"/>
      <c r="FSN29" s="25"/>
      <c r="FSO29" s="25"/>
      <c r="FSP29" s="25"/>
      <c r="FSQ29" s="25"/>
      <c r="FSR29" s="25"/>
      <c r="FSS29" s="25"/>
      <c r="FST29" s="25"/>
      <c r="FSU29" s="25"/>
      <c r="FSV29" s="25"/>
      <c r="FSW29" s="25"/>
      <c r="FSX29" s="25"/>
      <c r="FSY29" s="25"/>
      <c r="FSZ29" s="25"/>
      <c r="FTA29" s="25"/>
      <c r="FTB29" s="25"/>
      <c r="FTC29" s="25"/>
      <c r="FTD29" s="25"/>
      <c r="FTE29" s="25"/>
      <c r="FTF29" s="25"/>
      <c r="FTG29" s="25"/>
      <c r="FTH29" s="25"/>
      <c r="FTI29" s="25"/>
      <c r="FTJ29" s="25"/>
      <c r="FTK29" s="25"/>
      <c r="FTL29" s="25"/>
      <c r="FTM29" s="25"/>
      <c r="FTN29" s="25"/>
      <c r="FTO29" s="25"/>
      <c r="FTP29" s="25"/>
      <c r="FTQ29" s="25"/>
      <c r="FTR29" s="25"/>
      <c r="FTS29" s="25"/>
      <c r="FTT29" s="25"/>
      <c r="FTU29" s="25"/>
      <c r="FTV29" s="25"/>
      <c r="FTW29" s="25"/>
      <c r="FTX29" s="25"/>
      <c r="FTY29" s="25"/>
      <c r="FTZ29" s="25"/>
      <c r="FUA29" s="25"/>
      <c r="FUB29" s="25"/>
      <c r="FUC29" s="25"/>
      <c r="FUD29" s="25"/>
      <c r="FUE29" s="25"/>
      <c r="FUF29" s="25"/>
      <c r="FUG29" s="25"/>
      <c r="FUH29" s="25"/>
      <c r="FUI29" s="25"/>
      <c r="FUJ29" s="25"/>
      <c r="FUK29" s="25"/>
      <c r="FUL29" s="25"/>
      <c r="FUM29" s="25"/>
      <c r="FUN29" s="25"/>
      <c r="FUO29" s="25"/>
      <c r="FUP29" s="25"/>
      <c r="FUQ29" s="25"/>
      <c r="FUR29" s="25"/>
      <c r="FUS29" s="25"/>
      <c r="FUT29" s="25"/>
      <c r="FUU29" s="25"/>
      <c r="FUV29" s="25"/>
      <c r="FUW29" s="25"/>
      <c r="FUX29" s="25"/>
      <c r="FUY29" s="25"/>
      <c r="FUZ29" s="25"/>
      <c r="FVA29" s="25"/>
      <c r="FVB29" s="25"/>
      <c r="FVC29" s="25"/>
      <c r="FVD29" s="25"/>
      <c r="FVE29" s="25"/>
      <c r="FVF29" s="25"/>
      <c r="FVG29" s="25"/>
      <c r="FVH29" s="25"/>
      <c r="FVI29" s="25"/>
      <c r="FVJ29" s="25"/>
      <c r="FVK29" s="25"/>
      <c r="FVL29" s="25"/>
      <c r="FVM29" s="25"/>
      <c r="FVN29" s="25"/>
      <c r="FVO29" s="25"/>
      <c r="FVP29" s="25"/>
      <c r="FVQ29" s="25"/>
      <c r="FVR29" s="25"/>
      <c r="FVS29" s="25"/>
      <c r="FVT29" s="25"/>
      <c r="FVU29" s="25"/>
      <c r="FVV29" s="25"/>
      <c r="FVW29" s="25"/>
      <c r="FVX29" s="25"/>
      <c r="FVY29" s="25"/>
      <c r="FVZ29" s="25"/>
      <c r="FWA29" s="25"/>
      <c r="FWB29" s="25"/>
      <c r="FWC29" s="25"/>
      <c r="FWD29" s="25"/>
      <c r="FWE29" s="25"/>
      <c r="FWF29" s="25"/>
      <c r="FWG29" s="25"/>
      <c r="FWH29" s="25"/>
      <c r="FWI29" s="25"/>
      <c r="FWJ29" s="25"/>
      <c r="FWK29" s="25"/>
      <c r="FWL29" s="25"/>
      <c r="FWM29" s="25"/>
      <c r="FWN29" s="25"/>
      <c r="FWO29" s="25"/>
      <c r="FWP29" s="25"/>
      <c r="FWQ29" s="25"/>
      <c r="FWR29" s="25"/>
      <c r="FWS29" s="25"/>
      <c r="FWT29" s="25"/>
      <c r="FWU29" s="25"/>
      <c r="FWV29" s="25"/>
      <c r="FWW29" s="25"/>
      <c r="FWX29" s="25"/>
      <c r="FWY29" s="25"/>
      <c r="FWZ29" s="25"/>
      <c r="FXA29" s="25"/>
      <c r="FXB29" s="25"/>
      <c r="FXC29" s="25"/>
      <c r="FXD29" s="25"/>
      <c r="FXE29" s="25"/>
      <c r="FXF29" s="25"/>
      <c r="FXG29" s="25"/>
      <c r="FXH29" s="25"/>
      <c r="FXI29" s="25"/>
      <c r="FXJ29" s="25"/>
      <c r="FXK29" s="25"/>
      <c r="FXL29" s="25"/>
      <c r="FXM29" s="25"/>
      <c r="FXN29" s="25"/>
      <c r="FXO29" s="25"/>
      <c r="FXP29" s="25"/>
      <c r="FXQ29" s="25"/>
      <c r="FXR29" s="25"/>
      <c r="FXS29" s="25"/>
      <c r="FXT29" s="25"/>
      <c r="FXU29" s="25"/>
      <c r="FXV29" s="25"/>
      <c r="FXW29" s="25"/>
      <c r="FXX29" s="25"/>
      <c r="FXY29" s="25"/>
      <c r="FXZ29" s="25"/>
      <c r="FYA29" s="25"/>
      <c r="FYB29" s="25"/>
      <c r="FYC29" s="25"/>
      <c r="FYD29" s="25"/>
      <c r="FYE29" s="25"/>
      <c r="FYF29" s="25"/>
      <c r="FYG29" s="25"/>
      <c r="FYH29" s="25"/>
      <c r="FYI29" s="25"/>
      <c r="FYJ29" s="25"/>
      <c r="FYK29" s="25"/>
      <c r="FYL29" s="25"/>
      <c r="FYM29" s="25"/>
      <c r="FYN29" s="25"/>
      <c r="FYO29" s="25"/>
      <c r="FYP29" s="25"/>
      <c r="FYQ29" s="25"/>
      <c r="FYR29" s="25"/>
      <c r="FYS29" s="25"/>
      <c r="FYT29" s="25"/>
      <c r="FYU29" s="25"/>
      <c r="FYV29" s="25"/>
      <c r="FYW29" s="25"/>
      <c r="FYX29" s="25"/>
      <c r="FYY29" s="25"/>
      <c r="FYZ29" s="25"/>
      <c r="FZA29" s="25"/>
      <c r="FZB29" s="25"/>
      <c r="FZC29" s="25"/>
      <c r="FZD29" s="25"/>
      <c r="FZE29" s="25"/>
      <c r="FZF29" s="25"/>
      <c r="FZG29" s="25"/>
      <c r="FZH29" s="25"/>
      <c r="FZI29" s="25"/>
      <c r="FZJ29" s="25"/>
      <c r="FZK29" s="25"/>
      <c r="FZL29" s="25"/>
      <c r="FZM29" s="25"/>
      <c r="FZN29" s="25"/>
      <c r="FZO29" s="25"/>
      <c r="FZP29" s="25"/>
      <c r="FZQ29" s="25"/>
      <c r="FZR29" s="25"/>
      <c r="FZS29" s="25"/>
      <c r="FZT29" s="25"/>
      <c r="FZU29" s="25"/>
      <c r="FZV29" s="25"/>
      <c r="FZW29" s="25"/>
      <c r="FZX29" s="25"/>
      <c r="FZY29" s="25"/>
      <c r="FZZ29" s="25"/>
      <c r="GAA29" s="25"/>
      <c r="GAB29" s="25"/>
      <c r="GAC29" s="25"/>
      <c r="GAD29" s="25"/>
      <c r="GAE29" s="25"/>
      <c r="GAF29" s="25"/>
      <c r="GAG29" s="25"/>
      <c r="GAH29" s="25"/>
      <c r="GAI29" s="25"/>
      <c r="GAJ29" s="25"/>
      <c r="GAK29" s="25"/>
      <c r="GAL29" s="25"/>
      <c r="GAM29" s="25"/>
      <c r="GAN29" s="25"/>
      <c r="GAO29" s="25"/>
      <c r="GAP29" s="25"/>
      <c r="GAQ29" s="25"/>
      <c r="GAR29" s="25"/>
      <c r="GAS29" s="25"/>
      <c r="GAT29" s="25"/>
      <c r="GAU29" s="25"/>
      <c r="GAV29" s="25"/>
      <c r="GAW29" s="25"/>
      <c r="GAX29" s="25"/>
      <c r="GAY29" s="25"/>
      <c r="GAZ29" s="25"/>
      <c r="GBA29" s="25"/>
      <c r="GBB29" s="25"/>
      <c r="GBC29" s="25"/>
      <c r="GBD29" s="25"/>
      <c r="GBE29" s="25"/>
      <c r="GBF29" s="25"/>
      <c r="GBG29" s="25"/>
      <c r="GBH29" s="25"/>
      <c r="GBI29" s="25"/>
      <c r="GBJ29" s="25"/>
      <c r="GBK29" s="25"/>
      <c r="GBL29" s="25"/>
      <c r="GBM29" s="25"/>
      <c r="GBN29" s="25"/>
      <c r="GBO29" s="25"/>
      <c r="GBP29" s="25"/>
      <c r="GBQ29" s="25"/>
      <c r="GBR29" s="25"/>
      <c r="GBS29" s="25"/>
      <c r="GBT29" s="25"/>
      <c r="GBU29" s="25"/>
      <c r="GBV29" s="25"/>
      <c r="GBW29" s="25"/>
      <c r="GBX29" s="25"/>
      <c r="GBY29" s="25"/>
      <c r="GBZ29" s="25"/>
      <c r="GCA29" s="25"/>
      <c r="GCB29" s="25"/>
      <c r="GCC29" s="25"/>
      <c r="GCD29" s="25"/>
      <c r="GCE29" s="25"/>
      <c r="GCF29" s="25"/>
      <c r="GCG29" s="25"/>
      <c r="GCH29" s="25"/>
      <c r="GCI29" s="25"/>
      <c r="GCJ29" s="25"/>
      <c r="GCK29" s="25"/>
      <c r="GCL29" s="25"/>
      <c r="GCM29" s="25"/>
      <c r="GCN29" s="25"/>
      <c r="GCO29" s="25"/>
      <c r="GCP29" s="25"/>
      <c r="GCQ29" s="25"/>
      <c r="GCR29" s="25"/>
      <c r="GCS29" s="25"/>
      <c r="GCT29" s="25"/>
      <c r="GCU29" s="25"/>
      <c r="GCV29" s="25"/>
      <c r="GCW29" s="25"/>
      <c r="GCX29" s="25"/>
      <c r="GCY29" s="25"/>
      <c r="GCZ29" s="25"/>
      <c r="GDA29" s="25"/>
      <c r="GDB29" s="25"/>
      <c r="GDC29" s="25"/>
      <c r="GDD29" s="25"/>
      <c r="GDE29" s="25"/>
      <c r="GDF29" s="25"/>
      <c r="GDG29" s="25"/>
      <c r="GDH29" s="25"/>
      <c r="GDI29" s="25"/>
      <c r="GDJ29" s="25"/>
      <c r="GDK29" s="25"/>
      <c r="GDL29" s="25"/>
      <c r="GDM29" s="25"/>
      <c r="GDN29" s="25"/>
      <c r="GDO29" s="25"/>
      <c r="GDP29" s="25"/>
      <c r="GDQ29" s="25"/>
      <c r="GDR29" s="25"/>
      <c r="GDS29" s="25"/>
      <c r="GDT29" s="25"/>
      <c r="GDU29" s="25"/>
      <c r="GDV29" s="25"/>
      <c r="GDW29" s="25"/>
      <c r="GDX29" s="25"/>
      <c r="GDY29" s="25"/>
      <c r="GDZ29" s="25"/>
      <c r="GEA29" s="25"/>
      <c r="GEB29" s="25"/>
      <c r="GEC29" s="25"/>
      <c r="GED29" s="25"/>
      <c r="GEE29" s="25"/>
      <c r="GEF29" s="25"/>
      <c r="GEG29" s="25"/>
      <c r="GEH29" s="25"/>
      <c r="GEI29" s="25"/>
      <c r="GEJ29" s="25"/>
      <c r="GEK29" s="25"/>
      <c r="GEL29" s="25"/>
      <c r="GEM29" s="25"/>
      <c r="GEN29" s="25"/>
      <c r="GEO29" s="25"/>
      <c r="GEP29" s="25"/>
      <c r="GEQ29" s="25"/>
      <c r="GER29" s="25"/>
      <c r="GES29" s="25"/>
      <c r="GET29" s="25"/>
      <c r="GEU29" s="25"/>
      <c r="GEV29" s="25"/>
      <c r="GEW29" s="25"/>
      <c r="GEX29" s="25"/>
      <c r="GEY29" s="25"/>
      <c r="GEZ29" s="25"/>
      <c r="GFA29" s="25"/>
      <c r="GFB29" s="25"/>
      <c r="GFC29" s="25"/>
      <c r="GFD29" s="25"/>
      <c r="GFE29" s="25"/>
      <c r="GFF29" s="25"/>
      <c r="GFG29" s="25"/>
      <c r="GFH29" s="25"/>
      <c r="GFI29" s="25"/>
      <c r="GFJ29" s="25"/>
      <c r="GFK29" s="25"/>
      <c r="GFL29" s="25"/>
      <c r="GFM29" s="25"/>
      <c r="GFN29" s="25"/>
      <c r="GFO29" s="25"/>
      <c r="GFP29" s="25"/>
      <c r="GFQ29" s="25"/>
      <c r="GFR29" s="25"/>
      <c r="GFS29" s="25"/>
      <c r="GFT29" s="25"/>
      <c r="GFU29" s="25"/>
      <c r="GFV29" s="25"/>
      <c r="GFW29" s="25"/>
      <c r="GFX29" s="25"/>
      <c r="GFY29" s="25"/>
      <c r="GFZ29" s="25"/>
      <c r="GGA29" s="25"/>
      <c r="GGB29" s="25"/>
      <c r="GGC29" s="25"/>
      <c r="GGD29" s="25"/>
      <c r="GGE29" s="25"/>
      <c r="GGF29" s="25"/>
      <c r="GGG29" s="25"/>
      <c r="GGH29" s="25"/>
      <c r="GGI29" s="25"/>
      <c r="GGJ29" s="25"/>
      <c r="GGK29" s="25"/>
      <c r="GGL29" s="25"/>
      <c r="GGM29" s="25"/>
      <c r="GGN29" s="25"/>
      <c r="GGO29" s="25"/>
      <c r="GGP29" s="25"/>
      <c r="GGQ29" s="25"/>
      <c r="GGR29" s="25"/>
      <c r="GGS29" s="25"/>
      <c r="GGT29" s="25"/>
      <c r="GGU29" s="25"/>
      <c r="GGV29" s="25"/>
      <c r="GGW29" s="25"/>
      <c r="GGX29" s="25"/>
      <c r="GGY29" s="25"/>
      <c r="GGZ29" s="25"/>
      <c r="GHA29" s="25"/>
      <c r="GHB29" s="25"/>
      <c r="GHC29" s="25"/>
      <c r="GHD29" s="25"/>
      <c r="GHE29" s="25"/>
      <c r="GHF29" s="25"/>
      <c r="GHG29" s="25"/>
      <c r="GHH29" s="25"/>
      <c r="GHI29" s="25"/>
      <c r="GHJ29" s="25"/>
      <c r="GHK29" s="25"/>
      <c r="GHL29" s="25"/>
      <c r="GHM29" s="25"/>
      <c r="GHN29" s="25"/>
      <c r="GHO29" s="25"/>
      <c r="GHP29" s="25"/>
      <c r="GHQ29" s="25"/>
      <c r="GHR29" s="25"/>
      <c r="GHS29" s="25"/>
      <c r="GHT29" s="25"/>
      <c r="GHU29" s="25"/>
      <c r="GHV29" s="25"/>
      <c r="GHW29" s="25"/>
      <c r="GHX29" s="25"/>
      <c r="GHY29" s="25"/>
      <c r="GHZ29" s="25"/>
      <c r="GIA29" s="25"/>
      <c r="GIB29" s="25"/>
      <c r="GIC29" s="25"/>
      <c r="GID29" s="25"/>
      <c r="GIE29" s="25"/>
      <c r="GIF29" s="25"/>
      <c r="GIG29" s="25"/>
      <c r="GIH29" s="25"/>
      <c r="GII29" s="25"/>
      <c r="GIJ29" s="25"/>
      <c r="GIK29" s="25"/>
      <c r="GIL29" s="25"/>
      <c r="GIM29" s="25"/>
      <c r="GIN29" s="25"/>
      <c r="GIO29" s="25"/>
      <c r="GIP29" s="25"/>
      <c r="GIQ29" s="25"/>
      <c r="GIR29" s="25"/>
      <c r="GIS29" s="25"/>
      <c r="GIT29" s="25"/>
      <c r="GIU29" s="25"/>
      <c r="GIV29" s="25"/>
      <c r="GIW29" s="25"/>
      <c r="GIX29" s="25"/>
      <c r="GIY29" s="25"/>
      <c r="GIZ29" s="25"/>
      <c r="GJA29" s="25"/>
      <c r="GJB29" s="25"/>
      <c r="GJC29" s="25"/>
      <c r="GJD29" s="25"/>
      <c r="GJE29" s="25"/>
      <c r="GJF29" s="25"/>
      <c r="GJG29" s="25"/>
      <c r="GJH29" s="25"/>
      <c r="GJI29" s="25"/>
      <c r="GJJ29" s="25"/>
      <c r="GJK29" s="25"/>
      <c r="GJL29" s="25"/>
      <c r="GJM29" s="25"/>
      <c r="GJN29" s="25"/>
      <c r="GJO29" s="25"/>
      <c r="GJP29" s="25"/>
      <c r="GJQ29" s="25"/>
      <c r="GJR29" s="25"/>
      <c r="GJS29" s="25"/>
      <c r="GJT29" s="25"/>
      <c r="GJU29" s="25"/>
      <c r="GJV29" s="25"/>
      <c r="GJW29" s="25"/>
      <c r="GJX29" s="25"/>
      <c r="GJY29" s="25"/>
      <c r="GJZ29" s="25"/>
      <c r="GKA29" s="25"/>
      <c r="GKB29" s="25"/>
      <c r="GKC29" s="25"/>
      <c r="GKD29" s="25"/>
      <c r="GKE29" s="25"/>
      <c r="GKF29" s="25"/>
      <c r="GKG29" s="25"/>
      <c r="GKH29" s="25"/>
      <c r="GKI29" s="25"/>
      <c r="GKJ29" s="25"/>
      <c r="GKK29" s="25"/>
      <c r="GKL29" s="25"/>
      <c r="GKM29" s="25"/>
      <c r="GKN29" s="25"/>
      <c r="GKO29" s="25"/>
      <c r="GKP29" s="25"/>
      <c r="GKQ29" s="25"/>
      <c r="GKR29" s="25"/>
      <c r="GKS29" s="25"/>
      <c r="GKT29" s="25"/>
      <c r="GKU29" s="25"/>
      <c r="GKV29" s="25"/>
      <c r="GKW29" s="25"/>
      <c r="GKX29" s="25"/>
      <c r="GKY29" s="25"/>
      <c r="GKZ29" s="25"/>
      <c r="GLA29" s="25"/>
      <c r="GLB29" s="25"/>
      <c r="GLC29" s="25"/>
      <c r="GLD29" s="25"/>
      <c r="GLE29" s="25"/>
      <c r="GLF29" s="25"/>
      <c r="GLG29" s="25"/>
      <c r="GLH29" s="25"/>
      <c r="GLI29" s="25"/>
      <c r="GLJ29" s="25"/>
      <c r="GLK29" s="25"/>
      <c r="GLL29" s="25"/>
      <c r="GLM29" s="25"/>
      <c r="GLN29" s="25"/>
      <c r="GLO29" s="25"/>
      <c r="GLP29" s="25"/>
      <c r="GLQ29" s="25"/>
      <c r="GLR29" s="25"/>
      <c r="GLS29" s="25"/>
      <c r="GLT29" s="25"/>
      <c r="GLU29" s="25"/>
      <c r="GLV29" s="25"/>
      <c r="GLW29" s="25"/>
      <c r="GLX29" s="25"/>
      <c r="GLY29" s="25"/>
      <c r="GLZ29" s="25"/>
      <c r="GMA29" s="25"/>
      <c r="GMB29" s="25"/>
      <c r="GMC29" s="25"/>
      <c r="GMD29" s="25"/>
      <c r="GME29" s="25"/>
      <c r="GMF29" s="25"/>
      <c r="GMG29" s="25"/>
      <c r="GMH29" s="25"/>
      <c r="GMI29" s="25"/>
      <c r="GMJ29" s="25"/>
      <c r="GMK29" s="25"/>
      <c r="GML29" s="25"/>
      <c r="GMM29" s="25"/>
      <c r="GMN29" s="25"/>
      <c r="GMO29" s="25"/>
      <c r="GMP29" s="25"/>
      <c r="GMQ29" s="25"/>
      <c r="GMR29" s="25"/>
      <c r="GMS29" s="25"/>
      <c r="GMT29" s="25"/>
      <c r="GMU29" s="25"/>
      <c r="GMV29" s="25"/>
      <c r="GMW29" s="25"/>
      <c r="GMX29" s="25"/>
      <c r="GMY29" s="25"/>
      <c r="GMZ29" s="25"/>
      <c r="GNA29" s="25"/>
      <c r="GNB29" s="25"/>
      <c r="GNC29" s="25"/>
      <c r="GND29" s="25"/>
      <c r="GNE29" s="25"/>
      <c r="GNF29" s="25"/>
      <c r="GNG29" s="25"/>
      <c r="GNH29" s="25"/>
      <c r="GNI29" s="25"/>
      <c r="GNJ29" s="25"/>
      <c r="GNK29" s="25"/>
      <c r="GNL29" s="25"/>
      <c r="GNM29" s="25"/>
      <c r="GNN29" s="25"/>
      <c r="GNO29" s="25"/>
      <c r="GNP29" s="25"/>
      <c r="GNQ29" s="25"/>
      <c r="GNR29" s="25"/>
      <c r="GNS29" s="25"/>
      <c r="GNT29" s="25"/>
      <c r="GNU29" s="25"/>
      <c r="GNV29" s="25"/>
      <c r="GNW29" s="25"/>
      <c r="GNX29" s="25"/>
      <c r="GNY29" s="25"/>
      <c r="GNZ29" s="25"/>
      <c r="GOA29" s="25"/>
      <c r="GOB29" s="25"/>
      <c r="GOC29" s="25"/>
      <c r="GOD29" s="25"/>
      <c r="GOE29" s="25"/>
      <c r="GOF29" s="25"/>
      <c r="GOG29" s="25"/>
      <c r="GOH29" s="25"/>
      <c r="GOI29" s="25"/>
      <c r="GOJ29" s="25"/>
      <c r="GOK29" s="25"/>
      <c r="GOL29" s="25"/>
      <c r="GOM29" s="25"/>
      <c r="GON29" s="25"/>
      <c r="GOO29" s="25"/>
      <c r="GOP29" s="25"/>
      <c r="GOQ29" s="25"/>
      <c r="GOR29" s="25"/>
      <c r="GOS29" s="25"/>
      <c r="GOT29" s="25"/>
      <c r="GOU29" s="25"/>
      <c r="GOV29" s="25"/>
      <c r="GOW29" s="25"/>
      <c r="GOX29" s="25"/>
      <c r="GOY29" s="25"/>
      <c r="GOZ29" s="25"/>
      <c r="GPA29" s="25"/>
      <c r="GPB29" s="25"/>
      <c r="GPC29" s="25"/>
      <c r="GPD29" s="25"/>
      <c r="GPE29" s="25"/>
      <c r="GPF29" s="25"/>
      <c r="GPG29" s="25"/>
      <c r="GPH29" s="25"/>
      <c r="GPI29" s="25"/>
      <c r="GPJ29" s="25"/>
      <c r="GPK29" s="25"/>
      <c r="GPL29" s="25"/>
      <c r="GPM29" s="25"/>
      <c r="GPN29" s="25"/>
      <c r="GPO29" s="25"/>
      <c r="GPP29" s="25"/>
      <c r="GPQ29" s="25"/>
      <c r="GPR29" s="25"/>
      <c r="GPS29" s="25"/>
      <c r="GPT29" s="25"/>
      <c r="GPU29" s="25"/>
      <c r="GPV29" s="25"/>
      <c r="GPW29" s="25"/>
      <c r="GPX29" s="25"/>
      <c r="GPY29" s="25"/>
      <c r="GPZ29" s="25"/>
      <c r="GQA29" s="25"/>
      <c r="GQB29" s="25"/>
      <c r="GQC29" s="25"/>
      <c r="GQD29" s="25"/>
      <c r="GQE29" s="25"/>
      <c r="GQF29" s="25"/>
      <c r="GQG29" s="25"/>
      <c r="GQH29" s="25"/>
      <c r="GQI29" s="25"/>
      <c r="GQJ29" s="25"/>
      <c r="GQK29" s="25"/>
      <c r="GQL29" s="25"/>
      <c r="GQM29" s="25"/>
      <c r="GQN29" s="25"/>
      <c r="GQO29" s="25"/>
      <c r="GQP29" s="25"/>
      <c r="GQQ29" s="25"/>
      <c r="GQR29" s="25"/>
      <c r="GQS29" s="25"/>
      <c r="GQT29" s="25"/>
      <c r="GQU29" s="25"/>
      <c r="GQV29" s="25"/>
      <c r="GQW29" s="25"/>
      <c r="GQX29" s="25"/>
      <c r="GQY29" s="25"/>
      <c r="GQZ29" s="25"/>
      <c r="GRA29" s="25"/>
      <c r="GRB29" s="25"/>
      <c r="GRC29" s="25"/>
      <c r="GRD29" s="25"/>
      <c r="GRE29" s="25"/>
      <c r="GRF29" s="25"/>
      <c r="GRG29" s="25"/>
      <c r="GRH29" s="25"/>
      <c r="GRI29" s="25"/>
      <c r="GRJ29" s="25"/>
      <c r="GRK29" s="25"/>
      <c r="GRL29" s="25"/>
      <c r="GRM29" s="25"/>
      <c r="GRN29" s="25"/>
      <c r="GRO29" s="25"/>
      <c r="GRP29" s="25"/>
      <c r="GRQ29" s="25"/>
      <c r="GRR29" s="25"/>
      <c r="GRS29" s="25"/>
      <c r="GRT29" s="25"/>
      <c r="GRU29" s="25"/>
      <c r="GRV29" s="25"/>
      <c r="GRW29" s="25"/>
      <c r="GRX29" s="25"/>
      <c r="GRY29" s="25"/>
      <c r="GRZ29" s="25"/>
      <c r="GSA29" s="25"/>
      <c r="GSB29" s="25"/>
      <c r="GSC29" s="25"/>
      <c r="GSD29" s="25"/>
      <c r="GSE29" s="25"/>
      <c r="GSF29" s="25"/>
      <c r="GSG29" s="25"/>
      <c r="GSH29" s="25"/>
      <c r="GSI29" s="25"/>
      <c r="GSJ29" s="25"/>
      <c r="GSK29" s="25"/>
      <c r="GSL29" s="25"/>
      <c r="GSM29" s="25"/>
      <c r="GSN29" s="25"/>
      <c r="GSO29" s="25"/>
      <c r="GSP29" s="25"/>
      <c r="GSQ29" s="25"/>
      <c r="GSR29" s="25"/>
      <c r="GSS29" s="25"/>
      <c r="GST29" s="25"/>
      <c r="GSU29" s="25"/>
      <c r="GSV29" s="25"/>
      <c r="GSW29" s="25"/>
      <c r="GSX29" s="25"/>
      <c r="GSY29" s="25"/>
      <c r="GSZ29" s="25"/>
      <c r="GTA29" s="25"/>
      <c r="GTB29" s="25"/>
      <c r="GTC29" s="25"/>
      <c r="GTD29" s="25"/>
      <c r="GTE29" s="25"/>
      <c r="GTF29" s="25"/>
      <c r="GTG29" s="25"/>
      <c r="GTH29" s="25"/>
      <c r="GTI29" s="25"/>
      <c r="GTJ29" s="25"/>
      <c r="GTK29" s="25"/>
      <c r="GTL29" s="25"/>
      <c r="GTM29" s="25"/>
      <c r="GTN29" s="25"/>
      <c r="GTO29" s="25"/>
      <c r="GTP29" s="25"/>
      <c r="GTQ29" s="25"/>
      <c r="GTR29" s="25"/>
      <c r="GTS29" s="25"/>
      <c r="GTT29" s="25"/>
      <c r="GTU29" s="25"/>
      <c r="GTV29" s="25"/>
      <c r="GTW29" s="25"/>
      <c r="GTX29" s="25"/>
      <c r="GTY29" s="25"/>
      <c r="GTZ29" s="25"/>
      <c r="GUA29" s="25"/>
      <c r="GUB29" s="25"/>
      <c r="GUC29" s="25"/>
      <c r="GUD29" s="25"/>
      <c r="GUE29" s="25"/>
      <c r="GUF29" s="25"/>
      <c r="GUG29" s="25"/>
      <c r="GUH29" s="25"/>
      <c r="GUI29" s="25"/>
      <c r="GUJ29" s="25"/>
      <c r="GUK29" s="25"/>
      <c r="GUL29" s="25"/>
      <c r="GUM29" s="25"/>
      <c r="GUN29" s="25"/>
      <c r="GUO29" s="25"/>
      <c r="GUP29" s="25"/>
      <c r="GUQ29" s="25"/>
      <c r="GUR29" s="25"/>
      <c r="GUS29" s="25"/>
      <c r="GUT29" s="25"/>
      <c r="GUU29" s="25"/>
      <c r="GUV29" s="25"/>
      <c r="GUW29" s="25"/>
      <c r="GUX29" s="25"/>
      <c r="GUY29" s="25"/>
      <c r="GUZ29" s="25"/>
      <c r="GVA29" s="25"/>
      <c r="GVB29" s="25"/>
      <c r="GVC29" s="25"/>
      <c r="GVD29" s="25"/>
      <c r="GVE29" s="25"/>
      <c r="GVF29" s="25"/>
      <c r="GVG29" s="25"/>
      <c r="GVH29" s="25"/>
      <c r="GVI29" s="25"/>
      <c r="GVJ29" s="25"/>
      <c r="GVK29" s="25"/>
      <c r="GVL29" s="25"/>
      <c r="GVM29" s="25"/>
      <c r="GVN29" s="25"/>
      <c r="GVO29" s="25"/>
      <c r="GVP29" s="25"/>
      <c r="GVQ29" s="25"/>
      <c r="GVR29" s="25"/>
      <c r="GVS29" s="25"/>
      <c r="GVT29" s="25"/>
      <c r="GVU29" s="25"/>
      <c r="GVV29" s="25"/>
      <c r="GVW29" s="25"/>
      <c r="GVX29" s="25"/>
      <c r="GVY29" s="25"/>
      <c r="GVZ29" s="25"/>
      <c r="GWA29" s="25"/>
      <c r="GWB29" s="25"/>
      <c r="GWC29" s="25"/>
      <c r="GWD29" s="25"/>
      <c r="GWE29" s="25"/>
      <c r="GWF29" s="25"/>
      <c r="GWG29" s="25"/>
      <c r="GWH29" s="25"/>
      <c r="GWI29" s="25"/>
      <c r="GWJ29" s="25"/>
      <c r="GWK29" s="25"/>
      <c r="GWL29" s="25"/>
      <c r="GWM29" s="25"/>
      <c r="GWN29" s="25"/>
      <c r="GWO29" s="25"/>
      <c r="GWP29" s="25"/>
      <c r="GWQ29" s="25"/>
      <c r="GWR29" s="25"/>
      <c r="GWS29" s="25"/>
      <c r="GWT29" s="25"/>
      <c r="GWU29" s="25"/>
      <c r="GWV29" s="25"/>
      <c r="GWW29" s="25"/>
      <c r="GWX29" s="25"/>
      <c r="GWY29" s="25"/>
      <c r="GWZ29" s="25"/>
      <c r="GXA29" s="25"/>
      <c r="GXB29" s="25"/>
      <c r="GXC29" s="25"/>
      <c r="GXD29" s="25"/>
      <c r="GXE29" s="25"/>
      <c r="GXF29" s="25"/>
      <c r="GXG29" s="25"/>
      <c r="GXH29" s="25"/>
      <c r="GXI29" s="25"/>
      <c r="GXJ29" s="25"/>
      <c r="GXK29" s="25"/>
      <c r="GXL29" s="25"/>
      <c r="GXM29" s="25"/>
      <c r="GXN29" s="25"/>
      <c r="GXO29" s="25"/>
      <c r="GXP29" s="25"/>
      <c r="GXQ29" s="25"/>
      <c r="GXR29" s="25"/>
      <c r="GXS29" s="25"/>
      <c r="GXT29" s="25"/>
      <c r="GXU29" s="25"/>
      <c r="GXV29" s="25"/>
      <c r="GXW29" s="25"/>
      <c r="GXX29" s="25"/>
      <c r="GXY29" s="25"/>
      <c r="GXZ29" s="25"/>
      <c r="GYA29" s="25"/>
      <c r="GYB29" s="25"/>
      <c r="GYC29" s="25"/>
      <c r="GYD29" s="25"/>
      <c r="GYE29" s="25"/>
      <c r="GYF29" s="25"/>
      <c r="GYG29" s="25"/>
      <c r="GYH29" s="25"/>
      <c r="GYI29" s="25"/>
      <c r="GYJ29" s="25"/>
      <c r="GYK29" s="25"/>
      <c r="GYL29" s="25"/>
      <c r="GYM29" s="25"/>
      <c r="GYN29" s="25"/>
      <c r="GYO29" s="25"/>
      <c r="GYP29" s="25"/>
      <c r="GYQ29" s="25"/>
      <c r="GYR29" s="25"/>
      <c r="GYS29" s="25"/>
      <c r="GYT29" s="25"/>
      <c r="GYU29" s="25"/>
      <c r="GYV29" s="25"/>
      <c r="GYW29" s="25"/>
      <c r="GYX29" s="25"/>
      <c r="GYY29" s="25"/>
      <c r="GYZ29" s="25"/>
      <c r="GZA29" s="25"/>
      <c r="GZB29" s="25"/>
      <c r="GZC29" s="25"/>
      <c r="GZD29" s="25"/>
      <c r="GZE29" s="25"/>
      <c r="GZF29" s="25"/>
      <c r="GZG29" s="25"/>
      <c r="GZH29" s="25"/>
      <c r="GZI29" s="25"/>
      <c r="GZJ29" s="25"/>
      <c r="GZK29" s="25"/>
      <c r="GZL29" s="25"/>
      <c r="GZM29" s="25"/>
      <c r="GZN29" s="25"/>
      <c r="GZO29" s="25"/>
      <c r="GZP29" s="25"/>
      <c r="GZQ29" s="25"/>
      <c r="GZR29" s="25"/>
      <c r="GZS29" s="25"/>
      <c r="GZT29" s="25"/>
      <c r="GZU29" s="25"/>
      <c r="GZV29" s="25"/>
      <c r="GZW29" s="25"/>
      <c r="GZX29" s="25"/>
      <c r="GZY29" s="25"/>
      <c r="GZZ29" s="25"/>
      <c r="HAA29" s="25"/>
      <c r="HAB29" s="25"/>
      <c r="HAC29" s="25"/>
      <c r="HAD29" s="25"/>
      <c r="HAE29" s="25"/>
      <c r="HAF29" s="25"/>
      <c r="HAG29" s="25"/>
      <c r="HAH29" s="25"/>
      <c r="HAI29" s="25"/>
      <c r="HAJ29" s="25"/>
      <c r="HAK29" s="25"/>
      <c r="HAL29" s="25"/>
      <c r="HAM29" s="25"/>
      <c r="HAN29" s="25"/>
      <c r="HAO29" s="25"/>
      <c r="HAP29" s="25"/>
      <c r="HAQ29" s="25"/>
      <c r="HAR29" s="25"/>
      <c r="HAS29" s="25"/>
      <c r="HAT29" s="25"/>
      <c r="HAU29" s="25"/>
      <c r="HAV29" s="25"/>
      <c r="HAW29" s="25"/>
      <c r="HAX29" s="25"/>
      <c r="HAY29" s="25"/>
      <c r="HAZ29" s="25"/>
      <c r="HBA29" s="25"/>
      <c r="HBB29" s="25"/>
      <c r="HBC29" s="25"/>
      <c r="HBD29" s="25"/>
      <c r="HBE29" s="25"/>
      <c r="HBF29" s="25"/>
      <c r="HBG29" s="25"/>
      <c r="HBH29" s="25"/>
      <c r="HBI29" s="25"/>
      <c r="HBJ29" s="25"/>
      <c r="HBK29" s="25"/>
      <c r="HBL29" s="25"/>
      <c r="HBM29" s="25"/>
      <c r="HBN29" s="25"/>
      <c r="HBO29" s="25"/>
      <c r="HBP29" s="25"/>
      <c r="HBQ29" s="25"/>
      <c r="HBR29" s="25"/>
      <c r="HBS29" s="25"/>
      <c r="HBT29" s="25"/>
      <c r="HBU29" s="25"/>
      <c r="HBV29" s="25"/>
      <c r="HBW29" s="25"/>
      <c r="HBX29" s="25"/>
      <c r="HBY29" s="25"/>
      <c r="HBZ29" s="25"/>
      <c r="HCA29" s="25"/>
      <c r="HCB29" s="25"/>
      <c r="HCC29" s="25"/>
      <c r="HCD29" s="25"/>
      <c r="HCE29" s="25"/>
      <c r="HCF29" s="25"/>
      <c r="HCG29" s="25"/>
      <c r="HCH29" s="25"/>
      <c r="HCI29" s="25"/>
      <c r="HCJ29" s="25"/>
      <c r="HCK29" s="25"/>
      <c r="HCL29" s="25"/>
      <c r="HCM29" s="25"/>
      <c r="HCN29" s="25"/>
      <c r="HCO29" s="25"/>
      <c r="HCP29" s="25"/>
      <c r="HCQ29" s="25"/>
      <c r="HCR29" s="25"/>
      <c r="HCS29" s="25"/>
      <c r="HCT29" s="25"/>
      <c r="HCU29" s="25"/>
      <c r="HCV29" s="25"/>
      <c r="HCW29" s="25"/>
      <c r="HCX29" s="25"/>
      <c r="HCY29" s="25"/>
      <c r="HCZ29" s="25"/>
      <c r="HDA29" s="25"/>
      <c r="HDB29" s="25"/>
      <c r="HDC29" s="25"/>
      <c r="HDD29" s="25"/>
      <c r="HDE29" s="25"/>
      <c r="HDF29" s="25"/>
      <c r="HDG29" s="25"/>
      <c r="HDH29" s="25"/>
      <c r="HDI29" s="25"/>
      <c r="HDJ29" s="25"/>
      <c r="HDK29" s="25"/>
      <c r="HDL29" s="25"/>
      <c r="HDM29" s="25"/>
      <c r="HDN29" s="25"/>
      <c r="HDO29" s="25"/>
      <c r="HDP29" s="25"/>
      <c r="HDQ29" s="25"/>
      <c r="HDR29" s="25"/>
      <c r="HDS29" s="25"/>
      <c r="HDT29" s="25"/>
      <c r="HDU29" s="25"/>
      <c r="HDV29" s="25"/>
      <c r="HDW29" s="25"/>
      <c r="HDX29" s="25"/>
      <c r="HDY29" s="25"/>
      <c r="HDZ29" s="25"/>
      <c r="HEA29" s="25"/>
      <c r="HEB29" s="25"/>
      <c r="HEC29" s="25"/>
      <c r="HED29" s="25"/>
      <c r="HEE29" s="25"/>
      <c r="HEF29" s="25"/>
      <c r="HEG29" s="25"/>
      <c r="HEH29" s="25"/>
      <c r="HEI29" s="25"/>
      <c r="HEJ29" s="25"/>
      <c r="HEK29" s="25"/>
      <c r="HEL29" s="25"/>
      <c r="HEM29" s="25"/>
      <c r="HEN29" s="25"/>
      <c r="HEO29" s="25"/>
      <c r="HEP29" s="25"/>
      <c r="HEQ29" s="25"/>
      <c r="HER29" s="25"/>
      <c r="HES29" s="25"/>
      <c r="HET29" s="25"/>
      <c r="HEU29" s="25"/>
      <c r="HEV29" s="25"/>
      <c r="HEW29" s="25"/>
      <c r="HEX29" s="25"/>
      <c r="HEY29" s="25"/>
      <c r="HEZ29" s="25"/>
      <c r="HFA29" s="25"/>
      <c r="HFB29" s="25"/>
      <c r="HFC29" s="25"/>
      <c r="HFD29" s="25"/>
      <c r="HFE29" s="25"/>
      <c r="HFF29" s="25"/>
      <c r="HFG29" s="25"/>
      <c r="HFH29" s="25"/>
      <c r="HFI29" s="25"/>
      <c r="HFJ29" s="25"/>
      <c r="HFK29" s="25"/>
      <c r="HFL29" s="25"/>
      <c r="HFM29" s="25"/>
      <c r="HFN29" s="25"/>
      <c r="HFO29" s="25"/>
      <c r="HFP29" s="25"/>
      <c r="HFQ29" s="25"/>
      <c r="HFR29" s="25"/>
      <c r="HFS29" s="25"/>
      <c r="HFT29" s="25"/>
      <c r="HFU29" s="25"/>
      <c r="HFV29" s="25"/>
      <c r="HFW29" s="25"/>
      <c r="HFX29" s="25"/>
      <c r="HFY29" s="25"/>
      <c r="HFZ29" s="25"/>
      <c r="HGA29" s="25"/>
      <c r="HGB29" s="25"/>
      <c r="HGC29" s="25"/>
      <c r="HGD29" s="25"/>
      <c r="HGE29" s="25"/>
      <c r="HGF29" s="25"/>
      <c r="HGG29" s="25"/>
      <c r="HGH29" s="25"/>
      <c r="HGI29" s="25"/>
      <c r="HGJ29" s="25"/>
      <c r="HGK29" s="25"/>
      <c r="HGL29" s="25"/>
      <c r="HGM29" s="25"/>
      <c r="HGN29" s="25"/>
      <c r="HGO29" s="25"/>
      <c r="HGP29" s="25"/>
      <c r="HGQ29" s="25"/>
      <c r="HGR29" s="25"/>
      <c r="HGS29" s="25"/>
      <c r="HGT29" s="25"/>
      <c r="HGU29" s="25"/>
      <c r="HGV29" s="25"/>
      <c r="HGW29" s="25"/>
      <c r="HGX29" s="25"/>
      <c r="HGY29" s="25"/>
      <c r="HGZ29" s="25"/>
      <c r="HHA29" s="25"/>
      <c r="HHB29" s="25"/>
      <c r="HHC29" s="25"/>
      <c r="HHD29" s="25"/>
      <c r="HHE29" s="25"/>
      <c r="HHF29" s="25"/>
      <c r="HHG29" s="25"/>
      <c r="HHH29" s="25"/>
      <c r="HHI29" s="25"/>
      <c r="HHJ29" s="25"/>
      <c r="HHK29" s="25"/>
      <c r="HHL29" s="25"/>
      <c r="HHM29" s="25"/>
      <c r="HHN29" s="25"/>
      <c r="HHO29" s="25"/>
      <c r="HHP29" s="25"/>
      <c r="HHQ29" s="25"/>
      <c r="HHR29" s="25"/>
      <c r="HHS29" s="25"/>
      <c r="HHT29" s="25"/>
      <c r="HHU29" s="25"/>
      <c r="HHV29" s="25"/>
      <c r="HHW29" s="25"/>
      <c r="HHX29" s="25"/>
      <c r="HHY29" s="25"/>
      <c r="HHZ29" s="25"/>
      <c r="HIA29" s="25"/>
      <c r="HIB29" s="25"/>
      <c r="HIC29" s="25"/>
      <c r="HID29" s="25"/>
      <c r="HIE29" s="25"/>
      <c r="HIF29" s="25"/>
      <c r="HIG29" s="25"/>
      <c r="HIH29" s="25"/>
      <c r="HII29" s="25"/>
      <c r="HIJ29" s="25"/>
      <c r="HIK29" s="25"/>
      <c r="HIL29" s="25"/>
      <c r="HIM29" s="25"/>
      <c r="HIN29" s="25"/>
      <c r="HIO29" s="25"/>
      <c r="HIP29" s="25"/>
      <c r="HIQ29" s="25"/>
      <c r="HIR29" s="25"/>
      <c r="HIS29" s="25"/>
      <c r="HIT29" s="25"/>
      <c r="HIU29" s="25"/>
      <c r="HIV29" s="25"/>
      <c r="HIW29" s="25"/>
      <c r="HIX29" s="25"/>
      <c r="HIY29" s="25"/>
      <c r="HIZ29" s="25"/>
      <c r="HJA29" s="25"/>
      <c r="HJB29" s="25"/>
      <c r="HJC29" s="25"/>
      <c r="HJD29" s="25"/>
      <c r="HJE29" s="25"/>
      <c r="HJF29" s="25"/>
      <c r="HJG29" s="25"/>
      <c r="HJH29" s="25"/>
      <c r="HJI29" s="25"/>
      <c r="HJJ29" s="25"/>
      <c r="HJK29" s="25"/>
      <c r="HJL29" s="25"/>
      <c r="HJM29" s="25"/>
      <c r="HJN29" s="25"/>
      <c r="HJO29" s="25"/>
      <c r="HJP29" s="25"/>
      <c r="HJQ29" s="25"/>
      <c r="HJR29" s="25"/>
      <c r="HJS29" s="25"/>
      <c r="HJT29" s="25"/>
      <c r="HJU29" s="25"/>
      <c r="HJV29" s="25"/>
      <c r="HJW29" s="25"/>
      <c r="HJX29" s="25"/>
      <c r="HJY29" s="25"/>
      <c r="HJZ29" s="25"/>
      <c r="HKA29" s="25"/>
      <c r="HKB29" s="25"/>
      <c r="HKC29" s="25"/>
      <c r="HKD29" s="25"/>
      <c r="HKE29" s="25"/>
      <c r="HKF29" s="25"/>
      <c r="HKG29" s="25"/>
      <c r="HKH29" s="25"/>
      <c r="HKI29" s="25"/>
      <c r="HKJ29" s="25"/>
      <c r="HKK29" s="25"/>
      <c r="HKL29" s="25"/>
      <c r="HKM29" s="25"/>
      <c r="HKN29" s="25"/>
      <c r="HKO29" s="25"/>
      <c r="HKP29" s="25"/>
      <c r="HKQ29" s="25"/>
      <c r="HKR29" s="25"/>
      <c r="HKS29" s="25"/>
      <c r="HKT29" s="25"/>
      <c r="HKU29" s="25"/>
      <c r="HKV29" s="25"/>
      <c r="HKW29" s="25"/>
      <c r="HKX29" s="25"/>
      <c r="HKY29" s="25"/>
      <c r="HKZ29" s="25"/>
      <c r="HLA29" s="25"/>
      <c r="HLB29" s="25"/>
      <c r="HLC29" s="25"/>
      <c r="HLD29" s="25"/>
      <c r="HLE29" s="25"/>
      <c r="HLF29" s="25"/>
      <c r="HLG29" s="25"/>
      <c r="HLH29" s="25"/>
      <c r="HLI29" s="25"/>
      <c r="HLJ29" s="25"/>
      <c r="HLK29" s="25"/>
      <c r="HLL29" s="25"/>
      <c r="HLM29" s="25"/>
      <c r="HLN29" s="25"/>
      <c r="HLO29" s="25"/>
      <c r="HLP29" s="25"/>
      <c r="HLQ29" s="25"/>
      <c r="HLR29" s="25"/>
      <c r="HLS29" s="25"/>
      <c r="HLT29" s="25"/>
      <c r="HLU29" s="25"/>
      <c r="HLV29" s="25"/>
      <c r="HLW29" s="25"/>
      <c r="HLX29" s="25"/>
      <c r="HLY29" s="25"/>
      <c r="HLZ29" s="25"/>
      <c r="HMA29" s="25"/>
      <c r="HMB29" s="25"/>
      <c r="HMC29" s="25"/>
      <c r="HMD29" s="25"/>
      <c r="HME29" s="25"/>
      <c r="HMF29" s="25"/>
      <c r="HMG29" s="25"/>
      <c r="HMH29" s="25"/>
      <c r="HMI29" s="25"/>
      <c r="HMJ29" s="25"/>
      <c r="HMK29" s="25"/>
      <c r="HML29" s="25"/>
      <c r="HMM29" s="25"/>
      <c r="HMN29" s="25"/>
      <c r="HMO29" s="25"/>
      <c r="HMP29" s="25"/>
      <c r="HMQ29" s="25"/>
      <c r="HMR29" s="25"/>
      <c r="HMS29" s="25"/>
      <c r="HMT29" s="25"/>
      <c r="HMU29" s="25"/>
      <c r="HMV29" s="25"/>
      <c r="HMW29" s="25"/>
      <c r="HMX29" s="25"/>
      <c r="HMY29" s="25"/>
      <c r="HMZ29" s="25"/>
      <c r="HNA29" s="25"/>
      <c r="HNB29" s="25"/>
      <c r="HNC29" s="25"/>
      <c r="HND29" s="25"/>
      <c r="HNE29" s="25"/>
      <c r="HNF29" s="25"/>
      <c r="HNG29" s="25"/>
      <c r="HNH29" s="25"/>
      <c r="HNI29" s="25"/>
      <c r="HNJ29" s="25"/>
      <c r="HNK29" s="25"/>
      <c r="HNL29" s="25"/>
      <c r="HNM29" s="25"/>
      <c r="HNN29" s="25"/>
      <c r="HNO29" s="25"/>
      <c r="HNP29" s="25"/>
      <c r="HNQ29" s="25"/>
      <c r="HNR29" s="25"/>
      <c r="HNS29" s="25"/>
      <c r="HNT29" s="25"/>
      <c r="HNU29" s="25"/>
      <c r="HNV29" s="25"/>
      <c r="HNW29" s="25"/>
      <c r="HNX29" s="25"/>
      <c r="HNY29" s="25"/>
      <c r="HNZ29" s="25"/>
      <c r="HOA29" s="25"/>
      <c r="HOB29" s="25"/>
      <c r="HOC29" s="25"/>
      <c r="HOD29" s="25"/>
      <c r="HOE29" s="25"/>
      <c r="HOF29" s="25"/>
      <c r="HOG29" s="25"/>
      <c r="HOH29" s="25"/>
      <c r="HOI29" s="25"/>
      <c r="HOJ29" s="25"/>
      <c r="HOK29" s="25"/>
      <c r="HOL29" s="25"/>
      <c r="HOM29" s="25"/>
      <c r="HON29" s="25"/>
      <c r="HOO29" s="25"/>
      <c r="HOP29" s="25"/>
      <c r="HOQ29" s="25"/>
      <c r="HOR29" s="25"/>
      <c r="HOS29" s="25"/>
      <c r="HOT29" s="25"/>
      <c r="HOU29" s="25"/>
      <c r="HOV29" s="25"/>
      <c r="HOW29" s="25"/>
      <c r="HOX29" s="25"/>
      <c r="HOY29" s="25"/>
      <c r="HOZ29" s="25"/>
      <c r="HPA29" s="25"/>
      <c r="HPB29" s="25"/>
      <c r="HPC29" s="25"/>
      <c r="HPD29" s="25"/>
      <c r="HPE29" s="25"/>
      <c r="HPF29" s="25"/>
      <c r="HPG29" s="25"/>
      <c r="HPH29" s="25"/>
      <c r="HPI29" s="25"/>
      <c r="HPJ29" s="25"/>
      <c r="HPK29" s="25"/>
      <c r="HPL29" s="25"/>
      <c r="HPM29" s="25"/>
      <c r="HPN29" s="25"/>
      <c r="HPO29" s="25"/>
      <c r="HPP29" s="25"/>
      <c r="HPQ29" s="25"/>
      <c r="HPR29" s="25"/>
      <c r="HPS29" s="25"/>
      <c r="HPT29" s="25"/>
      <c r="HPU29" s="25"/>
      <c r="HPV29" s="25"/>
      <c r="HPW29" s="25"/>
      <c r="HPX29" s="25"/>
      <c r="HPY29" s="25"/>
      <c r="HPZ29" s="25"/>
      <c r="HQA29" s="25"/>
      <c r="HQB29" s="25"/>
      <c r="HQC29" s="25"/>
      <c r="HQD29" s="25"/>
      <c r="HQE29" s="25"/>
      <c r="HQF29" s="25"/>
      <c r="HQG29" s="25"/>
      <c r="HQH29" s="25"/>
      <c r="HQI29" s="25"/>
      <c r="HQJ29" s="25"/>
      <c r="HQK29" s="25"/>
      <c r="HQL29" s="25"/>
      <c r="HQM29" s="25"/>
      <c r="HQN29" s="25"/>
      <c r="HQO29" s="25"/>
      <c r="HQP29" s="25"/>
      <c r="HQQ29" s="25"/>
      <c r="HQR29" s="25"/>
      <c r="HQS29" s="25"/>
      <c r="HQT29" s="25"/>
      <c r="HQU29" s="25"/>
      <c r="HQV29" s="25"/>
      <c r="HQW29" s="25"/>
      <c r="HQX29" s="25"/>
      <c r="HQY29" s="25"/>
      <c r="HQZ29" s="25"/>
      <c r="HRA29" s="25"/>
      <c r="HRB29" s="25"/>
      <c r="HRC29" s="25"/>
      <c r="HRD29" s="25"/>
      <c r="HRE29" s="25"/>
      <c r="HRF29" s="25"/>
      <c r="HRG29" s="25"/>
      <c r="HRH29" s="25"/>
      <c r="HRI29" s="25"/>
      <c r="HRJ29" s="25"/>
      <c r="HRK29" s="25"/>
      <c r="HRL29" s="25"/>
      <c r="HRM29" s="25"/>
      <c r="HRN29" s="25"/>
      <c r="HRO29" s="25"/>
      <c r="HRP29" s="25"/>
      <c r="HRQ29" s="25"/>
      <c r="HRR29" s="25"/>
      <c r="HRS29" s="25"/>
      <c r="HRT29" s="25"/>
      <c r="HRU29" s="25"/>
      <c r="HRV29" s="25"/>
      <c r="HRW29" s="25"/>
      <c r="HRX29" s="25"/>
      <c r="HRY29" s="25"/>
      <c r="HRZ29" s="25"/>
      <c r="HSA29" s="25"/>
      <c r="HSB29" s="25"/>
      <c r="HSC29" s="25"/>
      <c r="HSD29" s="25"/>
      <c r="HSE29" s="25"/>
      <c r="HSF29" s="25"/>
      <c r="HSG29" s="25"/>
      <c r="HSH29" s="25"/>
      <c r="HSI29" s="25"/>
      <c r="HSJ29" s="25"/>
      <c r="HSK29" s="25"/>
      <c r="HSL29" s="25"/>
      <c r="HSM29" s="25"/>
      <c r="HSN29" s="25"/>
      <c r="HSO29" s="25"/>
      <c r="HSP29" s="25"/>
      <c r="HSQ29" s="25"/>
      <c r="HSR29" s="25"/>
      <c r="HSS29" s="25"/>
      <c r="HST29" s="25"/>
      <c r="HSU29" s="25"/>
      <c r="HSV29" s="25"/>
      <c r="HSW29" s="25"/>
      <c r="HSX29" s="25"/>
      <c r="HSY29" s="25"/>
      <c r="HSZ29" s="25"/>
      <c r="HTA29" s="25"/>
      <c r="HTB29" s="25"/>
      <c r="HTC29" s="25"/>
      <c r="HTD29" s="25"/>
      <c r="HTE29" s="25"/>
      <c r="HTF29" s="25"/>
      <c r="HTG29" s="25"/>
      <c r="HTH29" s="25"/>
      <c r="HTI29" s="25"/>
      <c r="HTJ29" s="25"/>
      <c r="HTK29" s="25"/>
      <c r="HTL29" s="25"/>
      <c r="HTM29" s="25"/>
      <c r="HTN29" s="25"/>
      <c r="HTO29" s="25"/>
      <c r="HTP29" s="25"/>
      <c r="HTQ29" s="25"/>
      <c r="HTR29" s="25"/>
      <c r="HTS29" s="25"/>
      <c r="HTT29" s="25"/>
      <c r="HTU29" s="25"/>
      <c r="HTV29" s="25"/>
      <c r="HTW29" s="25"/>
      <c r="HTX29" s="25"/>
      <c r="HTY29" s="25"/>
      <c r="HTZ29" s="25"/>
      <c r="HUA29" s="25"/>
      <c r="HUB29" s="25"/>
      <c r="HUC29" s="25"/>
      <c r="HUD29" s="25"/>
      <c r="HUE29" s="25"/>
      <c r="HUF29" s="25"/>
      <c r="HUG29" s="25"/>
      <c r="HUH29" s="25"/>
      <c r="HUI29" s="25"/>
      <c r="HUJ29" s="25"/>
      <c r="HUK29" s="25"/>
      <c r="HUL29" s="25"/>
      <c r="HUM29" s="25"/>
      <c r="HUN29" s="25"/>
      <c r="HUO29" s="25"/>
      <c r="HUP29" s="25"/>
      <c r="HUQ29" s="25"/>
      <c r="HUR29" s="25"/>
      <c r="HUS29" s="25"/>
      <c r="HUT29" s="25"/>
      <c r="HUU29" s="25"/>
      <c r="HUV29" s="25"/>
      <c r="HUW29" s="25"/>
      <c r="HUX29" s="25"/>
      <c r="HUY29" s="25"/>
      <c r="HUZ29" s="25"/>
      <c r="HVA29" s="25"/>
      <c r="HVB29" s="25"/>
      <c r="HVC29" s="25"/>
      <c r="HVD29" s="25"/>
      <c r="HVE29" s="25"/>
      <c r="HVF29" s="25"/>
      <c r="HVG29" s="25"/>
      <c r="HVH29" s="25"/>
      <c r="HVI29" s="25"/>
      <c r="HVJ29" s="25"/>
      <c r="HVK29" s="25"/>
      <c r="HVL29" s="25"/>
      <c r="HVM29" s="25"/>
      <c r="HVN29" s="25"/>
      <c r="HVO29" s="25"/>
      <c r="HVP29" s="25"/>
      <c r="HVQ29" s="25"/>
      <c r="HVR29" s="25"/>
      <c r="HVS29" s="25"/>
      <c r="HVT29" s="25"/>
      <c r="HVU29" s="25"/>
      <c r="HVV29" s="25"/>
      <c r="HVW29" s="25"/>
      <c r="HVX29" s="25"/>
      <c r="HVY29" s="25"/>
      <c r="HVZ29" s="25"/>
      <c r="HWA29" s="25"/>
      <c r="HWB29" s="25"/>
      <c r="HWC29" s="25"/>
      <c r="HWD29" s="25"/>
      <c r="HWE29" s="25"/>
      <c r="HWF29" s="25"/>
      <c r="HWG29" s="25"/>
      <c r="HWH29" s="25"/>
      <c r="HWI29" s="25"/>
      <c r="HWJ29" s="25"/>
      <c r="HWK29" s="25"/>
      <c r="HWL29" s="25"/>
      <c r="HWM29" s="25"/>
      <c r="HWN29" s="25"/>
      <c r="HWO29" s="25"/>
      <c r="HWP29" s="25"/>
      <c r="HWQ29" s="25"/>
      <c r="HWR29" s="25"/>
      <c r="HWS29" s="25"/>
      <c r="HWT29" s="25"/>
      <c r="HWU29" s="25"/>
      <c r="HWV29" s="25"/>
      <c r="HWW29" s="25"/>
      <c r="HWX29" s="25"/>
      <c r="HWY29" s="25"/>
      <c r="HWZ29" s="25"/>
      <c r="HXA29" s="25"/>
      <c r="HXB29" s="25"/>
      <c r="HXC29" s="25"/>
      <c r="HXD29" s="25"/>
      <c r="HXE29" s="25"/>
      <c r="HXF29" s="25"/>
      <c r="HXG29" s="25"/>
      <c r="HXH29" s="25"/>
      <c r="HXI29" s="25"/>
      <c r="HXJ29" s="25"/>
      <c r="HXK29" s="25"/>
      <c r="HXL29" s="25"/>
      <c r="HXM29" s="25"/>
      <c r="HXN29" s="25"/>
      <c r="HXO29" s="25"/>
      <c r="HXP29" s="25"/>
      <c r="HXQ29" s="25"/>
      <c r="HXR29" s="25"/>
      <c r="HXS29" s="25"/>
      <c r="HXT29" s="25"/>
      <c r="HXU29" s="25"/>
      <c r="HXV29" s="25"/>
      <c r="HXW29" s="25"/>
      <c r="HXX29" s="25"/>
      <c r="HXY29" s="25"/>
      <c r="HXZ29" s="25"/>
      <c r="HYA29" s="25"/>
      <c r="HYB29" s="25"/>
      <c r="HYC29" s="25"/>
      <c r="HYD29" s="25"/>
      <c r="HYE29" s="25"/>
      <c r="HYF29" s="25"/>
      <c r="HYG29" s="25"/>
      <c r="HYH29" s="25"/>
      <c r="HYI29" s="25"/>
      <c r="HYJ29" s="25"/>
      <c r="HYK29" s="25"/>
      <c r="HYL29" s="25"/>
      <c r="HYM29" s="25"/>
      <c r="HYN29" s="25"/>
      <c r="HYO29" s="25"/>
      <c r="HYP29" s="25"/>
      <c r="HYQ29" s="25"/>
      <c r="HYR29" s="25"/>
      <c r="HYS29" s="25"/>
      <c r="HYT29" s="25"/>
      <c r="HYU29" s="25"/>
      <c r="HYV29" s="25"/>
      <c r="HYW29" s="25"/>
      <c r="HYX29" s="25"/>
      <c r="HYY29" s="25"/>
      <c r="HYZ29" s="25"/>
      <c r="HZA29" s="25"/>
      <c r="HZB29" s="25"/>
      <c r="HZC29" s="25"/>
      <c r="HZD29" s="25"/>
      <c r="HZE29" s="25"/>
      <c r="HZF29" s="25"/>
      <c r="HZG29" s="25"/>
      <c r="HZH29" s="25"/>
      <c r="HZI29" s="25"/>
      <c r="HZJ29" s="25"/>
      <c r="HZK29" s="25"/>
      <c r="HZL29" s="25"/>
      <c r="HZM29" s="25"/>
      <c r="HZN29" s="25"/>
      <c r="HZO29" s="25"/>
      <c r="HZP29" s="25"/>
      <c r="HZQ29" s="25"/>
      <c r="HZR29" s="25"/>
      <c r="HZS29" s="25"/>
      <c r="HZT29" s="25"/>
      <c r="HZU29" s="25"/>
      <c r="HZV29" s="25"/>
      <c r="HZW29" s="25"/>
      <c r="HZX29" s="25"/>
      <c r="HZY29" s="25"/>
      <c r="HZZ29" s="25"/>
      <c r="IAA29" s="25"/>
      <c r="IAB29" s="25"/>
      <c r="IAC29" s="25"/>
      <c r="IAD29" s="25"/>
      <c r="IAE29" s="25"/>
      <c r="IAF29" s="25"/>
      <c r="IAG29" s="25"/>
      <c r="IAH29" s="25"/>
      <c r="IAI29" s="25"/>
      <c r="IAJ29" s="25"/>
      <c r="IAK29" s="25"/>
      <c r="IAL29" s="25"/>
      <c r="IAM29" s="25"/>
      <c r="IAN29" s="25"/>
      <c r="IAO29" s="25"/>
      <c r="IAP29" s="25"/>
      <c r="IAQ29" s="25"/>
      <c r="IAR29" s="25"/>
      <c r="IAS29" s="25"/>
      <c r="IAT29" s="25"/>
      <c r="IAU29" s="25"/>
      <c r="IAV29" s="25"/>
      <c r="IAW29" s="25"/>
      <c r="IAX29" s="25"/>
      <c r="IAY29" s="25"/>
      <c r="IAZ29" s="25"/>
      <c r="IBA29" s="25"/>
      <c r="IBB29" s="25"/>
      <c r="IBC29" s="25"/>
      <c r="IBD29" s="25"/>
      <c r="IBE29" s="25"/>
      <c r="IBF29" s="25"/>
      <c r="IBG29" s="25"/>
      <c r="IBH29" s="25"/>
      <c r="IBI29" s="25"/>
      <c r="IBJ29" s="25"/>
      <c r="IBK29" s="25"/>
      <c r="IBL29" s="25"/>
      <c r="IBM29" s="25"/>
      <c r="IBN29" s="25"/>
      <c r="IBO29" s="25"/>
      <c r="IBP29" s="25"/>
      <c r="IBQ29" s="25"/>
      <c r="IBR29" s="25"/>
      <c r="IBS29" s="25"/>
      <c r="IBT29" s="25"/>
      <c r="IBU29" s="25"/>
      <c r="IBV29" s="25"/>
      <c r="IBW29" s="25"/>
      <c r="IBX29" s="25"/>
      <c r="IBY29" s="25"/>
      <c r="IBZ29" s="25"/>
      <c r="ICA29" s="25"/>
      <c r="ICB29" s="25"/>
      <c r="ICC29" s="25"/>
      <c r="ICD29" s="25"/>
      <c r="ICE29" s="25"/>
      <c r="ICF29" s="25"/>
      <c r="ICG29" s="25"/>
      <c r="ICH29" s="25"/>
      <c r="ICI29" s="25"/>
      <c r="ICJ29" s="25"/>
      <c r="ICK29" s="25"/>
      <c r="ICL29" s="25"/>
      <c r="ICM29" s="25"/>
      <c r="ICN29" s="25"/>
      <c r="ICO29" s="25"/>
      <c r="ICP29" s="25"/>
      <c r="ICQ29" s="25"/>
      <c r="ICR29" s="25"/>
      <c r="ICS29" s="25"/>
      <c r="ICT29" s="25"/>
      <c r="ICU29" s="25"/>
      <c r="ICV29" s="25"/>
      <c r="ICW29" s="25"/>
      <c r="ICX29" s="25"/>
      <c r="ICY29" s="25"/>
      <c r="ICZ29" s="25"/>
      <c r="IDA29" s="25"/>
      <c r="IDB29" s="25"/>
      <c r="IDC29" s="25"/>
      <c r="IDD29" s="25"/>
      <c r="IDE29" s="25"/>
      <c r="IDF29" s="25"/>
      <c r="IDG29" s="25"/>
      <c r="IDH29" s="25"/>
      <c r="IDI29" s="25"/>
      <c r="IDJ29" s="25"/>
      <c r="IDK29" s="25"/>
      <c r="IDL29" s="25"/>
      <c r="IDM29" s="25"/>
      <c r="IDN29" s="25"/>
      <c r="IDO29" s="25"/>
      <c r="IDP29" s="25"/>
      <c r="IDQ29" s="25"/>
      <c r="IDR29" s="25"/>
      <c r="IDS29" s="25"/>
      <c r="IDT29" s="25"/>
      <c r="IDU29" s="25"/>
      <c r="IDV29" s="25"/>
      <c r="IDW29" s="25"/>
      <c r="IDX29" s="25"/>
      <c r="IDY29" s="25"/>
      <c r="IDZ29" s="25"/>
      <c r="IEA29" s="25"/>
      <c r="IEB29" s="25"/>
      <c r="IEC29" s="25"/>
      <c r="IED29" s="25"/>
      <c r="IEE29" s="25"/>
      <c r="IEF29" s="25"/>
      <c r="IEG29" s="25"/>
      <c r="IEH29" s="25"/>
      <c r="IEI29" s="25"/>
      <c r="IEJ29" s="25"/>
      <c r="IEK29" s="25"/>
      <c r="IEL29" s="25"/>
      <c r="IEM29" s="25"/>
      <c r="IEN29" s="25"/>
      <c r="IEO29" s="25"/>
      <c r="IEP29" s="25"/>
      <c r="IEQ29" s="25"/>
      <c r="IER29" s="25"/>
      <c r="IES29" s="25"/>
      <c r="IET29" s="25"/>
      <c r="IEU29" s="25"/>
      <c r="IEV29" s="25"/>
      <c r="IEW29" s="25"/>
      <c r="IEX29" s="25"/>
      <c r="IEY29" s="25"/>
      <c r="IEZ29" s="25"/>
      <c r="IFA29" s="25"/>
      <c r="IFB29" s="25"/>
      <c r="IFC29" s="25"/>
      <c r="IFD29" s="25"/>
      <c r="IFE29" s="25"/>
      <c r="IFF29" s="25"/>
      <c r="IFG29" s="25"/>
      <c r="IFH29" s="25"/>
      <c r="IFI29" s="25"/>
      <c r="IFJ29" s="25"/>
      <c r="IFK29" s="25"/>
      <c r="IFL29" s="25"/>
      <c r="IFM29" s="25"/>
      <c r="IFN29" s="25"/>
      <c r="IFO29" s="25"/>
      <c r="IFP29" s="25"/>
      <c r="IFQ29" s="25"/>
      <c r="IFR29" s="25"/>
      <c r="IFS29" s="25"/>
      <c r="IFT29" s="25"/>
      <c r="IFU29" s="25"/>
      <c r="IFV29" s="25"/>
      <c r="IFW29" s="25"/>
      <c r="IFX29" s="25"/>
      <c r="IFY29" s="25"/>
      <c r="IFZ29" s="25"/>
      <c r="IGA29" s="25"/>
      <c r="IGB29" s="25"/>
      <c r="IGC29" s="25"/>
      <c r="IGD29" s="25"/>
      <c r="IGE29" s="25"/>
      <c r="IGF29" s="25"/>
      <c r="IGG29" s="25"/>
      <c r="IGH29" s="25"/>
      <c r="IGI29" s="25"/>
      <c r="IGJ29" s="25"/>
      <c r="IGK29" s="25"/>
      <c r="IGL29" s="25"/>
      <c r="IGM29" s="25"/>
      <c r="IGN29" s="25"/>
      <c r="IGO29" s="25"/>
      <c r="IGP29" s="25"/>
      <c r="IGQ29" s="25"/>
      <c r="IGR29" s="25"/>
      <c r="IGS29" s="25"/>
      <c r="IGT29" s="25"/>
      <c r="IGU29" s="25"/>
      <c r="IGV29" s="25"/>
      <c r="IGW29" s="25"/>
      <c r="IGX29" s="25"/>
      <c r="IGY29" s="25"/>
      <c r="IGZ29" s="25"/>
      <c r="IHA29" s="25"/>
      <c r="IHB29" s="25"/>
      <c r="IHC29" s="25"/>
      <c r="IHD29" s="25"/>
      <c r="IHE29" s="25"/>
      <c r="IHF29" s="25"/>
      <c r="IHG29" s="25"/>
      <c r="IHH29" s="25"/>
      <c r="IHI29" s="25"/>
      <c r="IHJ29" s="25"/>
      <c r="IHK29" s="25"/>
      <c r="IHL29" s="25"/>
      <c r="IHM29" s="25"/>
      <c r="IHN29" s="25"/>
      <c r="IHO29" s="25"/>
      <c r="IHP29" s="25"/>
      <c r="IHQ29" s="25"/>
      <c r="IHR29" s="25"/>
      <c r="IHS29" s="25"/>
      <c r="IHT29" s="25"/>
      <c r="IHU29" s="25"/>
      <c r="IHV29" s="25"/>
      <c r="IHW29" s="25"/>
      <c r="IHX29" s="25"/>
      <c r="IHY29" s="25"/>
      <c r="IHZ29" s="25"/>
      <c r="IIA29" s="25"/>
      <c r="IIB29" s="25"/>
      <c r="IIC29" s="25"/>
      <c r="IID29" s="25"/>
      <c r="IIE29" s="25"/>
      <c r="IIF29" s="25"/>
      <c r="IIG29" s="25"/>
      <c r="IIH29" s="25"/>
      <c r="III29" s="25"/>
      <c r="IIJ29" s="25"/>
      <c r="IIK29" s="25"/>
      <c r="IIL29" s="25"/>
      <c r="IIM29" s="25"/>
      <c r="IIN29" s="25"/>
      <c r="IIO29" s="25"/>
      <c r="IIP29" s="25"/>
      <c r="IIQ29" s="25"/>
      <c r="IIR29" s="25"/>
      <c r="IIS29" s="25"/>
      <c r="IIT29" s="25"/>
      <c r="IIU29" s="25"/>
      <c r="IIV29" s="25"/>
      <c r="IIW29" s="25"/>
      <c r="IIX29" s="25"/>
      <c r="IIY29" s="25"/>
      <c r="IIZ29" s="25"/>
      <c r="IJA29" s="25"/>
      <c r="IJB29" s="25"/>
      <c r="IJC29" s="25"/>
      <c r="IJD29" s="25"/>
      <c r="IJE29" s="25"/>
      <c r="IJF29" s="25"/>
      <c r="IJG29" s="25"/>
      <c r="IJH29" s="25"/>
      <c r="IJI29" s="25"/>
      <c r="IJJ29" s="25"/>
      <c r="IJK29" s="25"/>
      <c r="IJL29" s="25"/>
      <c r="IJM29" s="25"/>
      <c r="IJN29" s="25"/>
      <c r="IJO29" s="25"/>
      <c r="IJP29" s="25"/>
      <c r="IJQ29" s="25"/>
      <c r="IJR29" s="25"/>
      <c r="IJS29" s="25"/>
      <c r="IJT29" s="25"/>
      <c r="IJU29" s="25"/>
      <c r="IJV29" s="25"/>
      <c r="IJW29" s="25"/>
      <c r="IJX29" s="25"/>
      <c r="IJY29" s="25"/>
      <c r="IJZ29" s="25"/>
      <c r="IKA29" s="25"/>
      <c r="IKB29" s="25"/>
      <c r="IKC29" s="25"/>
      <c r="IKD29" s="25"/>
      <c r="IKE29" s="25"/>
      <c r="IKF29" s="25"/>
      <c r="IKG29" s="25"/>
      <c r="IKH29" s="25"/>
      <c r="IKI29" s="25"/>
      <c r="IKJ29" s="25"/>
      <c r="IKK29" s="25"/>
      <c r="IKL29" s="25"/>
      <c r="IKM29" s="25"/>
      <c r="IKN29" s="25"/>
      <c r="IKO29" s="25"/>
      <c r="IKP29" s="25"/>
      <c r="IKQ29" s="25"/>
      <c r="IKR29" s="25"/>
      <c r="IKS29" s="25"/>
      <c r="IKT29" s="25"/>
      <c r="IKU29" s="25"/>
      <c r="IKV29" s="25"/>
      <c r="IKW29" s="25"/>
      <c r="IKX29" s="25"/>
      <c r="IKY29" s="25"/>
      <c r="IKZ29" s="25"/>
      <c r="ILA29" s="25"/>
      <c r="ILB29" s="25"/>
      <c r="ILC29" s="25"/>
      <c r="ILD29" s="25"/>
      <c r="ILE29" s="25"/>
      <c r="ILF29" s="25"/>
      <c r="ILG29" s="25"/>
      <c r="ILH29" s="25"/>
      <c r="ILI29" s="25"/>
      <c r="ILJ29" s="25"/>
      <c r="ILK29" s="25"/>
      <c r="ILL29" s="25"/>
      <c r="ILM29" s="25"/>
      <c r="ILN29" s="25"/>
      <c r="ILO29" s="25"/>
      <c r="ILP29" s="25"/>
      <c r="ILQ29" s="25"/>
      <c r="ILR29" s="25"/>
      <c r="ILS29" s="25"/>
      <c r="ILT29" s="25"/>
      <c r="ILU29" s="25"/>
      <c r="ILV29" s="25"/>
      <c r="ILW29" s="25"/>
      <c r="ILX29" s="25"/>
      <c r="ILY29" s="25"/>
      <c r="ILZ29" s="25"/>
      <c r="IMA29" s="25"/>
      <c r="IMB29" s="25"/>
      <c r="IMC29" s="25"/>
      <c r="IMD29" s="25"/>
      <c r="IME29" s="25"/>
      <c r="IMF29" s="25"/>
      <c r="IMG29" s="25"/>
      <c r="IMH29" s="25"/>
      <c r="IMI29" s="25"/>
      <c r="IMJ29" s="25"/>
      <c r="IMK29" s="25"/>
      <c r="IML29" s="25"/>
      <c r="IMM29" s="25"/>
      <c r="IMN29" s="25"/>
      <c r="IMO29" s="25"/>
      <c r="IMP29" s="25"/>
      <c r="IMQ29" s="25"/>
      <c r="IMR29" s="25"/>
      <c r="IMS29" s="25"/>
      <c r="IMT29" s="25"/>
      <c r="IMU29" s="25"/>
      <c r="IMV29" s="25"/>
      <c r="IMW29" s="25"/>
      <c r="IMX29" s="25"/>
      <c r="IMY29" s="25"/>
      <c r="IMZ29" s="25"/>
      <c r="INA29" s="25"/>
      <c r="INB29" s="25"/>
      <c r="INC29" s="25"/>
      <c r="IND29" s="25"/>
      <c r="INE29" s="25"/>
      <c r="INF29" s="25"/>
      <c r="ING29" s="25"/>
      <c r="INH29" s="25"/>
      <c r="INI29" s="25"/>
      <c r="INJ29" s="25"/>
      <c r="INK29" s="25"/>
      <c r="INL29" s="25"/>
      <c r="INM29" s="25"/>
      <c r="INN29" s="25"/>
      <c r="INO29" s="25"/>
      <c r="INP29" s="25"/>
      <c r="INQ29" s="25"/>
      <c r="INR29" s="25"/>
      <c r="INS29" s="25"/>
      <c r="INT29" s="25"/>
      <c r="INU29" s="25"/>
      <c r="INV29" s="25"/>
      <c r="INW29" s="25"/>
      <c r="INX29" s="25"/>
      <c r="INY29" s="25"/>
      <c r="INZ29" s="25"/>
      <c r="IOA29" s="25"/>
      <c r="IOB29" s="25"/>
      <c r="IOC29" s="25"/>
      <c r="IOD29" s="25"/>
      <c r="IOE29" s="25"/>
      <c r="IOF29" s="25"/>
      <c r="IOG29" s="25"/>
      <c r="IOH29" s="25"/>
      <c r="IOI29" s="25"/>
      <c r="IOJ29" s="25"/>
      <c r="IOK29" s="25"/>
      <c r="IOL29" s="25"/>
      <c r="IOM29" s="25"/>
      <c r="ION29" s="25"/>
      <c r="IOO29" s="25"/>
      <c r="IOP29" s="25"/>
      <c r="IOQ29" s="25"/>
      <c r="IOR29" s="25"/>
      <c r="IOS29" s="25"/>
      <c r="IOT29" s="25"/>
      <c r="IOU29" s="25"/>
      <c r="IOV29" s="25"/>
      <c r="IOW29" s="25"/>
      <c r="IOX29" s="25"/>
      <c r="IOY29" s="25"/>
      <c r="IOZ29" s="25"/>
      <c r="IPA29" s="25"/>
      <c r="IPB29" s="25"/>
      <c r="IPC29" s="25"/>
      <c r="IPD29" s="25"/>
      <c r="IPE29" s="25"/>
      <c r="IPF29" s="25"/>
      <c r="IPG29" s="25"/>
      <c r="IPH29" s="25"/>
      <c r="IPI29" s="25"/>
      <c r="IPJ29" s="25"/>
      <c r="IPK29" s="25"/>
      <c r="IPL29" s="25"/>
      <c r="IPM29" s="25"/>
      <c r="IPN29" s="25"/>
      <c r="IPO29" s="25"/>
      <c r="IPP29" s="25"/>
      <c r="IPQ29" s="25"/>
      <c r="IPR29" s="25"/>
      <c r="IPS29" s="25"/>
      <c r="IPT29" s="25"/>
      <c r="IPU29" s="25"/>
      <c r="IPV29" s="25"/>
      <c r="IPW29" s="25"/>
      <c r="IPX29" s="25"/>
      <c r="IPY29" s="25"/>
      <c r="IPZ29" s="25"/>
      <c r="IQA29" s="25"/>
      <c r="IQB29" s="25"/>
      <c r="IQC29" s="25"/>
      <c r="IQD29" s="25"/>
      <c r="IQE29" s="25"/>
      <c r="IQF29" s="25"/>
      <c r="IQG29" s="25"/>
      <c r="IQH29" s="25"/>
      <c r="IQI29" s="25"/>
      <c r="IQJ29" s="25"/>
      <c r="IQK29" s="25"/>
      <c r="IQL29" s="25"/>
      <c r="IQM29" s="25"/>
      <c r="IQN29" s="25"/>
      <c r="IQO29" s="25"/>
      <c r="IQP29" s="25"/>
      <c r="IQQ29" s="25"/>
      <c r="IQR29" s="25"/>
      <c r="IQS29" s="25"/>
      <c r="IQT29" s="25"/>
      <c r="IQU29" s="25"/>
      <c r="IQV29" s="25"/>
      <c r="IQW29" s="25"/>
      <c r="IQX29" s="25"/>
      <c r="IQY29" s="25"/>
      <c r="IQZ29" s="25"/>
      <c r="IRA29" s="25"/>
      <c r="IRB29" s="25"/>
      <c r="IRC29" s="25"/>
      <c r="IRD29" s="25"/>
      <c r="IRE29" s="25"/>
      <c r="IRF29" s="25"/>
      <c r="IRG29" s="25"/>
      <c r="IRH29" s="25"/>
      <c r="IRI29" s="25"/>
      <c r="IRJ29" s="25"/>
      <c r="IRK29" s="25"/>
      <c r="IRL29" s="25"/>
      <c r="IRM29" s="25"/>
      <c r="IRN29" s="25"/>
      <c r="IRO29" s="25"/>
      <c r="IRP29" s="25"/>
      <c r="IRQ29" s="25"/>
      <c r="IRR29" s="25"/>
      <c r="IRS29" s="25"/>
      <c r="IRT29" s="25"/>
      <c r="IRU29" s="25"/>
      <c r="IRV29" s="25"/>
      <c r="IRW29" s="25"/>
      <c r="IRX29" s="25"/>
      <c r="IRY29" s="25"/>
      <c r="IRZ29" s="25"/>
      <c r="ISA29" s="25"/>
      <c r="ISB29" s="25"/>
      <c r="ISC29" s="25"/>
      <c r="ISD29" s="25"/>
      <c r="ISE29" s="25"/>
      <c r="ISF29" s="25"/>
      <c r="ISG29" s="25"/>
      <c r="ISH29" s="25"/>
      <c r="ISI29" s="25"/>
      <c r="ISJ29" s="25"/>
      <c r="ISK29" s="25"/>
      <c r="ISL29" s="25"/>
      <c r="ISM29" s="25"/>
      <c r="ISN29" s="25"/>
      <c r="ISO29" s="25"/>
      <c r="ISP29" s="25"/>
      <c r="ISQ29" s="25"/>
      <c r="ISR29" s="25"/>
      <c r="ISS29" s="25"/>
      <c r="IST29" s="25"/>
      <c r="ISU29" s="25"/>
      <c r="ISV29" s="25"/>
      <c r="ISW29" s="25"/>
      <c r="ISX29" s="25"/>
      <c r="ISY29" s="25"/>
      <c r="ISZ29" s="25"/>
      <c r="ITA29" s="25"/>
      <c r="ITB29" s="25"/>
      <c r="ITC29" s="25"/>
      <c r="ITD29" s="25"/>
      <c r="ITE29" s="25"/>
      <c r="ITF29" s="25"/>
      <c r="ITG29" s="25"/>
      <c r="ITH29" s="25"/>
      <c r="ITI29" s="25"/>
      <c r="ITJ29" s="25"/>
      <c r="ITK29" s="25"/>
      <c r="ITL29" s="25"/>
      <c r="ITM29" s="25"/>
      <c r="ITN29" s="25"/>
      <c r="ITO29" s="25"/>
      <c r="ITP29" s="25"/>
      <c r="ITQ29" s="25"/>
      <c r="ITR29" s="25"/>
      <c r="ITS29" s="25"/>
      <c r="ITT29" s="25"/>
      <c r="ITU29" s="25"/>
      <c r="ITV29" s="25"/>
      <c r="ITW29" s="25"/>
      <c r="ITX29" s="25"/>
      <c r="ITY29" s="25"/>
      <c r="ITZ29" s="25"/>
      <c r="IUA29" s="25"/>
      <c r="IUB29" s="25"/>
      <c r="IUC29" s="25"/>
      <c r="IUD29" s="25"/>
      <c r="IUE29" s="25"/>
      <c r="IUF29" s="25"/>
      <c r="IUG29" s="25"/>
      <c r="IUH29" s="25"/>
      <c r="IUI29" s="25"/>
      <c r="IUJ29" s="25"/>
      <c r="IUK29" s="25"/>
      <c r="IUL29" s="25"/>
      <c r="IUM29" s="25"/>
      <c r="IUN29" s="25"/>
      <c r="IUO29" s="25"/>
      <c r="IUP29" s="25"/>
      <c r="IUQ29" s="25"/>
      <c r="IUR29" s="25"/>
      <c r="IUS29" s="25"/>
      <c r="IUT29" s="25"/>
      <c r="IUU29" s="25"/>
      <c r="IUV29" s="25"/>
      <c r="IUW29" s="25"/>
      <c r="IUX29" s="25"/>
      <c r="IUY29" s="25"/>
      <c r="IUZ29" s="25"/>
      <c r="IVA29" s="25"/>
      <c r="IVB29" s="25"/>
      <c r="IVC29" s="25"/>
      <c r="IVD29" s="25"/>
      <c r="IVE29" s="25"/>
      <c r="IVF29" s="25"/>
      <c r="IVG29" s="25"/>
      <c r="IVH29" s="25"/>
      <c r="IVI29" s="25"/>
      <c r="IVJ29" s="25"/>
      <c r="IVK29" s="25"/>
      <c r="IVL29" s="25"/>
      <c r="IVM29" s="25"/>
      <c r="IVN29" s="25"/>
      <c r="IVO29" s="25"/>
      <c r="IVP29" s="25"/>
      <c r="IVQ29" s="25"/>
      <c r="IVR29" s="25"/>
      <c r="IVS29" s="25"/>
      <c r="IVT29" s="25"/>
      <c r="IVU29" s="25"/>
      <c r="IVV29" s="25"/>
      <c r="IVW29" s="25"/>
      <c r="IVX29" s="25"/>
      <c r="IVY29" s="25"/>
      <c r="IVZ29" s="25"/>
      <c r="IWA29" s="25"/>
      <c r="IWB29" s="25"/>
      <c r="IWC29" s="25"/>
      <c r="IWD29" s="25"/>
      <c r="IWE29" s="25"/>
      <c r="IWF29" s="25"/>
      <c r="IWG29" s="25"/>
      <c r="IWH29" s="25"/>
      <c r="IWI29" s="25"/>
      <c r="IWJ29" s="25"/>
      <c r="IWK29" s="25"/>
      <c r="IWL29" s="25"/>
      <c r="IWM29" s="25"/>
      <c r="IWN29" s="25"/>
      <c r="IWO29" s="25"/>
      <c r="IWP29" s="25"/>
      <c r="IWQ29" s="25"/>
      <c r="IWR29" s="25"/>
      <c r="IWS29" s="25"/>
      <c r="IWT29" s="25"/>
      <c r="IWU29" s="25"/>
      <c r="IWV29" s="25"/>
      <c r="IWW29" s="25"/>
      <c r="IWX29" s="25"/>
      <c r="IWY29" s="25"/>
      <c r="IWZ29" s="25"/>
      <c r="IXA29" s="25"/>
      <c r="IXB29" s="25"/>
      <c r="IXC29" s="25"/>
      <c r="IXD29" s="25"/>
      <c r="IXE29" s="25"/>
      <c r="IXF29" s="25"/>
      <c r="IXG29" s="25"/>
      <c r="IXH29" s="25"/>
      <c r="IXI29" s="25"/>
      <c r="IXJ29" s="25"/>
      <c r="IXK29" s="25"/>
      <c r="IXL29" s="25"/>
      <c r="IXM29" s="25"/>
      <c r="IXN29" s="25"/>
      <c r="IXO29" s="25"/>
      <c r="IXP29" s="25"/>
      <c r="IXQ29" s="25"/>
      <c r="IXR29" s="25"/>
      <c r="IXS29" s="25"/>
      <c r="IXT29" s="25"/>
      <c r="IXU29" s="25"/>
      <c r="IXV29" s="25"/>
      <c r="IXW29" s="25"/>
      <c r="IXX29" s="25"/>
      <c r="IXY29" s="25"/>
      <c r="IXZ29" s="25"/>
      <c r="IYA29" s="25"/>
      <c r="IYB29" s="25"/>
      <c r="IYC29" s="25"/>
      <c r="IYD29" s="25"/>
      <c r="IYE29" s="25"/>
      <c r="IYF29" s="25"/>
      <c r="IYG29" s="25"/>
      <c r="IYH29" s="25"/>
      <c r="IYI29" s="25"/>
      <c r="IYJ29" s="25"/>
      <c r="IYK29" s="25"/>
      <c r="IYL29" s="25"/>
      <c r="IYM29" s="25"/>
      <c r="IYN29" s="25"/>
      <c r="IYO29" s="25"/>
      <c r="IYP29" s="25"/>
      <c r="IYQ29" s="25"/>
      <c r="IYR29" s="25"/>
      <c r="IYS29" s="25"/>
      <c r="IYT29" s="25"/>
      <c r="IYU29" s="25"/>
      <c r="IYV29" s="25"/>
      <c r="IYW29" s="25"/>
      <c r="IYX29" s="25"/>
      <c r="IYY29" s="25"/>
      <c r="IYZ29" s="25"/>
      <c r="IZA29" s="25"/>
      <c r="IZB29" s="25"/>
      <c r="IZC29" s="25"/>
      <c r="IZD29" s="25"/>
      <c r="IZE29" s="25"/>
      <c r="IZF29" s="25"/>
      <c r="IZG29" s="25"/>
      <c r="IZH29" s="25"/>
      <c r="IZI29" s="25"/>
      <c r="IZJ29" s="25"/>
      <c r="IZK29" s="25"/>
      <c r="IZL29" s="25"/>
      <c r="IZM29" s="25"/>
      <c r="IZN29" s="25"/>
      <c r="IZO29" s="25"/>
      <c r="IZP29" s="25"/>
      <c r="IZQ29" s="25"/>
      <c r="IZR29" s="25"/>
      <c r="IZS29" s="25"/>
      <c r="IZT29" s="25"/>
      <c r="IZU29" s="25"/>
      <c r="IZV29" s="25"/>
      <c r="IZW29" s="25"/>
      <c r="IZX29" s="25"/>
      <c r="IZY29" s="25"/>
      <c r="IZZ29" s="25"/>
      <c r="JAA29" s="25"/>
      <c r="JAB29" s="25"/>
      <c r="JAC29" s="25"/>
      <c r="JAD29" s="25"/>
      <c r="JAE29" s="25"/>
      <c r="JAF29" s="25"/>
      <c r="JAG29" s="25"/>
      <c r="JAH29" s="25"/>
      <c r="JAI29" s="25"/>
      <c r="JAJ29" s="25"/>
      <c r="JAK29" s="25"/>
      <c r="JAL29" s="25"/>
      <c r="JAM29" s="25"/>
      <c r="JAN29" s="25"/>
      <c r="JAO29" s="25"/>
      <c r="JAP29" s="25"/>
      <c r="JAQ29" s="25"/>
      <c r="JAR29" s="25"/>
      <c r="JAS29" s="25"/>
      <c r="JAT29" s="25"/>
      <c r="JAU29" s="25"/>
      <c r="JAV29" s="25"/>
      <c r="JAW29" s="25"/>
      <c r="JAX29" s="25"/>
      <c r="JAY29" s="25"/>
      <c r="JAZ29" s="25"/>
      <c r="JBA29" s="25"/>
      <c r="JBB29" s="25"/>
      <c r="JBC29" s="25"/>
      <c r="JBD29" s="25"/>
      <c r="JBE29" s="25"/>
      <c r="JBF29" s="25"/>
      <c r="JBG29" s="25"/>
      <c r="JBH29" s="25"/>
      <c r="JBI29" s="25"/>
      <c r="JBJ29" s="25"/>
      <c r="JBK29" s="25"/>
      <c r="JBL29" s="25"/>
      <c r="JBM29" s="25"/>
      <c r="JBN29" s="25"/>
      <c r="JBO29" s="25"/>
      <c r="JBP29" s="25"/>
      <c r="JBQ29" s="25"/>
      <c r="JBR29" s="25"/>
      <c r="JBS29" s="25"/>
      <c r="JBT29" s="25"/>
      <c r="JBU29" s="25"/>
      <c r="JBV29" s="25"/>
      <c r="JBW29" s="25"/>
      <c r="JBX29" s="25"/>
      <c r="JBY29" s="25"/>
      <c r="JBZ29" s="25"/>
      <c r="JCA29" s="25"/>
      <c r="JCB29" s="25"/>
      <c r="JCC29" s="25"/>
      <c r="JCD29" s="25"/>
      <c r="JCE29" s="25"/>
      <c r="JCF29" s="25"/>
      <c r="JCG29" s="25"/>
      <c r="JCH29" s="25"/>
      <c r="JCI29" s="25"/>
      <c r="JCJ29" s="25"/>
      <c r="JCK29" s="25"/>
      <c r="JCL29" s="25"/>
      <c r="JCM29" s="25"/>
      <c r="JCN29" s="25"/>
      <c r="JCO29" s="25"/>
      <c r="JCP29" s="25"/>
      <c r="JCQ29" s="25"/>
      <c r="JCR29" s="25"/>
      <c r="JCS29" s="25"/>
      <c r="JCT29" s="25"/>
      <c r="JCU29" s="25"/>
      <c r="JCV29" s="25"/>
      <c r="JCW29" s="25"/>
      <c r="JCX29" s="25"/>
      <c r="JCY29" s="25"/>
      <c r="JCZ29" s="25"/>
      <c r="JDA29" s="25"/>
      <c r="JDB29" s="25"/>
      <c r="JDC29" s="25"/>
      <c r="JDD29" s="25"/>
      <c r="JDE29" s="25"/>
      <c r="JDF29" s="25"/>
      <c r="JDG29" s="25"/>
      <c r="JDH29" s="25"/>
      <c r="JDI29" s="25"/>
      <c r="JDJ29" s="25"/>
      <c r="JDK29" s="25"/>
      <c r="JDL29" s="25"/>
      <c r="JDM29" s="25"/>
      <c r="JDN29" s="25"/>
      <c r="JDO29" s="25"/>
      <c r="JDP29" s="25"/>
      <c r="JDQ29" s="25"/>
      <c r="JDR29" s="25"/>
      <c r="JDS29" s="25"/>
      <c r="JDT29" s="25"/>
      <c r="JDU29" s="25"/>
      <c r="JDV29" s="25"/>
      <c r="JDW29" s="25"/>
      <c r="JDX29" s="25"/>
      <c r="JDY29" s="25"/>
      <c r="JDZ29" s="25"/>
      <c r="JEA29" s="25"/>
      <c r="JEB29" s="25"/>
      <c r="JEC29" s="25"/>
      <c r="JED29" s="25"/>
      <c r="JEE29" s="25"/>
      <c r="JEF29" s="25"/>
      <c r="JEG29" s="25"/>
      <c r="JEH29" s="25"/>
      <c r="JEI29" s="25"/>
      <c r="JEJ29" s="25"/>
      <c r="JEK29" s="25"/>
      <c r="JEL29" s="25"/>
      <c r="JEM29" s="25"/>
      <c r="JEN29" s="25"/>
      <c r="JEO29" s="25"/>
      <c r="JEP29" s="25"/>
      <c r="JEQ29" s="25"/>
      <c r="JER29" s="25"/>
      <c r="JES29" s="25"/>
      <c r="JET29" s="25"/>
      <c r="JEU29" s="25"/>
      <c r="JEV29" s="25"/>
      <c r="JEW29" s="25"/>
      <c r="JEX29" s="25"/>
      <c r="JEY29" s="25"/>
      <c r="JEZ29" s="25"/>
      <c r="JFA29" s="25"/>
      <c r="JFB29" s="25"/>
      <c r="JFC29" s="25"/>
      <c r="JFD29" s="25"/>
      <c r="JFE29" s="25"/>
      <c r="JFF29" s="25"/>
      <c r="JFG29" s="25"/>
      <c r="JFH29" s="25"/>
      <c r="JFI29" s="25"/>
      <c r="JFJ29" s="25"/>
      <c r="JFK29" s="25"/>
      <c r="JFL29" s="25"/>
      <c r="JFM29" s="25"/>
      <c r="JFN29" s="25"/>
      <c r="JFO29" s="25"/>
      <c r="JFP29" s="25"/>
      <c r="JFQ29" s="25"/>
      <c r="JFR29" s="25"/>
      <c r="JFS29" s="25"/>
      <c r="JFT29" s="25"/>
      <c r="JFU29" s="25"/>
      <c r="JFV29" s="25"/>
      <c r="JFW29" s="25"/>
      <c r="JFX29" s="25"/>
      <c r="JFY29" s="25"/>
      <c r="JFZ29" s="25"/>
      <c r="JGA29" s="25"/>
      <c r="JGB29" s="25"/>
      <c r="JGC29" s="25"/>
      <c r="JGD29" s="25"/>
      <c r="JGE29" s="25"/>
      <c r="JGF29" s="25"/>
      <c r="JGG29" s="25"/>
      <c r="JGH29" s="25"/>
      <c r="JGI29" s="25"/>
      <c r="JGJ29" s="25"/>
      <c r="JGK29" s="25"/>
      <c r="JGL29" s="25"/>
      <c r="JGM29" s="25"/>
      <c r="JGN29" s="25"/>
      <c r="JGO29" s="25"/>
      <c r="JGP29" s="25"/>
      <c r="JGQ29" s="25"/>
      <c r="JGR29" s="25"/>
      <c r="JGS29" s="25"/>
      <c r="JGT29" s="25"/>
      <c r="JGU29" s="25"/>
      <c r="JGV29" s="25"/>
      <c r="JGW29" s="25"/>
      <c r="JGX29" s="25"/>
      <c r="JGY29" s="25"/>
      <c r="JGZ29" s="25"/>
      <c r="JHA29" s="25"/>
      <c r="JHB29" s="25"/>
      <c r="JHC29" s="25"/>
      <c r="JHD29" s="25"/>
      <c r="JHE29" s="25"/>
      <c r="JHF29" s="25"/>
      <c r="JHG29" s="25"/>
      <c r="JHH29" s="25"/>
      <c r="JHI29" s="25"/>
      <c r="JHJ29" s="25"/>
      <c r="JHK29" s="25"/>
      <c r="JHL29" s="25"/>
      <c r="JHM29" s="25"/>
      <c r="JHN29" s="25"/>
      <c r="JHO29" s="25"/>
      <c r="JHP29" s="25"/>
      <c r="JHQ29" s="25"/>
      <c r="JHR29" s="25"/>
      <c r="JHS29" s="25"/>
      <c r="JHT29" s="25"/>
      <c r="JHU29" s="25"/>
      <c r="JHV29" s="25"/>
      <c r="JHW29" s="25"/>
      <c r="JHX29" s="25"/>
      <c r="JHY29" s="25"/>
      <c r="JHZ29" s="25"/>
      <c r="JIA29" s="25"/>
      <c r="JIB29" s="25"/>
      <c r="JIC29" s="25"/>
      <c r="JID29" s="25"/>
      <c r="JIE29" s="25"/>
      <c r="JIF29" s="25"/>
      <c r="JIG29" s="25"/>
      <c r="JIH29" s="25"/>
      <c r="JII29" s="25"/>
      <c r="JIJ29" s="25"/>
      <c r="JIK29" s="25"/>
      <c r="JIL29" s="25"/>
      <c r="JIM29" s="25"/>
      <c r="JIN29" s="25"/>
      <c r="JIO29" s="25"/>
      <c r="JIP29" s="25"/>
      <c r="JIQ29" s="25"/>
      <c r="JIR29" s="25"/>
      <c r="JIS29" s="25"/>
      <c r="JIT29" s="25"/>
      <c r="JIU29" s="25"/>
      <c r="JIV29" s="25"/>
      <c r="JIW29" s="25"/>
      <c r="JIX29" s="25"/>
      <c r="JIY29" s="25"/>
      <c r="JIZ29" s="25"/>
      <c r="JJA29" s="25"/>
      <c r="JJB29" s="25"/>
      <c r="JJC29" s="25"/>
      <c r="JJD29" s="25"/>
      <c r="JJE29" s="25"/>
      <c r="JJF29" s="25"/>
      <c r="JJG29" s="25"/>
      <c r="JJH29" s="25"/>
      <c r="JJI29" s="25"/>
      <c r="JJJ29" s="25"/>
      <c r="JJK29" s="25"/>
      <c r="JJL29" s="25"/>
      <c r="JJM29" s="25"/>
      <c r="JJN29" s="25"/>
      <c r="JJO29" s="25"/>
      <c r="JJP29" s="25"/>
      <c r="JJQ29" s="25"/>
      <c r="JJR29" s="25"/>
      <c r="JJS29" s="25"/>
      <c r="JJT29" s="25"/>
      <c r="JJU29" s="25"/>
      <c r="JJV29" s="25"/>
      <c r="JJW29" s="25"/>
      <c r="JJX29" s="25"/>
      <c r="JJY29" s="25"/>
      <c r="JJZ29" s="25"/>
      <c r="JKA29" s="25"/>
      <c r="JKB29" s="25"/>
      <c r="JKC29" s="25"/>
      <c r="JKD29" s="25"/>
      <c r="JKE29" s="25"/>
      <c r="JKF29" s="25"/>
      <c r="JKG29" s="25"/>
      <c r="JKH29" s="25"/>
      <c r="JKI29" s="25"/>
      <c r="JKJ29" s="25"/>
      <c r="JKK29" s="25"/>
      <c r="JKL29" s="25"/>
      <c r="JKM29" s="25"/>
      <c r="JKN29" s="25"/>
      <c r="JKO29" s="25"/>
      <c r="JKP29" s="25"/>
      <c r="JKQ29" s="25"/>
      <c r="JKR29" s="25"/>
      <c r="JKS29" s="25"/>
      <c r="JKT29" s="25"/>
      <c r="JKU29" s="25"/>
      <c r="JKV29" s="25"/>
      <c r="JKW29" s="25"/>
      <c r="JKX29" s="25"/>
      <c r="JKY29" s="25"/>
      <c r="JKZ29" s="25"/>
      <c r="JLA29" s="25"/>
      <c r="JLB29" s="25"/>
      <c r="JLC29" s="25"/>
      <c r="JLD29" s="25"/>
      <c r="JLE29" s="25"/>
      <c r="JLF29" s="25"/>
      <c r="JLG29" s="25"/>
      <c r="JLH29" s="25"/>
      <c r="JLI29" s="25"/>
      <c r="JLJ29" s="25"/>
      <c r="JLK29" s="25"/>
      <c r="JLL29" s="25"/>
      <c r="JLM29" s="25"/>
      <c r="JLN29" s="25"/>
      <c r="JLO29" s="25"/>
      <c r="JLP29" s="25"/>
      <c r="JLQ29" s="25"/>
      <c r="JLR29" s="25"/>
      <c r="JLS29" s="25"/>
      <c r="JLT29" s="25"/>
      <c r="JLU29" s="25"/>
      <c r="JLV29" s="25"/>
      <c r="JLW29" s="25"/>
      <c r="JLX29" s="25"/>
      <c r="JLY29" s="25"/>
      <c r="JLZ29" s="25"/>
      <c r="JMA29" s="25"/>
      <c r="JMB29" s="25"/>
      <c r="JMC29" s="25"/>
      <c r="JMD29" s="25"/>
      <c r="JME29" s="25"/>
      <c r="JMF29" s="25"/>
      <c r="JMG29" s="25"/>
      <c r="JMH29" s="25"/>
      <c r="JMI29" s="25"/>
      <c r="JMJ29" s="25"/>
      <c r="JMK29" s="25"/>
      <c r="JML29" s="25"/>
      <c r="JMM29" s="25"/>
      <c r="JMN29" s="25"/>
      <c r="JMO29" s="25"/>
      <c r="JMP29" s="25"/>
      <c r="JMQ29" s="25"/>
      <c r="JMR29" s="25"/>
      <c r="JMS29" s="25"/>
      <c r="JMT29" s="25"/>
      <c r="JMU29" s="25"/>
      <c r="JMV29" s="25"/>
      <c r="JMW29" s="25"/>
      <c r="JMX29" s="25"/>
      <c r="JMY29" s="25"/>
      <c r="JMZ29" s="25"/>
      <c r="JNA29" s="25"/>
      <c r="JNB29" s="25"/>
      <c r="JNC29" s="25"/>
      <c r="JND29" s="25"/>
      <c r="JNE29" s="25"/>
      <c r="JNF29" s="25"/>
      <c r="JNG29" s="25"/>
      <c r="JNH29" s="25"/>
      <c r="JNI29" s="25"/>
      <c r="JNJ29" s="25"/>
      <c r="JNK29" s="25"/>
      <c r="JNL29" s="25"/>
      <c r="JNM29" s="25"/>
      <c r="JNN29" s="25"/>
      <c r="JNO29" s="25"/>
      <c r="JNP29" s="25"/>
      <c r="JNQ29" s="25"/>
      <c r="JNR29" s="25"/>
      <c r="JNS29" s="25"/>
      <c r="JNT29" s="25"/>
      <c r="JNU29" s="25"/>
      <c r="JNV29" s="25"/>
      <c r="JNW29" s="25"/>
      <c r="JNX29" s="25"/>
      <c r="JNY29" s="25"/>
      <c r="JNZ29" s="25"/>
      <c r="JOA29" s="25"/>
      <c r="JOB29" s="25"/>
      <c r="JOC29" s="25"/>
      <c r="JOD29" s="25"/>
      <c r="JOE29" s="25"/>
      <c r="JOF29" s="25"/>
      <c r="JOG29" s="25"/>
      <c r="JOH29" s="25"/>
      <c r="JOI29" s="25"/>
      <c r="JOJ29" s="25"/>
      <c r="JOK29" s="25"/>
      <c r="JOL29" s="25"/>
      <c r="JOM29" s="25"/>
      <c r="JON29" s="25"/>
      <c r="JOO29" s="25"/>
      <c r="JOP29" s="25"/>
      <c r="JOQ29" s="25"/>
      <c r="JOR29" s="25"/>
      <c r="JOS29" s="25"/>
      <c r="JOT29" s="25"/>
      <c r="JOU29" s="25"/>
      <c r="JOV29" s="25"/>
      <c r="JOW29" s="25"/>
      <c r="JOX29" s="25"/>
      <c r="JOY29" s="25"/>
      <c r="JOZ29" s="25"/>
      <c r="JPA29" s="25"/>
      <c r="JPB29" s="25"/>
      <c r="JPC29" s="25"/>
      <c r="JPD29" s="25"/>
      <c r="JPE29" s="25"/>
      <c r="JPF29" s="25"/>
      <c r="JPG29" s="25"/>
      <c r="JPH29" s="25"/>
      <c r="JPI29" s="25"/>
      <c r="JPJ29" s="25"/>
      <c r="JPK29" s="25"/>
      <c r="JPL29" s="25"/>
      <c r="JPM29" s="25"/>
      <c r="JPN29" s="25"/>
      <c r="JPO29" s="25"/>
      <c r="JPP29" s="25"/>
      <c r="JPQ29" s="25"/>
      <c r="JPR29" s="25"/>
      <c r="JPS29" s="25"/>
      <c r="JPT29" s="25"/>
      <c r="JPU29" s="25"/>
      <c r="JPV29" s="25"/>
      <c r="JPW29" s="25"/>
      <c r="JPX29" s="25"/>
      <c r="JPY29" s="25"/>
      <c r="JPZ29" s="25"/>
      <c r="JQA29" s="25"/>
      <c r="JQB29" s="25"/>
      <c r="JQC29" s="25"/>
      <c r="JQD29" s="25"/>
      <c r="JQE29" s="25"/>
      <c r="JQF29" s="25"/>
      <c r="JQG29" s="25"/>
      <c r="JQH29" s="25"/>
      <c r="JQI29" s="25"/>
      <c r="JQJ29" s="25"/>
      <c r="JQK29" s="25"/>
      <c r="JQL29" s="25"/>
      <c r="JQM29" s="25"/>
      <c r="JQN29" s="25"/>
      <c r="JQO29" s="25"/>
      <c r="JQP29" s="25"/>
      <c r="JQQ29" s="25"/>
      <c r="JQR29" s="25"/>
      <c r="JQS29" s="25"/>
      <c r="JQT29" s="25"/>
      <c r="JQU29" s="25"/>
      <c r="JQV29" s="25"/>
      <c r="JQW29" s="25"/>
      <c r="JQX29" s="25"/>
      <c r="JQY29" s="25"/>
      <c r="JQZ29" s="25"/>
      <c r="JRA29" s="25"/>
      <c r="JRB29" s="25"/>
      <c r="JRC29" s="25"/>
      <c r="JRD29" s="25"/>
      <c r="JRE29" s="25"/>
      <c r="JRF29" s="25"/>
      <c r="JRG29" s="25"/>
      <c r="JRH29" s="25"/>
      <c r="JRI29" s="25"/>
      <c r="JRJ29" s="25"/>
      <c r="JRK29" s="25"/>
      <c r="JRL29" s="25"/>
      <c r="JRM29" s="25"/>
      <c r="JRN29" s="25"/>
      <c r="JRO29" s="25"/>
      <c r="JRP29" s="25"/>
      <c r="JRQ29" s="25"/>
      <c r="JRR29" s="25"/>
      <c r="JRS29" s="25"/>
      <c r="JRT29" s="25"/>
      <c r="JRU29" s="25"/>
      <c r="JRV29" s="25"/>
      <c r="JRW29" s="25"/>
      <c r="JRX29" s="25"/>
      <c r="JRY29" s="25"/>
      <c r="JRZ29" s="25"/>
      <c r="JSA29" s="25"/>
      <c r="JSB29" s="25"/>
      <c r="JSC29" s="25"/>
      <c r="JSD29" s="25"/>
      <c r="JSE29" s="25"/>
      <c r="JSF29" s="25"/>
      <c r="JSG29" s="25"/>
      <c r="JSH29" s="25"/>
      <c r="JSI29" s="25"/>
      <c r="JSJ29" s="25"/>
      <c r="JSK29" s="25"/>
      <c r="JSL29" s="25"/>
      <c r="JSM29" s="25"/>
      <c r="JSN29" s="25"/>
      <c r="JSO29" s="25"/>
      <c r="JSP29" s="25"/>
      <c r="JSQ29" s="25"/>
      <c r="JSR29" s="25"/>
      <c r="JSS29" s="25"/>
      <c r="JST29" s="25"/>
      <c r="JSU29" s="25"/>
      <c r="JSV29" s="25"/>
      <c r="JSW29" s="25"/>
      <c r="JSX29" s="25"/>
      <c r="JSY29" s="25"/>
      <c r="JSZ29" s="25"/>
      <c r="JTA29" s="25"/>
      <c r="JTB29" s="25"/>
      <c r="JTC29" s="25"/>
      <c r="JTD29" s="25"/>
      <c r="JTE29" s="25"/>
      <c r="JTF29" s="25"/>
      <c r="JTG29" s="25"/>
      <c r="JTH29" s="25"/>
      <c r="JTI29" s="25"/>
      <c r="JTJ29" s="25"/>
      <c r="JTK29" s="25"/>
      <c r="JTL29" s="25"/>
      <c r="JTM29" s="25"/>
      <c r="JTN29" s="25"/>
      <c r="JTO29" s="25"/>
      <c r="JTP29" s="25"/>
      <c r="JTQ29" s="25"/>
      <c r="JTR29" s="25"/>
      <c r="JTS29" s="25"/>
      <c r="JTT29" s="25"/>
      <c r="JTU29" s="25"/>
      <c r="JTV29" s="25"/>
      <c r="JTW29" s="25"/>
      <c r="JTX29" s="25"/>
      <c r="JTY29" s="25"/>
      <c r="JTZ29" s="25"/>
      <c r="JUA29" s="25"/>
      <c r="JUB29" s="25"/>
      <c r="JUC29" s="25"/>
      <c r="JUD29" s="25"/>
      <c r="JUE29" s="25"/>
      <c r="JUF29" s="25"/>
      <c r="JUG29" s="25"/>
      <c r="JUH29" s="25"/>
      <c r="JUI29" s="25"/>
      <c r="JUJ29" s="25"/>
      <c r="JUK29" s="25"/>
      <c r="JUL29" s="25"/>
      <c r="JUM29" s="25"/>
      <c r="JUN29" s="25"/>
      <c r="JUO29" s="25"/>
      <c r="JUP29" s="25"/>
      <c r="JUQ29" s="25"/>
      <c r="JUR29" s="25"/>
      <c r="JUS29" s="25"/>
      <c r="JUT29" s="25"/>
      <c r="JUU29" s="25"/>
      <c r="JUV29" s="25"/>
      <c r="JUW29" s="25"/>
      <c r="JUX29" s="25"/>
      <c r="JUY29" s="25"/>
      <c r="JUZ29" s="25"/>
      <c r="JVA29" s="25"/>
      <c r="JVB29" s="25"/>
      <c r="JVC29" s="25"/>
      <c r="JVD29" s="25"/>
      <c r="JVE29" s="25"/>
      <c r="JVF29" s="25"/>
      <c r="JVG29" s="25"/>
      <c r="JVH29" s="25"/>
      <c r="JVI29" s="25"/>
      <c r="JVJ29" s="25"/>
      <c r="JVK29" s="25"/>
      <c r="JVL29" s="25"/>
      <c r="JVM29" s="25"/>
      <c r="JVN29" s="25"/>
      <c r="JVO29" s="25"/>
      <c r="JVP29" s="25"/>
      <c r="JVQ29" s="25"/>
      <c r="JVR29" s="25"/>
      <c r="JVS29" s="25"/>
      <c r="JVT29" s="25"/>
      <c r="JVU29" s="25"/>
      <c r="JVV29" s="25"/>
      <c r="JVW29" s="25"/>
      <c r="JVX29" s="25"/>
      <c r="JVY29" s="25"/>
      <c r="JVZ29" s="25"/>
      <c r="JWA29" s="25"/>
      <c r="JWB29" s="25"/>
      <c r="JWC29" s="25"/>
      <c r="JWD29" s="25"/>
      <c r="JWE29" s="25"/>
      <c r="JWF29" s="25"/>
      <c r="JWG29" s="25"/>
      <c r="JWH29" s="25"/>
      <c r="JWI29" s="25"/>
      <c r="JWJ29" s="25"/>
      <c r="JWK29" s="25"/>
      <c r="JWL29" s="25"/>
      <c r="JWM29" s="25"/>
      <c r="JWN29" s="25"/>
      <c r="JWO29" s="25"/>
      <c r="JWP29" s="25"/>
      <c r="JWQ29" s="25"/>
      <c r="JWR29" s="25"/>
      <c r="JWS29" s="25"/>
      <c r="JWT29" s="25"/>
      <c r="JWU29" s="25"/>
      <c r="JWV29" s="25"/>
      <c r="JWW29" s="25"/>
      <c r="JWX29" s="25"/>
      <c r="JWY29" s="25"/>
      <c r="JWZ29" s="25"/>
      <c r="JXA29" s="25"/>
      <c r="JXB29" s="25"/>
      <c r="JXC29" s="25"/>
      <c r="JXD29" s="25"/>
      <c r="JXE29" s="25"/>
      <c r="JXF29" s="25"/>
      <c r="JXG29" s="25"/>
      <c r="JXH29" s="25"/>
      <c r="JXI29" s="25"/>
      <c r="JXJ29" s="25"/>
      <c r="JXK29" s="25"/>
      <c r="JXL29" s="25"/>
      <c r="JXM29" s="25"/>
      <c r="JXN29" s="25"/>
      <c r="JXO29" s="25"/>
      <c r="JXP29" s="25"/>
      <c r="JXQ29" s="25"/>
      <c r="JXR29" s="25"/>
      <c r="JXS29" s="25"/>
      <c r="JXT29" s="25"/>
      <c r="JXU29" s="25"/>
      <c r="JXV29" s="25"/>
      <c r="JXW29" s="25"/>
      <c r="JXX29" s="25"/>
      <c r="JXY29" s="25"/>
      <c r="JXZ29" s="25"/>
      <c r="JYA29" s="25"/>
      <c r="JYB29" s="25"/>
      <c r="JYC29" s="25"/>
      <c r="JYD29" s="25"/>
      <c r="JYE29" s="25"/>
      <c r="JYF29" s="25"/>
      <c r="JYG29" s="25"/>
      <c r="JYH29" s="25"/>
      <c r="JYI29" s="25"/>
      <c r="JYJ29" s="25"/>
      <c r="JYK29" s="25"/>
      <c r="JYL29" s="25"/>
      <c r="JYM29" s="25"/>
      <c r="JYN29" s="25"/>
      <c r="JYO29" s="25"/>
      <c r="JYP29" s="25"/>
      <c r="JYQ29" s="25"/>
      <c r="JYR29" s="25"/>
      <c r="JYS29" s="25"/>
      <c r="JYT29" s="25"/>
      <c r="JYU29" s="25"/>
      <c r="JYV29" s="25"/>
      <c r="JYW29" s="25"/>
      <c r="JYX29" s="25"/>
      <c r="JYY29" s="25"/>
      <c r="JYZ29" s="25"/>
      <c r="JZA29" s="25"/>
      <c r="JZB29" s="25"/>
      <c r="JZC29" s="25"/>
      <c r="JZD29" s="25"/>
      <c r="JZE29" s="25"/>
      <c r="JZF29" s="25"/>
      <c r="JZG29" s="25"/>
      <c r="JZH29" s="25"/>
      <c r="JZI29" s="25"/>
      <c r="JZJ29" s="25"/>
      <c r="JZK29" s="25"/>
      <c r="JZL29" s="25"/>
      <c r="JZM29" s="25"/>
      <c r="JZN29" s="25"/>
      <c r="JZO29" s="25"/>
      <c r="JZP29" s="25"/>
      <c r="JZQ29" s="25"/>
      <c r="JZR29" s="25"/>
      <c r="JZS29" s="25"/>
      <c r="JZT29" s="25"/>
      <c r="JZU29" s="25"/>
      <c r="JZV29" s="25"/>
      <c r="JZW29" s="25"/>
      <c r="JZX29" s="25"/>
      <c r="JZY29" s="25"/>
      <c r="JZZ29" s="25"/>
      <c r="KAA29" s="25"/>
      <c r="KAB29" s="25"/>
      <c r="KAC29" s="25"/>
      <c r="KAD29" s="25"/>
      <c r="KAE29" s="25"/>
      <c r="KAF29" s="25"/>
      <c r="KAG29" s="25"/>
      <c r="KAH29" s="25"/>
      <c r="KAI29" s="25"/>
      <c r="KAJ29" s="25"/>
      <c r="KAK29" s="25"/>
      <c r="KAL29" s="25"/>
      <c r="KAM29" s="25"/>
      <c r="KAN29" s="25"/>
      <c r="KAO29" s="25"/>
      <c r="KAP29" s="25"/>
      <c r="KAQ29" s="25"/>
      <c r="KAR29" s="25"/>
      <c r="KAS29" s="25"/>
      <c r="KAT29" s="25"/>
      <c r="KAU29" s="25"/>
      <c r="KAV29" s="25"/>
      <c r="KAW29" s="25"/>
      <c r="KAX29" s="25"/>
      <c r="KAY29" s="25"/>
      <c r="KAZ29" s="25"/>
      <c r="KBA29" s="25"/>
      <c r="KBB29" s="25"/>
      <c r="KBC29" s="25"/>
      <c r="KBD29" s="25"/>
      <c r="KBE29" s="25"/>
      <c r="KBF29" s="25"/>
      <c r="KBG29" s="25"/>
      <c r="KBH29" s="25"/>
      <c r="KBI29" s="25"/>
      <c r="KBJ29" s="25"/>
      <c r="KBK29" s="25"/>
      <c r="KBL29" s="25"/>
      <c r="KBM29" s="25"/>
      <c r="KBN29" s="25"/>
      <c r="KBO29" s="25"/>
      <c r="KBP29" s="25"/>
      <c r="KBQ29" s="25"/>
      <c r="KBR29" s="25"/>
      <c r="KBS29" s="25"/>
      <c r="KBT29" s="25"/>
      <c r="KBU29" s="25"/>
      <c r="KBV29" s="25"/>
      <c r="KBW29" s="25"/>
      <c r="KBX29" s="25"/>
      <c r="KBY29" s="25"/>
      <c r="KBZ29" s="25"/>
      <c r="KCA29" s="25"/>
      <c r="KCB29" s="25"/>
      <c r="KCC29" s="25"/>
      <c r="KCD29" s="25"/>
      <c r="KCE29" s="25"/>
      <c r="KCF29" s="25"/>
      <c r="KCG29" s="25"/>
      <c r="KCH29" s="25"/>
      <c r="KCI29" s="25"/>
      <c r="KCJ29" s="25"/>
      <c r="KCK29" s="25"/>
      <c r="KCL29" s="25"/>
      <c r="KCM29" s="25"/>
      <c r="KCN29" s="25"/>
      <c r="KCO29" s="25"/>
      <c r="KCP29" s="25"/>
      <c r="KCQ29" s="25"/>
      <c r="KCR29" s="25"/>
      <c r="KCS29" s="25"/>
      <c r="KCT29" s="25"/>
      <c r="KCU29" s="25"/>
      <c r="KCV29" s="25"/>
      <c r="KCW29" s="25"/>
      <c r="KCX29" s="25"/>
      <c r="KCY29" s="25"/>
      <c r="KCZ29" s="25"/>
      <c r="KDA29" s="25"/>
      <c r="KDB29" s="25"/>
      <c r="KDC29" s="25"/>
      <c r="KDD29" s="25"/>
      <c r="KDE29" s="25"/>
      <c r="KDF29" s="25"/>
      <c r="KDG29" s="25"/>
      <c r="KDH29" s="25"/>
      <c r="KDI29" s="25"/>
      <c r="KDJ29" s="25"/>
      <c r="KDK29" s="25"/>
      <c r="KDL29" s="25"/>
      <c r="KDM29" s="25"/>
      <c r="KDN29" s="25"/>
      <c r="KDO29" s="25"/>
      <c r="KDP29" s="25"/>
      <c r="KDQ29" s="25"/>
      <c r="KDR29" s="25"/>
      <c r="KDS29" s="25"/>
      <c r="KDT29" s="25"/>
      <c r="KDU29" s="25"/>
      <c r="KDV29" s="25"/>
      <c r="KDW29" s="25"/>
      <c r="KDX29" s="25"/>
      <c r="KDY29" s="25"/>
      <c r="KDZ29" s="25"/>
      <c r="KEA29" s="25"/>
      <c r="KEB29" s="25"/>
      <c r="KEC29" s="25"/>
      <c r="KED29" s="25"/>
      <c r="KEE29" s="25"/>
      <c r="KEF29" s="25"/>
      <c r="KEG29" s="25"/>
      <c r="KEH29" s="25"/>
      <c r="KEI29" s="25"/>
      <c r="KEJ29" s="25"/>
      <c r="KEK29" s="25"/>
      <c r="KEL29" s="25"/>
      <c r="KEM29" s="25"/>
      <c r="KEN29" s="25"/>
      <c r="KEO29" s="25"/>
      <c r="KEP29" s="25"/>
      <c r="KEQ29" s="25"/>
      <c r="KER29" s="25"/>
      <c r="KES29" s="25"/>
      <c r="KET29" s="25"/>
      <c r="KEU29" s="25"/>
      <c r="KEV29" s="25"/>
      <c r="KEW29" s="25"/>
      <c r="KEX29" s="25"/>
      <c r="KEY29" s="25"/>
      <c r="KEZ29" s="25"/>
      <c r="KFA29" s="25"/>
      <c r="KFB29" s="25"/>
      <c r="KFC29" s="25"/>
      <c r="KFD29" s="25"/>
      <c r="KFE29" s="25"/>
      <c r="KFF29" s="25"/>
      <c r="KFG29" s="25"/>
      <c r="KFH29" s="25"/>
      <c r="KFI29" s="25"/>
      <c r="KFJ29" s="25"/>
      <c r="KFK29" s="25"/>
      <c r="KFL29" s="25"/>
      <c r="KFM29" s="25"/>
      <c r="KFN29" s="25"/>
      <c r="KFO29" s="25"/>
      <c r="KFP29" s="25"/>
      <c r="KFQ29" s="25"/>
      <c r="KFR29" s="25"/>
      <c r="KFS29" s="25"/>
      <c r="KFT29" s="25"/>
      <c r="KFU29" s="25"/>
      <c r="KFV29" s="25"/>
      <c r="KFW29" s="25"/>
      <c r="KFX29" s="25"/>
      <c r="KFY29" s="25"/>
      <c r="KFZ29" s="25"/>
      <c r="KGA29" s="25"/>
      <c r="KGB29" s="25"/>
      <c r="KGC29" s="25"/>
      <c r="KGD29" s="25"/>
      <c r="KGE29" s="25"/>
      <c r="KGF29" s="25"/>
      <c r="KGG29" s="25"/>
      <c r="KGH29" s="25"/>
      <c r="KGI29" s="25"/>
      <c r="KGJ29" s="25"/>
      <c r="KGK29" s="25"/>
      <c r="KGL29" s="25"/>
      <c r="KGM29" s="25"/>
      <c r="KGN29" s="25"/>
      <c r="KGO29" s="25"/>
      <c r="KGP29" s="25"/>
      <c r="KGQ29" s="25"/>
      <c r="KGR29" s="25"/>
      <c r="KGS29" s="25"/>
      <c r="KGT29" s="25"/>
      <c r="KGU29" s="25"/>
      <c r="KGV29" s="25"/>
      <c r="KGW29" s="25"/>
      <c r="KGX29" s="25"/>
      <c r="KGY29" s="25"/>
      <c r="KGZ29" s="25"/>
      <c r="KHA29" s="25"/>
      <c r="KHB29" s="25"/>
      <c r="KHC29" s="25"/>
      <c r="KHD29" s="25"/>
      <c r="KHE29" s="25"/>
      <c r="KHF29" s="25"/>
      <c r="KHG29" s="25"/>
      <c r="KHH29" s="25"/>
      <c r="KHI29" s="25"/>
      <c r="KHJ29" s="25"/>
      <c r="KHK29" s="25"/>
      <c r="KHL29" s="25"/>
      <c r="KHM29" s="25"/>
      <c r="KHN29" s="25"/>
      <c r="KHO29" s="25"/>
      <c r="KHP29" s="25"/>
      <c r="KHQ29" s="25"/>
      <c r="KHR29" s="25"/>
      <c r="KHS29" s="25"/>
      <c r="KHT29" s="25"/>
      <c r="KHU29" s="25"/>
      <c r="KHV29" s="25"/>
      <c r="KHW29" s="25"/>
      <c r="KHX29" s="25"/>
      <c r="KHY29" s="25"/>
      <c r="KHZ29" s="25"/>
      <c r="KIA29" s="25"/>
      <c r="KIB29" s="25"/>
      <c r="KIC29" s="25"/>
      <c r="KID29" s="25"/>
      <c r="KIE29" s="25"/>
      <c r="KIF29" s="25"/>
      <c r="KIG29" s="25"/>
      <c r="KIH29" s="25"/>
      <c r="KII29" s="25"/>
      <c r="KIJ29" s="25"/>
      <c r="KIK29" s="25"/>
      <c r="KIL29" s="25"/>
      <c r="KIM29" s="25"/>
      <c r="KIN29" s="25"/>
      <c r="KIO29" s="25"/>
      <c r="KIP29" s="25"/>
      <c r="KIQ29" s="25"/>
      <c r="KIR29" s="25"/>
      <c r="KIS29" s="25"/>
      <c r="KIT29" s="25"/>
      <c r="KIU29" s="25"/>
      <c r="KIV29" s="25"/>
      <c r="KIW29" s="25"/>
      <c r="KIX29" s="25"/>
      <c r="KIY29" s="25"/>
      <c r="KIZ29" s="25"/>
      <c r="KJA29" s="25"/>
      <c r="KJB29" s="25"/>
      <c r="KJC29" s="25"/>
      <c r="KJD29" s="25"/>
      <c r="KJE29" s="25"/>
      <c r="KJF29" s="25"/>
      <c r="KJG29" s="25"/>
      <c r="KJH29" s="25"/>
      <c r="KJI29" s="25"/>
      <c r="KJJ29" s="25"/>
      <c r="KJK29" s="25"/>
      <c r="KJL29" s="25"/>
      <c r="KJM29" s="25"/>
      <c r="KJN29" s="25"/>
      <c r="KJO29" s="25"/>
      <c r="KJP29" s="25"/>
      <c r="KJQ29" s="25"/>
      <c r="KJR29" s="25"/>
      <c r="KJS29" s="25"/>
      <c r="KJT29" s="25"/>
      <c r="KJU29" s="25"/>
      <c r="KJV29" s="25"/>
      <c r="KJW29" s="25"/>
      <c r="KJX29" s="25"/>
      <c r="KJY29" s="25"/>
      <c r="KJZ29" s="25"/>
      <c r="KKA29" s="25"/>
      <c r="KKB29" s="25"/>
      <c r="KKC29" s="25"/>
      <c r="KKD29" s="25"/>
      <c r="KKE29" s="25"/>
      <c r="KKF29" s="25"/>
      <c r="KKG29" s="25"/>
      <c r="KKH29" s="25"/>
      <c r="KKI29" s="25"/>
      <c r="KKJ29" s="25"/>
      <c r="KKK29" s="25"/>
      <c r="KKL29" s="25"/>
      <c r="KKM29" s="25"/>
      <c r="KKN29" s="25"/>
      <c r="KKO29" s="25"/>
      <c r="KKP29" s="25"/>
      <c r="KKQ29" s="25"/>
      <c r="KKR29" s="25"/>
      <c r="KKS29" s="25"/>
      <c r="KKT29" s="25"/>
      <c r="KKU29" s="25"/>
      <c r="KKV29" s="25"/>
      <c r="KKW29" s="25"/>
      <c r="KKX29" s="25"/>
      <c r="KKY29" s="25"/>
      <c r="KKZ29" s="25"/>
      <c r="KLA29" s="25"/>
      <c r="KLB29" s="25"/>
      <c r="KLC29" s="25"/>
      <c r="KLD29" s="25"/>
      <c r="KLE29" s="25"/>
      <c r="KLF29" s="25"/>
      <c r="KLG29" s="25"/>
      <c r="KLH29" s="25"/>
      <c r="KLI29" s="25"/>
      <c r="KLJ29" s="25"/>
      <c r="KLK29" s="25"/>
      <c r="KLL29" s="25"/>
      <c r="KLM29" s="25"/>
      <c r="KLN29" s="25"/>
      <c r="KLO29" s="25"/>
      <c r="KLP29" s="25"/>
      <c r="KLQ29" s="25"/>
      <c r="KLR29" s="25"/>
      <c r="KLS29" s="25"/>
      <c r="KLT29" s="25"/>
      <c r="KLU29" s="25"/>
      <c r="KLV29" s="25"/>
      <c r="KLW29" s="25"/>
      <c r="KLX29" s="25"/>
      <c r="KLY29" s="25"/>
      <c r="KLZ29" s="25"/>
      <c r="KMA29" s="25"/>
      <c r="KMB29" s="25"/>
      <c r="KMC29" s="25"/>
      <c r="KMD29" s="25"/>
      <c r="KME29" s="25"/>
      <c r="KMF29" s="25"/>
      <c r="KMG29" s="25"/>
      <c r="KMH29" s="25"/>
      <c r="KMI29" s="25"/>
      <c r="KMJ29" s="25"/>
      <c r="KMK29" s="25"/>
      <c r="KML29" s="25"/>
      <c r="KMM29" s="25"/>
      <c r="KMN29" s="25"/>
      <c r="KMO29" s="25"/>
      <c r="KMP29" s="25"/>
      <c r="KMQ29" s="25"/>
      <c r="KMR29" s="25"/>
      <c r="KMS29" s="25"/>
      <c r="KMT29" s="25"/>
      <c r="KMU29" s="25"/>
      <c r="KMV29" s="25"/>
      <c r="KMW29" s="25"/>
      <c r="KMX29" s="25"/>
      <c r="KMY29" s="25"/>
      <c r="KMZ29" s="25"/>
      <c r="KNA29" s="25"/>
      <c r="KNB29" s="25"/>
      <c r="KNC29" s="25"/>
      <c r="KND29" s="25"/>
      <c r="KNE29" s="25"/>
      <c r="KNF29" s="25"/>
      <c r="KNG29" s="25"/>
      <c r="KNH29" s="25"/>
      <c r="KNI29" s="25"/>
      <c r="KNJ29" s="25"/>
      <c r="KNK29" s="25"/>
      <c r="KNL29" s="25"/>
      <c r="KNM29" s="25"/>
      <c r="KNN29" s="25"/>
      <c r="KNO29" s="25"/>
      <c r="KNP29" s="25"/>
      <c r="KNQ29" s="25"/>
      <c r="KNR29" s="25"/>
      <c r="KNS29" s="25"/>
      <c r="KNT29" s="25"/>
      <c r="KNU29" s="25"/>
      <c r="KNV29" s="25"/>
      <c r="KNW29" s="25"/>
      <c r="KNX29" s="25"/>
      <c r="KNY29" s="25"/>
      <c r="KNZ29" s="25"/>
      <c r="KOA29" s="25"/>
      <c r="KOB29" s="25"/>
      <c r="KOC29" s="25"/>
      <c r="KOD29" s="25"/>
      <c r="KOE29" s="25"/>
      <c r="KOF29" s="25"/>
      <c r="KOG29" s="25"/>
      <c r="KOH29" s="25"/>
      <c r="KOI29" s="25"/>
      <c r="KOJ29" s="25"/>
      <c r="KOK29" s="25"/>
      <c r="KOL29" s="25"/>
      <c r="KOM29" s="25"/>
      <c r="KON29" s="25"/>
      <c r="KOO29" s="25"/>
      <c r="KOP29" s="25"/>
      <c r="KOQ29" s="25"/>
      <c r="KOR29" s="25"/>
      <c r="KOS29" s="25"/>
      <c r="KOT29" s="25"/>
      <c r="KOU29" s="25"/>
      <c r="KOV29" s="25"/>
      <c r="KOW29" s="25"/>
      <c r="KOX29" s="25"/>
      <c r="KOY29" s="25"/>
      <c r="KOZ29" s="25"/>
      <c r="KPA29" s="25"/>
      <c r="KPB29" s="25"/>
      <c r="KPC29" s="25"/>
      <c r="KPD29" s="25"/>
      <c r="KPE29" s="25"/>
      <c r="KPF29" s="25"/>
      <c r="KPG29" s="25"/>
      <c r="KPH29" s="25"/>
      <c r="KPI29" s="25"/>
      <c r="KPJ29" s="25"/>
      <c r="KPK29" s="25"/>
      <c r="KPL29" s="25"/>
      <c r="KPM29" s="25"/>
      <c r="KPN29" s="25"/>
      <c r="KPO29" s="25"/>
      <c r="KPP29" s="25"/>
      <c r="KPQ29" s="25"/>
      <c r="KPR29" s="25"/>
      <c r="KPS29" s="25"/>
      <c r="KPT29" s="25"/>
      <c r="KPU29" s="25"/>
      <c r="KPV29" s="25"/>
      <c r="KPW29" s="25"/>
      <c r="KPX29" s="25"/>
      <c r="KPY29" s="25"/>
      <c r="KPZ29" s="25"/>
      <c r="KQA29" s="25"/>
      <c r="KQB29" s="25"/>
      <c r="KQC29" s="25"/>
      <c r="KQD29" s="25"/>
      <c r="KQE29" s="25"/>
      <c r="KQF29" s="25"/>
      <c r="KQG29" s="25"/>
      <c r="KQH29" s="25"/>
      <c r="KQI29" s="25"/>
      <c r="KQJ29" s="25"/>
      <c r="KQK29" s="25"/>
      <c r="KQL29" s="25"/>
      <c r="KQM29" s="25"/>
      <c r="KQN29" s="25"/>
      <c r="KQO29" s="25"/>
      <c r="KQP29" s="25"/>
      <c r="KQQ29" s="25"/>
      <c r="KQR29" s="25"/>
      <c r="KQS29" s="25"/>
      <c r="KQT29" s="25"/>
      <c r="KQU29" s="25"/>
      <c r="KQV29" s="25"/>
      <c r="KQW29" s="25"/>
      <c r="KQX29" s="25"/>
      <c r="KQY29" s="25"/>
      <c r="KQZ29" s="25"/>
      <c r="KRA29" s="25"/>
      <c r="KRB29" s="25"/>
      <c r="KRC29" s="25"/>
      <c r="KRD29" s="25"/>
      <c r="KRE29" s="25"/>
      <c r="KRF29" s="25"/>
      <c r="KRG29" s="25"/>
      <c r="KRH29" s="25"/>
      <c r="KRI29" s="25"/>
      <c r="KRJ29" s="25"/>
      <c r="KRK29" s="25"/>
      <c r="KRL29" s="25"/>
      <c r="KRM29" s="25"/>
      <c r="KRN29" s="25"/>
      <c r="KRO29" s="25"/>
      <c r="KRP29" s="25"/>
      <c r="KRQ29" s="25"/>
      <c r="KRR29" s="25"/>
      <c r="KRS29" s="25"/>
      <c r="KRT29" s="25"/>
      <c r="KRU29" s="25"/>
      <c r="KRV29" s="25"/>
      <c r="KRW29" s="25"/>
      <c r="KRX29" s="25"/>
      <c r="KRY29" s="25"/>
      <c r="KRZ29" s="25"/>
      <c r="KSA29" s="25"/>
      <c r="KSB29" s="25"/>
      <c r="KSC29" s="25"/>
      <c r="KSD29" s="25"/>
      <c r="KSE29" s="25"/>
      <c r="KSF29" s="25"/>
      <c r="KSG29" s="25"/>
      <c r="KSH29" s="25"/>
      <c r="KSI29" s="25"/>
      <c r="KSJ29" s="25"/>
      <c r="KSK29" s="25"/>
      <c r="KSL29" s="25"/>
      <c r="KSM29" s="25"/>
      <c r="KSN29" s="25"/>
      <c r="KSO29" s="25"/>
      <c r="KSP29" s="25"/>
      <c r="KSQ29" s="25"/>
      <c r="KSR29" s="25"/>
      <c r="KSS29" s="25"/>
      <c r="KST29" s="25"/>
      <c r="KSU29" s="25"/>
      <c r="KSV29" s="25"/>
      <c r="KSW29" s="25"/>
      <c r="KSX29" s="25"/>
      <c r="KSY29" s="25"/>
      <c r="KSZ29" s="25"/>
      <c r="KTA29" s="25"/>
      <c r="KTB29" s="25"/>
      <c r="KTC29" s="25"/>
      <c r="KTD29" s="25"/>
      <c r="KTE29" s="25"/>
      <c r="KTF29" s="25"/>
      <c r="KTG29" s="25"/>
      <c r="KTH29" s="25"/>
      <c r="KTI29" s="25"/>
      <c r="KTJ29" s="25"/>
      <c r="KTK29" s="25"/>
      <c r="KTL29" s="25"/>
      <c r="KTM29" s="25"/>
      <c r="KTN29" s="25"/>
      <c r="KTO29" s="25"/>
      <c r="KTP29" s="25"/>
      <c r="KTQ29" s="25"/>
      <c r="KTR29" s="25"/>
      <c r="KTS29" s="25"/>
      <c r="KTT29" s="25"/>
      <c r="KTU29" s="25"/>
      <c r="KTV29" s="25"/>
      <c r="KTW29" s="25"/>
      <c r="KTX29" s="25"/>
      <c r="KTY29" s="25"/>
      <c r="KTZ29" s="25"/>
      <c r="KUA29" s="25"/>
      <c r="KUB29" s="25"/>
      <c r="KUC29" s="25"/>
      <c r="KUD29" s="25"/>
      <c r="KUE29" s="25"/>
      <c r="KUF29" s="25"/>
      <c r="KUG29" s="25"/>
      <c r="KUH29" s="25"/>
      <c r="KUI29" s="25"/>
      <c r="KUJ29" s="25"/>
      <c r="KUK29" s="25"/>
      <c r="KUL29" s="25"/>
      <c r="KUM29" s="25"/>
      <c r="KUN29" s="25"/>
      <c r="KUO29" s="25"/>
      <c r="KUP29" s="25"/>
      <c r="KUQ29" s="25"/>
      <c r="KUR29" s="25"/>
      <c r="KUS29" s="25"/>
      <c r="KUT29" s="25"/>
      <c r="KUU29" s="25"/>
      <c r="KUV29" s="25"/>
      <c r="KUW29" s="25"/>
      <c r="KUX29" s="25"/>
      <c r="KUY29" s="25"/>
      <c r="KUZ29" s="25"/>
      <c r="KVA29" s="25"/>
      <c r="KVB29" s="25"/>
      <c r="KVC29" s="25"/>
      <c r="KVD29" s="25"/>
      <c r="KVE29" s="25"/>
      <c r="KVF29" s="25"/>
      <c r="KVG29" s="25"/>
      <c r="KVH29" s="25"/>
      <c r="KVI29" s="25"/>
      <c r="KVJ29" s="25"/>
      <c r="KVK29" s="25"/>
      <c r="KVL29" s="25"/>
      <c r="KVM29" s="25"/>
      <c r="KVN29" s="25"/>
      <c r="KVO29" s="25"/>
      <c r="KVP29" s="25"/>
      <c r="KVQ29" s="25"/>
      <c r="KVR29" s="25"/>
      <c r="KVS29" s="25"/>
      <c r="KVT29" s="25"/>
      <c r="KVU29" s="25"/>
      <c r="KVV29" s="25"/>
      <c r="KVW29" s="25"/>
      <c r="KVX29" s="25"/>
      <c r="KVY29" s="25"/>
      <c r="KVZ29" s="25"/>
      <c r="KWA29" s="25"/>
      <c r="KWB29" s="25"/>
      <c r="KWC29" s="25"/>
      <c r="KWD29" s="25"/>
      <c r="KWE29" s="25"/>
      <c r="KWF29" s="25"/>
      <c r="KWG29" s="25"/>
      <c r="KWH29" s="25"/>
      <c r="KWI29" s="25"/>
      <c r="KWJ29" s="25"/>
      <c r="KWK29" s="25"/>
      <c r="KWL29" s="25"/>
      <c r="KWM29" s="25"/>
      <c r="KWN29" s="25"/>
      <c r="KWO29" s="25"/>
      <c r="KWP29" s="25"/>
      <c r="KWQ29" s="25"/>
      <c r="KWR29" s="25"/>
      <c r="KWS29" s="25"/>
      <c r="KWT29" s="25"/>
      <c r="KWU29" s="25"/>
      <c r="KWV29" s="25"/>
      <c r="KWW29" s="25"/>
      <c r="KWX29" s="25"/>
      <c r="KWY29" s="25"/>
      <c r="KWZ29" s="25"/>
      <c r="KXA29" s="25"/>
      <c r="KXB29" s="25"/>
      <c r="KXC29" s="25"/>
      <c r="KXD29" s="25"/>
      <c r="KXE29" s="25"/>
      <c r="KXF29" s="25"/>
      <c r="KXG29" s="25"/>
      <c r="KXH29" s="25"/>
      <c r="KXI29" s="25"/>
      <c r="KXJ29" s="25"/>
      <c r="KXK29" s="25"/>
      <c r="KXL29" s="25"/>
      <c r="KXM29" s="25"/>
      <c r="KXN29" s="25"/>
      <c r="KXO29" s="25"/>
      <c r="KXP29" s="25"/>
      <c r="KXQ29" s="25"/>
      <c r="KXR29" s="25"/>
      <c r="KXS29" s="25"/>
      <c r="KXT29" s="25"/>
      <c r="KXU29" s="25"/>
      <c r="KXV29" s="25"/>
      <c r="KXW29" s="25"/>
      <c r="KXX29" s="25"/>
      <c r="KXY29" s="25"/>
      <c r="KXZ29" s="25"/>
      <c r="KYA29" s="25"/>
      <c r="KYB29" s="25"/>
      <c r="KYC29" s="25"/>
      <c r="KYD29" s="25"/>
      <c r="KYE29" s="25"/>
      <c r="KYF29" s="25"/>
      <c r="KYG29" s="25"/>
      <c r="KYH29" s="25"/>
      <c r="KYI29" s="25"/>
      <c r="KYJ29" s="25"/>
      <c r="KYK29" s="25"/>
      <c r="KYL29" s="25"/>
      <c r="KYM29" s="25"/>
      <c r="KYN29" s="25"/>
      <c r="KYO29" s="25"/>
      <c r="KYP29" s="25"/>
      <c r="KYQ29" s="25"/>
      <c r="KYR29" s="25"/>
      <c r="KYS29" s="25"/>
      <c r="KYT29" s="25"/>
      <c r="KYU29" s="25"/>
      <c r="KYV29" s="25"/>
      <c r="KYW29" s="25"/>
      <c r="KYX29" s="25"/>
      <c r="KYY29" s="25"/>
      <c r="KYZ29" s="25"/>
      <c r="KZA29" s="25"/>
      <c r="KZB29" s="25"/>
      <c r="KZC29" s="25"/>
      <c r="KZD29" s="25"/>
      <c r="KZE29" s="25"/>
      <c r="KZF29" s="25"/>
      <c r="KZG29" s="25"/>
      <c r="KZH29" s="25"/>
      <c r="KZI29" s="25"/>
      <c r="KZJ29" s="25"/>
      <c r="KZK29" s="25"/>
      <c r="KZL29" s="25"/>
      <c r="KZM29" s="25"/>
      <c r="KZN29" s="25"/>
      <c r="KZO29" s="25"/>
      <c r="KZP29" s="25"/>
      <c r="KZQ29" s="25"/>
      <c r="KZR29" s="25"/>
      <c r="KZS29" s="25"/>
      <c r="KZT29" s="25"/>
      <c r="KZU29" s="25"/>
      <c r="KZV29" s="25"/>
      <c r="KZW29" s="25"/>
      <c r="KZX29" s="25"/>
      <c r="KZY29" s="25"/>
      <c r="KZZ29" s="25"/>
      <c r="LAA29" s="25"/>
      <c r="LAB29" s="25"/>
      <c r="LAC29" s="25"/>
      <c r="LAD29" s="25"/>
      <c r="LAE29" s="25"/>
      <c r="LAF29" s="25"/>
      <c r="LAG29" s="25"/>
      <c r="LAH29" s="25"/>
      <c r="LAI29" s="25"/>
      <c r="LAJ29" s="25"/>
      <c r="LAK29" s="25"/>
      <c r="LAL29" s="25"/>
      <c r="LAM29" s="25"/>
      <c r="LAN29" s="25"/>
      <c r="LAO29" s="25"/>
      <c r="LAP29" s="25"/>
      <c r="LAQ29" s="25"/>
      <c r="LAR29" s="25"/>
      <c r="LAS29" s="25"/>
      <c r="LAT29" s="25"/>
      <c r="LAU29" s="25"/>
      <c r="LAV29" s="25"/>
      <c r="LAW29" s="25"/>
      <c r="LAX29" s="25"/>
      <c r="LAY29" s="25"/>
      <c r="LAZ29" s="25"/>
      <c r="LBA29" s="25"/>
      <c r="LBB29" s="25"/>
      <c r="LBC29" s="25"/>
      <c r="LBD29" s="25"/>
      <c r="LBE29" s="25"/>
      <c r="LBF29" s="25"/>
      <c r="LBG29" s="25"/>
      <c r="LBH29" s="25"/>
      <c r="LBI29" s="25"/>
      <c r="LBJ29" s="25"/>
      <c r="LBK29" s="25"/>
      <c r="LBL29" s="25"/>
      <c r="LBM29" s="25"/>
      <c r="LBN29" s="25"/>
      <c r="LBO29" s="25"/>
      <c r="LBP29" s="25"/>
      <c r="LBQ29" s="25"/>
      <c r="LBR29" s="25"/>
      <c r="LBS29" s="25"/>
      <c r="LBT29" s="25"/>
      <c r="LBU29" s="25"/>
      <c r="LBV29" s="25"/>
      <c r="LBW29" s="25"/>
      <c r="LBX29" s="25"/>
      <c r="LBY29" s="25"/>
      <c r="LBZ29" s="25"/>
      <c r="LCA29" s="25"/>
      <c r="LCB29" s="25"/>
      <c r="LCC29" s="25"/>
      <c r="LCD29" s="25"/>
      <c r="LCE29" s="25"/>
      <c r="LCF29" s="25"/>
      <c r="LCG29" s="25"/>
      <c r="LCH29" s="25"/>
      <c r="LCI29" s="25"/>
      <c r="LCJ29" s="25"/>
      <c r="LCK29" s="25"/>
      <c r="LCL29" s="25"/>
      <c r="LCM29" s="25"/>
      <c r="LCN29" s="25"/>
      <c r="LCO29" s="25"/>
      <c r="LCP29" s="25"/>
      <c r="LCQ29" s="25"/>
      <c r="LCR29" s="25"/>
      <c r="LCS29" s="25"/>
      <c r="LCT29" s="25"/>
      <c r="LCU29" s="25"/>
      <c r="LCV29" s="25"/>
      <c r="LCW29" s="25"/>
      <c r="LCX29" s="25"/>
      <c r="LCY29" s="25"/>
      <c r="LCZ29" s="25"/>
      <c r="LDA29" s="25"/>
      <c r="LDB29" s="25"/>
      <c r="LDC29" s="25"/>
      <c r="LDD29" s="25"/>
      <c r="LDE29" s="25"/>
      <c r="LDF29" s="25"/>
      <c r="LDG29" s="25"/>
      <c r="LDH29" s="25"/>
      <c r="LDI29" s="25"/>
      <c r="LDJ29" s="25"/>
      <c r="LDK29" s="25"/>
      <c r="LDL29" s="25"/>
      <c r="LDM29" s="25"/>
      <c r="LDN29" s="25"/>
      <c r="LDO29" s="25"/>
      <c r="LDP29" s="25"/>
      <c r="LDQ29" s="25"/>
      <c r="LDR29" s="25"/>
      <c r="LDS29" s="25"/>
      <c r="LDT29" s="25"/>
      <c r="LDU29" s="25"/>
      <c r="LDV29" s="25"/>
      <c r="LDW29" s="25"/>
      <c r="LDX29" s="25"/>
      <c r="LDY29" s="25"/>
      <c r="LDZ29" s="25"/>
      <c r="LEA29" s="25"/>
      <c r="LEB29" s="25"/>
      <c r="LEC29" s="25"/>
      <c r="LED29" s="25"/>
      <c r="LEE29" s="25"/>
      <c r="LEF29" s="25"/>
      <c r="LEG29" s="25"/>
      <c r="LEH29" s="25"/>
      <c r="LEI29" s="25"/>
      <c r="LEJ29" s="25"/>
      <c r="LEK29" s="25"/>
      <c r="LEL29" s="25"/>
      <c r="LEM29" s="25"/>
      <c r="LEN29" s="25"/>
      <c r="LEO29" s="25"/>
      <c r="LEP29" s="25"/>
      <c r="LEQ29" s="25"/>
      <c r="LER29" s="25"/>
      <c r="LES29" s="25"/>
      <c r="LET29" s="25"/>
      <c r="LEU29" s="25"/>
      <c r="LEV29" s="25"/>
      <c r="LEW29" s="25"/>
      <c r="LEX29" s="25"/>
      <c r="LEY29" s="25"/>
      <c r="LEZ29" s="25"/>
      <c r="LFA29" s="25"/>
      <c r="LFB29" s="25"/>
      <c r="LFC29" s="25"/>
      <c r="LFD29" s="25"/>
      <c r="LFE29" s="25"/>
      <c r="LFF29" s="25"/>
      <c r="LFG29" s="25"/>
      <c r="LFH29" s="25"/>
      <c r="LFI29" s="25"/>
      <c r="LFJ29" s="25"/>
      <c r="LFK29" s="25"/>
      <c r="LFL29" s="25"/>
      <c r="LFM29" s="25"/>
      <c r="LFN29" s="25"/>
      <c r="LFO29" s="25"/>
      <c r="LFP29" s="25"/>
      <c r="LFQ29" s="25"/>
      <c r="LFR29" s="25"/>
      <c r="LFS29" s="25"/>
      <c r="LFT29" s="25"/>
      <c r="LFU29" s="25"/>
      <c r="LFV29" s="25"/>
      <c r="LFW29" s="25"/>
      <c r="LFX29" s="25"/>
      <c r="LFY29" s="25"/>
      <c r="LFZ29" s="25"/>
      <c r="LGA29" s="25"/>
      <c r="LGB29" s="25"/>
      <c r="LGC29" s="25"/>
      <c r="LGD29" s="25"/>
      <c r="LGE29" s="25"/>
      <c r="LGF29" s="25"/>
      <c r="LGG29" s="25"/>
      <c r="LGH29" s="25"/>
      <c r="LGI29" s="25"/>
      <c r="LGJ29" s="25"/>
      <c r="LGK29" s="25"/>
      <c r="LGL29" s="25"/>
      <c r="LGM29" s="25"/>
      <c r="LGN29" s="25"/>
      <c r="LGO29" s="25"/>
      <c r="LGP29" s="25"/>
      <c r="LGQ29" s="25"/>
      <c r="LGR29" s="25"/>
      <c r="LGS29" s="25"/>
      <c r="LGT29" s="25"/>
      <c r="LGU29" s="25"/>
      <c r="LGV29" s="25"/>
      <c r="LGW29" s="25"/>
      <c r="LGX29" s="25"/>
      <c r="LGY29" s="25"/>
      <c r="LGZ29" s="25"/>
      <c r="LHA29" s="25"/>
      <c r="LHB29" s="25"/>
      <c r="LHC29" s="25"/>
      <c r="LHD29" s="25"/>
      <c r="LHE29" s="25"/>
      <c r="LHF29" s="25"/>
      <c r="LHG29" s="25"/>
      <c r="LHH29" s="25"/>
      <c r="LHI29" s="25"/>
      <c r="LHJ29" s="25"/>
      <c r="LHK29" s="25"/>
      <c r="LHL29" s="25"/>
      <c r="LHM29" s="25"/>
      <c r="LHN29" s="25"/>
      <c r="LHO29" s="25"/>
      <c r="LHP29" s="25"/>
      <c r="LHQ29" s="25"/>
      <c r="LHR29" s="25"/>
      <c r="LHS29" s="25"/>
      <c r="LHT29" s="25"/>
      <c r="LHU29" s="25"/>
      <c r="LHV29" s="25"/>
      <c r="LHW29" s="25"/>
      <c r="LHX29" s="25"/>
      <c r="LHY29" s="25"/>
      <c r="LHZ29" s="25"/>
      <c r="LIA29" s="25"/>
      <c r="LIB29" s="25"/>
      <c r="LIC29" s="25"/>
      <c r="LID29" s="25"/>
      <c r="LIE29" s="25"/>
      <c r="LIF29" s="25"/>
      <c r="LIG29" s="25"/>
      <c r="LIH29" s="25"/>
      <c r="LII29" s="25"/>
      <c r="LIJ29" s="25"/>
      <c r="LIK29" s="25"/>
      <c r="LIL29" s="25"/>
      <c r="LIM29" s="25"/>
      <c r="LIN29" s="25"/>
      <c r="LIO29" s="25"/>
      <c r="LIP29" s="25"/>
      <c r="LIQ29" s="25"/>
      <c r="LIR29" s="25"/>
      <c r="LIS29" s="25"/>
      <c r="LIT29" s="25"/>
      <c r="LIU29" s="25"/>
      <c r="LIV29" s="25"/>
      <c r="LIW29" s="25"/>
      <c r="LIX29" s="25"/>
      <c r="LIY29" s="25"/>
      <c r="LIZ29" s="25"/>
      <c r="LJA29" s="25"/>
      <c r="LJB29" s="25"/>
      <c r="LJC29" s="25"/>
      <c r="LJD29" s="25"/>
      <c r="LJE29" s="25"/>
      <c r="LJF29" s="25"/>
      <c r="LJG29" s="25"/>
      <c r="LJH29" s="25"/>
      <c r="LJI29" s="25"/>
      <c r="LJJ29" s="25"/>
      <c r="LJK29" s="25"/>
      <c r="LJL29" s="25"/>
      <c r="LJM29" s="25"/>
      <c r="LJN29" s="25"/>
      <c r="LJO29" s="25"/>
      <c r="LJP29" s="25"/>
      <c r="LJQ29" s="25"/>
      <c r="LJR29" s="25"/>
      <c r="LJS29" s="25"/>
      <c r="LJT29" s="25"/>
      <c r="LJU29" s="25"/>
      <c r="LJV29" s="25"/>
      <c r="LJW29" s="25"/>
      <c r="LJX29" s="25"/>
      <c r="LJY29" s="25"/>
      <c r="LJZ29" s="25"/>
      <c r="LKA29" s="25"/>
      <c r="LKB29" s="25"/>
      <c r="LKC29" s="25"/>
      <c r="LKD29" s="25"/>
      <c r="LKE29" s="25"/>
      <c r="LKF29" s="25"/>
      <c r="LKG29" s="25"/>
      <c r="LKH29" s="25"/>
      <c r="LKI29" s="25"/>
      <c r="LKJ29" s="25"/>
      <c r="LKK29" s="25"/>
      <c r="LKL29" s="25"/>
      <c r="LKM29" s="25"/>
      <c r="LKN29" s="25"/>
      <c r="LKO29" s="25"/>
      <c r="LKP29" s="25"/>
      <c r="LKQ29" s="25"/>
      <c r="LKR29" s="25"/>
      <c r="LKS29" s="25"/>
      <c r="LKT29" s="25"/>
      <c r="LKU29" s="25"/>
      <c r="LKV29" s="25"/>
      <c r="LKW29" s="25"/>
      <c r="LKX29" s="25"/>
      <c r="LKY29" s="25"/>
      <c r="LKZ29" s="25"/>
      <c r="LLA29" s="25"/>
      <c r="LLB29" s="25"/>
      <c r="LLC29" s="25"/>
      <c r="LLD29" s="25"/>
      <c r="LLE29" s="25"/>
      <c r="LLF29" s="25"/>
      <c r="LLG29" s="25"/>
      <c r="LLH29" s="25"/>
      <c r="LLI29" s="25"/>
      <c r="LLJ29" s="25"/>
      <c r="LLK29" s="25"/>
      <c r="LLL29" s="25"/>
      <c r="LLM29" s="25"/>
      <c r="LLN29" s="25"/>
      <c r="LLO29" s="25"/>
      <c r="LLP29" s="25"/>
      <c r="LLQ29" s="25"/>
      <c r="LLR29" s="25"/>
      <c r="LLS29" s="25"/>
      <c r="LLT29" s="25"/>
      <c r="LLU29" s="25"/>
      <c r="LLV29" s="25"/>
      <c r="LLW29" s="25"/>
      <c r="LLX29" s="25"/>
      <c r="LLY29" s="25"/>
      <c r="LLZ29" s="25"/>
      <c r="LMA29" s="25"/>
      <c r="LMB29" s="25"/>
      <c r="LMC29" s="25"/>
      <c r="LMD29" s="25"/>
      <c r="LME29" s="25"/>
      <c r="LMF29" s="25"/>
      <c r="LMG29" s="25"/>
      <c r="LMH29" s="25"/>
      <c r="LMI29" s="25"/>
      <c r="LMJ29" s="25"/>
      <c r="LMK29" s="25"/>
      <c r="LML29" s="25"/>
      <c r="LMM29" s="25"/>
      <c r="LMN29" s="25"/>
      <c r="LMO29" s="25"/>
      <c r="LMP29" s="25"/>
      <c r="LMQ29" s="25"/>
      <c r="LMR29" s="25"/>
      <c r="LMS29" s="25"/>
      <c r="LMT29" s="25"/>
      <c r="LMU29" s="25"/>
      <c r="LMV29" s="25"/>
      <c r="LMW29" s="25"/>
      <c r="LMX29" s="25"/>
      <c r="LMY29" s="25"/>
      <c r="LMZ29" s="25"/>
      <c r="LNA29" s="25"/>
      <c r="LNB29" s="25"/>
      <c r="LNC29" s="25"/>
      <c r="LND29" s="25"/>
      <c r="LNE29" s="25"/>
      <c r="LNF29" s="25"/>
      <c r="LNG29" s="25"/>
      <c r="LNH29" s="25"/>
      <c r="LNI29" s="25"/>
      <c r="LNJ29" s="25"/>
      <c r="LNK29" s="25"/>
      <c r="LNL29" s="25"/>
      <c r="LNM29" s="25"/>
      <c r="LNN29" s="25"/>
      <c r="LNO29" s="25"/>
      <c r="LNP29" s="25"/>
      <c r="LNQ29" s="25"/>
      <c r="LNR29" s="25"/>
      <c r="LNS29" s="25"/>
      <c r="LNT29" s="25"/>
      <c r="LNU29" s="25"/>
      <c r="LNV29" s="25"/>
      <c r="LNW29" s="25"/>
      <c r="LNX29" s="25"/>
      <c r="LNY29" s="25"/>
      <c r="LNZ29" s="25"/>
      <c r="LOA29" s="25"/>
      <c r="LOB29" s="25"/>
      <c r="LOC29" s="25"/>
      <c r="LOD29" s="25"/>
      <c r="LOE29" s="25"/>
      <c r="LOF29" s="25"/>
      <c r="LOG29" s="25"/>
      <c r="LOH29" s="25"/>
      <c r="LOI29" s="25"/>
      <c r="LOJ29" s="25"/>
      <c r="LOK29" s="25"/>
      <c r="LOL29" s="25"/>
      <c r="LOM29" s="25"/>
      <c r="LON29" s="25"/>
      <c r="LOO29" s="25"/>
      <c r="LOP29" s="25"/>
      <c r="LOQ29" s="25"/>
      <c r="LOR29" s="25"/>
      <c r="LOS29" s="25"/>
      <c r="LOT29" s="25"/>
      <c r="LOU29" s="25"/>
      <c r="LOV29" s="25"/>
      <c r="LOW29" s="25"/>
      <c r="LOX29" s="25"/>
      <c r="LOY29" s="25"/>
      <c r="LOZ29" s="25"/>
      <c r="LPA29" s="25"/>
      <c r="LPB29" s="25"/>
      <c r="LPC29" s="25"/>
      <c r="LPD29" s="25"/>
      <c r="LPE29" s="25"/>
      <c r="LPF29" s="25"/>
      <c r="LPG29" s="25"/>
      <c r="LPH29" s="25"/>
      <c r="LPI29" s="25"/>
      <c r="LPJ29" s="25"/>
      <c r="LPK29" s="25"/>
      <c r="LPL29" s="25"/>
      <c r="LPM29" s="25"/>
      <c r="LPN29" s="25"/>
      <c r="LPO29" s="25"/>
      <c r="LPP29" s="25"/>
      <c r="LPQ29" s="25"/>
      <c r="LPR29" s="25"/>
      <c r="LPS29" s="25"/>
      <c r="LPT29" s="25"/>
      <c r="LPU29" s="25"/>
      <c r="LPV29" s="25"/>
      <c r="LPW29" s="25"/>
      <c r="LPX29" s="25"/>
      <c r="LPY29" s="25"/>
      <c r="LPZ29" s="25"/>
      <c r="LQA29" s="25"/>
      <c r="LQB29" s="25"/>
      <c r="LQC29" s="25"/>
      <c r="LQD29" s="25"/>
      <c r="LQE29" s="25"/>
      <c r="LQF29" s="25"/>
      <c r="LQG29" s="25"/>
      <c r="LQH29" s="25"/>
      <c r="LQI29" s="25"/>
      <c r="LQJ29" s="25"/>
      <c r="LQK29" s="25"/>
      <c r="LQL29" s="25"/>
      <c r="LQM29" s="25"/>
      <c r="LQN29" s="25"/>
      <c r="LQO29" s="25"/>
      <c r="LQP29" s="25"/>
      <c r="LQQ29" s="25"/>
      <c r="LQR29" s="25"/>
      <c r="LQS29" s="25"/>
      <c r="LQT29" s="25"/>
      <c r="LQU29" s="25"/>
      <c r="LQV29" s="25"/>
      <c r="LQW29" s="25"/>
      <c r="LQX29" s="25"/>
      <c r="LQY29" s="25"/>
      <c r="LQZ29" s="25"/>
      <c r="LRA29" s="25"/>
      <c r="LRB29" s="25"/>
      <c r="LRC29" s="25"/>
      <c r="LRD29" s="25"/>
      <c r="LRE29" s="25"/>
      <c r="LRF29" s="25"/>
      <c r="LRG29" s="25"/>
      <c r="LRH29" s="25"/>
      <c r="LRI29" s="25"/>
      <c r="LRJ29" s="25"/>
      <c r="LRK29" s="25"/>
      <c r="LRL29" s="25"/>
      <c r="LRM29" s="25"/>
      <c r="LRN29" s="25"/>
      <c r="LRO29" s="25"/>
      <c r="LRP29" s="25"/>
      <c r="LRQ29" s="25"/>
      <c r="LRR29" s="25"/>
      <c r="LRS29" s="25"/>
      <c r="LRT29" s="25"/>
      <c r="LRU29" s="25"/>
      <c r="LRV29" s="25"/>
      <c r="LRW29" s="25"/>
      <c r="LRX29" s="25"/>
      <c r="LRY29" s="25"/>
      <c r="LRZ29" s="25"/>
      <c r="LSA29" s="25"/>
      <c r="LSB29" s="25"/>
      <c r="LSC29" s="25"/>
      <c r="LSD29" s="25"/>
      <c r="LSE29" s="25"/>
      <c r="LSF29" s="25"/>
      <c r="LSG29" s="25"/>
      <c r="LSH29" s="25"/>
      <c r="LSI29" s="25"/>
      <c r="LSJ29" s="25"/>
      <c r="LSK29" s="25"/>
      <c r="LSL29" s="25"/>
      <c r="LSM29" s="25"/>
      <c r="LSN29" s="25"/>
      <c r="LSO29" s="25"/>
      <c r="LSP29" s="25"/>
      <c r="LSQ29" s="25"/>
      <c r="LSR29" s="25"/>
      <c r="LSS29" s="25"/>
      <c r="LST29" s="25"/>
      <c r="LSU29" s="25"/>
      <c r="LSV29" s="25"/>
      <c r="LSW29" s="25"/>
      <c r="LSX29" s="25"/>
      <c r="LSY29" s="25"/>
      <c r="LSZ29" s="25"/>
      <c r="LTA29" s="25"/>
      <c r="LTB29" s="25"/>
      <c r="LTC29" s="25"/>
      <c r="LTD29" s="25"/>
      <c r="LTE29" s="25"/>
      <c r="LTF29" s="25"/>
      <c r="LTG29" s="25"/>
      <c r="LTH29" s="25"/>
      <c r="LTI29" s="25"/>
      <c r="LTJ29" s="25"/>
      <c r="LTK29" s="25"/>
      <c r="LTL29" s="25"/>
      <c r="LTM29" s="25"/>
      <c r="LTN29" s="25"/>
      <c r="LTO29" s="25"/>
      <c r="LTP29" s="25"/>
      <c r="LTQ29" s="25"/>
      <c r="LTR29" s="25"/>
      <c r="LTS29" s="25"/>
      <c r="LTT29" s="25"/>
      <c r="LTU29" s="25"/>
      <c r="LTV29" s="25"/>
      <c r="LTW29" s="25"/>
      <c r="LTX29" s="25"/>
      <c r="LTY29" s="25"/>
      <c r="LTZ29" s="25"/>
      <c r="LUA29" s="25"/>
      <c r="LUB29" s="25"/>
      <c r="LUC29" s="25"/>
      <c r="LUD29" s="25"/>
      <c r="LUE29" s="25"/>
      <c r="LUF29" s="25"/>
      <c r="LUG29" s="25"/>
      <c r="LUH29" s="25"/>
      <c r="LUI29" s="25"/>
      <c r="LUJ29" s="25"/>
      <c r="LUK29" s="25"/>
      <c r="LUL29" s="25"/>
      <c r="LUM29" s="25"/>
      <c r="LUN29" s="25"/>
      <c r="LUO29" s="25"/>
      <c r="LUP29" s="25"/>
      <c r="LUQ29" s="25"/>
      <c r="LUR29" s="25"/>
      <c r="LUS29" s="25"/>
      <c r="LUT29" s="25"/>
      <c r="LUU29" s="25"/>
      <c r="LUV29" s="25"/>
      <c r="LUW29" s="25"/>
      <c r="LUX29" s="25"/>
      <c r="LUY29" s="25"/>
      <c r="LUZ29" s="25"/>
      <c r="LVA29" s="25"/>
      <c r="LVB29" s="25"/>
      <c r="LVC29" s="25"/>
      <c r="LVD29" s="25"/>
      <c r="LVE29" s="25"/>
      <c r="LVF29" s="25"/>
      <c r="LVG29" s="25"/>
      <c r="LVH29" s="25"/>
      <c r="LVI29" s="25"/>
      <c r="LVJ29" s="25"/>
      <c r="LVK29" s="25"/>
      <c r="LVL29" s="25"/>
      <c r="LVM29" s="25"/>
      <c r="LVN29" s="25"/>
      <c r="LVO29" s="25"/>
      <c r="LVP29" s="25"/>
      <c r="LVQ29" s="25"/>
      <c r="LVR29" s="25"/>
      <c r="LVS29" s="25"/>
      <c r="LVT29" s="25"/>
      <c r="LVU29" s="25"/>
      <c r="LVV29" s="25"/>
      <c r="LVW29" s="25"/>
      <c r="LVX29" s="25"/>
      <c r="LVY29" s="25"/>
      <c r="LVZ29" s="25"/>
      <c r="LWA29" s="25"/>
      <c r="LWB29" s="25"/>
      <c r="LWC29" s="25"/>
      <c r="LWD29" s="25"/>
      <c r="LWE29" s="25"/>
      <c r="LWF29" s="25"/>
      <c r="LWG29" s="25"/>
      <c r="LWH29" s="25"/>
      <c r="LWI29" s="25"/>
      <c r="LWJ29" s="25"/>
      <c r="LWK29" s="25"/>
      <c r="LWL29" s="25"/>
      <c r="LWM29" s="25"/>
      <c r="LWN29" s="25"/>
      <c r="LWO29" s="25"/>
      <c r="LWP29" s="25"/>
      <c r="LWQ29" s="25"/>
      <c r="LWR29" s="25"/>
      <c r="LWS29" s="25"/>
      <c r="LWT29" s="25"/>
      <c r="LWU29" s="25"/>
      <c r="LWV29" s="25"/>
      <c r="LWW29" s="25"/>
      <c r="LWX29" s="25"/>
      <c r="LWY29" s="25"/>
      <c r="LWZ29" s="25"/>
      <c r="LXA29" s="25"/>
      <c r="LXB29" s="25"/>
      <c r="LXC29" s="25"/>
      <c r="LXD29" s="25"/>
      <c r="LXE29" s="25"/>
      <c r="LXF29" s="25"/>
      <c r="LXG29" s="25"/>
      <c r="LXH29" s="25"/>
      <c r="LXI29" s="25"/>
      <c r="LXJ29" s="25"/>
      <c r="LXK29" s="25"/>
      <c r="LXL29" s="25"/>
      <c r="LXM29" s="25"/>
      <c r="LXN29" s="25"/>
      <c r="LXO29" s="25"/>
      <c r="LXP29" s="25"/>
      <c r="LXQ29" s="25"/>
      <c r="LXR29" s="25"/>
      <c r="LXS29" s="25"/>
      <c r="LXT29" s="25"/>
      <c r="LXU29" s="25"/>
      <c r="LXV29" s="25"/>
      <c r="LXW29" s="25"/>
      <c r="LXX29" s="25"/>
      <c r="LXY29" s="25"/>
      <c r="LXZ29" s="25"/>
      <c r="LYA29" s="25"/>
      <c r="LYB29" s="25"/>
      <c r="LYC29" s="25"/>
      <c r="LYD29" s="25"/>
      <c r="LYE29" s="25"/>
      <c r="LYF29" s="25"/>
      <c r="LYG29" s="25"/>
      <c r="LYH29" s="25"/>
      <c r="LYI29" s="25"/>
      <c r="LYJ29" s="25"/>
      <c r="LYK29" s="25"/>
      <c r="LYL29" s="25"/>
      <c r="LYM29" s="25"/>
      <c r="LYN29" s="25"/>
      <c r="LYO29" s="25"/>
      <c r="LYP29" s="25"/>
      <c r="LYQ29" s="25"/>
      <c r="LYR29" s="25"/>
      <c r="LYS29" s="25"/>
      <c r="LYT29" s="25"/>
      <c r="LYU29" s="25"/>
      <c r="LYV29" s="25"/>
      <c r="LYW29" s="25"/>
      <c r="LYX29" s="25"/>
      <c r="LYY29" s="25"/>
      <c r="LYZ29" s="25"/>
      <c r="LZA29" s="25"/>
      <c r="LZB29" s="25"/>
      <c r="LZC29" s="25"/>
      <c r="LZD29" s="25"/>
      <c r="LZE29" s="25"/>
      <c r="LZF29" s="25"/>
      <c r="LZG29" s="25"/>
      <c r="LZH29" s="25"/>
      <c r="LZI29" s="25"/>
      <c r="LZJ29" s="25"/>
      <c r="LZK29" s="25"/>
      <c r="LZL29" s="25"/>
      <c r="LZM29" s="25"/>
      <c r="LZN29" s="25"/>
      <c r="LZO29" s="25"/>
      <c r="LZP29" s="25"/>
      <c r="LZQ29" s="25"/>
      <c r="LZR29" s="25"/>
      <c r="LZS29" s="25"/>
      <c r="LZT29" s="25"/>
      <c r="LZU29" s="25"/>
      <c r="LZV29" s="25"/>
      <c r="LZW29" s="25"/>
      <c r="LZX29" s="25"/>
      <c r="LZY29" s="25"/>
      <c r="LZZ29" s="25"/>
      <c r="MAA29" s="25"/>
      <c r="MAB29" s="25"/>
      <c r="MAC29" s="25"/>
      <c r="MAD29" s="25"/>
      <c r="MAE29" s="25"/>
      <c r="MAF29" s="25"/>
      <c r="MAG29" s="25"/>
      <c r="MAH29" s="25"/>
      <c r="MAI29" s="25"/>
      <c r="MAJ29" s="25"/>
      <c r="MAK29" s="25"/>
      <c r="MAL29" s="25"/>
      <c r="MAM29" s="25"/>
      <c r="MAN29" s="25"/>
      <c r="MAO29" s="25"/>
      <c r="MAP29" s="25"/>
      <c r="MAQ29" s="25"/>
      <c r="MAR29" s="25"/>
      <c r="MAS29" s="25"/>
      <c r="MAT29" s="25"/>
      <c r="MAU29" s="25"/>
      <c r="MAV29" s="25"/>
      <c r="MAW29" s="25"/>
      <c r="MAX29" s="25"/>
      <c r="MAY29" s="25"/>
      <c r="MAZ29" s="25"/>
      <c r="MBA29" s="25"/>
      <c r="MBB29" s="25"/>
      <c r="MBC29" s="25"/>
      <c r="MBD29" s="25"/>
      <c r="MBE29" s="25"/>
      <c r="MBF29" s="25"/>
      <c r="MBG29" s="25"/>
      <c r="MBH29" s="25"/>
      <c r="MBI29" s="25"/>
      <c r="MBJ29" s="25"/>
      <c r="MBK29" s="25"/>
      <c r="MBL29" s="25"/>
      <c r="MBM29" s="25"/>
      <c r="MBN29" s="25"/>
      <c r="MBO29" s="25"/>
      <c r="MBP29" s="25"/>
      <c r="MBQ29" s="25"/>
      <c r="MBR29" s="25"/>
      <c r="MBS29" s="25"/>
      <c r="MBT29" s="25"/>
      <c r="MBU29" s="25"/>
      <c r="MBV29" s="25"/>
      <c r="MBW29" s="25"/>
      <c r="MBX29" s="25"/>
      <c r="MBY29" s="25"/>
      <c r="MBZ29" s="25"/>
      <c r="MCA29" s="25"/>
      <c r="MCB29" s="25"/>
      <c r="MCC29" s="25"/>
      <c r="MCD29" s="25"/>
      <c r="MCE29" s="25"/>
      <c r="MCF29" s="25"/>
      <c r="MCG29" s="25"/>
      <c r="MCH29" s="25"/>
      <c r="MCI29" s="25"/>
      <c r="MCJ29" s="25"/>
      <c r="MCK29" s="25"/>
      <c r="MCL29" s="25"/>
      <c r="MCM29" s="25"/>
      <c r="MCN29" s="25"/>
      <c r="MCO29" s="25"/>
      <c r="MCP29" s="25"/>
      <c r="MCQ29" s="25"/>
      <c r="MCR29" s="25"/>
      <c r="MCS29" s="25"/>
      <c r="MCT29" s="25"/>
      <c r="MCU29" s="25"/>
      <c r="MCV29" s="25"/>
      <c r="MCW29" s="25"/>
      <c r="MCX29" s="25"/>
      <c r="MCY29" s="25"/>
      <c r="MCZ29" s="25"/>
      <c r="MDA29" s="25"/>
      <c r="MDB29" s="25"/>
      <c r="MDC29" s="25"/>
      <c r="MDD29" s="25"/>
      <c r="MDE29" s="25"/>
      <c r="MDF29" s="25"/>
      <c r="MDG29" s="25"/>
      <c r="MDH29" s="25"/>
      <c r="MDI29" s="25"/>
      <c r="MDJ29" s="25"/>
      <c r="MDK29" s="25"/>
      <c r="MDL29" s="25"/>
      <c r="MDM29" s="25"/>
      <c r="MDN29" s="25"/>
      <c r="MDO29" s="25"/>
      <c r="MDP29" s="25"/>
      <c r="MDQ29" s="25"/>
      <c r="MDR29" s="25"/>
      <c r="MDS29" s="25"/>
      <c r="MDT29" s="25"/>
      <c r="MDU29" s="25"/>
      <c r="MDV29" s="25"/>
      <c r="MDW29" s="25"/>
      <c r="MDX29" s="25"/>
      <c r="MDY29" s="25"/>
      <c r="MDZ29" s="25"/>
      <c r="MEA29" s="25"/>
      <c r="MEB29" s="25"/>
      <c r="MEC29" s="25"/>
      <c r="MED29" s="25"/>
      <c r="MEE29" s="25"/>
      <c r="MEF29" s="25"/>
      <c r="MEG29" s="25"/>
      <c r="MEH29" s="25"/>
      <c r="MEI29" s="25"/>
      <c r="MEJ29" s="25"/>
      <c r="MEK29" s="25"/>
      <c r="MEL29" s="25"/>
      <c r="MEM29" s="25"/>
      <c r="MEN29" s="25"/>
      <c r="MEO29" s="25"/>
      <c r="MEP29" s="25"/>
      <c r="MEQ29" s="25"/>
      <c r="MER29" s="25"/>
      <c r="MES29" s="25"/>
      <c r="MET29" s="25"/>
      <c r="MEU29" s="25"/>
      <c r="MEV29" s="25"/>
      <c r="MEW29" s="25"/>
      <c r="MEX29" s="25"/>
      <c r="MEY29" s="25"/>
      <c r="MEZ29" s="25"/>
      <c r="MFA29" s="25"/>
      <c r="MFB29" s="25"/>
      <c r="MFC29" s="25"/>
      <c r="MFD29" s="25"/>
      <c r="MFE29" s="25"/>
      <c r="MFF29" s="25"/>
      <c r="MFG29" s="25"/>
      <c r="MFH29" s="25"/>
      <c r="MFI29" s="25"/>
      <c r="MFJ29" s="25"/>
      <c r="MFK29" s="25"/>
      <c r="MFL29" s="25"/>
      <c r="MFM29" s="25"/>
      <c r="MFN29" s="25"/>
      <c r="MFO29" s="25"/>
      <c r="MFP29" s="25"/>
      <c r="MFQ29" s="25"/>
      <c r="MFR29" s="25"/>
      <c r="MFS29" s="25"/>
      <c r="MFT29" s="25"/>
      <c r="MFU29" s="25"/>
      <c r="MFV29" s="25"/>
      <c r="MFW29" s="25"/>
      <c r="MFX29" s="25"/>
      <c r="MFY29" s="25"/>
      <c r="MFZ29" s="25"/>
      <c r="MGA29" s="25"/>
      <c r="MGB29" s="25"/>
      <c r="MGC29" s="25"/>
      <c r="MGD29" s="25"/>
      <c r="MGE29" s="25"/>
      <c r="MGF29" s="25"/>
      <c r="MGG29" s="25"/>
      <c r="MGH29" s="25"/>
      <c r="MGI29" s="25"/>
      <c r="MGJ29" s="25"/>
      <c r="MGK29" s="25"/>
      <c r="MGL29" s="25"/>
      <c r="MGM29" s="25"/>
      <c r="MGN29" s="25"/>
      <c r="MGO29" s="25"/>
      <c r="MGP29" s="25"/>
      <c r="MGQ29" s="25"/>
      <c r="MGR29" s="25"/>
      <c r="MGS29" s="25"/>
      <c r="MGT29" s="25"/>
      <c r="MGU29" s="25"/>
      <c r="MGV29" s="25"/>
      <c r="MGW29" s="25"/>
      <c r="MGX29" s="25"/>
      <c r="MGY29" s="25"/>
      <c r="MGZ29" s="25"/>
      <c r="MHA29" s="25"/>
      <c r="MHB29" s="25"/>
      <c r="MHC29" s="25"/>
      <c r="MHD29" s="25"/>
      <c r="MHE29" s="25"/>
      <c r="MHF29" s="25"/>
      <c r="MHG29" s="25"/>
      <c r="MHH29" s="25"/>
      <c r="MHI29" s="25"/>
      <c r="MHJ29" s="25"/>
      <c r="MHK29" s="25"/>
      <c r="MHL29" s="25"/>
      <c r="MHM29" s="25"/>
      <c r="MHN29" s="25"/>
      <c r="MHO29" s="25"/>
      <c r="MHP29" s="25"/>
      <c r="MHQ29" s="25"/>
      <c r="MHR29" s="25"/>
      <c r="MHS29" s="25"/>
      <c r="MHT29" s="25"/>
      <c r="MHU29" s="25"/>
      <c r="MHV29" s="25"/>
      <c r="MHW29" s="25"/>
      <c r="MHX29" s="25"/>
      <c r="MHY29" s="25"/>
      <c r="MHZ29" s="25"/>
      <c r="MIA29" s="25"/>
      <c r="MIB29" s="25"/>
      <c r="MIC29" s="25"/>
      <c r="MID29" s="25"/>
      <c r="MIE29" s="25"/>
      <c r="MIF29" s="25"/>
      <c r="MIG29" s="25"/>
      <c r="MIH29" s="25"/>
      <c r="MII29" s="25"/>
      <c r="MIJ29" s="25"/>
      <c r="MIK29" s="25"/>
      <c r="MIL29" s="25"/>
      <c r="MIM29" s="25"/>
      <c r="MIN29" s="25"/>
      <c r="MIO29" s="25"/>
      <c r="MIP29" s="25"/>
      <c r="MIQ29" s="25"/>
      <c r="MIR29" s="25"/>
      <c r="MIS29" s="25"/>
      <c r="MIT29" s="25"/>
      <c r="MIU29" s="25"/>
      <c r="MIV29" s="25"/>
      <c r="MIW29" s="25"/>
      <c r="MIX29" s="25"/>
      <c r="MIY29" s="25"/>
      <c r="MIZ29" s="25"/>
      <c r="MJA29" s="25"/>
      <c r="MJB29" s="25"/>
      <c r="MJC29" s="25"/>
      <c r="MJD29" s="25"/>
      <c r="MJE29" s="25"/>
      <c r="MJF29" s="25"/>
      <c r="MJG29" s="25"/>
      <c r="MJH29" s="25"/>
      <c r="MJI29" s="25"/>
      <c r="MJJ29" s="25"/>
      <c r="MJK29" s="25"/>
      <c r="MJL29" s="25"/>
      <c r="MJM29" s="25"/>
      <c r="MJN29" s="25"/>
      <c r="MJO29" s="25"/>
      <c r="MJP29" s="25"/>
      <c r="MJQ29" s="25"/>
      <c r="MJR29" s="25"/>
      <c r="MJS29" s="25"/>
      <c r="MJT29" s="25"/>
      <c r="MJU29" s="25"/>
      <c r="MJV29" s="25"/>
      <c r="MJW29" s="25"/>
      <c r="MJX29" s="25"/>
      <c r="MJY29" s="25"/>
      <c r="MJZ29" s="25"/>
      <c r="MKA29" s="25"/>
      <c r="MKB29" s="25"/>
      <c r="MKC29" s="25"/>
      <c r="MKD29" s="25"/>
      <c r="MKE29" s="25"/>
      <c r="MKF29" s="25"/>
      <c r="MKG29" s="25"/>
      <c r="MKH29" s="25"/>
      <c r="MKI29" s="25"/>
      <c r="MKJ29" s="25"/>
      <c r="MKK29" s="25"/>
      <c r="MKL29" s="25"/>
      <c r="MKM29" s="25"/>
      <c r="MKN29" s="25"/>
      <c r="MKO29" s="25"/>
      <c r="MKP29" s="25"/>
      <c r="MKQ29" s="25"/>
      <c r="MKR29" s="25"/>
      <c r="MKS29" s="25"/>
      <c r="MKT29" s="25"/>
      <c r="MKU29" s="25"/>
      <c r="MKV29" s="25"/>
      <c r="MKW29" s="25"/>
      <c r="MKX29" s="25"/>
      <c r="MKY29" s="25"/>
      <c r="MKZ29" s="25"/>
      <c r="MLA29" s="25"/>
      <c r="MLB29" s="25"/>
      <c r="MLC29" s="25"/>
      <c r="MLD29" s="25"/>
      <c r="MLE29" s="25"/>
      <c r="MLF29" s="25"/>
      <c r="MLG29" s="25"/>
      <c r="MLH29" s="25"/>
      <c r="MLI29" s="25"/>
      <c r="MLJ29" s="25"/>
      <c r="MLK29" s="25"/>
      <c r="MLL29" s="25"/>
      <c r="MLM29" s="25"/>
      <c r="MLN29" s="25"/>
      <c r="MLO29" s="25"/>
      <c r="MLP29" s="25"/>
      <c r="MLQ29" s="25"/>
      <c r="MLR29" s="25"/>
      <c r="MLS29" s="25"/>
      <c r="MLT29" s="25"/>
      <c r="MLU29" s="25"/>
      <c r="MLV29" s="25"/>
      <c r="MLW29" s="25"/>
      <c r="MLX29" s="25"/>
      <c r="MLY29" s="25"/>
      <c r="MLZ29" s="25"/>
      <c r="MMA29" s="25"/>
      <c r="MMB29" s="25"/>
      <c r="MMC29" s="25"/>
      <c r="MMD29" s="25"/>
      <c r="MME29" s="25"/>
      <c r="MMF29" s="25"/>
      <c r="MMG29" s="25"/>
      <c r="MMH29" s="25"/>
      <c r="MMI29" s="25"/>
      <c r="MMJ29" s="25"/>
      <c r="MMK29" s="25"/>
      <c r="MML29" s="25"/>
      <c r="MMM29" s="25"/>
      <c r="MMN29" s="25"/>
      <c r="MMO29" s="25"/>
      <c r="MMP29" s="25"/>
      <c r="MMQ29" s="25"/>
      <c r="MMR29" s="25"/>
      <c r="MMS29" s="25"/>
      <c r="MMT29" s="25"/>
      <c r="MMU29" s="25"/>
      <c r="MMV29" s="25"/>
      <c r="MMW29" s="25"/>
      <c r="MMX29" s="25"/>
      <c r="MMY29" s="25"/>
      <c r="MMZ29" s="25"/>
      <c r="MNA29" s="25"/>
      <c r="MNB29" s="25"/>
      <c r="MNC29" s="25"/>
      <c r="MND29" s="25"/>
      <c r="MNE29" s="25"/>
      <c r="MNF29" s="25"/>
      <c r="MNG29" s="25"/>
      <c r="MNH29" s="25"/>
      <c r="MNI29" s="25"/>
      <c r="MNJ29" s="25"/>
      <c r="MNK29" s="25"/>
      <c r="MNL29" s="25"/>
      <c r="MNM29" s="25"/>
      <c r="MNN29" s="25"/>
      <c r="MNO29" s="25"/>
      <c r="MNP29" s="25"/>
      <c r="MNQ29" s="25"/>
      <c r="MNR29" s="25"/>
      <c r="MNS29" s="25"/>
      <c r="MNT29" s="25"/>
      <c r="MNU29" s="25"/>
      <c r="MNV29" s="25"/>
      <c r="MNW29" s="25"/>
      <c r="MNX29" s="25"/>
      <c r="MNY29" s="25"/>
      <c r="MNZ29" s="25"/>
      <c r="MOA29" s="25"/>
      <c r="MOB29" s="25"/>
      <c r="MOC29" s="25"/>
      <c r="MOD29" s="25"/>
      <c r="MOE29" s="25"/>
      <c r="MOF29" s="25"/>
      <c r="MOG29" s="25"/>
      <c r="MOH29" s="25"/>
      <c r="MOI29" s="25"/>
      <c r="MOJ29" s="25"/>
      <c r="MOK29" s="25"/>
      <c r="MOL29" s="25"/>
      <c r="MOM29" s="25"/>
      <c r="MON29" s="25"/>
      <c r="MOO29" s="25"/>
      <c r="MOP29" s="25"/>
      <c r="MOQ29" s="25"/>
      <c r="MOR29" s="25"/>
      <c r="MOS29" s="25"/>
      <c r="MOT29" s="25"/>
      <c r="MOU29" s="25"/>
      <c r="MOV29" s="25"/>
      <c r="MOW29" s="25"/>
      <c r="MOX29" s="25"/>
      <c r="MOY29" s="25"/>
      <c r="MOZ29" s="25"/>
      <c r="MPA29" s="25"/>
      <c r="MPB29" s="25"/>
      <c r="MPC29" s="25"/>
      <c r="MPD29" s="25"/>
      <c r="MPE29" s="25"/>
      <c r="MPF29" s="25"/>
      <c r="MPG29" s="25"/>
      <c r="MPH29" s="25"/>
      <c r="MPI29" s="25"/>
      <c r="MPJ29" s="25"/>
      <c r="MPK29" s="25"/>
      <c r="MPL29" s="25"/>
      <c r="MPM29" s="25"/>
      <c r="MPN29" s="25"/>
      <c r="MPO29" s="25"/>
      <c r="MPP29" s="25"/>
      <c r="MPQ29" s="25"/>
      <c r="MPR29" s="25"/>
      <c r="MPS29" s="25"/>
      <c r="MPT29" s="25"/>
      <c r="MPU29" s="25"/>
      <c r="MPV29" s="25"/>
      <c r="MPW29" s="25"/>
      <c r="MPX29" s="25"/>
      <c r="MPY29" s="25"/>
      <c r="MPZ29" s="25"/>
      <c r="MQA29" s="25"/>
      <c r="MQB29" s="25"/>
      <c r="MQC29" s="25"/>
      <c r="MQD29" s="25"/>
      <c r="MQE29" s="25"/>
      <c r="MQF29" s="25"/>
      <c r="MQG29" s="25"/>
      <c r="MQH29" s="25"/>
      <c r="MQI29" s="25"/>
      <c r="MQJ29" s="25"/>
      <c r="MQK29" s="25"/>
      <c r="MQL29" s="25"/>
      <c r="MQM29" s="25"/>
      <c r="MQN29" s="25"/>
      <c r="MQO29" s="25"/>
      <c r="MQP29" s="25"/>
      <c r="MQQ29" s="25"/>
      <c r="MQR29" s="25"/>
      <c r="MQS29" s="25"/>
      <c r="MQT29" s="25"/>
      <c r="MQU29" s="25"/>
      <c r="MQV29" s="25"/>
      <c r="MQW29" s="25"/>
      <c r="MQX29" s="25"/>
      <c r="MQY29" s="25"/>
      <c r="MQZ29" s="25"/>
      <c r="MRA29" s="25"/>
      <c r="MRB29" s="25"/>
      <c r="MRC29" s="25"/>
      <c r="MRD29" s="25"/>
      <c r="MRE29" s="25"/>
      <c r="MRF29" s="25"/>
      <c r="MRG29" s="25"/>
      <c r="MRH29" s="25"/>
      <c r="MRI29" s="25"/>
      <c r="MRJ29" s="25"/>
      <c r="MRK29" s="25"/>
      <c r="MRL29" s="25"/>
      <c r="MRM29" s="25"/>
      <c r="MRN29" s="25"/>
      <c r="MRO29" s="25"/>
      <c r="MRP29" s="25"/>
      <c r="MRQ29" s="25"/>
      <c r="MRR29" s="25"/>
      <c r="MRS29" s="25"/>
      <c r="MRT29" s="25"/>
      <c r="MRU29" s="25"/>
      <c r="MRV29" s="25"/>
      <c r="MRW29" s="25"/>
      <c r="MRX29" s="25"/>
      <c r="MRY29" s="25"/>
      <c r="MRZ29" s="25"/>
      <c r="MSA29" s="25"/>
      <c r="MSB29" s="25"/>
      <c r="MSC29" s="25"/>
      <c r="MSD29" s="25"/>
      <c r="MSE29" s="25"/>
      <c r="MSF29" s="25"/>
      <c r="MSG29" s="25"/>
      <c r="MSH29" s="25"/>
      <c r="MSI29" s="25"/>
      <c r="MSJ29" s="25"/>
      <c r="MSK29" s="25"/>
      <c r="MSL29" s="25"/>
      <c r="MSM29" s="25"/>
      <c r="MSN29" s="25"/>
      <c r="MSO29" s="25"/>
      <c r="MSP29" s="25"/>
      <c r="MSQ29" s="25"/>
      <c r="MSR29" s="25"/>
      <c r="MSS29" s="25"/>
      <c r="MST29" s="25"/>
      <c r="MSU29" s="25"/>
      <c r="MSV29" s="25"/>
      <c r="MSW29" s="25"/>
      <c r="MSX29" s="25"/>
      <c r="MSY29" s="25"/>
      <c r="MSZ29" s="25"/>
      <c r="MTA29" s="25"/>
      <c r="MTB29" s="25"/>
      <c r="MTC29" s="25"/>
      <c r="MTD29" s="25"/>
      <c r="MTE29" s="25"/>
      <c r="MTF29" s="25"/>
      <c r="MTG29" s="25"/>
      <c r="MTH29" s="25"/>
      <c r="MTI29" s="25"/>
      <c r="MTJ29" s="25"/>
      <c r="MTK29" s="25"/>
      <c r="MTL29" s="25"/>
      <c r="MTM29" s="25"/>
      <c r="MTN29" s="25"/>
      <c r="MTO29" s="25"/>
      <c r="MTP29" s="25"/>
      <c r="MTQ29" s="25"/>
      <c r="MTR29" s="25"/>
      <c r="MTS29" s="25"/>
      <c r="MTT29" s="25"/>
      <c r="MTU29" s="25"/>
      <c r="MTV29" s="25"/>
      <c r="MTW29" s="25"/>
      <c r="MTX29" s="25"/>
      <c r="MTY29" s="25"/>
      <c r="MTZ29" s="25"/>
      <c r="MUA29" s="25"/>
      <c r="MUB29" s="25"/>
      <c r="MUC29" s="25"/>
      <c r="MUD29" s="25"/>
      <c r="MUE29" s="25"/>
      <c r="MUF29" s="25"/>
      <c r="MUG29" s="25"/>
      <c r="MUH29" s="25"/>
      <c r="MUI29" s="25"/>
      <c r="MUJ29" s="25"/>
      <c r="MUK29" s="25"/>
      <c r="MUL29" s="25"/>
      <c r="MUM29" s="25"/>
      <c r="MUN29" s="25"/>
      <c r="MUO29" s="25"/>
      <c r="MUP29" s="25"/>
      <c r="MUQ29" s="25"/>
      <c r="MUR29" s="25"/>
      <c r="MUS29" s="25"/>
      <c r="MUT29" s="25"/>
      <c r="MUU29" s="25"/>
      <c r="MUV29" s="25"/>
      <c r="MUW29" s="25"/>
      <c r="MUX29" s="25"/>
      <c r="MUY29" s="25"/>
      <c r="MUZ29" s="25"/>
      <c r="MVA29" s="25"/>
      <c r="MVB29" s="25"/>
      <c r="MVC29" s="25"/>
      <c r="MVD29" s="25"/>
      <c r="MVE29" s="25"/>
      <c r="MVF29" s="25"/>
      <c r="MVG29" s="25"/>
      <c r="MVH29" s="25"/>
      <c r="MVI29" s="25"/>
      <c r="MVJ29" s="25"/>
      <c r="MVK29" s="25"/>
      <c r="MVL29" s="25"/>
      <c r="MVM29" s="25"/>
      <c r="MVN29" s="25"/>
      <c r="MVO29" s="25"/>
      <c r="MVP29" s="25"/>
      <c r="MVQ29" s="25"/>
      <c r="MVR29" s="25"/>
      <c r="MVS29" s="25"/>
      <c r="MVT29" s="25"/>
      <c r="MVU29" s="25"/>
      <c r="MVV29" s="25"/>
      <c r="MVW29" s="25"/>
      <c r="MVX29" s="25"/>
      <c r="MVY29" s="25"/>
      <c r="MVZ29" s="25"/>
      <c r="MWA29" s="25"/>
      <c r="MWB29" s="25"/>
      <c r="MWC29" s="25"/>
      <c r="MWD29" s="25"/>
      <c r="MWE29" s="25"/>
      <c r="MWF29" s="25"/>
      <c r="MWG29" s="25"/>
      <c r="MWH29" s="25"/>
      <c r="MWI29" s="25"/>
      <c r="MWJ29" s="25"/>
      <c r="MWK29" s="25"/>
      <c r="MWL29" s="25"/>
      <c r="MWM29" s="25"/>
      <c r="MWN29" s="25"/>
      <c r="MWO29" s="25"/>
      <c r="MWP29" s="25"/>
      <c r="MWQ29" s="25"/>
      <c r="MWR29" s="25"/>
      <c r="MWS29" s="25"/>
      <c r="MWT29" s="25"/>
      <c r="MWU29" s="25"/>
      <c r="MWV29" s="25"/>
      <c r="MWW29" s="25"/>
      <c r="MWX29" s="25"/>
      <c r="MWY29" s="25"/>
      <c r="MWZ29" s="25"/>
      <c r="MXA29" s="25"/>
      <c r="MXB29" s="25"/>
      <c r="MXC29" s="25"/>
      <c r="MXD29" s="25"/>
      <c r="MXE29" s="25"/>
      <c r="MXF29" s="25"/>
      <c r="MXG29" s="25"/>
      <c r="MXH29" s="25"/>
      <c r="MXI29" s="25"/>
      <c r="MXJ29" s="25"/>
      <c r="MXK29" s="25"/>
      <c r="MXL29" s="25"/>
      <c r="MXM29" s="25"/>
      <c r="MXN29" s="25"/>
      <c r="MXO29" s="25"/>
      <c r="MXP29" s="25"/>
      <c r="MXQ29" s="25"/>
      <c r="MXR29" s="25"/>
      <c r="MXS29" s="25"/>
      <c r="MXT29" s="25"/>
      <c r="MXU29" s="25"/>
      <c r="MXV29" s="25"/>
      <c r="MXW29" s="25"/>
      <c r="MXX29" s="25"/>
      <c r="MXY29" s="25"/>
      <c r="MXZ29" s="25"/>
      <c r="MYA29" s="25"/>
      <c r="MYB29" s="25"/>
      <c r="MYC29" s="25"/>
      <c r="MYD29" s="25"/>
      <c r="MYE29" s="25"/>
      <c r="MYF29" s="25"/>
      <c r="MYG29" s="25"/>
      <c r="MYH29" s="25"/>
      <c r="MYI29" s="25"/>
      <c r="MYJ29" s="25"/>
      <c r="MYK29" s="25"/>
      <c r="MYL29" s="25"/>
      <c r="MYM29" s="25"/>
      <c r="MYN29" s="25"/>
      <c r="MYO29" s="25"/>
      <c r="MYP29" s="25"/>
      <c r="MYQ29" s="25"/>
      <c r="MYR29" s="25"/>
      <c r="MYS29" s="25"/>
      <c r="MYT29" s="25"/>
      <c r="MYU29" s="25"/>
      <c r="MYV29" s="25"/>
      <c r="MYW29" s="25"/>
      <c r="MYX29" s="25"/>
      <c r="MYY29" s="25"/>
      <c r="MYZ29" s="25"/>
      <c r="MZA29" s="25"/>
      <c r="MZB29" s="25"/>
      <c r="MZC29" s="25"/>
      <c r="MZD29" s="25"/>
      <c r="MZE29" s="25"/>
      <c r="MZF29" s="25"/>
      <c r="MZG29" s="25"/>
      <c r="MZH29" s="25"/>
      <c r="MZI29" s="25"/>
      <c r="MZJ29" s="25"/>
      <c r="MZK29" s="25"/>
      <c r="MZL29" s="25"/>
      <c r="MZM29" s="25"/>
      <c r="MZN29" s="25"/>
      <c r="MZO29" s="25"/>
      <c r="MZP29" s="25"/>
      <c r="MZQ29" s="25"/>
      <c r="MZR29" s="25"/>
      <c r="MZS29" s="25"/>
      <c r="MZT29" s="25"/>
      <c r="MZU29" s="25"/>
      <c r="MZV29" s="25"/>
      <c r="MZW29" s="25"/>
      <c r="MZX29" s="25"/>
      <c r="MZY29" s="25"/>
      <c r="MZZ29" s="25"/>
      <c r="NAA29" s="25"/>
      <c r="NAB29" s="25"/>
      <c r="NAC29" s="25"/>
      <c r="NAD29" s="25"/>
      <c r="NAE29" s="25"/>
      <c r="NAF29" s="25"/>
      <c r="NAG29" s="25"/>
      <c r="NAH29" s="25"/>
      <c r="NAI29" s="25"/>
      <c r="NAJ29" s="25"/>
      <c r="NAK29" s="25"/>
      <c r="NAL29" s="25"/>
      <c r="NAM29" s="25"/>
      <c r="NAN29" s="25"/>
      <c r="NAO29" s="25"/>
      <c r="NAP29" s="25"/>
      <c r="NAQ29" s="25"/>
      <c r="NAR29" s="25"/>
      <c r="NAS29" s="25"/>
      <c r="NAT29" s="25"/>
      <c r="NAU29" s="25"/>
      <c r="NAV29" s="25"/>
      <c r="NAW29" s="25"/>
      <c r="NAX29" s="25"/>
      <c r="NAY29" s="25"/>
      <c r="NAZ29" s="25"/>
      <c r="NBA29" s="25"/>
      <c r="NBB29" s="25"/>
      <c r="NBC29" s="25"/>
      <c r="NBD29" s="25"/>
      <c r="NBE29" s="25"/>
      <c r="NBF29" s="25"/>
      <c r="NBG29" s="25"/>
      <c r="NBH29" s="25"/>
      <c r="NBI29" s="25"/>
      <c r="NBJ29" s="25"/>
      <c r="NBK29" s="25"/>
      <c r="NBL29" s="25"/>
      <c r="NBM29" s="25"/>
      <c r="NBN29" s="25"/>
      <c r="NBO29" s="25"/>
      <c r="NBP29" s="25"/>
      <c r="NBQ29" s="25"/>
      <c r="NBR29" s="25"/>
      <c r="NBS29" s="25"/>
      <c r="NBT29" s="25"/>
      <c r="NBU29" s="25"/>
      <c r="NBV29" s="25"/>
      <c r="NBW29" s="25"/>
      <c r="NBX29" s="25"/>
      <c r="NBY29" s="25"/>
      <c r="NBZ29" s="25"/>
      <c r="NCA29" s="25"/>
      <c r="NCB29" s="25"/>
      <c r="NCC29" s="25"/>
      <c r="NCD29" s="25"/>
      <c r="NCE29" s="25"/>
      <c r="NCF29" s="25"/>
      <c r="NCG29" s="25"/>
      <c r="NCH29" s="25"/>
      <c r="NCI29" s="25"/>
      <c r="NCJ29" s="25"/>
      <c r="NCK29" s="25"/>
      <c r="NCL29" s="25"/>
      <c r="NCM29" s="25"/>
      <c r="NCN29" s="25"/>
      <c r="NCO29" s="25"/>
      <c r="NCP29" s="25"/>
      <c r="NCQ29" s="25"/>
      <c r="NCR29" s="25"/>
      <c r="NCS29" s="25"/>
      <c r="NCT29" s="25"/>
      <c r="NCU29" s="25"/>
      <c r="NCV29" s="25"/>
      <c r="NCW29" s="25"/>
      <c r="NCX29" s="25"/>
      <c r="NCY29" s="25"/>
      <c r="NCZ29" s="25"/>
      <c r="NDA29" s="25"/>
      <c r="NDB29" s="25"/>
      <c r="NDC29" s="25"/>
      <c r="NDD29" s="25"/>
      <c r="NDE29" s="25"/>
      <c r="NDF29" s="25"/>
      <c r="NDG29" s="25"/>
      <c r="NDH29" s="25"/>
      <c r="NDI29" s="25"/>
      <c r="NDJ29" s="25"/>
      <c r="NDK29" s="25"/>
      <c r="NDL29" s="25"/>
      <c r="NDM29" s="25"/>
      <c r="NDN29" s="25"/>
      <c r="NDO29" s="25"/>
      <c r="NDP29" s="25"/>
      <c r="NDQ29" s="25"/>
      <c r="NDR29" s="25"/>
      <c r="NDS29" s="25"/>
      <c r="NDT29" s="25"/>
      <c r="NDU29" s="25"/>
      <c r="NDV29" s="25"/>
      <c r="NDW29" s="25"/>
      <c r="NDX29" s="25"/>
      <c r="NDY29" s="25"/>
      <c r="NDZ29" s="25"/>
      <c r="NEA29" s="25"/>
      <c r="NEB29" s="25"/>
      <c r="NEC29" s="25"/>
      <c r="NED29" s="25"/>
      <c r="NEE29" s="25"/>
      <c r="NEF29" s="25"/>
      <c r="NEG29" s="25"/>
      <c r="NEH29" s="25"/>
      <c r="NEI29" s="25"/>
      <c r="NEJ29" s="25"/>
      <c r="NEK29" s="25"/>
      <c r="NEL29" s="25"/>
      <c r="NEM29" s="25"/>
      <c r="NEN29" s="25"/>
      <c r="NEO29" s="25"/>
      <c r="NEP29" s="25"/>
      <c r="NEQ29" s="25"/>
      <c r="NER29" s="25"/>
      <c r="NES29" s="25"/>
      <c r="NET29" s="25"/>
      <c r="NEU29" s="25"/>
      <c r="NEV29" s="25"/>
      <c r="NEW29" s="25"/>
      <c r="NEX29" s="25"/>
      <c r="NEY29" s="25"/>
      <c r="NEZ29" s="25"/>
      <c r="NFA29" s="25"/>
      <c r="NFB29" s="25"/>
      <c r="NFC29" s="25"/>
      <c r="NFD29" s="25"/>
      <c r="NFE29" s="25"/>
      <c r="NFF29" s="25"/>
      <c r="NFG29" s="25"/>
      <c r="NFH29" s="25"/>
      <c r="NFI29" s="25"/>
      <c r="NFJ29" s="25"/>
      <c r="NFK29" s="25"/>
      <c r="NFL29" s="25"/>
      <c r="NFM29" s="25"/>
      <c r="NFN29" s="25"/>
      <c r="NFO29" s="25"/>
      <c r="NFP29" s="25"/>
      <c r="NFQ29" s="25"/>
      <c r="NFR29" s="25"/>
      <c r="NFS29" s="25"/>
      <c r="NFT29" s="25"/>
      <c r="NFU29" s="25"/>
      <c r="NFV29" s="25"/>
      <c r="NFW29" s="25"/>
      <c r="NFX29" s="25"/>
      <c r="NFY29" s="25"/>
      <c r="NFZ29" s="25"/>
      <c r="NGA29" s="25"/>
      <c r="NGB29" s="25"/>
      <c r="NGC29" s="25"/>
      <c r="NGD29" s="25"/>
      <c r="NGE29" s="25"/>
      <c r="NGF29" s="25"/>
      <c r="NGG29" s="25"/>
      <c r="NGH29" s="25"/>
      <c r="NGI29" s="25"/>
      <c r="NGJ29" s="25"/>
      <c r="NGK29" s="25"/>
      <c r="NGL29" s="25"/>
      <c r="NGM29" s="25"/>
      <c r="NGN29" s="25"/>
      <c r="NGO29" s="25"/>
      <c r="NGP29" s="25"/>
      <c r="NGQ29" s="25"/>
      <c r="NGR29" s="25"/>
      <c r="NGS29" s="25"/>
      <c r="NGT29" s="25"/>
      <c r="NGU29" s="25"/>
      <c r="NGV29" s="25"/>
      <c r="NGW29" s="25"/>
      <c r="NGX29" s="25"/>
      <c r="NGY29" s="25"/>
      <c r="NGZ29" s="25"/>
      <c r="NHA29" s="25"/>
      <c r="NHB29" s="25"/>
      <c r="NHC29" s="25"/>
      <c r="NHD29" s="25"/>
      <c r="NHE29" s="25"/>
      <c r="NHF29" s="25"/>
      <c r="NHG29" s="25"/>
      <c r="NHH29" s="25"/>
      <c r="NHI29" s="25"/>
      <c r="NHJ29" s="25"/>
      <c r="NHK29" s="25"/>
      <c r="NHL29" s="25"/>
      <c r="NHM29" s="25"/>
      <c r="NHN29" s="25"/>
      <c r="NHO29" s="25"/>
      <c r="NHP29" s="25"/>
      <c r="NHQ29" s="25"/>
      <c r="NHR29" s="25"/>
      <c r="NHS29" s="25"/>
      <c r="NHT29" s="25"/>
      <c r="NHU29" s="25"/>
      <c r="NHV29" s="25"/>
      <c r="NHW29" s="25"/>
      <c r="NHX29" s="25"/>
      <c r="NHY29" s="25"/>
      <c r="NHZ29" s="25"/>
      <c r="NIA29" s="25"/>
      <c r="NIB29" s="25"/>
      <c r="NIC29" s="25"/>
      <c r="NID29" s="25"/>
      <c r="NIE29" s="25"/>
      <c r="NIF29" s="25"/>
      <c r="NIG29" s="25"/>
      <c r="NIH29" s="25"/>
      <c r="NII29" s="25"/>
      <c r="NIJ29" s="25"/>
      <c r="NIK29" s="25"/>
      <c r="NIL29" s="25"/>
      <c r="NIM29" s="25"/>
      <c r="NIN29" s="25"/>
      <c r="NIO29" s="25"/>
      <c r="NIP29" s="25"/>
      <c r="NIQ29" s="25"/>
      <c r="NIR29" s="25"/>
      <c r="NIS29" s="25"/>
      <c r="NIT29" s="25"/>
      <c r="NIU29" s="25"/>
      <c r="NIV29" s="25"/>
      <c r="NIW29" s="25"/>
      <c r="NIX29" s="25"/>
      <c r="NIY29" s="25"/>
      <c r="NIZ29" s="25"/>
      <c r="NJA29" s="25"/>
      <c r="NJB29" s="25"/>
      <c r="NJC29" s="25"/>
      <c r="NJD29" s="25"/>
      <c r="NJE29" s="25"/>
      <c r="NJF29" s="25"/>
      <c r="NJG29" s="25"/>
      <c r="NJH29" s="25"/>
      <c r="NJI29" s="25"/>
      <c r="NJJ29" s="25"/>
      <c r="NJK29" s="25"/>
      <c r="NJL29" s="25"/>
      <c r="NJM29" s="25"/>
      <c r="NJN29" s="25"/>
      <c r="NJO29" s="25"/>
      <c r="NJP29" s="25"/>
      <c r="NJQ29" s="25"/>
      <c r="NJR29" s="25"/>
      <c r="NJS29" s="25"/>
      <c r="NJT29" s="25"/>
      <c r="NJU29" s="25"/>
      <c r="NJV29" s="25"/>
      <c r="NJW29" s="25"/>
      <c r="NJX29" s="25"/>
      <c r="NJY29" s="25"/>
      <c r="NJZ29" s="25"/>
      <c r="NKA29" s="25"/>
      <c r="NKB29" s="25"/>
      <c r="NKC29" s="25"/>
      <c r="NKD29" s="25"/>
      <c r="NKE29" s="25"/>
      <c r="NKF29" s="25"/>
      <c r="NKG29" s="25"/>
      <c r="NKH29" s="25"/>
      <c r="NKI29" s="25"/>
      <c r="NKJ29" s="25"/>
      <c r="NKK29" s="25"/>
      <c r="NKL29" s="25"/>
      <c r="NKM29" s="25"/>
      <c r="NKN29" s="25"/>
      <c r="NKO29" s="25"/>
      <c r="NKP29" s="25"/>
      <c r="NKQ29" s="25"/>
      <c r="NKR29" s="25"/>
      <c r="NKS29" s="25"/>
      <c r="NKT29" s="25"/>
      <c r="NKU29" s="25"/>
      <c r="NKV29" s="25"/>
      <c r="NKW29" s="25"/>
      <c r="NKX29" s="25"/>
      <c r="NKY29" s="25"/>
      <c r="NKZ29" s="25"/>
      <c r="NLA29" s="25"/>
      <c r="NLB29" s="25"/>
      <c r="NLC29" s="25"/>
      <c r="NLD29" s="25"/>
      <c r="NLE29" s="25"/>
      <c r="NLF29" s="25"/>
      <c r="NLG29" s="25"/>
      <c r="NLH29" s="25"/>
      <c r="NLI29" s="25"/>
      <c r="NLJ29" s="25"/>
      <c r="NLK29" s="25"/>
      <c r="NLL29" s="25"/>
      <c r="NLM29" s="25"/>
      <c r="NLN29" s="25"/>
      <c r="NLO29" s="25"/>
      <c r="NLP29" s="25"/>
      <c r="NLQ29" s="25"/>
      <c r="NLR29" s="25"/>
      <c r="NLS29" s="25"/>
      <c r="NLT29" s="25"/>
      <c r="NLU29" s="25"/>
      <c r="NLV29" s="25"/>
      <c r="NLW29" s="25"/>
      <c r="NLX29" s="25"/>
      <c r="NLY29" s="25"/>
      <c r="NLZ29" s="25"/>
      <c r="NMA29" s="25"/>
      <c r="NMB29" s="25"/>
      <c r="NMC29" s="25"/>
      <c r="NMD29" s="25"/>
      <c r="NME29" s="25"/>
      <c r="NMF29" s="25"/>
      <c r="NMG29" s="25"/>
      <c r="NMH29" s="25"/>
      <c r="NMI29" s="25"/>
      <c r="NMJ29" s="25"/>
      <c r="NMK29" s="25"/>
      <c r="NML29" s="25"/>
      <c r="NMM29" s="25"/>
      <c r="NMN29" s="25"/>
      <c r="NMO29" s="25"/>
      <c r="NMP29" s="25"/>
      <c r="NMQ29" s="25"/>
      <c r="NMR29" s="25"/>
      <c r="NMS29" s="25"/>
      <c r="NMT29" s="25"/>
      <c r="NMU29" s="25"/>
      <c r="NMV29" s="25"/>
      <c r="NMW29" s="25"/>
      <c r="NMX29" s="25"/>
      <c r="NMY29" s="25"/>
      <c r="NMZ29" s="25"/>
      <c r="NNA29" s="25"/>
      <c r="NNB29" s="25"/>
      <c r="NNC29" s="25"/>
      <c r="NND29" s="25"/>
      <c r="NNE29" s="25"/>
      <c r="NNF29" s="25"/>
      <c r="NNG29" s="25"/>
      <c r="NNH29" s="25"/>
      <c r="NNI29" s="25"/>
      <c r="NNJ29" s="25"/>
      <c r="NNK29" s="25"/>
      <c r="NNL29" s="25"/>
      <c r="NNM29" s="25"/>
      <c r="NNN29" s="25"/>
      <c r="NNO29" s="25"/>
      <c r="NNP29" s="25"/>
      <c r="NNQ29" s="25"/>
      <c r="NNR29" s="25"/>
      <c r="NNS29" s="25"/>
      <c r="NNT29" s="25"/>
      <c r="NNU29" s="25"/>
      <c r="NNV29" s="25"/>
      <c r="NNW29" s="25"/>
      <c r="NNX29" s="25"/>
      <c r="NNY29" s="25"/>
      <c r="NNZ29" s="25"/>
      <c r="NOA29" s="25"/>
      <c r="NOB29" s="25"/>
      <c r="NOC29" s="25"/>
      <c r="NOD29" s="25"/>
      <c r="NOE29" s="25"/>
      <c r="NOF29" s="25"/>
      <c r="NOG29" s="25"/>
      <c r="NOH29" s="25"/>
      <c r="NOI29" s="25"/>
      <c r="NOJ29" s="25"/>
      <c r="NOK29" s="25"/>
      <c r="NOL29" s="25"/>
      <c r="NOM29" s="25"/>
      <c r="NON29" s="25"/>
      <c r="NOO29" s="25"/>
      <c r="NOP29" s="25"/>
      <c r="NOQ29" s="25"/>
      <c r="NOR29" s="25"/>
      <c r="NOS29" s="25"/>
      <c r="NOT29" s="25"/>
      <c r="NOU29" s="25"/>
      <c r="NOV29" s="25"/>
      <c r="NOW29" s="25"/>
      <c r="NOX29" s="25"/>
      <c r="NOY29" s="25"/>
      <c r="NOZ29" s="25"/>
      <c r="NPA29" s="25"/>
      <c r="NPB29" s="25"/>
      <c r="NPC29" s="25"/>
      <c r="NPD29" s="25"/>
      <c r="NPE29" s="25"/>
      <c r="NPF29" s="25"/>
      <c r="NPG29" s="25"/>
      <c r="NPH29" s="25"/>
      <c r="NPI29" s="25"/>
      <c r="NPJ29" s="25"/>
      <c r="NPK29" s="25"/>
      <c r="NPL29" s="25"/>
      <c r="NPM29" s="25"/>
      <c r="NPN29" s="25"/>
      <c r="NPO29" s="25"/>
      <c r="NPP29" s="25"/>
      <c r="NPQ29" s="25"/>
      <c r="NPR29" s="25"/>
      <c r="NPS29" s="25"/>
      <c r="NPT29" s="25"/>
      <c r="NPU29" s="25"/>
      <c r="NPV29" s="25"/>
      <c r="NPW29" s="25"/>
      <c r="NPX29" s="25"/>
      <c r="NPY29" s="25"/>
      <c r="NPZ29" s="25"/>
      <c r="NQA29" s="25"/>
      <c r="NQB29" s="25"/>
      <c r="NQC29" s="25"/>
      <c r="NQD29" s="25"/>
      <c r="NQE29" s="25"/>
      <c r="NQF29" s="25"/>
      <c r="NQG29" s="25"/>
      <c r="NQH29" s="25"/>
      <c r="NQI29" s="25"/>
      <c r="NQJ29" s="25"/>
      <c r="NQK29" s="25"/>
      <c r="NQL29" s="25"/>
      <c r="NQM29" s="25"/>
      <c r="NQN29" s="25"/>
      <c r="NQO29" s="25"/>
      <c r="NQP29" s="25"/>
      <c r="NQQ29" s="25"/>
      <c r="NQR29" s="25"/>
      <c r="NQS29" s="25"/>
      <c r="NQT29" s="25"/>
      <c r="NQU29" s="25"/>
      <c r="NQV29" s="25"/>
      <c r="NQW29" s="25"/>
      <c r="NQX29" s="25"/>
      <c r="NQY29" s="25"/>
      <c r="NQZ29" s="25"/>
      <c r="NRA29" s="25"/>
      <c r="NRB29" s="25"/>
      <c r="NRC29" s="25"/>
      <c r="NRD29" s="25"/>
      <c r="NRE29" s="25"/>
      <c r="NRF29" s="25"/>
      <c r="NRG29" s="25"/>
      <c r="NRH29" s="25"/>
      <c r="NRI29" s="25"/>
      <c r="NRJ29" s="25"/>
      <c r="NRK29" s="25"/>
      <c r="NRL29" s="25"/>
      <c r="NRM29" s="25"/>
      <c r="NRN29" s="25"/>
      <c r="NRO29" s="25"/>
      <c r="NRP29" s="25"/>
      <c r="NRQ29" s="25"/>
      <c r="NRR29" s="25"/>
      <c r="NRS29" s="25"/>
      <c r="NRT29" s="25"/>
      <c r="NRU29" s="25"/>
      <c r="NRV29" s="25"/>
      <c r="NRW29" s="25"/>
      <c r="NRX29" s="25"/>
      <c r="NRY29" s="25"/>
      <c r="NRZ29" s="25"/>
      <c r="NSA29" s="25"/>
      <c r="NSB29" s="25"/>
      <c r="NSC29" s="25"/>
      <c r="NSD29" s="25"/>
      <c r="NSE29" s="25"/>
      <c r="NSF29" s="25"/>
      <c r="NSG29" s="25"/>
      <c r="NSH29" s="25"/>
      <c r="NSI29" s="25"/>
      <c r="NSJ29" s="25"/>
      <c r="NSK29" s="25"/>
      <c r="NSL29" s="25"/>
      <c r="NSM29" s="25"/>
      <c r="NSN29" s="25"/>
      <c r="NSO29" s="25"/>
      <c r="NSP29" s="25"/>
      <c r="NSQ29" s="25"/>
      <c r="NSR29" s="25"/>
      <c r="NSS29" s="25"/>
      <c r="NST29" s="25"/>
      <c r="NSU29" s="25"/>
      <c r="NSV29" s="25"/>
      <c r="NSW29" s="25"/>
      <c r="NSX29" s="25"/>
      <c r="NSY29" s="25"/>
      <c r="NSZ29" s="25"/>
      <c r="NTA29" s="25"/>
      <c r="NTB29" s="25"/>
      <c r="NTC29" s="25"/>
      <c r="NTD29" s="25"/>
      <c r="NTE29" s="25"/>
      <c r="NTF29" s="25"/>
      <c r="NTG29" s="25"/>
      <c r="NTH29" s="25"/>
      <c r="NTI29" s="25"/>
      <c r="NTJ29" s="25"/>
      <c r="NTK29" s="25"/>
      <c r="NTL29" s="25"/>
      <c r="NTM29" s="25"/>
      <c r="NTN29" s="25"/>
      <c r="NTO29" s="25"/>
      <c r="NTP29" s="25"/>
      <c r="NTQ29" s="25"/>
      <c r="NTR29" s="25"/>
      <c r="NTS29" s="25"/>
      <c r="NTT29" s="25"/>
      <c r="NTU29" s="25"/>
      <c r="NTV29" s="25"/>
      <c r="NTW29" s="25"/>
      <c r="NTX29" s="25"/>
      <c r="NTY29" s="25"/>
      <c r="NTZ29" s="25"/>
      <c r="NUA29" s="25"/>
      <c r="NUB29" s="25"/>
      <c r="NUC29" s="25"/>
      <c r="NUD29" s="25"/>
      <c r="NUE29" s="25"/>
      <c r="NUF29" s="25"/>
      <c r="NUG29" s="25"/>
      <c r="NUH29" s="25"/>
      <c r="NUI29" s="25"/>
      <c r="NUJ29" s="25"/>
      <c r="NUK29" s="25"/>
      <c r="NUL29" s="25"/>
      <c r="NUM29" s="25"/>
      <c r="NUN29" s="25"/>
      <c r="NUO29" s="25"/>
      <c r="NUP29" s="25"/>
      <c r="NUQ29" s="25"/>
      <c r="NUR29" s="25"/>
      <c r="NUS29" s="25"/>
      <c r="NUT29" s="25"/>
      <c r="NUU29" s="25"/>
      <c r="NUV29" s="25"/>
      <c r="NUW29" s="25"/>
      <c r="NUX29" s="25"/>
      <c r="NUY29" s="25"/>
      <c r="NUZ29" s="25"/>
      <c r="NVA29" s="25"/>
      <c r="NVB29" s="25"/>
      <c r="NVC29" s="25"/>
      <c r="NVD29" s="25"/>
      <c r="NVE29" s="25"/>
      <c r="NVF29" s="25"/>
      <c r="NVG29" s="25"/>
      <c r="NVH29" s="25"/>
      <c r="NVI29" s="25"/>
      <c r="NVJ29" s="25"/>
      <c r="NVK29" s="25"/>
      <c r="NVL29" s="25"/>
      <c r="NVM29" s="25"/>
      <c r="NVN29" s="25"/>
      <c r="NVO29" s="25"/>
      <c r="NVP29" s="25"/>
      <c r="NVQ29" s="25"/>
      <c r="NVR29" s="25"/>
      <c r="NVS29" s="25"/>
      <c r="NVT29" s="25"/>
      <c r="NVU29" s="25"/>
      <c r="NVV29" s="25"/>
      <c r="NVW29" s="25"/>
      <c r="NVX29" s="25"/>
      <c r="NVY29" s="25"/>
      <c r="NVZ29" s="25"/>
      <c r="NWA29" s="25"/>
      <c r="NWB29" s="25"/>
      <c r="NWC29" s="25"/>
      <c r="NWD29" s="25"/>
      <c r="NWE29" s="25"/>
      <c r="NWF29" s="25"/>
      <c r="NWG29" s="25"/>
      <c r="NWH29" s="25"/>
      <c r="NWI29" s="25"/>
      <c r="NWJ29" s="25"/>
      <c r="NWK29" s="25"/>
      <c r="NWL29" s="25"/>
      <c r="NWM29" s="25"/>
      <c r="NWN29" s="25"/>
      <c r="NWO29" s="25"/>
      <c r="NWP29" s="25"/>
      <c r="NWQ29" s="25"/>
      <c r="NWR29" s="25"/>
      <c r="NWS29" s="25"/>
      <c r="NWT29" s="25"/>
      <c r="NWU29" s="25"/>
      <c r="NWV29" s="25"/>
      <c r="NWW29" s="25"/>
      <c r="NWX29" s="25"/>
      <c r="NWY29" s="25"/>
      <c r="NWZ29" s="25"/>
      <c r="NXA29" s="25"/>
      <c r="NXB29" s="25"/>
      <c r="NXC29" s="25"/>
      <c r="NXD29" s="25"/>
      <c r="NXE29" s="25"/>
      <c r="NXF29" s="25"/>
      <c r="NXG29" s="25"/>
      <c r="NXH29" s="25"/>
      <c r="NXI29" s="25"/>
      <c r="NXJ29" s="25"/>
      <c r="NXK29" s="25"/>
      <c r="NXL29" s="25"/>
      <c r="NXM29" s="25"/>
      <c r="NXN29" s="25"/>
      <c r="NXO29" s="25"/>
      <c r="NXP29" s="25"/>
      <c r="NXQ29" s="25"/>
      <c r="NXR29" s="25"/>
      <c r="NXS29" s="25"/>
      <c r="NXT29" s="25"/>
      <c r="NXU29" s="25"/>
      <c r="NXV29" s="25"/>
      <c r="NXW29" s="25"/>
      <c r="NXX29" s="25"/>
      <c r="NXY29" s="25"/>
      <c r="NXZ29" s="25"/>
      <c r="NYA29" s="25"/>
      <c r="NYB29" s="25"/>
      <c r="NYC29" s="25"/>
      <c r="NYD29" s="25"/>
      <c r="NYE29" s="25"/>
      <c r="NYF29" s="25"/>
      <c r="NYG29" s="25"/>
      <c r="NYH29" s="25"/>
      <c r="NYI29" s="25"/>
      <c r="NYJ29" s="25"/>
      <c r="NYK29" s="25"/>
      <c r="NYL29" s="25"/>
      <c r="NYM29" s="25"/>
      <c r="NYN29" s="25"/>
      <c r="NYO29" s="25"/>
      <c r="NYP29" s="25"/>
      <c r="NYQ29" s="25"/>
      <c r="NYR29" s="25"/>
      <c r="NYS29" s="25"/>
      <c r="NYT29" s="25"/>
      <c r="NYU29" s="25"/>
      <c r="NYV29" s="25"/>
      <c r="NYW29" s="25"/>
      <c r="NYX29" s="25"/>
      <c r="NYY29" s="25"/>
      <c r="NYZ29" s="25"/>
      <c r="NZA29" s="25"/>
      <c r="NZB29" s="25"/>
      <c r="NZC29" s="25"/>
      <c r="NZD29" s="25"/>
      <c r="NZE29" s="25"/>
      <c r="NZF29" s="25"/>
      <c r="NZG29" s="25"/>
      <c r="NZH29" s="25"/>
      <c r="NZI29" s="25"/>
      <c r="NZJ29" s="25"/>
      <c r="NZK29" s="25"/>
      <c r="NZL29" s="25"/>
      <c r="NZM29" s="25"/>
      <c r="NZN29" s="25"/>
      <c r="NZO29" s="25"/>
      <c r="NZP29" s="25"/>
      <c r="NZQ29" s="25"/>
      <c r="NZR29" s="25"/>
      <c r="NZS29" s="25"/>
      <c r="NZT29" s="25"/>
      <c r="NZU29" s="25"/>
      <c r="NZV29" s="25"/>
      <c r="NZW29" s="25"/>
      <c r="NZX29" s="25"/>
      <c r="NZY29" s="25"/>
      <c r="NZZ29" s="25"/>
      <c r="OAA29" s="25"/>
      <c r="OAB29" s="25"/>
      <c r="OAC29" s="25"/>
      <c r="OAD29" s="25"/>
      <c r="OAE29" s="25"/>
      <c r="OAF29" s="25"/>
      <c r="OAG29" s="25"/>
      <c r="OAH29" s="25"/>
      <c r="OAI29" s="25"/>
      <c r="OAJ29" s="25"/>
      <c r="OAK29" s="25"/>
      <c r="OAL29" s="25"/>
      <c r="OAM29" s="25"/>
      <c r="OAN29" s="25"/>
      <c r="OAO29" s="25"/>
      <c r="OAP29" s="25"/>
      <c r="OAQ29" s="25"/>
      <c r="OAR29" s="25"/>
      <c r="OAS29" s="25"/>
      <c r="OAT29" s="25"/>
      <c r="OAU29" s="25"/>
      <c r="OAV29" s="25"/>
      <c r="OAW29" s="25"/>
      <c r="OAX29" s="25"/>
      <c r="OAY29" s="25"/>
      <c r="OAZ29" s="25"/>
      <c r="OBA29" s="25"/>
      <c r="OBB29" s="25"/>
      <c r="OBC29" s="25"/>
      <c r="OBD29" s="25"/>
      <c r="OBE29" s="25"/>
      <c r="OBF29" s="25"/>
      <c r="OBG29" s="25"/>
      <c r="OBH29" s="25"/>
      <c r="OBI29" s="25"/>
      <c r="OBJ29" s="25"/>
      <c r="OBK29" s="25"/>
      <c r="OBL29" s="25"/>
      <c r="OBM29" s="25"/>
      <c r="OBN29" s="25"/>
      <c r="OBO29" s="25"/>
      <c r="OBP29" s="25"/>
      <c r="OBQ29" s="25"/>
      <c r="OBR29" s="25"/>
      <c r="OBS29" s="25"/>
      <c r="OBT29" s="25"/>
      <c r="OBU29" s="25"/>
      <c r="OBV29" s="25"/>
      <c r="OBW29" s="25"/>
      <c r="OBX29" s="25"/>
      <c r="OBY29" s="25"/>
      <c r="OBZ29" s="25"/>
      <c r="OCA29" s="25"/>
      <c r="OCB29" s="25"/>
      <c r="OCC29" s="25"/>
      <c r="OCD29" s="25"/>
      <c r="OCE29" s="25"/>
      <c r="OCF29" s="25"/>
      <c r="OCG29" s="25"/>
      <c r="OCH29" s="25"/>
      <c r="OCI29" s="25"/>
      <c r="OCJ29" s="25"/>
      <c r="OCK29" s="25"/>
      <c r="OCL29" s="25"/>
      <c r="OCM29" s="25"/>
      <c r="OCN29" s="25"/>
      <c r="OCO29" s="25"/>
      <c r="OCP29" s="25"/>
      <c r="OCQ29" s="25"/>
      <c r="OCR29" s="25"/>
      <c r="OCS29" s="25"/>
      <c r="OCT29" s="25"/>
      <c r="OCU29" s="25"/>
      <c r="OCV29" s="25"/>
      <c r="OCW29" s="25"/>
      <c r="OCX29" s="25"/>
      <c r="OCY29" s="25"/>
      <c r="OCZ29" s="25"/>
      <c r="ODA29" s="25"/>
      <c r="ODB29" s="25"/>
      <c r="ODC29" s="25"/>
      <c r="ODD29" s="25"/>
      <c r="ODE29" s="25"/>
      <c r="ODF29" s="25"/>
      <c r="ODG29" s="25"/>
      <c r="ODH29" s="25"/>
      <c r="ODI29" s="25"/>
      <c r="ODJ29" s="25"/>
      <c r="ODK29" s="25"/>
      <c r="ODL29" s="25"/>
      <c r="ODM29" s="25"/>
      <c r="ODN29" s="25"/>
      <c r="ODO29" s="25"/>
      <c r="ODP29" s="25"/>
      <c r="ODQ29" s="25"/>
      <c r="ODR29" s="25"/>
      <c r="ODS29" s="25"/>
      <c r="ODT29" s="25"/>
      <c r="ODU29" s="25"/>
      <c r="ODV29" s="25"/>
      <c r="ODW29" s="25"/>
      <c r="ODX29" s="25"/>
      <c r="ODY29" s="25"/>
      <c r="ODZ29" s="25"/>
      <c r="OEA29" s="25"/>
      <c r="OEB29" s="25"/>
      <c r="OEC29" s="25"/>
      <c r="OED29" s="25"/>
      <c r="OEE29" s="25"/>
      <c r="OEF29" s="25"/>
      <c r="OEG29" s="25"/>
      <c r="OEH29" s="25"/>
      <c r="OEI29" s="25"/>
      <c r="OEJ29" s="25"/>
      <c r="OEK29" s="25"/>
      <c r="OEL29" s="25"/>
      <c r="OEM29" s="25"/>
      <c r="OEN29" s="25"/>
      <c r="OEO29" s="25"/>
      <c r="OEP29" s="25"/>
      <c r="OEQ29" s="25"/>
      <c r="OER29" s="25"/>
      <c r="OES29" s="25"/>
      <c r="OET29" s="25"/>
      <c r="OEU29" s="25"/>
      <c r="OEV29" s="25"/>
      <c r="OEW29" s="25"/>
      <c r="OEX29" s="25"/>
      <c r="OEY29" s="25"/>
      <c r="OEZ29" s="25"/>
      <c r="OFA29" s="25"/>
      <c r="OFB29" s="25"/>
      <c r="OFC29" s="25"/>
      <c r="OFD29" s="25"/>
      <c r="OFE29" s="25"/>
      <c r="OFF29" s="25"/>
      <c r="OFG29" s="25"/>
      <c r="OFH29" s="25"/>
      <c r="OFI29" s="25"/>
      <c r="OFJ29" s="25"/>
      <c r="OFK29" s="25"/>
      <c r="OFL29" s="25"/>
      <c r="OFM29" s="25"/>
      <c r="OFN29" s="25"/>
      <c r="OFO29" s="25"/>
      <c r="OFP29" s="25"/>
      <c r="OFQ29" s="25"/>
      <c r="OFR29" s="25"/>
      <c r="OFS29" s="25"/>
      <c r="OFT29" s="25"/>
      <c r="OFU29" s="25"/>
      <c r="OFV29" s="25"/>
      <c r="OFW29" s="25"/>
      <c r="OFX29" s="25"/>
      <c r="OFY29" s="25"/>
      <c r="OFZ29" s="25"/>
      <c r="OGA29" s="25"/>
      <c r="OGB29" s="25"/>
      <c r="OGC29" s="25"/>
      <c r="OGD29" s="25"/>
      <c r="OGE29" s="25"/>
      <c r="OGF29" s="25"/>
      <c r="OGG29" s="25"/>
      <c r="OGH29" s="25"/>
      <c r="OGI29" s="25"/>
      <c r="OGJ29" s="25"/>
      <c r="OGK29" s="25"/>
      <c r="OGL29" s="25"/>
      <c r="OGM29" s="25"/>
      <c r="OGN29" s="25"/>
      <c r="OGO29" s="25"/>
      <c r="OGP29" s="25"/>
      <c r="OGQ29" s="25"/>
      <c r="OGR29" s="25"/>
      <c r="OGS29" s="25"/>
      <c r="OGT29" s="25"/>
      <c r="OGU29" s="25"/>
      <c r="OGV29" s="25"/>
      <c r="OGW29" s="25"/>
      <c r="OGX29" s="25"/>
      <c r="OGY29" s="25"/>
      <c r="OGZ29" s="25"/>
      <c r="OHA29" s="25"/>
      <c r="OHB29" s="25"/>
      <c r="OHC29" s="25"/>
      <c r="OHD29" s="25"/>
      <c r="OHE29" s="25"/>
      <c r="OHF29" s="25"/>
      <c r="OHG29" s="25"/>
      <c r="OHH29" s="25"/>
      <c r="OHI29" s="25"/>
      <c r="OHJ29" s="25"/>
      <c r="OHK29" s="25"/>
      <c r="OHL29" s="25"/>
      <c r="OHM29" s="25"/>
      <c r="OHN29" s="25"/>
      <c r="OHO29" s="25"/>
      <c r="OHP29" s="25"/>
      <c r="OHQ29" s="25"/>
      <c r="OHR29" s="25"/>
      <c r="OHS29" s="25"/>
      <c r="OHT29" s="25"/>
      <c r="OHU29" s="25"/>
      <c r="OHV29" s="25"/>
      <c r="OHW29" s="25"/>
      <c r="OHX29" s="25"/>
      <c r="OHY29" s="25"/>
      <c r="OHZ29" s="25"/>
      <c r="OIA29" s="25"/>
      <c r="OIB29" s="25"/>
      <c r="OIC29" s="25"/>
      <c r="OID29" s="25"/>
      <c r="OIE29" s="25"/>
      <c r="OIF29" s="25"/>
      <c r="OIG29" s="25"/>
      <c r="OIH29" s="25"/>
      <c r="OII29" s="25"/>
      <c r="OIJ29" s="25"/>
      <c r="OIK29" s="25"/>
      <c r="OIL29" s="25"/>
      <c r="OIM29" s="25"/>
      <c r="OIN29" s="25"/>
      <c r="OIO29" s="25"/>
      <c r="OIP29" s="25"/>
      <c r="OIQ29" s="25"/>
      <c r="OIR29" s="25"/>
      <c r="OIS29" s="25"/>
      <c r="OIT29" s="25"/>
      <c r="OIU29" s="25"/>
      <c r="OIV29" s="25"/>
      <c r="OIW29" s="25"/>
      <c r="OIX29" s="25"/>
      <c r="OIY29" s="25"/>
      <c r="OIZ29" s="25"/>
      <c r="OJA29" s="25"/>
      <c r="OJB29" s="25"/>
      <c r="OJC29" s="25"/>
      <c r="OJD29" s="25"/>
      <c r="OJE29" s="25"/>
      <c r="OJF29" s="25"/>
      <c r="OJG29" s="25"/>
      <c r="OJH29" s="25"/>
      <c r="OJI29" s="25"/>
      <c r="OJJ29" s="25"/>
      <c r="OJK29" s="25"/>
      <c r="OJL29" s="25"/>
      <c r="OJM29" s="25"/>
      <c r="OJN29" s="25"/>
      <c r="OJO29" s="25"/>
      <c r="OJP29" s="25"/>
      <c r="OJQ29" s="25"/>
      <c r="OJR29" s="25"/>
      <c r="OJS29" s="25"/>
      <c r="OJT29" s="25"/>
      <c r="OJU29" s="25"/>
      <c r="OJV29" s="25"/>
      <c r="OJW29" s="25"/>
      <c r="OJX29" s="25"/>
      <c r="OJY29" s="25"/>
      <c r="OJZ29" s="25"/>
      <c r="OKA29" s="25"/>
      <c r="OKB29" s="25"/>
      <c r="OKC29" s="25"/>
      <c r="OKD29" s="25"/>
      <c r="OKE29" s="25"/>
      <c r="OKF29" s="25"/>
      <c r="OKG29" s="25"/>
      <c r="OKH29" s="25"/>
      <c r="OKI29" s="25"/>
      <c r="OKJ29" s="25"/>
      <c r="OKK29" s="25"/>
      <c r="OKL29" s="25"/>
      <c r="OKM29" s="25"/>
      <c r="OKN29" s="25"/>
      <c r="OKO29" s="25"/>
      <c r="OKP29" s="25"/>
      <c r="OKQ29" s="25"/>
      <c r="OKR29" s="25"/>
      <c r="OKS29" s="25"/>
      <c r="OKT29" s="25"/>
      <c r="OKU29" s="25"/>
      <c r="OKV29" s="25"/>
      <c r="OKW29" s="25"/>
      <c r="OKX29" s="25"/>
      <c r="OKY29" s="25"/>
      <c r="OKZ29" s="25"/>
      <c r="OLA29" s="25"/>
      <c r="OLB29" s="25"/>
      <c r="OLC29" s="25"/>
      <c r="OLD29" s="25"/>
      <c r="OLE29" s="25"/>
      <c r="OLF29" s="25"/>
      <c r="OLG29" s="25"/>
      <c r="OLH29" s="25"/>
      <c r="OLI29" s="25"/>
      <c r="OLJ29" s="25"/>
      <c r="OLK29" s="25"/>
      <c r="OLL29" s="25"/>
      <c r="OLM29" s="25"/>
      <c r="OLN29" s="25"/>
      <c r="OLO29" s="25"/>
      <c r="OLP29" s="25"/>
      <c r="OLQ29" s="25"/>
      <c r="OLR29" s="25"/>
      <c r="OLS29" s="25"/>
      <c r="OLT29" s="25"/>
      <c r="OLU29" s="25"/>
      <c r="OLV29" s="25"/>
      <c r="OLW29" s="25"/>
      <c r="OLX29" s="25"/>
      <c r="OLY29" s="25"/>
      <c r="OLZ29" s="25"/>
      <c r="OMA29" s="25"/>
      <c r="OMB29" s="25"/>
      <c r="OMC29" s="25"/>
      <c r="OMD29" s="25"/>
      <c r="OME29" s="25"/>
      <c r="OMF29" s="25"/>
      <c r="OMG29" s="25"/>
      <c r="OMH29" s="25"/>
      <c r="OMI29" s="25"/>
      <c r="OMJ29" s="25"/>
      <c r="OMK29" s="25"/>
      <c r="OML29" s="25"/>
      <c r="OMM29" s="25"/>
      <c r="OMN29" s="25"/>
      <c r="OMO29" s="25"/>
      <c r="OMP29" s="25"/>
      <c r="OMQ29" s="25"/>
      <c r="OMR29" s="25"/>
      <c r="OMS29" s="25"/>
      <c r="OMT29" s="25"/>
      <c r="OMU29" s="25"/>
      <c r="OMV29" s="25"/>
      <c r="OMW29" s="25"/>
      <c r="OMX29" s="25"/>
      <c r="OMY29" s="25"/>
      <c r="OMZ29" s="25"/>
      <c r="ONA29" s="25"/>
      <c r="ONB29" s="25"/>
      <c r="ONC29" s="25"/>
      <c r="OND29" s="25"/>
      <c r="ONE29" s="25"/>
      <c r="ONF29" s="25"/>
      <c r="ONG29" s="25"/>
      <c r="ONH29" s="25"/>
      <c r="ONI29" s="25"/>
      <c r="ONJ29" s="25"/>
      <c r="ONK29" s="25"/>
      <c r="ONL29" s="25"/>
      <c r="ONM29" s="25"/>
      <c r="ONN29" s="25"/>
      <c r="ONO29" s="25"/>
      <c r="ONP29" s="25"/>
      <c r="ONQ29" s="25"/>
      <c r="ONR29" s="25"/>
      <c r="ONS29" s="25"/>
      <c r="ONT29" s="25"/>
      <c r="ONU29" s="25"/>
      <c r="ONV29" s="25"/>
      <c r="ONW29" s="25"/>
      <c r="ONX29" s="25"/>
      <c r="ONY29" s="25"/>
      <c r="ONZ29" s="25"/>
      <c r="OOA29" s="25"/>
      <c r="OOB29" s="25"/>
      <c r="OOC29" s="25"/>
      <c r="OOD29" s="25"/>
      <c r="OOE29" s="25"/>
      <c r="OOF29" s="25"/>
      <c r="OOG29" s="25"/>
      <c r="OOH29" s="25"/>
      <c r="OOI29" s="25"/>
      <c r="OOJ29" s="25"/>
      <c r="OOK29" s="25"/>
      <c r="OOL29" s="25"/>
      <c r="OOM29" s="25"/>
      <c r="OON29" s="25"/>
      <c r="OOO29" s="25"/>
      <c r="OOP29" s="25"/>
      <c r="OOQ29" s="25"/>
      <c r="OOR29" s="25"/>
      <c r="OOS29" s="25"/>
      <c r="OOT29" s="25"/>
      <c r="OOU29" s="25"/>
      <c r="OOV29" s="25"/>
      <c r="OOW29" s="25"/>
      <c r="OOX29" s="25"/>
      <c r="OOY29" s="25"/>
      <c r="OOZ29" s="25"/>
      <c r="OPA29" s="25"/>
      <c r="OPB29" s="25"/>
      <c r="OPC29" s="25"/>
      <c r="OPD29" s="25"/>
      <c r="OPE29" s="25"/>
      <c r="OPF29" s="25"/>
      <c r="OPG29" s="25"/>
      <c r="OPH29" s="25"/>
      <c r="OPI29" s="25"/>
      <c r="OPJ29" s="25"/>
      <c r="OPK29" s="25"/>
      <c r="OPL29" s="25"/>
      <c r="OPM29" s="25"/>
      <c r="OPN29" s="25"/>
      <c r="OPO29" s="25"/>
      <c r="OPP29" s="25"/>
      <c r="OPQ29" s="25"/>
      <c r="OPR29" s="25"/>
      <c r="OPS29" s="25"/>
      <c r="OPT29" s="25"/>
      <c r="OPU29" s="25"/>
      <c r="OPV29" s="25"/>
      <c r="OPW29" s="25"/>
      <c r="OPX29" s="25"/>
      <c r="OPY29" s="25"/>
      <c r="OPZ29" s="25"/>
      <c r="OQA29" s="25"/>
      <c r="OQB29" s="25"/>
      <c r="OQC29" s="25"/>
      <c r="OQD29" s="25"/>
      <c r="OQE29" s="25"/>
      <c r="OQF29" s="25"/>
      <c r="OQG29" s="25"/>
      <c r="OQH29" s="25"/>
      <c r="OQI29" s="25"/>
      <c r="OQJ29" s="25"/>
      <c r="OQK29" s="25"/>
      <c r="OQL29" s="25"/>
      <c r="OQM29" s="25"/>
      <c r="OQN29" s="25"/>
      <c r="OQO29" s="25"/>
      <c r="OQP29" s="25"/>
      <c r="OQQ29" s="25"/>
      <c r="OQR29" s="25"/>
      <c r="OQS29" s="25"/>
      <c r="OQT29" s="25"/>
      <c r="OQU29" s="25"/>
      <c r="OQV29" s="25"/>
      <c r="OQW29" s="25"/>
      <c r="OQX29" s="25"/>
      <c r="OQY29" s="25"/>
      <c r="OQZ29" s="25"/>
      <c r="ORA29" s="25"/>
      <c r="ORB29" s="25"/>
      <c r="ORC29" s="25"/>
      <c r="ORD29" s="25"/>
      <c r="ORE29" s="25"/>
      <c r="ORF29" s="25"/>
      <c r="ORG29" s="25"/>
      <c r="ORH29" s="25"/>
      <c r="ORI29" s="25"/>
      <c r="ORJ29" s="25"/>
      <c r="ORK29" s="25"/>
      <c r="ORL29" s="25"/>
      <c r="ORM29" s="25"/>
      <c r="ORN29" s="25"/>
      <c r="ORO29" s="25"/>
      <c r="ORP29" s="25"/>
      <c r="ORQ29" s="25"/>
      <c r="ORR29" s="25"/>
      <c r="ORS29" s="25"/>
      <c r="ORT29" s="25"/>
      <c r="ORU29" s="25"/>
      <c r="ORV29" s="25"/>
      <c r="ORW29" s="25"/>
      <c r="ORX29" s="25"/>
      <c r="ORY29" s="25"/>
      <c r="ORZ29" s="25"/>
      <c r="OSA29" s="25"/>
      <c r="OSB29" s="25"/>
      <c r="OSC29" s="25"/>
      <c r="OSD29" s="25"/>
      <c r="OSE29" s="25"/>
      <c r="OSF29" s="25"/>
      <c r="OSG29" s="25"/>
      <c r="OSH29" s="25"/>
      <c r="OSI29" s="25"/>
      <c r="OSJ29" s="25"/>
      <c r="OSK29" s="25"/>
      <c r="OSL29" s="25"/>
      <c r="OSM29" s="25"/>
      <c r="OSN29" s="25"/>
      <c r="OSO29" s="25"/>
      <c r="OSP29" s="25"/>
      <c r="OSQ29" s="25"/>
      <c r="OSR29" s="25"/>
      <c r="OSS29" s="25"/>
      <c r="OST29" s="25"/>
      <c r="OSU29" s="25"/>
      <c r="OSV29" s="25"/>
      <c r="OSW29" s="25"/>
      <c r="OSX29" s="25"/>
      <c r="OSY29" s="25"/>
      <c r="OSZ29" s="25"/>
      <c r="OTA29" s="25"/>
      <c r="OTB29" s="25"/>
      <c r="OTC29" s="25"/>
      <c r="OTD29" s="25"/>
      <c r="OTE29" s="25"/>
      <c r="OTF29" s="25"/>
      <c r="OTG29" s="25"/>
      <c r="OTH29" s="25"/>
      <c r="OTI29" s="25"/>
      <c r="OTJ29" s="25"/>
      <c r="OTK29" s="25"/>
      <c r="OTL29" s="25"/>
      <c r="OTM29" s="25"/>
      <c r="OTN29" s="25"/>
      <c r="OTO29" s="25"/>
      <c r="OTP29" s="25"/>
      <c r="OTQ29" s="25"/>
      <c r="OTR29" s="25"/>
      <c r="OTS29" s="25"/>
      <c r="OTT29" s="25"/>
      <c r="OTU29" s="25"/>
      <c r="OTV29" s="25"/>
      <c r="OTW29" s="25"/>
      <c r="OTX29" s="25"/>
      <c r="OTY29" s="25"/>
      <c r="OTZ29" s="25"/>
      <c r="OUA29" s="25"/>
      <c r="OUB29" s="25"/>
      <c r="OUC29" s="25"/>
      <c r="OUD29" s="25"/>
      <c r="OUE29" s="25"/>
      <c r="OUF29" s="25"/>
      <c r="OUG29" s="25"/>
      <c r="OUH29" s="25"/>
      <c r="OUI29" s="25"/>
      <c r="OUJ29" s="25"/>
      <c r="OUK29" s="25"/>
      <c r="OUL29" s="25"/>
      <c r="OUM29" s="25"/>
      <c r="OUN29" s="25"/>
      <c r="OUO29" s="25"/>
      <c r="OUP29" s="25"/>
      <c r="OUQ29" s="25"/>
      <c r="OUR29" s="25"/>
      <c r="OUS29" s="25"/>
      <c r="OUT29" s="25"/>
      <c r="OUU29" s="25"/>
      <c r="OUV29" s="25"/>
      <c r="OUW29" s="25"/>
      <c r="OUX29" s="25"/>
      <c r="OUY29" s="25"/>
      <c r="OUZ29" s="25"/>
      <c r="OVA29" s="25"/>
      <c r="OVB29" s="25"/>
      <c r="OVC29" s="25"/>
      <c r="OVD29" s="25"/>
      <c r="OVE29" s="25"/>
      <c r="OVF29" s="25"/>
      <c r="OVG29" s="25"/>
      <c r="OVH29" s="25"/>
      <c r="OVI29" s="25"/>
      <c r="OVJ29" s="25"/>
      <c r="OVK29" s="25"/>
      <c r="OVL29" s="25"/>
      <c r="OVM29" s="25"/>
      <c r="OVN29" s="25"/>
      <c r="OVO29" s="25"/>
      <c r="OVP29" s="25"/>
      <c r="OVQ29" s="25"/>
      <c r="OVR29" s="25"/>
      <c r="OVS29" s="25"/>
      <c r="OVT29" s="25"/>
      <c r="OVU29" s="25"/>
      <c r="OVV29" s="25"/>
      <c r="OVW29" s="25"/>
      <c r="OVX29" s="25"/>
      <c r="OVY29" s="25"/>
      <c r="OVZ29" s="25"/>
      <c r="OWA29" s="25"/>
      <c r="OWB29" s="25"/>
      <c r="OWC29" s="25"/>
      <c r="OWD29" s="25"/>
      <c r="OWE29" s="25"/>
      <c r="OWF29" s="25"/>
      <c r="OWG29" s="25"/>
      <c r="OWH29" s="25"/>
      <c r="OWI29" s="25"/>
      <c r="OWJ29" s="25"/>
      <c r="OWK29" s="25"/>
      <c r="OWL29" s="25"/>
      <c r="OWM29" s="25"/>
      <c r="OWN29" s="25"/>
      <c r="OWO29" s="25"/>
      <c r="OWP29" s="25"/>
      <c r="OWQ29" s="25"/>
      <c r="OWR29" s="25"/>
      <c r="OWS29" s="25"/>
      <c r="OWT29" s="25"/>
      <c r="OWU29" s="25"/>
      <c r="OWV29" s="25"/>
      <c r="OWW29" s="25"/>
      <c r="OWX29" s="25"/>
      <c r="OWY29" s="25"/>
      <c r="OWZ29" s="25"/>
      <c r="OXA29" s="25"/>
      <c r="OXB29" s="25"/>
      <c r="OXC29" s="25"/>
      <c r="OXD29" s="25"/>
      <c r="OXE29" s="25"/>
      <c r="OXF29" s="25"/>
      <c r="OXG29" s="25"/>
      <c r="OXH29" s="25"/>
      <c r="OXI29" s="25"/>
      <c r="OXJ29" s="25"/>
      <c r="OXK29" s="25"/>
      <c r="OXL29" s="25"/>
      <c r="OXM29" s="25"/>
      <c r="OXN29" s="25"/>
      <c r="OXO29" s="25"/>
      <c r="OXP29" s="25"/>
      <c r="OXQ29" s="25"/>
      <c r="OXR29" s="25"/>
      <c r="OXS29" s="25"/>
      <c r="OXT29" s="25"/>
      <c r="OXU29" s="25"/>
      <c r="OXV29" s="25"/>
      <c r="OXW29" s="25"/>
      <c r="OXX29" s="25"/>
      <c r="OXY29" s="25"/>
      <c r="OXZ29" s="25"/>
      <c r="OYA29" s="25"/>
      <c r="OYB29" s="25"/>
      <c r="OYC29" s="25"/>
      <c r="OYD29" s="25"/>
      <c r="OYE29" s="25"/>
      <c r="OYF29" s="25"/>
      <c r="OYG29" s="25"/>
      <c r="OYH29" s="25"/>
      <c r="OYI29" s="25"/>
      <c r="OYJ29" s="25"/>
      <c r="OYK29" s="25"/>
      <c r="OYL29" s="25"/>
      <c r="OYM29" s="25"/>
      <c r="OYN29" s="25"/>
      <c r="OYO29" s="25"/>
      <c r="OYP29" s="25"/>
      <c r="OYQ29" s="25"/>
      <c r="OYR29" s="25"/>
      <c r="OYS29" s="25"/>
      <c r="OYT29" s="25"/>
      <c r="OYU29" s="25"/>
      <c r="OYV29" s="25"/>
      <c r="OYW29" s="25"/>
      <c r="OYX29" s="25"/>
      <c r="OYY29" s="25"/>
      <c r="OYZ29" s="25"/>
      <c r="OZA29" s="25"/>
      <c r="OZB29" s="25"/>
      <c r="OZC29" s="25"/>
      <c r="OZD29" s="25"/>
      <c r="OZE29" s="25"/>
      <c r="OZF29" s="25"/>
      <c r="OZG29" s="25"/>
      <c r="OZH29" s="25"/>
      <c r="OZI29" s="25"/>
      <c r="OZJ29" s="25"/>
      <c r="OZK29" s="25"/>
      <c r="OZL29" s="25"/>
      <c r="OZM29" s="25"/>
      <c r="OZN29" s="25"/>
      <c r="OZO29" s="25"/>
      <c r="OZP29" s="25"/>
      <c r="OZQ29" s="25"/>
      <c r="OZR29" s="25"/>
      <c r="OZS29" s="25"/>
      <c r="OZT29" s="25"/>
      <c r="OZU29" s="25"/>
      <c r="OZV29" s="25"/>
      <c r="OZW29" s="25"/>
      <c r="OZX29" s="25"/>
      <c r="OZY29" s="25"/>
      <c r="OZZ29" s="25"/>
      <c r="PAA29" s="25"/>
      <c r="PAB29" s="25"/>
      <c r="PAC29" s="25"/>
      <c r="PAD29" s="25"/>
      <c r="PAE29" s="25"/>
      <c r="PAF29" s="25"/>
      <c r="PAG29" s="25"/>
      <c r="PAH29" s="25"/>
      <c r="PAI29" s="25"/>
      <c r="PAJ29" s="25"/>
      <c r="PAK29" s="25"/>
      <c r="PAL29" s="25"/>
      <c r="PAM29" s="25"/>
      <c r="PAN29" s="25"/>
      <c r="PAO29" s="25"/>
      <c r="PAP29" s="25"/>
      <c r="PAQ29" s="25"/>
      <c r="PAR29" s="25"/>
      <c r="PAS29" s="25"/>
      <c r="PAT29" s="25"/>
      <c r="PAU29" s="25"/>
      <c r="PAV29" s="25"/>
      <c r="PAW29" s="25"/>
      <c r="PAX29" s="25"/>
      <c r="PAY29" s="25"/>
      <c r="PAZ29" s="25"/>
      <c r="PBA29" s="25"/>
      <c r="PBB29" s="25"/>
      <c r="PBC29" s="25"/>
      <c r="PBD29" s="25"/>
      <c r="PBE29" s="25"/>
      <c r="PBF29" s="25"/>
      <c r="PBG29" s="25"/>
      <c r="PBH29" s="25"/>
      <c r="PBI29" s="25"/>
      <c r="PBJ29" s="25"/>
      <c r="PBK29" s="25"/>
      <c r="PBL29" s="25"/>
      <c r="PBM29" s="25"/>
      <c r="PBN29" s="25"/>
      <c r="PBO29" s="25"/>
      <c r="PBP29" s="25"/>
      <c r="PBQ29" s="25"/>
      <c r="PBR29" s="25"/>
      <c r="PBS29" s="25"/>
      <c r="PBT29" s="25"/>
      <c r="PBU29" s="25"/>
      <c r="PBV29" s="25"/>
      <c r="PBW29" s="25"/>
      <c r="PBX29" s="25"/>
      <c r="PBY29" s="25"/>
      <c r="PBZ29" s="25"/>
      <c r="PCA29" s="25"/>
      <c r="PCB29" s="25"/>
      <c r="PCC29" s="25"/>
      <c r="PCD29" s="25"/>
      <c r="PCE29" s="25"/>
      <c r="PCF29" s="25"/>
      <c r="PCG29" s="25"/>
      <c r="PCH29" s="25"/>
      <c r="PCI29" s="25"/>
      <c r="PCJ29" s="25"/>
      <c r="PCK29" s="25"/>
      <c r="PCL29" s="25"/>
      <c r="PCM29" s="25"/>
      <c r="PCN29" s="25"/>
      <c r="PCO29" s="25"/>
      <c r="PCP29" s="25"/>
      <c r="PCQ29" s="25"/>
      <c r="PCR29" s="25"/>
      <c r="PCS29" s="25"/>
      <c r="PCT29" s="25"/>
      <c r="PCU29" s="25"/>
      <c r="PCV29" s="25"/>
      <c r="PCW29" s="25"/>
      <c r="PCX29" s="25"/>
      <c r="PCY29" s="25"/>
      <c r="PCZ29" s="25"/>
      <c r="PDA29" s="25"/>
      <c r="PDB29" s="25"/>
      <c r="PDC29" s="25"/>
      <c r="PDD29" s="25"/>
      <c r="PDE29" s="25"/>
      <c r="PDF29" s="25"/>
      <c r="PDG29" s="25"/>
      <c r="PDH29" s="25"/>
      <c r="PDI29" s="25"/>
      <c r="PDJ29" s="25"/>
      <c r="PDK29" s="25"/>
      <c r="PDL29" s="25"/>
      <c r="PDM29" s="25"/>
      <c r="PDN29" s="25"/>
      <c r="PDO29" s="25"/>
      <c r="PDP29" s="25"/>
      <c r="PDQ29" s="25"/>
      <c r="PDR29" s="25"/>
      <c r="PDS29" s="25"/>
      <c r="PDT29" s="25"/>
      <c r="PDU29" s="25"/>
      <c r="PDV29" s="25"/>
      <c r="PDW29" s="25"/>
      <c r="PDX29" s="25"/>
      <c r="PDY29" s="25"/>
      <c r="PDZ29" s="25"/>
      <c r="PEA29" s="25"/>
      <c r="PEB29" s="25"/>
      <c r="PEC29" s="25"/>
      <c r="PED29" s="25"/>
      <c r="PEE29" s="25"/>
      <c r="PEF29" s="25"/>
      <c r="PEG29" s="25"/>
      <c r="PEH29" s="25"/>
      <c r="PEI29" s="25"/>
      <c r="PEJ29" s="25"/>
      <c r="PEK29" s="25"/>
      <c r="PEL29" s="25"/>
      <c r="PEM29" s="25"/>
      <c r="PEN29" s="25"/>
      <c r="PEO29" s="25"/>
      <c r="PEP29" s="25"/>
      <c r="PEQ29" s="25"/>
      <c r="PER29" s="25"/>
      <c r="PES29" s="25"/>
      <c r="PET29" s="25"/>
      <c r="PEU29" s="25"/>
      <c r="PEV29" s="25"/>
      <c r="PEW29" s="25"/>
      <c r="PEX29" s="25"/>
      <c r="PEY29" s="25"/>
      <c r="PEZ29" s="25"/>
      <c r="PFA29" s="25"/>
      <c r="PFB29" s="25"/>
      <c r="PFC29" s="25"/>
      <c r="PFD29" s="25"/>
      <c r="PFE29" s="25"/>
      <c r="PFF29" s="25"/>
      <c r="PFG29" s="25"/>
      <c r="PFH29" s="25"/>
      <c r="PFI29" s="25"/>
      <c r="PFJ29" s="25"/>
      <c r="PFK29" s="25"/>
      <c r="PFL29" s="25"/>
      <c r="PFM29" s="25"/>
      <c r="PFN29" s="25"/>
      <c r="PFO29" s="25"/>
      <c r="PFP29" s="25"/>
      <c r="PFQ29" s="25"/>
      <c r="PFR29" s="25"/>
      <c r="PFS29" s="25"/>
      <c r="PFT29" s="25"/>
      <c r="PFU29" s="25"/>
      <c r="PFV29" s="25"/>
      <c r="PFW29" s="25"/>
      <c r="PFX29" s="25"/>
      <c r="PFY29" s="25"/>
      <c r="PFZ29" s="25"/>
      <c r="PGA29" s="25"/>
      <c r="PGB29" s="25"/>
      <c r="PGC29" s="25"/>
      <c r="PGD29" s="25"/>
      <c r="PGE29" s="25"/>
      <c r="PGF29" s="25"/>
      <c r="PGG29" s="25"/>
      <c r="PGH29" s="25"/>
      <c r="PGI29" s="25"/>
      <c r="PGJ29" s="25"/>
      <c r="PGK29" s="25"/>
      <c r="PGL29" s="25"/>
      <c r="PGM29" s="25"/>
      <c r="PGN29" s="25"/>
      <c r="PGO29" s="25"/>
      <c r="PGP29" s="25"/>
      <c r="PGQ29" s="25"/>
      <c r="PGR29" s="25"/>
      <c r="PGS29" s="25"/>
      <c r="PGT29" s="25"/>
      <c r="PGU29" s="25"/>
      <c r="PGV29" s="25"/>
      <c r="PGW29" s="25"/>
      <c r="PGX29" s="25"/>
      <c r="PGY29" s="25"/>
      <c r="PGZ29" s="25"/>
      <c r="PHA29" s="25"/>
      <c r="PHB29" s="25"/>
      <c r="PHC29" s="25"/>
      <c r="PHD29" s="25"/>
      <c r="PHE29" s="25"/>
      <c r="PHF29" s="25"/>
      <c r="PHG29" s="25"/>
      <c r="PHH29" s="25"/>
      <c r="PHI29" s="25"/>
      <c r="PHJ29" s="25"/>
      <c r="PHK29" s="25"/>
      <c r="PHL29" s="25"/>
      <c r="PHM29" s="25"/>
      <c r="PHN29" s="25"/>
      <c r="PHO29" s="25"/>
      <c r="PHP29" s="25"/>
      <c r="PHQ29" s="25"/>
      <c r="PHR29" s="25"/>
      <c r="PHS29" s="25"/>
      <c r="PHT29" s="25"/>
      <c r="PHU29" s="25"/>
      <c r="PHV29" s="25"/>
      <c r="PHW29" s="25"/>
      <c r="PHX29" s="25"/>
      <c r="PHY29" s="25"/>
      <c r="PHZ29" s="25"/>
      <c r="PIA29" s="25"/>
      <c r="PIB29" s="25"/>
      <c r="PIC29" s="25"/>
      <c r="PID29" s="25"/>
      <c r="PIE29" s="25"/>
      <c r="PIF29" s="25"/>
      <c r="PIG29" s="25"/>
      <c r="PIH29" s="25"/>
      <c r="PII29" s="25"/>
      <c r="PIJ29" s="25"/>
      <c r="PIK29" s="25"/>
      <c r="PIL29" s="25"/>
      <c r="PIM29" s="25"/>
      <c r="PIN29" s="25"/>
      <c r="PIO29" s="25"/>
      <c r="PIP29" s="25"/>
      <c r="PIQ29" s="25"/>
      <c r="PIR29" s="25"/>
      <c r="PIS29" s="25"/>
      <c r="PIT29" s="25"/>
      <c r="PIU29" s="25"/>
      <c r="PIV29" s="25"/>
      <c r="PIW29" s="25"/>
      <c r="PIX29" s="25"/>
      <c r="PIY29" s="25"/>
      <c r="PIZ29" s="25"/>
      <c r="PJA29" s="25"/>
      <c r="PJB29" s="25"/>
      <c r="PJC29" s="25"/>
      <c r="PJD29" s="25"/>
      <c r="PJE29" s="25"/>
      <c r="PJF29" s="25"/>
      <c r="PJG29" s="25"/>
      <c r="PJH29" s="25"/>
      <c r="PJI29" s="25"/>
      <c r="PJJ29" s="25"/>
      <c r="PJK29" s="25"/>
      <c r="PJL29" s="25"/>
      <c r="PJM29" s="25"/>
      <c r="PJN29" s="25"/>
      <c r="PJO29" s="25"/>
      <c r="PJP29" s="25"/>
      <c r="PJQ29" s="25"/>
      <c r="PJR29" s="25"/>
      <c r="PJS29" s="25"/>
      <c r="PJT29" s="25"/>
      <c r="PJU29" s="25"/>
      <c r="PJV29" s="25"/>
      <c r="PJW29" s="25"/>
      <c r="PJX29" s="25"/>
      <c r="PJY29" s="25"/>
      <c r="PJZ29" s="25"/>
      <c r="PKA29" s="25"/>
      <c r="PKB29" s="25"/>
      <c r="PKC29" s="25"/>
      <c r="PKD29" s="25"/>
      <c r="PKE29" s="25"/>
      <c r="PKF29" s="25"/>
      <c r="PKG29" s="25"/>
      <c r="PKH29" s="25"/>
      <c r="PKI29" s="25"/>
      <c r="PKJ29" s="25"/>
      <c r="PKK29" s="25"/>
      <c r="PKL29" s="25"/>
      <c r="PKM29" s="25"/>
      <c r="PKN29" s="25"/>
      <c r="PKO29" s="25"/>
      <c r="PKP29" s="25"/>
      <c r="PKQ29" s="25"/>
      <c r="PKR29" s="25"/>
      <c r="PKS29" s="25"/>
      <c r="PKT29" s="25"/>
      <c r="PKU29" s="25"/>
      <c r="PKV29" s="25"/>
      <c r="PKW29" s="25"/>
      <c r="PKX29" s="25"/>
      <c r="PKY29" s="25"/>
      <c r="PKZ29" s="25"/>
      <c r="PLA29" s="25"/>
      <c r="PLB29" s="25"/>
      <c r="PLC29" s="25"/>
      <c r="PLD29" s="25"/>
      <c r="PLE29" s="25"/>
      <c r="PLF29" s="25"/>
      <c r="PLG29" s="25"/>
      <c r="PLH29" s="25"/>
      <c r="PLI29" s="25"/>
      <c r="PLJ29" s="25"/>
      <c r="PLK29" s="25"/>
      <c r="PLL29" s="25"/>
      <c r="PLM29" s="25"/>
      <c r="PLN29" s="25"/>
      <c r="PLO29" s="25"/>
      <c r="PLP29" s="25"/>
      <c r="PLQ29" s="25"/>
      <c r="PLR29" s="25"/>
      <c r="PLS29" s="25"/>
      <c r="PLT29" s="25"/>
      <c r="PLU29" s="25"/>
      <c r="PLV29" s="25"/>
      <c r="PLW29" s="25"/>
      <c r="PLX29" s="25"/>
      <c r="PLY29" s="25"/>
      <c r="PLZ29" s="25"/>
      <c r="PMA29" s="25"/>
      <c r="PMB29" s="25"/>
      <c r="PMC29" s="25"/>
      <c r="PMD29" s="25"/>
      <c r="PME29" s="25"/>
      <c r="PMF29" s="25"/>
      <c r="PMG29" s="25"/>
      <c r="PMH29" s="25"/>
      <c r="PMI29" s="25"/>
      <c r="PMJ29" s="25"/>
      <c r="PMK29" s="25"/>
      <c r="PML29" s="25"/>
      <c r="PMM29" s="25"/>
      <c r="PMN29" s="25"/>
      <c r="PMO29" s="25"/>
      <c r="PMP29" s="25"/>
      <c r="PMQ29" s="25"/>
      <c r="PMR29" s="25"/>
      <c r="PMS29" s="25"/>
      <c r="PMT29" s="25"/>
      <c r="PMU29" s="25"/>
      <c r="PMV29" s="25"/>
      <c r="PMW29" s="25"/>
      <c r="PMX29" s="25"/>
      <c r="PMY29" s="25"/>
      <c r="PMZ29" s="25"/>
      <c r="PNA29" s="25"/>
      <c r="PNB29" s="25"/>
      <c r="PNC29" s="25"/>
      <c r="PND29" s="25"/>
      <c r="PNE29" s="25"/>
      <c r="PNF29" s="25"/>
      <c r="PNG29" s="25"/>
      <c r="PNH29" s="25"/>
      <c r="PNI29" s="25"/>
      <c r="PNJ29" s="25"/>
      <c r="PNK29" s="25"/>
      <c r="PNL29" s="25"/>
      <c r="PNM29" s="25"/>
      <c r="PNN29" s="25"/>
      <c r="PNO29" s="25"/>
      <c r="PNP29" s="25"/>
      <c r="PNQ29" s="25"/>
      <c r="PNR29" s="25"/>
      <c r="PNS29" s="25"/>
      <c r="PNT29" s="25"/>
      <c r="PNU29" s="25"/>
      <c r="PNV29" s="25"/>
      <c r="PNW29" s="25"/>
      <c r="PNX29" s="25"/>
      <c r="PNY29" s="25"/>
      <c r="PNZ29" s="25"/>
      <c r="POA29" s="25"/>
      <c r="POB29" s="25"/>
      <c r="POC29" s="25"/>
      <c r="POD29" s="25"/>
      <c r="POE29" s="25"/>
      <c r="POF29" s="25"/>
      <c r="POG29" s="25"/>
      <c r="POH29" s="25"/>
      <c r="POI29" s="25"/>
      <c r="POJ29" s="25"/>
      <c r="POK29" s="25"/>
      <c r="POL29" s="25"/>
      <c r="POM29" s="25"/>
      <c r="PON29" s="25"/>
      <c r="POO29" s="25"/>
      <c r="POP29" s="25"/>
      <c r="POQ29" s="25"/>
      <c r="POR29" s="25"/>
      <c r="POS29" s="25"/>
      <c r="POT29" s="25"/>
      <c r="POU29" s="25"/>
      <c r="POV29" s="25"/>
      <c r="POW29" s="25"/>
      <c r="POX29" s="25"/>
      <c r="POY29" s="25"/>
      <c r="POZ29" s="25"/>
      <c r="PPA29" s="25"/>
      <c r="PPB29" s="25"/>
      <c r="PPC29" s="25"/>
      <c r="PPD29" s="25"/>
      <c r="PPE29" s="25"/>
      <c r="PPF29" s="25"/>
      <c r="PPG29" s="25"/>
      <c r="PPH29" s="25"/>
      <c r="PPI29" s="25"/>
      <c r="PPJ29" s="25"/>
      <c r="PPK29" s="25"/>
      <c r="PPL29" s="25"/>
      <c r="PPM29" s="25"/>
      <c r="PPN29" s="25"/>
      <c r="PPO29" s="25"/>
      <c r="PPP29" s="25"/>
      <c r="PPQ29" s="25"/>
      <c r="PPR29" s="25"/>
      <c r="PPS29" s="25"/>
      <c r="PPT29" s="25"/>
      <c r="PPU29" s="25"/>
      <c r="PPV29" s="25"/>
      <c r="PPW29" s="25"/>
      <c r="PPX29" s="25"/>
      <c r="PPY29" s="25"/>
      <c r="PPZ29" s="25"/>
      <c r="PQA29" s="25"/>
      <c r="PQB29" s="25"/>
      <c r="PQC29" s="25"/>
      <c r="PQD29" s="25"/>
      <c r="PQE29" s="25"/>
      <c r="PQF29" s="25"/>
      <c r="PQG29" s="25"/>
      <c r="PQH29" s="25"/>
      <c r="PQI29" s="25"/>
      <c r="PQJ29" s="25"/>
      <c r="PQK29" s="25"/>
      <c r="PQL29" s="25"/>
      <c r="PQM29" s="25"/>
      <c r="PQN29" s="25"/>
      <c r="PQO29" s="25"/>
      <c r="PQP29" s="25"/>
      <c r="PQQ29" s="25"/>
      <c r="PQR29" s="25"/>
      <c r="PQS29" s="25"/>
      <c r="PQT29" s="25"/>
      <c r="PQU29" s="25"/>
      <c r="PQV29" s="25"/>
      <c r="PQW29" s="25"/>
      <c r="PQX29" s="25"/>
      <c r="PQY29" s="25"/>
      <c r="PQZ29" s="25"/>
      <c r="PRA29" s="25"/>
      <c r="PRB29" s="25"/>
      <c r="PRC29" s="25"/>
      <c r="PRD29" s="25"/>
      <c r="PRE29" s="25"/>
      <c r="PRF29" s="25"/>
      <c r="PRG29" s="25"/>
      <c r="PRH29" s="25"/>
      <c r="PRI29" s="25"/>
      <c r="PRJ29" s="25"/>
      <c r="PRK29" s="25"/>
      <c r="PRL29" s="25"/>
      <c r="PRM29" s="25"/>
      <c r="PRN29" s="25"/>
      <c r="PRO29" s="25"/>
      <c r="PRP29" s="25"/>
      <c r="PRQ29" s="25"/>
      <c r="PRR29" s="25"/>
      <c r="PRS29" s="25"/>
      <c r="PRT29" s="25"/>
      <c r="PRU29" s="25"/>
      <c r="PRV29" s="25"/>
      <c r="PRW29" s="25"/>
      <c r="PRX29" s="25"/>
      <c r="PRY29" s="25"/>
      <c r="PRZ29" s="25"/>
      <c r="PSA29" s="25"/>
      <c r="PSB29" s="25"/>
      <c r="PSC29" s="25"/>
      <c r="PSD29" s="25"/>
      <c r="PSE29" s="25"/>
      <c r="PSF29" s="25"/>
      <c r="PSG29" s="25"/>
      <c r="PSH29" s="25"/>
      <c r="PSI29" s="25"/>
      <c r="PSJ29" s="25"/>
      <c r="PSK29" s="25"/>
      <c r="PSL29" s="25"/>
      <c r="PSM29" s="25"/>
      <c r="PSN29" s="25"/>
      <c r="PSO29" s="25"/>
      <c r="PSP29" s="25"/>
      <c r="PSQ29" s="25"/>
      <c r="PSR29" s="25"/>
      <c r="PSS29" s="25"/>
      <c r="PST29" s="25"/>
      <c r="PSU29" s="25"/>
      <c r="PSV29" s="25"/>
      <c r="PSW29" s="25"/>
      <c r="PSX29" s="25"/>
      <c r="PSY29" s="25"/>
      <c r="PSZ29" s="25"/>
      <c r="PTA29" s="25"/>
      <c r="PTB29" s="25"/>
      <c r="PTC29" s="25"/>
      <c r="PTD29" s="25"/>
      <c r="PTE29" s="25"/>
      <c r="PTF29" s="25"/>
      <c r="PTG29" s="25"/>
      <c r="PTH29" s="25"/>
      <c r="PTI29" s="25"/>
      <c r="PTJ29" s="25"/>
      <c r="PTK29" s="25"/>
      <c r="PTL29" s="25"/>
      <c r="PTM29" s="25"/>
      <c r="PTN29" s="25"/>
      <c r="PTO29" s="25"/>
      <c r="PTP29" s="25"/>
      <c r="PTQ29" s="25"/>
      <c r="PTR29" s="25"/>
      <c r="PTS29" s="25"/>
      <c r="PTT29" s="25"/>
      <c r="PTU29" s="25"/>
      <c r="PTV29" s="25"/>
      <c r="PTW29" s="25"/>
      <c r="PTX29" s="25"/>
      <c r="PTY29" s="25"/>
      <c r="PTZ29" s="25"/>
      <c r="PUA29" s="25"/>
      <c r="PUB29" s="25"/>
      <c r="PUC29" s="25"/>
      <c r="PUD29" s="25"/>
      <c r="PUE29" s="25"/>
      <c r="PUF29" s="25"/>
      <c r="PUG29" s="25"/>
      <c r="PUH29" s="25"/>
      <c r="PUI29" s="25"/>
      <c r="PUJ29" s="25"/>
      <c r="PUK29" s="25"/>
      <c r="PUL29" s="25"/>
      <c r="PUM29" s="25"/>
      <c r="PUN29" s="25"/>
      <c r="PUO29" s="25"/>
      <c r="PUP29" s="25"/>
      <c r="PUQ29" s="25"/>
      <c r="PUR29" s="25"/>
      <c r="PUS29" s="25"/>
      <c r="PUT29" s="25"/>
      <c r="PUU29" s="25"/>
      <c r="PUV29" s="25"/>
      <c r="PUW29" s="25"/>
      <c r="PUX29" s="25"/>
      <c r="PUY29" s="25"/>
      <c r="PUZ29" s="25"/>
      <c r="PVA29" s="25"/>
      <c r="PVB29" s="25"/>
      <c r="PVC29" s="25"/>
      <c r="PVD29" s="25"/>
      <c r="PVE29" s="25"/>
      <c r="PVF29" s="25"/>
      <c r="PVG29" s="25"/>
      <c r="PVH29" s="25"/>
      <c r="PVI29" s="25"/>
      <c r="PVJ29" s="25"/>
      <c r="PVK29" s="25"/>
      <c r="PVL29" s="25"/>
      <c r="PVM29" s="25"/>
      <c r="PVN29" s="25"/>
      <c r="PVO29" s="25"/>
      <c r="PVP29" s="25"/>
      <c r="PVQ29" s="25"/>
      <c r="PVR29" s="25"/>
      <c r="PVS29" s="25"/>
      <c r="PVT29" s="25"/>
      <c r="PVU29" s="25"/>
      <c r="PVV29" s="25"/>
      <c r="PVW29" s="25"/>
      <c r="PVX29" s="25"/>
      <c r="PVY29" s="25"/>
      <c r="PVZ29" s="25"/>
      <c r="PWA29" s="25"/>
      <c r="PWB29" s="25"/>
      <c r="PWC29" s="25"/>
      <c r="PWD29" s="25"/>
      <c r="PWE29" s="25"/>
      <c r="PWF29" s="25"/>
      <c r="PWG29" s="25"/>
      <c r="PWH29" s="25"/>
      <c r="PWI29" s="25"/>
      <c r="PWJ29" s="25"/>
      <c r="PWK29" s="25"/>
      <c r="PWL29" s="25"/>
      <c r="PWM29" s="25"/>
      <c r="PWN29" s="25"/>
      <c r="PWO29" s="25"/>
      <c r="PWP29" s="25"/>
      <c r="PWQ29" s="25"/>
      <c r="PWR29" s="25"/>
      <c r="PWS29" s="25"/>
      <c r="PWT29" s="25"/>
      <c r="PWU29" s="25"/>
      <c r="PWV29" s="25"/>
      <c r="PWW29" s="25"/>
      <c r="PWX29" s="25"/>
      <c r="PWY29" s="25"/>
      <c r="PWZ29" s="25"/>
      <c r="PXA29" s="25"/>
      <c r="PXB29" s="25"/>
      <c r="PXC29" s="25"/>
      <c r="PXD29" s="25"/>
      <c r="PXE29" s="25"/>
      <c r="PXF29" s="25"/>
      <c r="PXG29" s="25"/>
      <c r="PXH29" s="25"/>
      <c r="PXI29" s="25"/>
      <c r="PXJ29" s="25"/>
      <c r="PXK29" s="25"/>
      <c r="PXL29" s="25"/>
      <c r="PXM29" s="25"/>
      <c r="PXN29" s="25"/>
      <c r="PXO29" s="25"/>
      <c r="PXP29" s="25"/>
      <c r="PXQ29" s="25"/>
      <c r="PXR29" s="25"/>
      <c r="PXS29" s="25"/>
      <c r="PXT29" s="25"/>
      <c r="PXU29" s="25"/>
      <c r="PXV29" s="25"/>
      <c r="PXW29" s="25"/>
      <c r="PXX29" s="25"/>
      <c r="PXY29" s="25"/>
      <c r="PXZ29" s="25"/>
      <c r="PYA29" s="25"/>
      <c r="PYB29" s="25"/>
      <c r="PYC29" s="25"/>
      <c r="PYD29" s="25"/>
      <c r="PYE29" s="25"/>
      <c r="PYF29" s="25"/>
      <c r="PYG29" s="25"/>
      <c r="PYH29" s="25"/>
      <c r="PYI29" s="25"/>
      <c r="PYJ29" s="25"/>
      <c r="PYK29" s="25"/>
      <c r="PYL29" s="25"/>
      <c r="PYM29" s="25"/>
      <c r="PYN29" s="25"/>
      <c r="PYO29" s="25"/>
      <c r="PYP29" s="25"/>
      <c r="PYQ29" s="25"/>
      <c r="PYR29" s="25"/>
      <c r="PYS29" s="25"/>
      <c r="PYT29" s="25"/>
      <c r="PYU29" s="25"/>
      <c r="PYV29" s="25"/>
      <c r="PYW29" s="25"/>
      <c r="PYX29" s="25"/>
      <c r="PYY29" s="25"/>
      <c r="PYZ29" s="25"/>
      <c r="PZA29" s="25"/>
      <c r="PZB29" s="25"/>
      <c r="PZC29" s="25"/>
      <c r="PZD29" s="25"/>
      <c r="PZE29" s="25"/>
      <c r="PZF29" s="25"/>
      <c r="PZG29" s="25"/>
      <c r="PZH29" s="25"/>
      <c r="PZI29" s="25"/>
      <c r="PZJ29" s="25"/>
      <c r="PZK29" s="25"/>
      <c r="PZL29" s="25"/>
      <c r="PZM29" s="25"/>
      <c r="PZN29" s="25"/>
      <c r="PZO29" s="25"/>
      <c r="PZP29" s="25"/>
      <c r="PZQ29" s="25"/>
      <c r="PZR29" s="25"/>
      <c r="PZS29" s="25"/>
      <c r="PZT29" s="25"/>
      <c r="PZU29" s="25"/>
      <c r="PZV29" s="25"/>
      <c r="PZW29" s="25"/>
      <c r="PZX29" s="25"/>
      <c r="PZY29" s="25"/>
      <c r="PZZ29" s="25"/>
      <c r="QAA29" s="25"/>
      <c r="QAB29" s="25"/>
      <c r="QAC29" s="25"/>
      <c r="QAD29" s="25"/>
      <c r="QAE29" s="25"/>
      <c r="QAF29" s="25"/>
      <c r="QAG29" s="25"/>
      <c r="QAH29" s="25"/>
      <c r="QAI29" s="25"/>
      <c r="QAJ29" s="25"/>
      <c r="QAK29" s="25"/>
      <c r="QAL29" s="25"/>
      <c r="QAM29" s="25"/>
      <c r="QAN29" s="25"/>
      <c r="QAO29" s="25"/>
      <c r="QAP29" s="25"/>
      <c r="QAQ29" s="25"/>
      <c r="QAR29" s="25"/>
      <c r="QAS29" s="25"/>
      <c r="QAT29" s="25"/>
      <c r="QAU29" s="25"/>
      <c r="QAV29" s="25"/>
      <c r="QAW29" s="25"/>
      <c r="QAX29" s="25"/>
      <c r="QAY29" s="25"/>
      <c r="QAZ29" s="25"/>
      <c r="QBA29" s="25"/>
      <c r="QBB29" s="25"/>
      <c r="QBC29" s="25"/>
      <c r="QBD29" s="25"/>
      <c r="QBE29" s="25"/>
      <c r="QBF29" s="25"/>
      <c r="QBG29" s="25"/>
      <c r="QBH29" s="25"/>
      <c r="QBI29" s="25"/>
      <c r="QBJ29" s="25"/>
      <c r="QBK29" s="25"/>
      <c r="QBL29" s="25"/>
      <c r="QBM29" s="25"/>
      <c r="QBN29" s="25"/>
      <c r="QBO29" s="25"/>
      <c r="QBP29" s="25"/>
      <c r="QBQ29" s="25"/>
      <c r="QBR29" s="25"/>
      <c r="QBS29" s="25"/>
      <c r="QBT29" s="25"/>
      <c r="QBU29" s="25"/>
      <c r="QBV29" s="25"/>
      <c r="QBW29" s="25"/>
      <c r="QBX29" s="25"/>
      <c r="QBY29" s="25"/>
      <c r="QBZ29" s="25"/>
      <c r="QCA29" s="25"/>
      <c r="QCB29" s="25"/>
      <c r="QCC29" s="25"/>
      <c r="QCD29" s="25"/>
      <c r="QCE29" s="25"/>
      <c r="QCF29" s="25"/>
      <c r="QCG29" s="25"/>
      <c r="QCH29" s="25"/>
      <c r="QCI29" s="25"/>
      <c r="QCJ29" s="25"/>
      <c r="QCK29" s="25"/>
      <c r="QCL29" s="25"/>
      <c r="QCM29" s="25"/>
      <c r="QCN29" s="25"/>
      <c r="QCO29" s="25"/>
      <c r="QCP29" s="25"/>
      <c r="QCQ29" s="25"/>
      <c r="QCR29" s="25"/>
      <c r="QCS29" s="25"/>
      <c r="QCT29" s="25"/>
      <c r="QCU29" s="25"/>
      <c r="QCV29" s="25"/>
      <c r="QCW29" s="25"/>
      <c r="QCX29" s="25"/>
      <c r="QCY29" s="25"/>
      <c r="QCZ29" s="25"/>
      <c r="QDA29" s="25"/>
      <c r="QDB29" s="25"/>
      <c r="QDC29" s="25"/>
      <c r="QDD29" s="25"/>
      <c r="QDE29" s="25"/>
      <c r="QDF29" s="25"/>
      <c r="QDG29" s="25"/>
      <c r="QDH29" s="25"/>
      <c r="QDI29" s="25"/>
      <c r="QDJ29" s="25"/>
      <c r="QDK29" s="25"/>
      <c r="QDL29" s="25"/>
      <c r="QDM29" s="25"/>
      <c r="QDN29" s="25"/>
      <c r="QDO29" s="25"/>
      <c r="QDP29" s="25"/>
      <c r="QDQ29" s="25"/>
      <c r="QDR29" s="25"/>
      <c r="QDS29" s="25"/>
      <c r="QDT29" s="25"/>
      <c r="QDU29" s="25"/>
      <c r="QDV29" s="25"/>
      <c r="QDW29" s="25"/>
      <c r="QDX29" s="25"/>
      <c r="QDY29" s="25"/>
      <c r="QDZ29" s="25"/>
      <c r="QEA29" s="25"/>
      <c r="QEB29" s="25"/>
      <c r="QEC29" s="25"/>
      <c r="QED29" s="25"/>
      <c r="QEE29" s="25"/>
      <c r="QEF29" s="25"/>
      <c r="QEG29" s="25"/>
      <c r="QEH29" s="25"/>
      <c r="QEI29" s="25"/>
      <c r="QEJ29" s="25"/>
      <c r="QEK29" s="25"/>
      <c r="QEL29" s="25"/>
      <c r="QEM29" s="25"/>
      <c r="QEN29" s="25"/>
      <c r="QEO29" s="25"/>
      <c r="QEP29" s="25"/>
      <c r="QEQ29" s="25"/>
      <c r="QER29" s="25"/>
      <c r="QES29" s="25"/>
      <c r="QET29" s="25"/>
      <c r="QEU29" s="25"/>
      <c r="QEV29" s="25"/>
      <c r="QEW29" s="25"/>
      <c r="QEX29" s="25"/>
      <c r="QEY29" s="25"/>
      <c r="QEZ29" s="25"/>
      <c r="QFA29" s="25"/>
      <c r="QFB29" s="25"/>
      <c r="QFC29" s="25"/>
      <c r="QFD29" s="25"/>
      <c r="QFE29" s="25"/>
      <c r="QFF29" s="25"/>
      <c r="QFG29" s="25"/>
      <c r="QFH29" s="25"/>
      <c r="QFI29" s="25"/>
      <c r="QFJ29" s="25"/>
      <c r="QFK29" s="25"/>
      <c r="QFL29" s="25"/>
      <c r="QFM29" s="25"/>
      <c r="QFN29" s="25"/>
      <c r="QFO29" s="25"/>
      <c r="QFP29" s="25"/>
      <c r="QFQ29" s="25"/>
      <c r="QFR29" s="25"/>
      <c r="QFS29" s="25"/>
      <c r="QFT29" s="25"/>
      <c r="QFU29" s="25"/>
      <c r="QFV29" s="25"/>
      <c r="QFW29" s="25"/>
      <c r="QFX29" s="25"/>
      <c r="QFY29" s="25"/>
      <c r="QFZ29" s="25"/>
      <c r="QGA29" s="25"/>
      <c r="QGB29" s="25"/>
      <c r="QGC29" s="25"/>
      <c r="QGD29" s="25"/>
      <c r="QGE29" s="25"/>
      <c r="QGF29" s="25"/>
      <c r="QGG29" s="25"/>
      <c r="QGH29" s="25"/>
      <c r="QGI29" s="25"/>
      <c r="QGJ29" s="25"/>
      <c r="QGK29" s="25"/>
      <c r="QGL29" s="25"/>
      <c r="QGM29" s="25"/>
      <c r="QGN29" s="25"/>
      <c r="QGO29" s="25"/>
      <c r="QGP29" s="25"/>
      <c r="QGQ29" s="25"/>
      <c r="QGR29" s="25"/>
      <c r="QGS29" s="25"/>
      <c r="QGT29" s="25"/>
      <c r="QGU29" s="25"/>
      <c r="QGV29" s="25"/>
      <c r="QGW29" s="25"/>
      <c r="QGX29" s="25"/>
      <c r="QGY29" s="25"/>
      <c r="QGZ29" s="25"/>
      <c r="QHA29" s="25"/>
      <c r="QHB29" s="25"/>
      <c r="QHC29" s="25"/>
      <c r="QHD29" s="25"/>
      <c r="QHE29" s="25"/>
      <c r="QHF29" s="25"/>
      <c r="QHG29" s="25"/>
      <c r="QHH29" s="25"/>
      <c r="QHI29" s="25"/>
      <c r="QHJ29" s="25"/>
      <c r="QHK29" s="25"/>
      <c r="QHL29" s="25"/>
      <c r="QHM29" s="25"/>
      <c r="QHN29" s="25"/>
      <c r="QHO29" s="25"/>
      <c r="QHP29" s="25"/>
      <c r="QHQ29" s="25"/>
      <c r="QHR29" s="25"/>
      <c r="QHS29" s="25"/>
      <c r="QHT29" s="25"/>
      <c r="QHU29" s="25"/>
      <c r="QHV29" s="25"/>
      <c r="QHW29" s="25"/>
      <c r="QHX29" s="25"/>
      <c r="QHY29" s="25"/>
      <c r="QHZ29" s="25"/>
      <c r="QIA29" s="25"/>
      <c r="QIB29" s="25"/>
      <c r="QIC29" s="25"/>
      <c r="QID29" s="25"/>
      <c r="QIE29" s="25"/>
      <c r="QIF29" s="25"/>
      <c r="QIG29" s="25"/>
      <c r="QIH29" s="25"/>
      <c r="QII29" s="25"/>
      <c r="QIJ29" s="25"/>
      <c r="QIK29" s="25"/>
      <c r="QIL29" s="25"/>
      <c r="QIM29" s="25"/>
      <c r="QIN29" s="25"/>
      <c r="QIO29" s="25"/>
      <c r="QIP29" s="25"/>
      <c r="QIQ29" s="25"/>
      <c r="QIR29" s="25"/>
      <c r="QIS29" s="25"/>
      <c r="QIT29" s="25"/>
      <c r="QIU29" s="25"/>
      <c r="QIV29" s="25"/>
      <c r="QIW29" s="25"/>
      <c r="QIX29" s="25"/>
      <c r="QIY29" s="25"/>
      <c r="QIZ29" s="25"/>
      <c r="QJA29" s="25"/>
      <c r="QJB29" s="25"/>
      <c r="QJC29" s="25"/>
      <c r="QJD29" s="25"/>
      <c r="QJE29" s="25"/>
      <c r="QJF29" s="25"/>
      <c r="QJG29" s="25"/>
      <c r="QJH29" s="25"/>
      <c r="QJI29" s="25"/>
      <c r="QJJ29" s="25"/>
      <c r="QJK29" s="25"/>
      <c r="QJL29" s="25"/>
      <c r="QJM29" s="25"/>
      <c r="QJN29" s="25"/>
      <c r="QJO29" s="25"/>
      <c r="QJP29" s="25"/>
      <c r="QJQ29" s="25"/>
      <c r="QJR29" s="25"/>
      <c r="QJS29" s="25"/>
      <c r="QJT29" s="25"/>
      <c r="QJU29" s="25"/>
      <c r="QJV29" s="25"/>
      <c r="QJW29" s="25"/>
      <c r="QJX29" s="25"/>
      <c r="QJY29" s="25"/>
      <c r="QJZ29" s="25"/>
      <c r="QKA29" s="25"/>
      <c r="QKB29" s="25"/>
      <c r="QKC29" s="25"/>
      <c r="QKD29" s="25"/>
      <c r="QKE29" s="25"/>
      <c r="QKF29" s="25"/>
      <c r="QKG29" s="25"/>
      <c r="QKH29" s="25"/>
      <c r="QKI29" s="25"/>
      <c r="QKJ29" s="25"/>
      <c r="QKK29" s="25"/>
      <c r="QKL29" s="25"/>
      <c r="QKM29" s="25"/>
      <c r="QKN29" s="25"/>
      <c r="QKO29" s="25"/>
      <c r="QKP29" s="25"/>
      <c r="QKQ29" s="25"/>
      <c r="QKR29" s="25"/>
      <c r="QKS29" s="25"/>
      <c r="QKT29" s="25"/>
      <c r="QKU29" s="25"/>
      <c r="QKV29" s="25"/>
      <c r="QKW29" s="25"/>
      <c r="QKX29" s="25"/>
      <c r="QKY29" s="25"/>
      <c r="QKZ29" s="25"/>
      <c r="QLA29" s="25"/>
      <c r="QLB29" s="25"/>
      <c r="QLC29" s="25"/>
      <c r="QLD29" s="25"/>
      <c r="QLE29" s="25"/>
      <c r="QLF29" s="25"/>
      <c r="QLG29" s="25"/>
      <c r="QLH29" s="25"/>
      <c r="QLI29" s="25"/>
      <c r="QLJ29" s="25"/>
      <c r="QLK29" s="25"/>
      <c r="QLL29" s="25"/>
      <c r="QLM29" s="25"/>
      <c r="QLN29" s="25"/>
      <c r="QLO29" s="25"/>
      <c r="QLP29" s="25"/>
      <c r="QLQ29" s="25"/>
      <c r="QLR29" s="25"/>
      <c r="QLS29" s="25"/>
      <c r="QLT29" s="25"/>
      <c r="QLU29" s="25"/>
      <c r="QLV29" s="25"/>
      <c r="QLW29" s="25"/>
      <c r="QLX29" s="25"/>
      <c r="QLY29" s="25"/>
      <c r="QLZ29" s="25"/>
      <c r="QMA29" s="25"/>
      <c r="QMB29" s="25"/>
      <c r="QMC29" s="25"/>
      <c r="QMD29" s="25"/>
      <c r="QME29" s="25"/>
      <c r="QMF29" s="25"/>
      <c r="QMG29" s="25"/>
      <c r="QMH29" s="25"/>
      <c r="QMI29" s="25"/>
      <c r="QMJ29" s="25"/>
      <c r="QMK29" s="25"/>
      <c r="QML29" s="25"/>
      <c r="QMM29" s="25"/>
      <c r="QMN29" s="25"/>
      <c r="QMO29" s="25"/>
      <c r="QMP29" s="25"/>
      <c r="QMQ29" s="25"/>
      <c r="QMR29" s="25"/>
      <c r="QMS29" s="25"/>
      <c r="QMT29" s="25"/>
      <c r="QMU29" s="25"/>
      <c r="QMV29" s="25"/>
      <c r="QMW29" s="25"/>
      <c r="QMX29" s="25"/>
      <c r="QMY29" s="25"/>
      <c r="QMZ29" s="25"/>
      <c r="QNA29" s="25"/>
      <c r="QNB29" s="25"/>
      <c r="QNC29" s="25"/>
      <c r="QND29" s="25"/>
      <c r="QNE29" s="25"/>
      <c r="QNF29" s="25"/>
      <c r="QNG29" s="25"/>
      <c r="QNH29" s="25"/>
      <c r="QNI29" s="25"/>
      <c r="QNJ29" s="25"/>
      <c r="QNK29" s="25"/>
      <c r="QNL29" s="25"/>
      <c r="QNM29" s="25"/>
      <c r="QNN29" s="25"/>
      <c r="QNO29" s="25"/>
      <c r="QNP29" s="25"/>
      <c r="QNQ29" s="25"/>
      <c r="QNR29" s="25"/>
      <c r="QNS29" s="25"/>
      <c r="QNT29" s="25"/>
      <c r="QNU29" s="25"/>
      <c r="QNV29" s="25"/>
      <c r="QNW29" s="25"/>
      <c r="QNX29" s="25"/>
      <c r="QNY29" s="25"/>
      <c r="QNZ29" s="25"/>
      <c r="QOA29" s="25"/>
      <c r="QOB29" s="25"/>
      <c r="QOC29" s="25"/>
      <c r="QOD29" s="25"/>
      <c r="QOE29" s="25"/>
      <c r="QOF29" s="25"/>
      <c r="QOG29" s="25"/>
      <c r="QOH29" s="25"/>
      <c r="QOI29" s="25"/>
      <c r="QOJ29" s="25"/>
      <c r="QOK29" s="25"/>
      <c r="QOL29" s="25"/>
      <c r="QOM29" s="25"/>
      <c r="QON29" s="25"/>
      <c r="QOO29" s="25"/>
      <c r="QOP29" s="25"/>
      <c r="QOQ29" s="25"/>
      <c r="QOR29" s="25"/>
      <c r="QOS29" s="25"/>
      <c r="QOT29" s="25"/>
      <c r="QOU29" s="25"/>
      <c r="QOV29" s="25"/>
      <c r="QOW29" s="25"/>
      <c r="QOX29" s="25"/>
      <c r="QOY29" s="25"/>
      <c r="QOZ29" s="25"/>
      <c r="QPA29" s="25"/>
      <c r="QPB29" s="25"/>
      <c r="QPC29" s="25"/>
      <c r="QPD29" s="25"/>
      <c r="QPE29" s="25"/>
      <c r="QPF29" s="25"/>
      <c r="QPG29" s="25"/>
      <c r="QPH29" s="25"/>
      <c r="QPI29" s="25"/>
      <c r="QPJ29" s="25"/>
      <c r="QPK29" s="25"/>
      <c r="QPL29" s="25"/>
      <c r="QPM29" s="25"/>
      <c r="QPN29" s="25"/>
      <c r="QPO29" s="25"/>
      <c r="QPP29" s="25"/>
      <c r="QPQ29" s="25"/>
      <c r="QPR29" s="25"/>
      <c r="QPS29" s="25"/>
      <c r="QPT29" s="25"/>
      <c r="QPU29" s="25"/>
      <c r="QPV29" s="25"/>
      <c r="QPW29" s="25"/>
      <c r="QPX29" s="25"/>
      <c r="QPY29" s="25"/>
      <c r="QPZ29" s="25"/>
      <c r="QQA29" s="25"/>
      <c r="QQB29" s="25"/>
      <c r="QQC29" s="25"/>
      <c r="QQD29" s="25"/>
      <c r="QQE29" s="25"/>
      <c r="QQF29" s="25"/>
      <c r="QQG29" s="25"/>
      <c r="QQH29" s="25"/>
      <c r="QQI29" s="25"/>
      <c r="QQJ29" s="25"/>
      <c r="QQK29" s="25"/>
      <c r="QQL29" s="25"/>
      <c r="QQM29" s="25"/>
      <c r="QQN29" s="25"/>
      <c r="QQO29" s="25"/>
      <c r="QQP29" s="25"/>
      <c r="QQQ29" s="25"/>
      <c r="QQR29" s="25"/>
      <c r="QQS29" s="25"/>
      <c r="QQT29" s="25"/>
      <c r="QQU29" s="25"/>
      <c r="QQV29" s="25"/>
      <c r="QQW29" s="25"/>
      <c r="QQX29" s="25"/>
      <c r="QQY29" s="25"/>
      <c r="QQZ29" s="25"/>
      <c r="QRA29" s="25"/>
      <c r="QRB29" s="25"/>
      <c r="QRC29" s="25"/>
      <c r="QRD29" s="25"/>
      <c r="QRE29" s="25"/>
      <c r="QRF29" s="25"/>
      <c r="QRG29" s="25"/>
      <c r="QRH29" s="25"/>
      <c r="QRI29" s="25"/>
      <c r="QRJ29" s="25"/>
      <c r="QRK29" s="25"/>
      <c r="QRL29" s="25"/>
      <c r="QRM29" s="25"/>
      <c r="QRN29" s="25"/>
      <c r="QRO29" s="25"/>
      <c r="QRP29" s="25"/>
      <c r="QRQ29" s="25"/>
      <c r="QRR29" s="25"/>
      <c r="QRS29" s="25"/>
      <c r="QRT29" s="25"/>
      <c r="QRU29" s="25"/>
      <c r="QRV29" s="25"/>
      <c r="QRW29" s="25"/>
      <c r="QRX29" s="25"/>
      <c r="QRY29" s="25"/>
      <c r="QRZ29" s="25"/>
      <c r="QSA29" s="25"/>
      <c r="QSB29" s="25"/>
      <c r="QSC29" s="25"/>
      <c r="QSD29" s="25"/>
      <c r="QSE29" s="25"/>
      <c r="QSF29" s="25"/>
      <c r="QSG29" s="25"/>
      <c r="QSH29" s="25"/>
      <c r="QSI29" s="25"/>
      <c r="QSJ29" s="25"/>
      <c r="QSK29" s="25"/>
      <c r="QSL29" s="25"/>
      <c r="QSM29" s="25"/>
      <c r="QSN29" s="25"/>
      <c r="QSO29" s="25"/>
      <c r="QSP29" s="25"/>
      <c r="QSQ29" s="25"/>
      <c r="QSR29" s="25"/>
      <c r="QSS29" s="25"/>
      <c r="QST29" s="25"/>
      <c r="QSU29" s="25"/>
      <c r="QSV29" s="25"/>
      <c r="QSW29" s="25"/>
      <c r="QSX29" s="25"/>
      <c r="QSY29" s="25"/>
      <c r="QSZ29" s="25"/>
      <c r="QTA29" s="25"/>
      <c r="QTB29" s="25"/>
      <c r="QTC29" s="25"/>
      <c r="QTD29" s="25"/>
      <c r="QTE29" s="25"/>
      <c r="QTF29" s="25"/>
      <c r="QTG29" s="25"/>
      <c r="QTH29" s="25"/>
      <c r="QTI29" s="25"/>
      <c r="QTJ29" s="25"/>
      <c r="QTK29" s="25"/>
      <c r="QTL29" s="25"/>
      <c r="QTM29" s="25"/>
      <c r="QTN29" s="25"/>
      <c r="QTO29" s="25"/>
      <c r="QTP29" s="25"/>
      <c r="QTQ29" s="25"/>
      <c r="QTR29" s="25"/>
      <c r="QTS29" s="25"/>
      <c r="QTT29" s="25"/>
      <c r="QTU29" s="25"/>
      <c r="QTV29" s="25"/>
      <c r="QTW29" s="25"/>
      <c r="QTX29" s="25"/>
      <c r="QTY29" s="25"/>
      <c r="QTZ29" s="25"/>
      <c r="QUA29" s="25"/>
      <c r="QUB29" s="25"/>
      <c r="QUC29" s="25"/>
      <c r="QUD29" s="25"/>
      <c r="QUE29" s="25"/>
      <c r="QUF29" s="25"/>
      <c r="QUG29" s="25"/>
      <c r="QUH29" s="25"/>
      <c r="QUI29" s="25"/>
      <c r="QUJ29" s="25"/>
      <c r="QUK29" s="25"/>
      <c r="QUL29" s="25"/>
      <c r="QUM29" s="25"/>
      <c r="QUN29" s="25"/>
      <c r="QUO29" s="25"/>
      <c r="QUP29" s="25"/>
      <c r="QUQ29" s="25"/>
      <c r="QUR29" s="25"/>
      <c r="QUS29" s="25"/>
      <c r="QUT29" s="25"/>
      <c r="QUU29" s="25"/>
      <c r="QUV29" s="25"/>
      <c r="QUW29" s="25"/>
      <c r="QUX29" s="25"/>
      <c r="QUY29" s="25"/>
      <c r="QUZ29" s="25"/>
      <c r="QVA29" s="25"/>
      <c r="QVB29" s="25"/>
      <c r="QVC29" s="25"/>
      <c r="QVD29" s="25"/>
      <c r="QVE29" s="25"/>
      <c r="QVF29" s="25"/>
      <c r="QVG29" s="25"/>
      <c r="QVH29" s="25"/>
      <c r="QVI29" s="25"/>
      <c r="QVJ29" s="25"/>
      <c r="QVK29" s="25"/>
      <c r="QVL29" s="25"/>
      <c r="QVM29" s="25"/>
      <c r="QVN29" s="25"/>
      <c r="QVO29" s="25"/>
      <c r="QVP29" s="25"/>
      <c r="QVQ29" s="25"/>
      <c r="QVR29" s="25"/>
      <c r="QVS29" s="25"/>
      <c r="QVT29" s="25"/>
      <c r="QVU29" s="25"/>
      <c r="QVV29" s="25"/>
      <c r="QVW29" s="25"/>
      <c r="QVX29" s="25"/>
      <c r="QVY29" s="25"/>
      <c r="QVZ29" s="25"/>
      <c r="QWA29" s="25"/>
      <c r="QWB29" s="25"/>
      <c r="QWC29" s="25"/>
      <c r="QWD29" s="25"/>
      <c r="QWE29" s="25"/>
      <c r="QWF29" s="25"/>
      <c r="QWG29" s="25"/>
      <c r="QWH29" s="25"/>
      <c r="QWI29" s="25"/>
      <c r="QWJ29" s="25"/>
      <c r="QWK29" s="25"/>
      <c r="QWL29" s="25"/>
      <c r="QWM29" s="25"/>
      <c r="QWN29" s="25"/>
      <c r="QWO29" s="25"/>
      <c r="QWP29" s="25"/>
      <c r="QWQ29" s="25"/>
      <c r="QWR29" s="25"/>
      <c r="QWS29" s="25"/>
      <c r="QWT29" s="25"/>
      <c r="QWU29" s="25"/>
      <c r="QWV29" s="25"/>
      <c r="QWW29" s="25"/>
      <c r="QWX29" s="25"/>
      <c r="QWY29" s="25"/>
      <c r="QWZ29" s="25"/>
      <c r="QXA29" s="25"/>
      <c r="QXB29" s="25"/>
      <c r="QXC29" s="25"/>
      <c r="QXD29" s="25"/>
      <c r="QXE29" s="25"/>
      <c r="QXF29" s="25"/>
      <c r="QXG29" s="25"/>
      <c r="QXH29" s="25"/>
      <c r="QXI29" s="25"/>
      <c r="QXJ29" s="25"/>
      <c r="QXK29" s="25"/>
      <c r="QXL29" s="25"/>
      <c r="QXM29" s="25"/>
      <c r="QXN29" s="25"/>
      <c r="QXO29" s="25"/>
      <c r="QXP29" s="25"/>
      <c r="QXQ29" s="25"/>
      <c r="QXR29" s="25"/>
      <c r="QXS29" s="25"/>
      <c r="QXT29" s="25"/>
      <c r="QXU29" s="25"/>
      <c r="QXV29" s="25"/>
      <c r="QXW29" s="25"/>
      <c r="QXX29" s="25"/>
      <c r="QXY29" s="25"/>
      <c r="QXZ29" s="25"/>
      <c r="QYA29" s="25"/>
      <c r="QYB29" s="25"/>
      <c r="QYC29" s="25"/>
      <c r="QYD29" s="25"/>
      <c r="QYE29" s="25"/>
      <c r="QYF29" s="25"/>
      <c r="QYG29" s="25"/>
      <c r="QYH29" s="25"/>
      <c r="QYI29" s="25"/>
      <c r="QYJ29" s="25"/>
      <c r="QYK29" s="25"/>
      <c r="QYL29" s="25"/>
      <c r="QYM29" s="25"/>
      <c r="QYN29" s="25"/>
      <c r="QYO29" s="25"/>
      <c r="QYP29" s="25"/>
      <c r="QYQ29" s="25"/>
      <c r="QYR29" s="25"/>
      <c r="QYS29" s="25"/>
      <c r="QYT29" s="25"/>
      <c r="QYU29" s="25"/>
      <c r="QYV29" s="25"/>
      <c r="QYW29" s="25"/>
      <c r="QYX29" s="25"/>
      <c r="QYY29" s="25"/>
      <c r="QYZ29" s="25"/>
      <c r="QZA29" s="25"/>
      <c r="QZB29" s="25"/>
      <c r="QZC29" s="25"/>
      <c r="QZD29" s="25"/>
      <c r="QZE29" s="25"/>
      <c r="QZF29" s="25"/>
      <c r="QZG29" s="25"/>
      <c r="QZH29" s="25"/>
      <c r="QZI29" s="25"/>
      <c r="QZJ29" s="25"/>
      <c r="QZK29" s="25"/>
      <c r="QZL29" s="25"/>
      <c r="QZM29" s="25"/>
      <c r="QZN29" s="25"/>
      <c r="QZO29" s="25"/>
      <c r="QZP29" s="25"/>
      <c r="QZQ29" s="25"/>
      <c r="QZR29" s="25"/>
      <c r="QZS29" s="25"/>
      <c r="QZT29" s="25"/>
      <c r="QZU29" s="25"/>
      <c r="QZV29" s="25"/>
      <c r="QZW29" s="25"/>
      <c r="QZX29" s="25"/>
      <c r="QZY29" s="25"/>
      <c r="QZZ29" s="25"/>
      <c r="RAA29" s="25"/>
      <c r="RAB29" s="25"/>
      <c r="RAC29" s="25"/>
      <c r="RAD29" s="25"/>
      <c r="RAE29" s="25"/>
      <c r="RAF29" s="25"/>
      <c r="RAG29" s="25"/>
      <c r="RAH29" s="25"/>
      <c r="RAI29" s="25"/>
      <c r="RAJ29" s="25"/>
      <c r="RAK29" s="25"/>
      <c r="RAL29" s="25"/>
      <c r="RAM29" s="25"/>
      <c r="RAN29" s="25"/>
      <c r="RAO29" s="25"/>
      <c r="RAP29" s="25"/>
      <c r="RAQ29" s="25"/>
      <c r="RAR29" s="25"/>
      <c r="RAS29" s="25"/>
      <c r="RAT29" s="25"/>
      <c r="RAU29" s="25"/>
      <c r="RAV29" s="25"/>
      <c r="RAW29" s="25"/>
      <c r="RAX29" s="25"/>
      <c r="RAY29" s="25"/>
      <c r="RAZ29" s="25"/>
      <c r="RBA29" s="25"/>
      <c r="RBB29" s="25"/>
      <c r="RBC29" s="25"/>
      <c r="RBD29" s="25"/>
      <c r="RBE29" s="25"/>
      <c r="RBF29" s="25"/>
      <c r="RBG29" s="25"/>
      <c r="RBH29" s="25"/>
      <c r="RBI29" s="25"/>
      <c r="RBJ29" s="25"/>
      <c r="RBK29" s="25"/>
      <c r="RBL29" s="25"/>
      <c r="RBM29" s="25"/>
      <c r="RBN29" s="25"/>
      <c r="RBO29" s="25"/>
      <c r="RBP29" s="25"/>
      <c r="RBQ29" s="25"/>
      <c r="RBR29" s="25"/>
      <c r="RBS29" s="25"/>
      <c r="RBT29" s="25"/>
      <c r="RBU29" s="25"/>
      <c r="RBV29" s="25"/>
      <c r="RBW29" s="25"/>
      <c r="RBX29" s="25"/>
      <c r="RBY29" s="25"/>
      <c r="RBZ29" s="25"/>
      <c r="RCA29" s="25"/>
      <c r="RCB29" s="25"/>
      <c r="RCC29" s="25"/>
      <c r="RCD29" s="25"/>
      <c r="RCE29" s="25"/>
      <c r="RCF29" s="25"/>
      <c r="RCG29" s="25"/>
      <c r="RCH29" s="25"/>
      <c r="RCI29" s="25"/>
      <c r="RCJ29" s="25"/>
      <c r="RCK29" s="25"/>
      <c r="RCL29" s="25"/>
      <c r="RCM29" s="25"/>
      <c r="RCN29" s="25"/>
      <c r="RCO29" s="25"/>
      <c r="RCP29" s="25"/>
      <c r="RCQ29" s="25"/>
      <c r="RCR29" s="25"/>
      <c r="RCS29" s="25"/>
      <c r="RCT29" s="25"/>
      <c r="RCU29" s="25"/>
      <c r="RCV29" s="25"/>
      <c r="RCW29" s="25"/>
      <c r="RCX29" s="25"/>
      <c r="RCY29" s="25"/>
      <c r="RCZ29" s="25"/>
      <c r="RDA29" s="25"/>
      <c r="RDB29" s="25"/>
      <c r="RDC29" s="25"/>
      <c r="RDD29" s="25"/>
      <c r="RDE29" s="25"/>
      <c r="RDF29" s="25"/>
      <c r="RDG29" s="25"/>
      <c r="RDH29" s="25"/>
      <c r="RDI29" s="25"/>
      <c r="RDJ29" s="25"/>
      <c r="RDK29" s="25"/>
      <c r="RDL29" s="25"/>
      <c r="RDM29" s="25"/>
      <c r="RDN29" s="25"/>
      <c r="RDO29" s="25"/>
      <c r="RDP29" s="25"/>
      <c r="RDQ29" s="25"/>
      <c r="RDR29" s="25"/>
      <c r="RDS29" s="25"/>
      <c r="RDT29" s="25"/>
      <c r="RDU29" s="25"/>
      <c r="RDV29" s="25"/>
      <c r="RDW29" s="25"/>
      <c r="RDX29" s="25"/>
      <c r="RDY29" s="25"/>
      <c r="RDZ29" s="25"/>
      <c r="REA29" s="25"/>
      <c r="REB29" s="25"/>
      <c r="REC29" s="25"/>
      <c r="RED29" s="25"/>
      <c r="REE29" s="25"/>
      <c r="REF29" s="25"/>
      <c r="REG29" s="25"/>
      <c r="REH29" s="25"/>
      <c r="REI29" s="25"/>
      <c r="REJ29" s="25"/>
      <c r="REK29" s="25"/>
      <c r="REL29" s="25"/>
      <c r="REM29" s="25"/>
      <c r="REN29" s="25"/>
      <c r="REO29" s="25"/>
      <c r="REP29" s="25"/>
      <c r="REQ29" s="25"/>
      <c r="RER29" s="25"/>
      <c r="RES29" s="25"/>
      <c r="RET29" s="25"/>
      <c r="REU29" s="25"/>
      <c r="REV29" s="25"/>
      <c r="REW29" s="25"/>
      <c r="REX29" s="25"/>
      <c r="REY29" s="25"/>
      <c r="REZ29" s="25"/>
      <c r="RFA29" s="25"/>
      <c r="RFB29" s="25"/>
      <c r="RFC29" s="25"/>
      <c r="RFD29" s="25"/>
      <c r="RFE29" s="25"/>
      <c r="RFF29" s="25"/>
      <c r="RFG29" s="25"/>
      <c r="RFH29" s="25"/>
      <c r="RFI29" s="25"/>
      <c r="RFJ29" s="25"/>
      <c r="RFK29" s="25"/>
      <c r="RFL29" s="25"/>
      <c r="RFM29" s="25"/>
      <c r="RFN29" s="25"/>
      <c r="RFO29" s="25"/>
      <c r="RFP29" s="25"/>
      <c r="RFQ29" s="25"/>
      <c r="RFR29" s="25"/>
      <c r="RFS29" s="25"/>
      <c r="RFT29" s="25"/>
      <c r="RFU29" s="25"/>
      <c r="RFV29" s="25"/>
      <c r="RFW29" s="25"/>
      <c r="RFX29" s="25"/>
      <c r="RFY29" s="25"/>
      <c r="RFZ29" s="25"/>
      <c r="RGA29" s="25"/>
      <c r="RGB29" s="25"/>
      <c r="RGC29" s="25"/>
      <c r="RGD29" s="25"/>
      <c r="RGE29" s="25"/>
      <c r="RGF29" s="25"/>
      <c r="RGG29" s="25"/>
      <c r="RGH29" s="25"/>
      <c r="RGI29" s="25"/>
      <c r="RGJ29" s="25"/>
      <c r="RGK29" s="25"/>
      <c r="RGL29" s="25"/>
      <c r="RGM29" s="25"/>
      <c r="RGN29" s="25"/>
      <c r="RGO29" s="25"/>
      <c r="RGP29" s="25"/>
      <c r="RGQ29" s="25"/>
      <c r="RGR29" s="25"/>
      <c r="RGS29" s="25"/>
      <c r="RGT29" s="25"/>
      <c r="RGU29" s="25"/>
      <c r="RGV29" s="25"/>
      <c r="RGW29" s="25"/>
      <c r="RGX29" s="25"/>
      <c r="RGY29" s="25"/>
      <c r="RGZ29" s="25"/>
      <c r="RHA29" s="25"/>
      <c r="RHB29" s="25"/>
      <c r="RHC29" s="25"/>
      <c r="RHD29" s="25"/>
      <c r="RHE29" s="25"/>
      <c r="RHF29" s="25"/>
      <c r="RHG29" s="25"/>
      <c r="RHH29" s="25"/>
      <c r="RHI29" s="25"/>
      <c r="RHJ29" s="25"/>
      <c r="RHK29" s="25"/>
      <c r="RHL29" s="25"/>
      <c r="RHM29" s="25"/>
      <c r="RHN29" s="25"/>
      <c r="RHO29" s="25"/>
      <c r="RHP29" s="25"/>
      <c r="RHQ29" s="25"/>
      <c r="RHR29" s="25"/>
      <c r="RHS29" s="25"/>
      <c r="RHT29" s="25"/>
      <c r="RHU29" s="25"/>
      <c r="RHV29" s="25"/>
      <c r="RHW29" s="25"/>
      <c r="RHX29" s="25"/>
      <c r="RHY29" s="25"/>
      <c r="RHZ29" s="25"/>
      <c r="RIA29" s="25"/>
      <c r="RIB29" s="25"/>
      <c r="RIC29" s="25"/>
      <c r="RID29" s="25"/>
      <c r="RIE29" s="25"/>
      <c r="RIF29" s="25"/>
      <c r="RIG29" s="25"/>
      <c r="RIH29" s="25"/>
      <c r="RII29" s="25"/>
      <c r="RIJ29" s="25"/>
      <c r="RIK29" s="25"/>
      <c r="RIL29" s="25"/>
      <c r="RIM29" s="25"/>
      <c r="RIN29" s="25"/>
      <c r="RIO29" s="25"/>
      <c r="RIP29" s="25"/>
      <c r="RIQ29" s="25"/>
      <c r="RIR29" s="25"/>
      <c r="RIS29" s="25"/>
      <c r="RIT29" s="25"/>
      <c r="RIU29" s="25"/>
      <c r="RIV29" s="25"/>
      <c r="RIW29" s="25"/>
      <c r="RIX29" s="25"/>
      <c r="RIY29" s="25"/>
      <c r="RIZ29" s="25"/>
      <c r="RJA29" s="25"/>
      <c r="RJB29" s="25"/>
      <c r="RJC29" s="25"/>
      <c r="RJD29" s="25"/>
      <c r="RJE29" s="25"/>
      <c r="RJF29" s="25"/>
      <c r="RJG29" s="25"/>
      <c r="RJH29" s="25"/>
      <c r="RJI29" s="25"/>
      <c r="RJJ29" s="25"/>
      <c r="RJK29" s="25"/>
      <c r="RJL29" s="25"/>
      <c r="RJM29" s="25"/>
      <c r="RJN29" s="25"/>
      <c r="RJO29" s="25"/>
      <c r="RJP29" s="25"/>
      <c r="RJQ29" s="25"/>
      <c r="RJR29" s="25"/>
      <c r="RJS29" s="25"/>
      <c r="RJT29" s="25"/>
      <c r="RJU29" s="25"/>
      <c r="RJV29" s="25"/>
      <c r="RJW29" s="25"/>
      <c r="RJX29" s="25"/>
      <c r="RJY29" s="25"/>
      <c r="RJZ29" s="25"/>
      <c r="RKA29" s="25"/>
      <c r="RKB29" s="25"/>
      <c r="RKC29" s="25"/>
      <c r="RKD29" s="25"/>
      <c r="RKE29" s="25"/>
      <c r="RKF29" s="25"/>
      <c r="RKG29" s="25"/>
      <c r="RKH29" s="25"/>
      <c r="RKI29" s="25"/>
      <c r="RKJ29" s="25"/>
      <c r="RKK29" s="25"/>
      <c r="RKL29" s="25"/>
      <c r="RKM29" s="25"/>
      <c r="RKN29" s="25"/>
      <c r="RKO29" s="25"/>
      <c r="RKP29" s="25"/>
      <c r="RKQ29" s="25"/>
      <c r="RKR29" s="25"/>
      <c r="RKS29" s="25"/>
      <c r="RKT29" s="25"/>
      <c r="RKU29" s="25"/>
      <c r="RKV29" s="25"/>
      <c r="RKW29" s="25"/>
      <c r="RKX29" s="25"/>
      <c r="RKY29" s="25"/>
      <c r="RKZ29" s="25"/>
      <c r="RLA29" s="25"/>
      <c r="RLB29" s="25"/>
      <c r="RLC29" s="25"/>
      <c r="RLD29" s="25"/>
      <c r="RLE29" s="25"/>
      <c r="RLF29" s="25"/>
      <c r="RLG29" s="25"/>
      <c r="RLH29" s="25"/>
      <c r="RLI29" s="25"/>
      <c r="RLJ29" s="25"/>
      <c r="RLK29" s="25"/>
      <c r="RLL29" s="25"/>
      <c r="RLM29" s="25"/>
      <c r="RLN29" s="25"/>
      <c r="RLO29" s="25"/>
      <c r="RLP29" s="25"/>
      <c r="RLQ29" s="25"/>
      <c r="RLR29" s="25"/>
      <c r="RLS29" s="25"/>
      <c r="RLT29" s="25"/>
      <c r="RLU29" s="25"/>
      <c r="RLV29" s="25"/>
      <c r="RLW29" s="25"/>
      <c r="RLX29" s="25"/>
      <c r="RLY29" s="25"/>
      <c r="RLZ29" s="25"/>
      <c r="RMA29" s="25"/>
      <c r="RMB29" s="25"/>
      <c r="RMC29" s="25"/>
      <c r="RMD29" s="25"/>
      <c r="RME29" s="25"/>
      <c r="RMF29" s="25"/>
      <c r="RMG29" s="25"/>
      <c r="RMH29" s="25"/>
      <c r="RMI29" s="25"/>
      <c r="RMJ29" s="25"/>
      <c r="RMK29" s="25"/>
      <c r="RML29" s="25"/>
      <c r="RMM29" s="25"/>
      <c r="RMN29" s="25"/>
      <c r="RMO29" s="25"/>
      <c r="RMP29" s="25"/>
      <c r="RMQ29" s="25"/>
      <c r="RMR29" s="25"/>
      <c r="RMS29" s="25"/>
      <c r="RMT29" s="25"/>
      <c r="RMU29" s="25"/>
      <c r="RMV29" s="25"/>
      <c r="RMW29" s="25"/>
      <c r="RMX29" s="25"/>
      <c r="RMY29" s="25"/>
      <c r="RMZ29" s="25"/>
      <c r="RNA29" s="25"/>
      <c r="RNB29" s="25"/>
      <c r="RNC29" s="25"/>
      <c r="RND29" s="25"/>
      <c r="RNE29" s="25"/>
      <c r="RNF29" s="25"/>
      <c r="RNG29" s="25"/>
      <c r="RNH29" s="25"/>
      <c r="RNI29" s="25"/>
      <c r="RNJ29" s="25"/>
      <c r="RNK29" s="25"/>
      <c r="RNL29" s="25"/>
      <c r="RNM29" s="25"/>
      <c r="RNN29" s="25"/>
      <c r="RNO29" s="25"/>
      <c r="RNP29" s="25"/>
      <c r="RNQ29" s="25"/>
      <c r="RNR29" s="25"/>
      <c r="RNS29" s="25"/>
      <c r="RNT29" s="25"/>
      <c r="RNU29" s="25"/>
      <c r="RNV29" s="25"/>
      <c r="RNW29" s="25"/>
      <c r="RNX29" s="25"/>
      <c r="RNY29" s="25"/>
      <c r="RNZ29" s="25"/>
      <c r="ROA29" s="25"/>
      <c r="ROB29" s="25"/>
      <c r="ROC29" s="25"/>
      <c r="ROD29" s="25"/>
      <c r="ROE29" s="25"/>
      <c r="ROF29" s="25"/>
      <c r="ROG29" s="25"/>
      <c r="ROH29" s="25"/>
      <c r="ROI29" s="25"/>
      <c r="ROJ29" s="25"/>
      <c r="ROK29" s="25"/>
      <c r="ROL29" s="25"/>
      <c r="ROM29" s="25"/>
      <c r="RON29" s="25"/>
      <c r="ROO29" s="25"/>
      <c r="ROP29" s="25"/>
      <c r="ROQ29" s="25"/>
      <c r="ROR29" s="25"/>
      <c r="ROS29" s="25"/>
      <c r="ROT29" s="25"/>
      <c r="ROU29" s="25"/>
      <c r="ROV29" s="25"/>
      <c r="ROW29" s="25"/>
      <c r="ROX29" s="25"/>
      <c r="ROY29" s="25"/>
      <c r="ROZ29" s="25"/>
      <c r="RPA29" s="25"/>
      <c r="RPB29" s="25"/>
      <c r="RPC29" s="25"/>
      <c r="RPD29" s="25"/>
      <c r="RPE29" s="25"/>
      <c r="RPF29" s="25"/>
      <c r="RPG29" s="25"/>
      <c r="RPH29" s="25"/>
      <c r="RPI29" s="25"/>
      <c r="RPJ29" s="25"/>
      <c r="RPK29" s="25"/>
      <c r="RPL29" s="25"/>
      <c r="RPM29" s="25"/>
      <c r="RPN29" s="25"/>
      <c r="RPO29" s="25"/>
      <c r="RPP29" s="25"/>
      <c r="RPQ29" s="25"/>
      <c r="RPR29" s="25"/>
      <c r="RPS29" s="25"/>
      <c r="RPT29" s="25"/>
      <c r="RPU29" s="25"/>
      <c r="RPV29" s="25"/>
      <c r="RPW29" s="25"/>
      <c r="RPX29" s="25"/>
      <c r="RPY29" s="25"/>
      <c r="RPZ29" s="25"/>
      <c r="RQA29" s="25"/>
      <c r="RQB29" s="25"/>
      <c r="RQC29" s="25"/>
      <c r="RQD29" s="25"/>
      <c r="RQE29" s="25"/>
      <c r="RQF29" s="25"/>
      <c r="RQG29" s="25"/>
      <c r="RQH29" s="25"/>
      <c r="RQI29" s="25"/>
      <c r="RQJ29" s="25"/>
      <c r="RQK29" s="25"/>
      <c r="RQL29" s="25"/>
      <c r="RQM29" s="25"/>
      <c r="RQN29" s="25"/>
      <c r="RQO29" s="25"/>
      <c r="RQP29" s="25"/>
      <c r="RQQ29" s="25"/>
      <c r="RQR29" s="25"/>
      <c r="RQS29" s="25"/>
      <c r="RQT29" s="25"/>
      <c r="RQU29" s="25"/>
      <c r="RQV29" s="25"/>
      <c r="RQW29" s="25"/>
      <c r="RQX29" s="25"/>
      <c r="RQY29" s="25"/>
      <c r="RQZ29" s="25"/>
      <c r="RRA29" s="25"/>
      <c r="RRB29" s="25"/>
      <c r="RRC29" s="25"/>
      <c r="RRD29" s="25"/>
      <c r="RRE29" s="25"/>
      <c r="RRF29" s="25"/>
      <c r="RRG29" s="25"/>
      <c r="RRH29" s="25"/>
      <c r="RRI29" s="25"/>
      <c r="RRJ29" s="25"/>
      <c r="RRK29" s="25"/>
      <c r="RRL29" s="25"/>
      <c r="RRM29" s="25"/>
      <c r="RRN29" s="25"/>
      <c r="RRO29" s="25"/>
      <c r="RRP29" s="25"/>
      <c r="RRQ29" s="25"/>
      <c r="RRR29" s="25"/>
      <c r="RRS29" s="25"/>
      <c r="RRT29" s="25"/>
      <c r="RRU29" s="25"/>
      <c r="RRV29" s="25"/>
      <c r="RRW29" s="25"/>
      <c r="RRX29" s="25"/>
      <c r="RRY29" s="25"/>
      <c r="RRZ29" s="25"/>
      <c r="RSA29" s="25"/>
      <c r="RSB29" s="25"/>
      <c r="RSC29" s="25"/>
      <c r="RSD29" s="25"/>
      <c r="RSE29" s="25"/>
      <c r="RSF29" s="25"/>
      <c r="RSG29" s="25"/>
      <c r="RSH29" s="25"/>
      <c r="RSI29" s="25"/>
      <c r="RSJ29" s="25"/>
      <c r="RSK29" s="25"/>
      <c r="RSL29" s="25"/>
      <c r="RSM29" s="25"/>
      <c r="RSN29" s="25"/>
      <c r="RSO29" s="25"/>
      <c r="RSP29" s="25"/>
      <c r="RSQ29" s="25"/>
      <c r="RSR29" s="25"/>
      <c r="RSS29" s="25"/>
      <c r="RST29" s="25"/>
      <c r="RSU29" s="25"/>
      <c r="RSV29" s="25"/>
      <c r="RSW29" s="25"/>
      <c r="RSX29" s="25"/>
      <c r="RSY29" s="25"/>
      <c r="RSZ29" s="25"/>
      <c r="RTA29" s="25"/>
      <c r="RTB29" s="25"/>
      <c r="RTC29" s="25"/>
      <c r="RTD29" s="25"/>
      <c r="RTE29" s="25"/>
      <c r="RTF29" s="25"/>
      <c r="RTG29" s="25"/>
      <c r="RTH29" s="25"/>
      <c r="RTI29" s="25"/>
      <c r="RTJ29" s="25"/>
      <c r="RTK29" s="25"/>
      <c r="RTL29" s="25"/>
      <c r="RTM29" s="25"/>
      <c r="RTN29" s="25"/>
      <c r="RTO29" s="25"/>
      <c r="RTP29" s="25"/>
      <c r="RTQ29" s="25"/>
      <c r="RTR29" s="25"/>
      <c r="RTS29" s="25"/>
      <c r="RTT29" s="25"/>
      <c r="RTU29" s="25"/>
      <c r="RTV29" s="25"/>
      <c r="RTW29" s="25"/>
      <c r="RTX29" s="25"/>
      <c r="RTY29" s="25"/>
      <c r="RTZ29" s="25"/>
      <c r="RUA29" s="25"/>
      <c r="RUB29" s="25"/>
      <c r="RUC29" s="25"/>
      <c r="RUD29" s="25"/>
      <c r="RUE29" s="25"/>
      <c r="RUF29" s="25"/>
      <c r="RUG29" s="25"/>
      <c r="RUH29" s="25"/>
      <c r="RUI29" s="25"/>
      <c r="RUJ29" s="25"/>
      <c r="RUK29" s="25"/>
      <c r="RUL29" s="25"/>
      <c r="RUM29" s="25"/>
      <c r="RUN29" s="25"/>
      <c r="RUO29" s="25"/>
      <c r="RUP29" s="25"/>
      <c r="RUQ29" s="25"/>
      <c r="RUR29" s="25"/>
      <c r="RUS29" s="25"/>
      <c r="RUT29" s="25"/>
      <c r="RUU29" s="25"/>
      <c r="RUV29" s="25"/>
      <c r="RUW29" s="25"/>
      <c r="RUX29" s="25"/>
      <c r="RUY29" s="25"/>
      <c r="RUZ29" s="25"/>
      <c r="RVA29" s="25"/>
      <c r="RVB29" s="25"/>
      <c r="RVC29" s="25"/>
      <c r="RVD29" s="25"/>
      <c r="RVE29" s="25"/>
      <c r="RVF29" s="25"/>
      <c r="RVG29" s="25"/>
      <c r="RVH29" s="25"/>
      <c r="RVI29" s="25"/>
      <c r="RVJ29" s="25"/>
      <c r="RVK29" s="25"/>
      <c r="RVL29" s="25"/>
      <c r="RVM29" s="25"/>
      <c r="RVN29" s="25"/>
      <c r="RVO29" s="25"/>
      <c r="RVP29" s="25"/>
      <c r="RVQ29" s="25"/>
      <c r="RVR29" s="25"/>
      <c r="RVS29" s="25"/>
      <c r="RVT29" s="25"/>
      <c r="RVU29" s="25"/>
      <c r="RVV29" s="25"/>
      <c r="RVW29" s="25"/>
      <c r="RVX29" s="25"/>
      <c r="RVY29" s="25"/>
      <c r="RVZ29" s="25"/>
      <c r="RWA29" s="25"/>
      <c r="RWB29" s="25"/>
      <c r="RWC29" s="25"/>
      <c r="RWD29" s="25"/>
      <c r="RWE29" s="25"/>
      <c r="RWF29" s="25"/>
      <c r="RWG29" s="25"/>
      <c r="RWH29" s="25"/>
      <c r="RWI29" s="25"/>
      <c r="RWJ29" s="25"/>
      <c r="RWK29" s="25"/>
      <c r="RWL29" s="25"/>
      <c r="RWM29" s="25"/>
      <c r="RWN29" s="25"/>
      <c r="RWO29" s="25"/>
      <c r="RWP29" s="25"/>
      <c r="RWQ29" s="25"/>
      <c r="RWR29" s="25"/>
      <c r="RWS29" s="25"/>
      <c r="RWT29" s="25"/>
      <c r="RWU29" s="25"/>
      <c r="RWV29" s="25"/>
      <c r="RWW29" s="25"/>
      <c r="RWX29" s="25"/>
      <c r="RWY29" s="25"/>
      <c r="RWZ29" s="25"/>
      <c r="RXA29" s="25"/>
      <c r="RXB29" s="25"/>
      <c r="RXC29" s="25"/>
      <c r="RXD29" s="25"/>
      <c r="RXE29" s="25"/>
      <c r="RXF29" s="25"/>
      <c r="RXG29" s="25"/>
      <c r="RXH29" s="25"/>
      <c r="RXI29" s="25"/>
      <c r="RXJ29" s="25"/>
      <c r="RXK29" s="25"/>
      <c r="RXL29" s="25"/>
      <c r="RXM29" s="25"/>
      <c r="RXN29" s="25"/>
      <c r="RXO29" s="25"/>
      <c r="RXP29" s="25"/>
      <c r="RXQ29" s="25"/>
      <c r="RXR29" s="25"/>
      <c r="RXS29" s="25"/>
      <c r="RXT29" s="25"/>
      <c r="RXU29" s="25"/>
      <c r="RXV29" s="25"/>
      <c r="RXW29" s="25"/>
      <c r="RXX29" s="25"/>
      <c r="RXY29" s="25"/>
      <c r="RXZ29" s="25"/>
      <c r="RYA29" s="25"/>
      <c r="RYB29" s="25"/>
      <c r="RYC29" s="25"/>
      <c r="RYD29" s="25"/>
      <c r="RYE29" s="25"/>
      <c r="RYF29" s="25"/>
      <c r="RYG29" s="25"/>
      <c r="RYH29" s="25"/>
      <c r="RYI29" s="25"/>
      <c r="RYJ29" s="25"/>
      <c r="RYK29" s="25"/>
      <c r="RYL29" s="25"/>
      <c r="RYM29" s="25"/>
      <c r="RYN29" s="25"/>
      <c r="RYO29" s="25"/>
      <c r="RYP29" s="25"/>
      <c r="RYQ29" s="25"/>
      <c r="RYR29" s="25"/>
      <c r="RYS29" s="25"/>
      <c r="RYT29" s="25"/>
      <c r="RYU29" s="25"/>
      <c r="RYV29" s="25"/>
      <c r="RYW29" s="25"/>
      <c r="RYX29" s="25"/>
      <c r="RYY29" s="25"/>
      <c r="RYZ29" s="25"/>
      <c r="RZA29" s="25"/>
      <c r="RZB29" s="25"/>
      <c r="RZC29" s="25"/>
      <c r="RZD29" s="25"/>
      <c r="RZE29" s="25"/>
      <c r="RZF29" s="25"/>
      <c r="RZG29" s="25"/>
      <c r="RZH29" s="25"/>
      <c r="RZI29" s="25"/>
      <c r="RZJ29" s="25"/>
      <c r="RZK29" s="25"/>
      <c r="RZL29" s="25"/>
      <c r="RZM29" s="25"/>
      <c r="RZN29" s="25"/>
      <c r="RZO29" s="25"/>
      <c r="RZP29" s="25"/>
      <c r="RZQ29" s="25"/>
      <c r="RZR29" s="25"/>
      <c r="RZS29" s="25"/>
      <c r="RZT29" s="25"/>
      <c r="RZU29" s="25"/>
      <c r="RZV29" s="25"/>
      <c r="RZW29" s="25"/>
      <c r="RZX29" s="25"/>
      <c r="RZY29" s="25"/>
      <c r="RZZ29" s="25"/>
      <c r="SAA29" s="25"/>
      <c r="SAB29" s="25"/>
      <c r="SAC29" s="25"/>
      <c r="SAD29" s="25"/>
      <c r="SAE29" s="25"/>
      <c r="SAF29" s="25"/>
      <c r="SAG29" s="25"/>
      <c r="SAH29" s="25"/>
      <c r="SAI29" s="25"/>
      <c r="SAJ29" s="25"/>
      <c r="SAK29" s="25"/>
      <c r="SAL29" s="25"/>
      <c r="SAM29" s="25"/>
      <c r="SAN29" s="25"/>
      <c r="SAO29" s="25"/>
      <c r="SAP29" s="25"/>
      <c r="SAQ29" s="25"/>
      <c r="SAR29" s="25"/>
      <c r="SAS29" s="25"/>
      <c r="SAT29" s="25"/>
      <c r="SAU29" s="25"/>
      <c r="SAV29" s="25"/>
      <c r="SAW29" s="25"/>
      <c r="SAX29" s="25"/>
      <c r="SAY29" s="25"/>
      <c r="SAZ29" s="25"/>
      <c r="SBA29" s="25"/>
      <c r="SBB29" s="25"/>
      <c r="SBC29" s="25"/>
      <c r="SBD29" s="25"/>
      <c r="SBE29" s="25"/>
      <c r="SBF29" s="25"/>
      <c r="SBG29" s="25"/>
      <c r="SBH29" s="25"/>
      <c r="SBI29" s="25"/>
      <c r="SBJ29" s="25"/>
      <c r="SBK29" s="25"/>
      <c r="SBL29" s="25"/>
      <c r="SBM29" s="25"/>
      <c r="SBN29" s="25"/>
      <c r="SBO29" s="25"/>
      <c r="SBP29" s="25"/>
      <c r="SBQ29" s="25"/>
      <c r="SBR29" s="25"/>
      <c r="SBS29" s="25"/>
      <c r="SBT29" s="25"/>
      <c r="SBU29" s="25"/>
      <c r="SBV29" s="25"/>
      <c r="SBW29" s="25"/>
      <c r="SBX29" s="25"/>
      <c r="SBY29" s="25"/>
      <c r="SBZ29" s="25"/>
      <c r="SCA29" s="25"/>
      <c r="SCB29" s="25"/>
      <c r="SCC29" s="25"/>
      <c r="SCD29" s="25"/>
      <c r="SCE29" s="25"/>
      <c r="SCF29" s="25"/>
      <c r="SCG29" s="25"/>
      <c r="SCH29" s="25"/>
      <c r="SCI29" s="25"/>
      <c r="SCJ29" s="25"/>
      <c r="SCK29" s="25"/>
      <c r="SCL29" s="25"/>
      <c r="SCM29" s="25"/>
      <c r="SCN29" s="25"/>
      <c r="SCO29" s="25"/>
      <c r="SCP29" s="25"/>
      <c r="SCQ29" s="25"/>
      <c r="SCR29" s="25"/>
      <c r="SCS29" s="25"/>
      <c r="SCT29" s="25"/>
      <c r="SCU29" s="25"/>
      <c r="SCV29" s="25"/>
      <c r="SCW29" s="25"/>
      <c r="SCX29" s="25"/>
      <c r="SCY29" s="25"/>
      <c r="SCZ29" s="25"/>
      <c r="SDA29" s="25"/>
      <c r="SDB29" s="25"/>
      <c r="SDC29" s="25"/>
      <c r="SDD29" s="25"/>
      <c r="SDE29" s="25"/>
      <c r="SDF29" s="25"/>
      <c r="SDG29" s="25"/>
      <c r="SDH29" s="25"/>
      <c r="SDI29" s="25"/>
      <c r="SDJ29" s="25"/>
      <c r="SDK29" s="25"/>
      <c r="SDL29" s="25"/>
      <c r="SDM29" s="25"/>
      <c r="SDN29" s="25"/>
      <c r="SDO29" s="25"/>
      <c r="SDP29" s="25"/>
      <c r="SDQ29" s="25"/>
      <c r="SDR29" s="25"/>
      <c r="SDS29" s="25"/>
      <c r="SDT29" s="25"/>
      <c r="SDU29" s="25"/>
      <c r="SDV29" s="25"/>
      <c r="SDW29" s="25"/>
      <c r="SDX29" s="25"/>
      <c r="SDY29" s="25"/>
      <c r="SDZ29" s="25"/>
      <c r="SEA29" s="25"/>
      <c r="SEB29" s="25"/>
      <c r="SEC29" s="25"/>
      <c r="SED29" s="25"/>
      <c r="SEE29" s="25"/>
      <c r="SEF29" s="25"/>
      <c r="SEG29" s="25"/>
      <c r="SEH29" s="25"/>
      <c r="SEI29" s="25"/>
      <c r="SEJ29" s="25"/>
      <c r="SEK29" s="25"/>
      <c r="SEL29" s="25"/>
      <c r="SEM29" s="25"/>
      <c r="SEN29" s="25"/>
      <c r="SEO29" s="25"/>
      <c r="SEP29" s="25"/>
      <c r="SEQ29" s="25"/>
      <c r="SER29" s="25"/>
      <c r="SES29" s="25"/>
      <c r="SET29" s="25"/>
      <c r="SEU29" s="25"/>
      <c r="SEV29" s="25"/>
      <c r="SEW29" s="25"/>
      <c r="SEX29" s="25"/>
      <c r="SEY29" s="25"/>
      <c r="SEZ29" s="25"/>
      <c r="SFA29" s="25"/>
      <c r="SFB29" s="25"/>
      <c r="SFC29" s="25"/>
      <c r="SFD29" s="25"/>
      <c r="SFE29" s="25"/>
      <c r="SFF29" s="25"/>
      <c r="SFG29" s="25"/>
      <c r="SFH29" s="25"/>
      <c r="SFI29" s="25"/>
      <c r="SFJ29" s="25"/>
      <c r="SFK29" s="25"/>
      <c r="SFL29" s="25"/>
      <c r="SFM29" s="25"/>
      <c r="SFN29" s="25"/>
      <c r="SFO29" s="25"/>
      <c r="SFP29" s="25"/>
      <c r="SFQ29" s="25"/>
      <c r="SFR29" s="25"/>
      <c r="SFS29" s="25"/>
      <c r="SFT29" s="25"/>
      <c r="SFU29" s="25"/>
      <c r="SFV29" s="25"/>
      <c r="SFW29" s="25"/>
      <c r="SFX29" s="25"/>
      <c r="SFY29" s="25"/>
      <c r="SFZ29" s="25"/>
      <c r="SGA29" s="25"/>
      <c r="SGB29" s="25"/>
      <c r="SGC29" s="25"/>
      <c r="SGD29" s="25"/>
      <c r="SGE29" s="25"/>
      <c r="SGF29" s="25"/>
      <c r="SGG29" s="25"/>
      <c r="SGH29" s="25"/>
      <c r="SGI29" s="25"/>
      <c r="SGJ29" s="25"/>
      <c r="SGK29" s="25"/>
      <c r="SGL29" s="25"/>
      <c r="SGM29" s="25"/>
      <c r="SGN29" s="25"/>
      <c r="SGO29" s="25"/>
      <c r="SGP29" s="25"/>
      <c r="SGQ29" s="25"/>
      <c r="SGR29" s="25"/>
      <c r="SGS29" s="25"/>
      <c r="SGT29" s="25"/>
      <c r="SGU29" s="25"/>
      <c r="SGV29" s="25"/>
      <c r="SGW29" s="25"/>
      <c r="SGX29" s="25"/>
      <c r="SGY29" s="25"/>
      <c r="SGZ29" s="25"/>
      <c r="SHA29" s="25"/>
      <c r="SHB29" s="25"/>
      <c r="SHC29" s="25"/>
      <c r="SHD29" s="25"/>
      <c r="SHE29" s="25"/>
      <c r="SHF29" s="25"/>
      <c r="SHG29" s="25"/>
      <c r="SHH29" s="25"/>
      <c r="SHI29" s="25"/>
      <c r="SHJ29" s="25"/>
      <c r="SHK29" s="25"/>
      <c r="SHL29" s="25"/>
      <c r="SHM29" s="25"/>
      <c r="SHN29" s="25"/>
      <c r="SHO29" s="25"/>
      <c r="SHP29" s="25"/>
      <c r="SHQ29" s="25"/>
      <c r="SHR29" s="25"/>
      <c r="SHS29" s="25"/>
      <c r="SHT29" s="25"/>
      <c r="SHU29" s="25"/>
      <c r="SHV29" s="25"/>
      <c r="SHW29" s="25"/>
      <c r="SHX29" s="25"/>
      <c r="SHY29" s="25"/>
      <c r="SHZ29" s="25"/>
      <c r="SIA29" s="25"/>
      <c r="SIB29" s="25"/>
      <c r="SIC29" s="25"/>
      <c r="SID29" s="25"/>
      <c r="SIE29" s="25"/>
      <c r="SIF29" s="25"/>
      <c r="SIG29" s="25"/>
      <c r="SIH29" s="25"/>
      <c r="SII29" s="25"/>
      <c r="SIJ29" s="25"/>
      <c r="SIK29" s="25"/>
      <c r="SIL29" s="25"/>
      <c r="SIM29" s="25"/>
      <c r="SIN29" s="25"/>
      <c r="SIO29" s="25"/>
      <c r="SIP29" s="25"/>
      <c r="SIQ29" s="25"/>
      <c r="SIR29" s="25"/>
      <c r="SIS29" s="25"/>
      <c r="SIT29" s="25"/>
      <c r="SIU29" s="25"/>
      <c r="SIV29" s="25"/>
      <c r="SIW29" s="25"/>
      <c r="SIX29" s="25"/>
      <c r="SIY29" s="25"/>
      <c r="SIZ29" s="25"/>
      <c r="SJA29" s="25"/>
      <c r="SJB29" s="25"/>
      <c r="SJC29" s="25"/>
      <c r="SJD29" s="25"/>
      <c r="SJE29" s="25"/>
      <c r="SJF29" s="25"/>
      <c r="SJG29" s="25"/>
      <c r="SJH29" s="25"/>
      <c r="SJI29" s="25"/>
      <c r="SJJ29" s="25"/>
      <c r="SJK29" s="25"/>
      <c r="SJL29" s="25"/>
      <c r="SJM29" s="25"/>
      <c r="SJN29" s="25"/>
      <c r="SJO29" s="25"/>
      <c r="SJP29" s="25"/>
      <c r="SJQ29" s="25"/>
      <c r="SJR29" s="25"/>
      <c r="SJS29" s="25"/>
      <c r="SJT29" s="25"/>
      <c r="SJU29" s="25"/>
      <c r="SJV29" s="25"/>
      <c r="SJW29" s="25"/>
      <c r="SJX29" s="25"/>
      <c r="SJY29" s="25"/>
      <c r="SJZ29" s="25"/>
      <c r="SKA29" s="25"/>
      <c r="SKB29" s="25"/>
      <c r="SKC29" s="25"/>
      <c r="SKD29" s="25"/>
      <c r="SKE29" s="25"/>
      <c r="SKF29" s="25"/>
      <c r="SKG29" s="25"/>
      <c r="SKH29" s="25"/>
      <c r="SKI29" s="25"/>
      <c r="SKJ29" s="25"/>
      <c r="SKK29" s="25"/>
      <c r="SKL29" s="25"/>
      <c r="SKM29" s="25"/>
      <c r="SKN29" s="25"/>
      <c r="SKO29" s="25"/>
      <c r="SKP29" s="25"/>
      <c r="SKQ29" s="25"/>
      <c r="SKR29" s="25"/>
      <c r="SKS29" s="25"/>
      <c r="SKT29" s="25"/>
      <c r="SKU29" s="25"/>
      <c r="SKV29" s="25"/>
      <c r="SKW29" s="25"/>
      <c r="SKX29" s="25"/>
      <c r="SKY29" s="25"/>
      <c r="SKZ29" s="25"/>
      <c r="SLA29" s="25"/>
      <c r="SLB29" s="25"/>
      <c r="SLC29" s="25"/>
      <c r="SLD29" s="25"/>
      <c r="SLE29" s="25"/>
      <c r="SLF29" s="25"/>
      <c r="SLG29" s="25"/>
      <c r="SLH29" s="25"/>
      <c r="SLI29" s="25"/>
      <c r="SLJ29" s="25"/>
      <c r="SLK29" s="25"/>
      <c r="SLL29" s="25"/>
      <c r="SLM29" s="25"/>
      <c r="SLN29" s="25"/>
      <c r="SLO29" s="25"/>
      <c r="SLP29" s="25"/>
      <c r="SLQ29" s="25"/>
      <c r="SLR29" s="25"/>
      <c r="SLS29" s="25"/>
      <c r="SLT29" s="25"/>
      <c r="SLU29" s="25"/>
      <c r="SLV29" s="25"/>
      <c r="SLW29" s="25"/>
      <c r="SLX29" s="25"/>
      <c r="SLY29" s="25"/>
      <c r="SLZ29" s="25"/>
      <c r="SMA29" s="25"/>
      <c r="SMB29" s="25"/>
      <c r="SMC29" s="25"/>
      <c r="SMD29" s="25"/>
      <c r="SME29" s="25"/>
      <c r="SMF29" s="25"/>
      <c r="SMG29" s="25"/>
      <c r="SMH29" s="25"/>
      <c r="SMI29" s="25"/>
      <c r="SMJ29" s="25"/>
      <c r="SMK29" s="25"/>
      <c r="SML29" s="25"/>
      <c r="SMM29" s="25"/>
      <c r="SMN29" s="25"/>
      <c r="SMO29" s="25"/>
      <c r="SMP29" s="25"/>
      <c r="SMQ29" s="25"/>
      <c r="SMR29" s="25"/>
      <c r="SMS29" s="25"/>
      <c r="SMT29" s="25"/>
      <c r="SMU29" s="25"/>
      <c r="SMV29" s="25"/>
      <c r="SMW29" s="25"/>
      <c r="SMX29" s="25"/>
      <c r="SMY29" s="25"/>
      <c r="SMZ29" s="25"/>
      <c r="SNA29" s="25"/>
      <c r="SNB29" s="25"/>
      <c r="SNC29" s="25"/>
      <c r="SND29" s="25"/>
      <c r="SNE29" s="25"/>
      <c r="SNF29" s="25"/>
      <c r="SNG29" s="25"/>
      <c r="SNH29" s="25"/>
      <c r="SNI29" s="25"/>
      <c r="SNJ29" s="25"/>
      <c r="SNK29" s="25"/>
      <c r="SNL29" s="25"/>
      <c r="SNM29" s="25"/>
      <c r="SNN29" s="25"/>
      <c r="SNO29" s="25"/>
      <c r="SNP29" s="25"/>
      <c r="SNQ29" s="25"/>
      <c r="SNR29" s="25"/>
      <c r="SNS29" s="25"/>
      <c r="SNT29" s="25"/>
      <c r="SNU29" s="25"/>
      <c r="SNV29" s="25"/>
      <c r="SNW29" s="25"/>
      <c r="SNX29" s="25"/>
      <c r="SNY29" s="25"/>
      <c r="SNZ29" s="25"/>
      <c r="SOA29" s="25"/>
      <c r="SOB29" s="25"/>
      <c r="SOC29" s="25"/>
      <c r="SOD29" s="25"/>
      <c r="SOE29" s="25"/>
      <c r="SOF29" s="25"/>
      <c r="SOG29" s="25"/>
      <c r="SOH29" s="25"/>
      <c r="SOI29" s="25"/>
      <c r="SOJ29" s="25"/>
      <c r="SOK29" s="25"/>
      <c r="SOL29" s="25"/>
      <c r="SOM29" s="25"/>
      <c r="SON29" s="25"/>
      <c r="SOO29" s="25"/>
      <c r="SOP29" s="25"/>
      <c r="SOQ29" s="25"/>
      <c r="SOR29" s="25"/>
      <c r="SOS29" s="25"/>
      <c r="SOT29" s="25"/>
      <c r="SOU29" s="25"/>
      <c r="SOV29" s="25"/>
      <c r="SOW29" s="25"/>
      <c r="SOX29" s="25"/>
      <c r="SOY29" s="25"/>
      <c r="SOZ29" s="25"/>
      <c r="SPA29" s="25"/>
      <c r="SPB29" s="25"/>
      <c r="SPC29" s="25"/>
      <c r="SPD29" s="25"/>
      <c r="SPE29" s="25"/>
      <c r="SPF29" s="25"/>
      <c r="SPG29" s="25"/>
      <c r="SPH29" s="25"/>
      <c r="SPI29" s="25"/>
      <c r="SPJ29" s="25"/>
      <c r="SPK29" s="25"/>
      <c r="SPL29" s="25"/>
      <c r="SPM29" s="25"/>
      <c r="SPN29" s="25"/>
      <c r="SPO29" s="25"/>
      <c r="SPP29" s="25"/>
      <c r="SPQ29" s="25"/>
      <c r="SPR29" s="25"/>
      <c r="SPS29" s="25"/>
      <c r="SPT29" s="25"/>
      <c r="SPU29" s="25"/>
      <c r="SPV29" s="25"/>
      <c r="SPW29" s="25"/>
      <c r="SPX29" s="25"/>
      <c r="SPY29" s="25"/>
      <c r="SPZ29" s="25"/>
      <c r="SQA29" s="25"/>
      <c r="SQB29" s="25"/>
      <c r="SQC29" s="25"/>
      <c r="SQD29" s="25"/>
      <c r="SQE29" s="25"/>
      <c r="SQF29" s="25"/>
      <c r="SQG29" s="25"/>
      <c r="SQH29" s="25"/>
      <c r="SQI29" s="25"/>
      <c r="SQJ29" s="25"/>
      <c r="SQK29" s="25"/>
      <c r="SQL29" s="25"/>
      <c r="SQM29" s="25"/>
      <c r="SQN29" s="25"/>
      <c r="SQO29" s="25"/>
      <c r="SQP29" s="25"/>
      <c r="SQQ29" s="25"/>
      <c r="SQR29" s="25"/>
      <c r="SQS29" s="25"/>
      <c r="SQT29" s="25"/>
      <c r="SQU29" s="25"/>
      <c r="SQV29" s="25"/>
      <c r="SQW29" s="25"/>
      <c r="SQX29" s="25"/>
      <c r="SQY29" s="25"/>
      <c r="SQZ29" s="25"/>
      <c r="SRA29" s="25"/>
      <c r="SRB29" s="25"/>
      <c r="SRC29" s="25"/>
      <c r="SRD29" s="25"/>
      <c r="SRE29" s="25"/>
      <c r="SRF29" s="25"/>
      <c r="SRG29" s="25"/>
      <c r="SRH29" s="25"/>
      <c r="SRI29" s="25"/>
      <c r="SRJ29" s="25"/>
      <c r="SRK29" s="25"/>
      <c r="SRL29" s="25"/>
      <c r="SRM29" s="25"/>
      <c r="SRN29" s="25"/>
      <c r="SRO29" s="25"/>
      <c r="SRP29" s="25"/>
      <c r="SRQ29" s="25"/>
      <c r="SRR29" s="25"/>
      <c r="SRS29" s="25"/>
      <c r="SRT29" s="25"/>
      <c r="SRU29" s="25"/>
      <c r="SRV29" s="25"/>
      <c r="SRW29" s="25"/>
      <c r="SRX29" s="25"/>
      <c r="SRY29" s="25"/>
      <c r="SRZ29" s="25"/>
      <c r="SSA29" s="25"/>
      <c r="SSB29" s="25"/>
      <c r="SSC29" s="25"/>
      <c r="SSD29" s="25"/>
      <c r="SSE29" s="25"/>
      <c r="SSF29" s="25"/>
      <c r="SSG29" s="25"/>
      <c r="SSH29" s="25"/>
      <c r="SSI29" s="25"/>
      <c r="SSJ29" s="25"/>
      <c r="SSK29" s="25"/>
      <c r="SSL29" s="25"/>
      <c r="SSM29" s="25"/>
      <c r="SSN29" s="25"/>
      <c r="SSO29" s="25"/>
      <c r="SSP29" s="25"/>
      <c r="SSQ29" s="25"/>
      <c r="SSR29" s="25"/>
      <c r="SSS29" s="25"/>
      <c r="SST29" s="25"/>
      <c r="SSU29" s="25"/>
      <c r="SSV29" s="25"/>
      <c r="SSW29" s="25"/>
      <c r="SSX29" s="25"/>
      <c r="SSY29" s="25"/>
      <c r="SSZ29" s="25"/>
      <c r="STA29" s="25"/>
      <c r="STB29" s="25"/>
      <c r="STC29" s="25"/>
      <c r="STD29" s="25"/>
      <c r="STE29" s="25"/>
      <c r="STF29" s="25"/>
      <c r="STG29" s="25"/>
      <c r="STH29" s="25"/>
      <c r="STI29" s="25"/>
      <c r="STJ29" s="25"/>
      <c r="STK29" s="25"/>
      <c r="STL29" s="25"/>
      <c r="STM29" s="25"/>
      <c r="STN29" s="25"/>
      <c r="STO29" s="25"/>
      <c r="STP29" s="25"/>
      <c r="STQ29" s="25"/>
      <c r="STR29" s="25"/>
      <c r="STS29" s="25"/>
      <c r="STT29" s="25"/>
      <c r="STU29" s="25"/>
      <c r="STV29" s="25"/>
      <c r="STW29" s="25"/>
      <c r="STX29" s="25"/>
      <c r="STY29" s="25"/>
      <c r="STZ29" s="25"/>
      <c r="SUA29" s="25"/>
      <c r="SUB29" s="25"/>
      <c r="SUC29" s="25"/>
      <c r="SUD29" s="25"/>
      <c r="SUE29" s="25"/>
      <c r="SUF29" s="25"/>
      <c r="SUG29" s="25"/>
      <c r="SUH29" s="25"/>
      <c r="SUI29" s="25"/>
      <c r="SUJ29" s="25"/>
      <c r="SUK29" s="25"/>
      <c r="SUL29" s="25"/>
      <c r="SUM29" s="25"/>
      <c r="SUN29" s="25"/>
      <c r="SUO29" s="25"/>
      <c r="SUP29" s="25"/>
      <c r="SUQ29" s="25"/>
      <c r="SUR29" s="25"/>
      <c r="SUS29" s="25"/>
      <c r="SUT29" s="25"/>
      <c r="SUU29" s="25"/>
      <c r="SUV29" s="25"/>
      <c r="SUW29" s="25"/>
      <c r="SUX29" s="25"/>
      <c r="SUY29" s="25"/>
      <c r="SUZ29" s="25"/>
      <c r="SVA29" s="25"/>
      <c r="SVB29" s="25"/>
      <c r="SVC29" s="25"/>
      <c r="SVD29" s="25"/>
      <c r="SVE29" s="25"/>
      <c r="SVF29" s="25"/>
      <c r="SVG29" s="25"/>
      <c r="SVH29" s="25"/>
      <c r="SVI29" s="25"/>
      <c r="SVJ29" s="25"/>
      <c r="SVK29" s="25"/>
      <c r="SVL29" s="25"/>
      <c r="SVM29" s="25"/>
      <c r="SVN29" s="25"/>
      <c r="SVO29" s="25"/>
      <c r="SVP29" s="25"/>
      <c r="SVQ29" s="25"/>
      <c r="SVR29" s="25"/>
      <c r="SVS29" s="25"/>
      <c r="SVT29" s="25"/>
      <c r="SVU29" s="25"/>
      <c r="SVV29" s="25"/>
      <c r="SVW29" s="25"/>
      <c r="SVX29" s="25"/>
      <c r="SVY29" s="25"/>
      <c r="SVZ29" s="25"/>
      <c r="SWA29" s="25"/>
      <c r="SWB29" s="25"/>
      <c r="SWC29" s="25"/>
      <c r="SWD29" s="25"/>
      <c r="SWE29" s="25"/>
      <c r="SWF29" s="25"/>
      <c r="SWG29" s="25"/>
      <c r="SWH29" s="25"/>
      <c r="SWI29" s="25"/>
      <c r="SWJ29" s="25"/>
      <c r="SWK29" s="25"/>
      <c r="SWL29" s="25"/>
      <c r="SWM29" s="25"/>
      <c r="SWN29" s="25"/>
      <c r="SWO29" s="25"/>
      <c r="SWP29" s="25"/>
      <c r="SWQ29" s="25"/>
      <c r="SWR29" s="25"/>
      <c r="SWS29" s="25"/>
      <c r="SWT29" s="25"/>
      <c r="SWU29" s="25"/>
      <c r="SWV29" s="25"/>
      <c r="SWW29" s="25"/>
      <c r="SWX29" s="25"/>
      <c r="SWY29" s="25"/>
      <c r="SWZ29" s="25"/>
      <c r="SXA29" s="25"/>
      <c r="SXB29" s="25"/>
      <c r="SXC29" s="25"/>
      <c r="SXD29" s="25"/>
      <c r="SXE29" s="25"/>
      <c r="SXF29" s="25"/>
      <c r="SXG29" s="25"/>
      <c r="SXH29" s="25"/>
      <c r="SXI29" s="25"/>
      <c r="SXJ29" s="25"/>
      <c r="SXK29" s="25"/>
      <c r="SXL29" s="25"/>
      <c r="SXM29" s="25"/>
      <c r="SXN29" s="25"/>
      <c r="SXO29" s="25"/>
      <c r="SXP29" s="25"/>
      <c r="SXQ29" s="25"/>
      <c r="SXR29" s="25"/>
      <c r="SXS29" s="25"/>
      <c r="SXT29" s="25"/>
      <c r="SXU29" s="25"/>
      <c r="SXV29" s="25"/>
      <c r="SXW29" s="25"/>
      <c r="SXX29" s="25"/>
      <c r="SXY29" s="25"/>
      <c r="SXZ29" s="25"/>
      <c r="SYA29" s="25"/>
      <c r="SYB29" s="25"/>
      <c r="SYC29" s="25"/>
      <c r="SYD29" s="25"/>
      <c r="SYE29" s="25"/>
      <c r="SYF29" s="25"/>
      <c r="SYG29" s="25"/>
      <c r="SYH29" s="25"/>
      <c r="SYI29" s="25"/>
      <c r="SYJ29" s="25"/>
      <c r="SYK29" s="25"/>
      <c r="SYL29" s="25"/>
      <c r="SYM29" s="25"/>
      <c r="SYN29" s="25"/>
      <c r="SYO29" s="25"/>
      <c r="SYP29" s="25"/>
      <c r="SYQ29" s="25"/>
      <c r="SYR29" s="25"/>
      <c r="SYS29" s="25"/>
      <c r="SYT29" s="25"/>
      <c r="SYU29" s="25"/>
      <c r="SYV29" s="25"/>
      <c r="SYW29" s="25"/>
      <c r="SYX29" s="25"/>
      <c r="SYY29" s="25"/>
      <c r="SYZ29" s="25"/>
      <c r="SZA29" s="25"/>
      <c r="SZB29" s="25"/>
      <c r="SZC29" s="25"/>
      <c r="SZD29" s="25"/>
      <c r="SZE29" s="25"/>
      <c r="SZF29" s="25"/>
      <c r="SZG29" s="25"/>
      <c r="SZH29" s="25"/>
      <c r="SZI29" s="25"/>
      <c r="SZJ29" s="25"/>
      <c r="SZK29" s="25"/>
      <c r="SZL29" s="25"/>
      <c r="SZM29" s="25"/>
      <c r="SZN29" s="25"/>
      <c r="SZO29" s="25"/>
      <c r="SZP29" s="25"/>
      <c r="SZQ29" s="25"/>
      <c r="SZR29" s="25"/>
      <c r="SZS29" s="25"/>
      <c r="SZT29" s="25"/>
      <c r="SZU29" s="25"/>
      <c r="SZV29" s="25"/>
      <c r="SZW29" s="25"/>
      <c r="SZX29" s="25"/>
      <c r="SZY29" s="25"/>
      <c r="SZZ29" s="25"/>
      <c r="TAA29" s="25"/>
      <c r="TAB29" s="25"/>
      <c r="TAC29" s="25"/>
      <c r="TAD29" s="25"/>
      <c r="TAE29" s="25"/>
      <c r="TAF29" s="25"/>
      <c r="TAG29" s="25"/>
      <c r="TAH29" s="25"/>
      <c r="TAI29" s="25"/>
      <c r="TAJ29" s="25"/>
      <c r="TAK29" s="25"/>
      <c r="TAL29" s="25"/>
      <c r="TAM29" s="25"/>
      <c r="TAN29" s="25"/>
      <c r="TAO29" s="25"/>
      <c r="TAP29" s="25"/>
      <c r="TAQ29" s="25"/>
      <c r="TAR29" s="25"/>
      <c r="TAS29" s="25"/>
      <c r="TAT29" s="25"/>
      <c r="TAU29" s="25"/>
      <c r="TAV29" s="25"/>
      <c r="TAW29" s="25"/>
      <c r="TAX29" s="25"/>
      <c r="TAY29" s="25"/>
      <c r="TAZ29" s="25"/>
      <c r="TBA29" s="25"/>
      <c r="TBB29" s="25"/>
      <c r="TBC29" s="25"/>
      <c r="TBD29" s="25"/>
      <c r="TBE29" s="25"/>
      <c r="TBF29" s="25"/>
      <c r="TBG29" s="25"/>
      <c r="TBH29" s="25"/>
      <c r="TBI29" s="25"/>
      <c r="TBJ29" s="25"/>
      <c r="TBK29" s="25"/>
      <c r="TBL29" s="25"/>
      <c r="TBM29" s="25"/>
      <c r="TBN29" s="25"/>
      <c r="TBO29" s="25"/>
      <c r="TBP29" s="25"/>
      <c r="TBQ29" s="25"/>
      <c r="TBR29" s="25"/>
      <c r="TBS29" s="25"/>
      <c r="TBT29" s="25"/>
      <c r="TBU29" s="25"/>
      <c r="TBV29" s="25"/>
      <c r="TBW29" s="25"/>
      <c r="TBX29" s="25"/>
      <c r="TBY29" s="25"/>
      <c r="TBZ29" s="25"/>
      <c r="TCA29" s="25"/>
      <c r="TCB29" s="25"/>
      <c r="TCC29" s="25"/>
      <c r="TCD29" s="25"/>
      <c r="TCE29" s="25"/>
      <c r="TCF29" s="25"/>
      <c r="TCG29" s="25"/>
      <c r="TCH29" s="25"/>
      <c r="TCI29" s="25"/>
      <c r="TCJ29" s="25"/>
      <c r="TCK29" s="25"/>
      <c r="TCL29" s="25"/>
      <c r="TCM29" s="25"/>
      <c r="TCN29" s="25"/>
      <c r="TCO29" s="25"/>
      <c r="TCP29" s="25"/>
      <c r="TCQ29" s="25"/>
      <c r="TCR29" s="25"/>
      <c r="TCS29" s="25"/>
      <c r="TCT29" s="25"/>
      <c r="TCU29" s="25"/>
      <c r="TCV29" s="25"/>
      <c r="TCW29" s="25"/>
      <c r="TCX29" s="25"/>
      <c r="TCY29" s="25"/>
      <c r="TCZ29" s="25"/>
      <c r="TDA29" s="25"/>
      <c r="TDB29" s="25"/>
      <c r="TDC29" s="25"/>
      <c r="TDD29" s="25"/>
      <c r="TDE29" s="25"/>
      <c r="TDF29" s="25"/>
      <c r="TDG29" s="25"/>
      <c r="TDH29" s="25"/>
      <c r="TDI29" s="25"/>
      <c r="TDJ29" s="25"/>
      <c r="TDK29" s="25"/>
      <c r="TDL29" s="25"/>
      <c r="TDM29" s="25"/>
      <c r="TDN29" s="25"/>
      <c r="TDO29" s="25"/>
      <c r="TDP29" s="25"/>
      <c r="TDQ29" s="25"/>
      <c r="TDR29" s="25"/>
      <c r="TDS29" s="25"/>
      <c r="TDT29" s="25"/>
      <c r="TDU29" s="25"/>
      <c r="TDV29" s="25"/>
      <c r="TDW29" s="25"/>
      <c r="TDX29" s="25"/>
      <c r="TDY29" s="25"/>
      <c r="TDZ29" s="25"/>
      <c r="TEA29" s="25"/>
      <c r="TEB29" s="25"/>
      <c r="TEC29" s="25"/>
      <c r="TED29" s="25"/>
      <c r="TEE29" s="25"/>
      <c r="TEF29" s="25"/>
      <c r="TEG29" s="25"/>
      <c r="TEH29" s="25"/>
      <c r="TEI29" s="25"/>
      <c r="TEJ29" s="25"/>
      <c r="TEK29" s="25"/>
      <c r="TEL29" s="25"/>
      <c r="TEM29" s="25"/>
      <c r="TEN29" s="25"/>
      <c r="TEO29" s="25"/>
      <c r="TEP29" s="25"/>
      <c r="TEQ29" s="25"/>
      <c r="TER29" s="25"/>
      <c r="TES29" s="25"/>
      <c r="TET29" s="25"/>
      <c r="TEU29" s="25"/>
      <c r="TEV29" s="25"/>
      <c r="TEW29" s="25"/>
      <c r="TEX29" s="25"/>
      <c r="TEY29" s="25"/>
      <c r="TEZ29" s="25"/>
      <c r="TFA29" s="25"/>
      <c r="TFB29" s="25"/>
      <c r="TFC29" s="25"/>
      <c r="TFD29" s="25"/>
      <c r="TFE29" s="25"/>
      <c r="TFF29" s="25"/>
      <c r="TFG29" s="25"/>
      <c r="TFH29" s="25"/>
      <c r="TFI29" s="25"/>
      <c r="TFJ29" s="25"/>
      <c r="TFK29" s="25"/>
      <c r="TFL29" s="25"/>
      <c r="TFM29" s="25"/>
      <c r="TFN29" s="25"/>
      <c r="TFO29" s="25"/>
      <c r="TFP29" s="25"/>
      <c r="TFQ29" s="25"/>
      <c r="TFR29" s="25"/>
      <c r="TFS29" s="25"/>
      <c r="TFT29" s="25"/>
      <c r="TFU29" s="25"/>
      <c r="TFV29" s="25"/>
      <c r="TFW29" s="25"/>
      <c r="TFX29" s="25"/>
      <c r="TFY29" s="25"/>
      <c r="TFZ29" s="25"/>
      <c r="TGA29" s="25"/>
      <c r="TGB29" s="25"/>
      <c r="TGC29" s="25"/>
      <c r="TGD29" s="25"/>
      <c r="TGE29" s="25"/>
      <c r="TGF29" s="25"/>
      <c r="TGG29" s="25"/>
      <c r="TGH29" s="25"/>
      <c r="TGI29" s="25"/>
      <c r="TGJ29" s="25"/>
      <c r="TGK29" s="25"/>
      <c r="TGL29" s="25"/>
      <c r="TGM29" s="25"/>
      <c r="TGN29" s="25"/>
      <c r="TGO29" s="25"/>
      <c r="TGP29" s="25"/>
      <c r="TGQ29" s="25"/>
      <c r="TGR29" s="25"/>
      <c r="TGS29" s="25"/>
      <c r="TGT29" s="25"/>
      <c r="TGU29" s="25"/>
      <c r="TGV29" s="25"/>
      <c r="TGW29" s="25"/>
      <c r="TGX29" s="25"/>
      <c r="TGY29" s="25"/>
      <c r="TGZ29" s="25"/>
      <c r="THA29" s="25"/>
      <c r="THB29" s="25"/>
      <c r="THC29" s="25"/>
      <c r="THD29" s="25"/>
      <c r="THE29" s="25"/>
      <c r="THF29" s="25"/>
      <c r="THG29" s="25"/>
      <c r="THH29" s="25"/>
      <c r="THI29" s="25"/>
      <c r="THJ29" s="25"/>
      <c r="THK29" s="25"/>
      <c r="THL29" s="25"/>
      <c r="THM29" s="25"/>
      <c r="THN29" s="25"/>
      <c r="THO29" s="25"/>
      <c r="THP29" s="25"/>
      <c r="THQ29" s="25"/>
      <c r="THR29" s="25"/>
      <c r="THS29" s="25"/>
      <c r="THT29" s="25"/>
      <c r="THU29" s="25"/>
      <c r="THV29" s="25"/>
      <c r="THW29" s="25"/>
      <c r="THX29" s="25"/>
      <c r="THY29" s="25"/>
      <c r="THZ29" s="25"/>
      <c r="TIA29" s="25"/>
      <c r="TIB29" s="25"/>
      <c r="TIC29" s="25"/>
      <c r="TID29" s="25"/>
      <c r="TIE29" s="25"/>
      <c r="TIF29" s="25"/>
      <c r="TIG29" s="25"/>
      <c r="TIH29" s="25"/>
      <c r="TII29" s="25"/>
      <c r="TIJ29" s="25"/>
      <c r="TIK29" s="25"/>
      <c r="TIL29" s="25"/>
      <c r="TIM29" s="25"/>
      <c r="TIN29" s="25"/>
      <c r="TIO29" s="25"/>
      <c r="TIP29" s="25"/>
      <c r="TIQ29" s="25"/>
      <c r="TIR29" s="25"/>
      <c r="TIS29" s="25"/>
      <c r="TIT29" s="25"/>
      <c r="TIU29" s="25"/>
      <c r="TIV29" s="25"/>
      <c r="TIW29" s="25"/>
      <c r="TIX29" s="25"/>
      <c r="TIY29" s="25"/>
      <c r="TIZ29" s="25"/>
      <c r="TJA29" s="25"/>
      <c r="TJB29" s="25"/>
      <c r="TJC29" s="25"/>
      <c r="TJD29" s="25"/>
      <c r="TJE29" s="25"/>
      <c r="TJF29" s="25"/>
      <c r="TJG29" s="25"/>
      <c r="TJH29" s="25"/>
      <c r="TJI29" s="25"/>
      <c r="TJJ29" s="25"/>
      <c r="TJK29" s="25"/>
      <c r="TJL29" s="25"/>
      <c r="TJM29" s="25"/>
      <c r="TJN29" s="25"/>
      <c r="TJO29" s="25"/>
      <c r="TJP29" s="25"/>
      <c r="TJQ29" s="25"/>
      <c r="TJR29" s="25"/>
      <c r="TJS29" s="25"/>
      <c r="TJT29" s="25"/>
      <c r="TJU29" s="25"/>
      <c r="TJV29" s="25"/>
      <c r="TJW29" s="25"/>
      <c r="TJX29" s="25"/>
      <c r="TJY29" s="25"/>
      <c r="TJZ29" s="25"/>
      <c r="TKA29" s="25"/>
      <c r="TKB29" s="25"/>
      <c r="TKC29" s="25"/>
      <c r="TKD29" s="25"/>
      <c r="TKE29" s="25"/>
      <c r="TKF29" s="25"/>
      <c r="TKG29" s="25"/>
      <c r="TKH29" s="25"/>
      <c r="TKI29" s="25"/>
      <c r="TKJ29" s="25"/>
      <c r="TKK29" s="25"/>
      <c r="TKL29" s="25"/>
      <c r="TKM29" s="25"/>
      <c r="TKN29" s="25"/>
      <c r="TKO29" s="25"/>
      <c r="TKP29" s="25"/>
      <c r="TKQ29" s="25"/>
      <c r="TKR29" s="25"/>
      <c r="TKS29" s="25"/>
      <c r="TKT29" s="25"/>
      <c r="TKU29" s="25"/>
      <c r="TKV29" s="25"/>
      <c r="TKW29" s="25"/>
      <c r="TKX29" s="25"/>
      <c r="TKY29" s="25"/>
      <c r="TKZ29" s="25"/>
      <c r="TLA29" s="25"/>
      <c r="TLB29" s="25"/>
      <c r="TLC29" s="25"/>
      <c r="TLD29" s="25"/>
      <c r="TLE29" s="25"/>
      <c r="TLF29" s="25"/>
      <c r="TLG29" s="25"/>
      <c r="TLH29" s="25"/>
      <c r="TLI29" s="25"/>
      <c r="TLJ29" s="25"/>
      <c r="TLK29" s="25"/>
      <c r="TLL29" s="25"/>
      <c r="TLM29" s="25"/>
      <c r="TLN29" s="25"/>
      <c r="TLO29" s="25"/>
      <c r="TLP29" s="25"/>
      <c r="TLQ29" s="25"/>
      <c r="TLR29" s="25"/>
      <c r="TLS29" s="25"/>
      <c r="TLT29" s="25"/>
      <c r="TLU29" s="25"/>
      <c r="TLV29" s="25"/>
      <c r="TLW29" s="25"/>
      <c r="TLX29" s="25"/>
      <c r="TLY29" s="25"/>
      <c r="TLZ29" s="25"/>
      <c r="TMA29" s="25"/>
      <c r="TMB29" s="25"/>
      <c r="TMC29" s="25"/>
      <c r="TMD29" s="25"/>
      <c r="TME29" s="25"/>
      <c r="TMF29" s="25"/>
      <c r="TMG29" s="25"/>
      <c r="TMH29" s="25"/>
      <c r="TMI29" s="25"/>
      <c r="TMJ29" s="25"/>
      <c r="TMK29" s="25"/>
      <c r="TML29" s="25"/>
      <c r="TMM29" s="25"/>
      <c r="TMN29" s="25"/>
      <c r="TMO29" s="25"/>
      <c r="TMP29" s="25"/>
      <c r="TMQ29" s="25"/>
      <c r="TMR29" s="25"/>
      <c r="TMS29" s="25"/>
      <c r="TMT29" s="25"/>
      <c r="TMU29" s="25"/>
      <c r="TMV29" s="25"/>
      <c r="TMW29" s="25"/>
      <c r="TMX29" s="25"/>
      <c r="TMY29" s="25"/>
      <c r="TMZ29" s="25"/>
      <c r="TNA29" s="25"/>
      <c r="TNB29" s="25"/>
      <c r="TNC29" s="25"/>
      <c r="TND29" s="25"/>
      <c r="TNE29" s="25"/>
      <c r="TNF29" s="25"/>
      <c r="TNG29" s="25"/>
      <c r="TNH29" s="25"/>
      <c r="TNI29" s="25"/>
      <c r="TNJ29" s="25"/>
      <c r="TNK29" s="25"/>
      <c r="TNL29" s="25"/>
      <c r="TNM29" s="25"/>
      <c r="TNN29" s="25"/>
      <c r="TNO29" s="25"/>
      <c r="TNP29" s="25"/>
      <c r="TNQ29" s="25"/>
      <c r="TNR29" s="25"/>
      <c r="TNS29" s="25"/>
      <c r="TNT29" s="25"/>
      <c r="TNU29" s="25"/>
      <c r="TNV29" s="25"/>
      <c r="TNW29" s="25"/>
      <c r="TNX29" s="25"/>
      <c r="TNY29" s="25"/>
      <c r="TNZ29" s="25"/>
      <c r="TOA29" s="25"/>
      <c r="TOB29" s="25"/>
      <c r="TOC29" s="25"/>
      <c r="TOD29" s="25"/>
      <c r="TOE29" s="25"/>
      <c r="TOF29" s="25"/>
      <c r="TOG29" s="25"/>
      <c r="TOH29" s="25"/>
      <c r="TOI29" s="25"/>
      <c r="TOJ29" s="25"/>
      <c r="TOK29" s="25"/>
      <c r="TOL29" s="25"/>
      <c r="TOM29" s="25"/>
      <c r="TON29" s="25"/>
      <c r="TOO29" s="25"/>
      <c r="TOP29" s="25"/>
      <c r="TOQ29" s="25"/>
      <c r="TOR29" s="25"/>
      <c r="TOS29" s="25"/>
      <c r="TOT29" s="25"/>
      <c r="TOU29" s="25"/>
      <c r="TOV29" s="25"/>
      <c r="TOW29" s="25"/>
      <c r="TOX29" s="25"/>
      <c r="TOY29" s="25"/>
      <c r="TOZ29" s="25"/>
      <c r="TPA29" s="25"/>
      <c r="TPB29" s="25"/>
      <c r="TPC29" s="25"/>
      <c r="TPD29" s="25"/>
      <c r="TPE29" s="25"/>
      <c r="TPF29" s="25"/>
      <c r="TPG29" s="25"/>
      <c r="TPH29" s="25"/>
      <c r="TPI29" s="25"/>
      <c r="TPJ29" s="25"/>
      <c r="TPK29" s="25"/>
      <c r="TPL29" s="25"/>
      <c r="TPM29" s="25"/>
      <c r="TPN29" s="25"/>
      <c r="TPO29" s="25"/>
      <c r="TPP29" s="25"/>
      <c r="TPQ29" s="25"/>
      <c r="TPR29" s="25"/>
      <c r="TPS29" s="25"/>
      <c r="TPT29" s="25"/>
      <c r="TPU29" s="25"/>
      <c r="TPV29" s="25"/>
      <c r="TPW29" s="25"/>
      <c r="TPX29" s="25"/>
      <c r="TPY29" s="25"/>
      <c r="TPZ29" s="25"/>
      <c r="TQA29" s="25"/>
      <c r="TQB29" s="25"/>
      <c r="TQC29" s="25"/>
      <c r="TQD29" s="25"/>
      <c r="TQE29" s="25"/>
      <c r="TQF29" s="25"/>
      <c r="TQG29" s="25"/>
      <c r="TQH29" s="25"/>
      <c r="TQI29" s="25"/>
      <c r="TQJ29" s="25"/>
      <c r="TQK29" s="25"/>
      <c r="TQL29" s="25"/>
      <c r="TQM29" s="25"/>
      <c r="TQN29" s="25"/>
      <c r="TQO29" s="25"/>
      <c r="TQP29" s="25"/>
      <c r="TQQ29" s="25"/>
      <c r="TQR29" s="25"/>
      <c r="TQS29" s="25"/>
      <c r="TQT29" s="25"/>
      <c r="TQU29" s="25"/>
      <c r="TQV29" s="25"/>
      <c r="TQW29" s="25"/>
      <c r="TQX29" s="25"/>
      <c r="TQY29" s="25"/>
      <c r="TQZ29" s="25"/>
      <c r="TRA29" s="25"/>
      <c r="TRB29" s="25"/>
      <c r="TRC29" s="25"/>
      <c r="TRD29" s="25"/>
      <c r="TRE29" s="25"/>
      <c r="TRF29" s="25"/>
      <c r="TRG29" s="25"/>
      <c r="TRH29" s="25"/>
      <c r="TRI29" s="25"/>
      <c r="TRJ29" s="25"/>
      <c r="TRK29" s="25"/>
      <c r="TRL29" s="25"/>
      <c r="TRM29" s="25"/>
      <c r="TRN29" s="25"/>
      <c r="TRO29" s="25"/>
      <c r="TRP29" s="25"/>
      <c r="TRQ29" s="25"/>
      <c r="TRR29" s="25"/>
      <c r="TRS29" s="25"/>
      <c r="TRT29" s="25"/>
      <c r="TRU29" s="25"/>
      <c r="TRV29" s="25"/>
      <c r="TRW29" s="25"/>
      <c r="TRX29" s="25"/>
      <c r="TRY29" s="25"/>
      <c r="TRZ29" s="25"/>
      <c r="TSA29" s="25"/>
      <c r="TSB29" s="25"/>
      <c r="TSC29" s="25"/>
      <c r="TSD29" s="25"/>
      <c r="TSE29" s="25"/>
      <c r="TSF29" s="25"/>
      <c r="TSG29" s="25"/>
      <c r="TSH29" s="25"/>
      <c r="TSI29" s="25"/>
      <c r="TSJ29" s="25"/>
      <c r="TSK29" s="25"/>
      <c r="TSL29" s="25"/>
      <c r="TSM29" s="25"/>
      <c r="TSN29" s="25"/>
      <c r="TSO29" s="25"/>
      <c r="TSP29" s="25"/>
      <c r="TSQ29" s="25"/>
      <c r="TSR29" s="25"/>
      <c r="TSS29" s="25"/>
      <c r="TST29" s="25"/>
      <c r="TSU29" s="25"/>
      <c r="TSV29" s="25"/>
      <c r="TSW29" s="25"/>
      <c r="TSX29" s="25"/>
      <c r="TSY29" s="25"/>
      <c r="TSZ29" s="25"/>
      <c r="TTA29" s="25"/>
      <c r="TTB29" s="25"/>
      <c r="TTC29" s="25"/>
      <c r="TTD29" s="25"/>
      <c r="TTE29" s="25"/>
      <c r="TTF29" s="25"/>
      <c r="TTG29" s="25"/>
      <c r="TTH29" s="25"/>
      <c r="TTI29" s="25"/>
      <c r="TTJ29" s="25"/>
      <c r="TTK29" s="25"/>
      <c r="TTL29" s="25"/>
      <c r="TTM29" s="25"/>
      <c r="TTN29" s="25"/>
      <c r="TTO29" s="25"/>
      <c r="TTP29" s="25"/>
      <c r="TTQ29" s="25"/>
      <c r="TTR29" s="25"/>
      <c r="TTS29" s="25"/>
      <c r="TTT29" s="25"/>
      <c r="TTU29" s="25"/>
      <c r="TTV29" s="25"/>
      <c r="TTW29" s="25"/>
      <c r="TTX29" s="25"/>
      <c r="TTY29" s="25"/>
      <c r="TTZ29" s="25"/>
      <c r="TUA29" s="25"/>
      <c r="TUB29" s="25"/>
      <c r="TUC29" s="25"/>
      <c r="TUD29" s="25"/>
      <c r="TUE29" s="25"/>
      <c r="TUF29" s="25"/>
      <c r="TUG29" s="25"/>
      <c r="TUH29" s="25"/>
      <c r="TUI29" s="25"/>
      <c r="TUJ29" s="25"/>
      <c r="TUK29" s="25"/>
      <c r="TUL29" s="25"/>
      <c r="TUM29" s="25"/>
      <c r="TUN29" s="25"/>
      <c r="TUO29" s="25"/>
      <c r="TUP29" s="25"/>
      <c r="TUQ29" s="25"/>
      <c r="TUR29" s="25"/>
      <c r="TUS29" s="25"/>
      <c r="TUT29" s="25"/>
      <c r="TUU29" s="25"/>
      <c r="TUV29" s="25"/>
      <c r="TUW29" s="25"/>
      <c r="TUX29" s="25"/>
      <c r="TUY29" s="25"/>
      <c r="TUZ29" s="25"/>
      <c r="TVA29" s="25"/>
      <c r="TVB29" s="25"/>
      <c r="TVC29" s="25"/>
      <c r="TVD29" s="25"/>
      <c r="TVE29" s="25"/>
      <c r="TVF29" s="25"/>
      <c r="TVG29" s="25"/>
      <c r="TVH29" s="25"/>
      <c r="TVI29" s="25"/>
      <c r="TVJ29" s="25"/>
      <c r="TVK29" s="25"/>
      <c r="TVL29" s="25"/>
      <c r="TVM29" s="25"/>
      <c r="TVN29" s="25"/>
      <c r="TVO29" s="25"/>
      <c r="TVP29" s="25"/>
      <c r="TVQ29" s="25"/>
      <c r="TVR29" s="25"/>
      <c r="TVS29" s="25"/>
      <c r="TVT29" s="25"/>
      <c r="TVU29" s="25"/>
      <c r="TVV29" s="25"/>
      <c r="TVW29" s="25"/>
      <c r="TVX29" s="25"/>
      <c r="TVY29" s="25"/>
      <c r="TVZ29" s="25"/>
      <c r="TWA29" s="25"/>
      <c r="TWB29" s="25"/>
      <c r="TWC29" s="25"/>
      <c r="TWD29" s="25"/>
      <c r="TWE29" s="25"/>
      <c r="TWF29" s="25"/>
      <c r="TWG29" s="25"/>
      <c r="TWH29" s="25"/>
      <c r="TWI29" s="25"/>
      <c r="TWJ29" s="25"/>
      <c r="TWK29" s="25"/>
      <c r="TWL29" s="25"/>
      <c r="TWM29" s="25"/>
      <c r="TWN29" s="25"/>
      <c r="TWO29" s="25"/>
      <c r="TWP29" s="25"/>
      <c r="TWQ29" s="25"/>
      <c r="TWR29" s="25"/>
      <c r="TWS29" s="25"/>
      <c r="TWT29" s="25"/>
      <c r="TWU29" s="25"/>
      <c r="TWV29" s="25"/>
      <c r="TWW29" s="25"/>
      <c r="TWX29" s="25"/>
      <c r="TWY29" s="25"/>
      <c r="TWZ29" s="25"/>
      <c r="TXA29" s="25"/>
      <c r="TXB29" s="25"/>
      <c r="TXC29" s="25"/>
      <c r="TXD29" s="25"/>
      <c r="TXE29" s="25"/>
      <c r="TXF29" s="25"/>
      <c r="TXG29" s="25"/>
      <c r="TXH29" s="25"/>
      <c r="TXI29" s="25"/>
      <c r="TXJ29" s="25"/>
      <c r="TXK29" s="25"/>
      <c r="TXL29" s="25"/>
      <c r="TXM29" s="25"/>
      <c r="TXN29" s="25"/>
      <c r="TXO29" s="25"/>
      <c r="TXP29" s="25"/>
      <c r="TXQ29" s="25"/>
      <c r="TXR29" s="25"/>
      <c r="TXS29" s="25"/>
      <c r="TXT29" s="25"/>
      <c r="TXU29" s="25"/>
      <c r="TXV29" s="25"/>
      <c r="TXW29" s="25"/>
      <c r="TXX29" s="25"/>
      <c r="TXY29" s="25"/>
      <c r="TXZ29" s="25"/>
      <c r="TYA29" s="25"/>
      <c r="TYB29" s="25"/>
      <c r="TYC29" s="25"/>
      <c r="TYD29" s="25"/>
      <c r="TYE29" s="25"/>
      <c r="TYF29" s="25"/>
      <c r="TYG29" s="25"/>
      <c r="TYH29" s="25"/>
      <c r="TYI29" s="25"/>
      <c r="TYJ29" s="25"/>
      <c r="TYK29" s="25"/>
      <c r="TYL29" s="25"/>
      <c r="TYM29" s="25"/>
      <c r="TYN29" s="25"/>
      <c r="TYO29" s="25"/>
      <c r="TYP29" s="25"/>
      <c r="TYQ29" s="25"/>
      <c r="TYR29" s="25"/>
      <c r="TYS29" s="25"/>
      <c r="TYT29" s="25"/>
      <c r="TYU29" s="25"/>
      <c r="TYV29" s="25"/>
      <c r="TYW29" s="25"/>
      <c r="TYX29" s="25"/>
      <c r="TYY29" s="25"/>
      <c r="TYZ29" s="25"/>
      <c r="TZA29" s="25"/>
      <c r="TZB29" s="25"/>
      <c r="TZC29" s="25"/>
      <c r="TZD29" s="25"/>
      <c r="TZE29" s="25"/>
      <c r="TZF29" s="25"/>
      <c r="TZG29" s="25"/>
      <c r="TZH29" s="25"/>
      <c r="TZI29" s="25"/>
      <c r="TZJ29" s="25"/>
      <c r="TZK29" s="25"/>
      <c r="TZL29" s="25"/>
      <c r="TZM29" s="25"/>
      <c r="TZN29" s="25"/>
      <c r="TZO29" s="25"/>
      <c r="TZP29" s="25"/>
      <c r="TZQ29" s="25"/>
      <c r="TZR29" s="25"/>
      <c r="TZS29" s="25"/>
      <c r="TZT29" s="25"/>
      <c r="TZU29" s="25"/>
      <c r="TZV29" s="25"/>
      <c r="TZW29" s="25"/>
      <c r="TZX29" s="25"/>
      <c r="TZY29" s="25"/>
      <c r="TZZ29" s="25"/>
      <c r="UAA29" s="25"/>
      <c r="UAB29" s="25"/>
      <c r="UAC29" s="25"/>
      <c r="UAD29" s="25"/>
      <c r="UAE29" s="25"/>
      <c r="UAF29" s="25"/>
      <c r="UAG29" s="25"/>
      <c r="UAH29" s="25"/>
      <c r="UAI29" s="25"/>
      <c r="UAJ29" s="25"/>
      <c r="UAK29" s="25"/>
      <c r="UAL29" s="25"/>
      <c r="UAM29" s="25"/>
      <c r="UAN29" s="25"/>
      <c r="UAO29" s="25"/>
      <c r="UAP29" s="25"/>
      <c r="UAQ29" s="25"/>
      <c r="UAR29" s="25"/>
      <c r="UAS29" s="25"/>
      <c r="UAT29" s="25"/>
      <c r="UAU29" s="25"/>
      <c r="UAV29" s="25"/>
      <c r="UAW29" s="25"/>
      <c r="UAX29" s="25"/>
      <c r="UAY29" s="25"/>
      <c r="UAZ29" s="25"/>
      <c r="UBA29" s="25"/>
      <c r="UBB29" s="25"/>
      <c r="UBC29" s="25"/>
      <c r="UBD29" s="25"/>
      <c r="UBE29" s="25"/>
      <c r="UBF29" s="25"/>
      <c r="UBG29" s="25"/>
      <c r="UBH29" s="25"/>
      <c r="UBI29" s="25"/>
      <c r="UBJ29" s="25"/>
      <c r="UBK29" s="25"/>
      <c r="UBL29" s="25"/>
      <c r="UBM29" s="25"/>
      <c r="UBN29" s="25"/>
      <c r="UBO29" s="25"/>
      <c r="UBP29" s="25"/>
      <c r="UBQ29" s="25"/>
      <c r="UBR29" s="25"/>
      <c r="UBS29" s="25"/>
      <c r="UBT29" s="25"/>
      <c r="UBU29" s="25"/>
      <c r="UBV29" s="25"/>
      <c r="UBW29" s="25"/>
      <c r="UBX29" s="25"/>
      <c r="UBY29" s="25"/>
      <c r="UBZ29" s="25"/>
      <c r="UCA29" s="25"/>
      <c r="UCB29" s="25"/>
      <c r="UCC29" s="25"/>
      <c r="UCD29" s="25"/>
      <c r="UCE29" s="25"/>
      <c r="UCF29" s="25"/>
      <c r="UCG29" s="25"/>
      <c r="UCH29" s="25"/>
      <c r="UCI29" s="25"/>
      <c r="UCJ29" s="25"/>
      <c r="UCK29" s="25"/>
      <c r="UCL29" s="25"/>
      <c r="UCM29" s="25"/>
      <c r="UCN29" s="25"/>
      <c r="UCO29" s="25"/>
      <c r="UCP29" s="25"/>
      <c r="UCQ29" s="25"/>
      <c r="UCR29" s="25"/>
      <c r="UCS29" s="25"/>
      <c r="UCT29" s="25"/>
      <c r="UCU29" s="25"/>
      <c r="UCV29" s="25"/>
      <c r="UCW29" s="25"/>
      <c r="UCX29" s="25"/>
      <c r="UCY29" s="25"/>
      <c r="UCZ29" s="25"/>
      <c r="UDA29" s="25"/>
      <c r="UDB29" s="25"/>
      <c r="UDC29" s="25"/>
      <c r="UDD29" s="25"/>
      <c r="UDE29" s="25"/>
      <c r="UDF29" s="25"/>
      <c r="UDG29" s="25"/>
      <c r="UDH29" s="25"/>
      <c r="UDI29" s="25"/>
      <c r="UDJ29" s="25"/>
      <c r="UDK29" s="25"/>
      <c r="UDL29" s="25"/>
      <c r="UDM29" s="25"/>
      <c r="UDN29" s="25"/>
      <c r="UDO29" s="25"/>
      <c r="UDP29" s="25"/>
      <c r="UDQ29" s="25"/>
      <c r="UDR29" s="25"/>
      <c r="UDS29" s="25"/>
      <c r="UDT29" s="25"/>
      <c r="UDU29" s="25"/>
      <c r="UDV29" s="25"/>
      <c r="UDW29" s="25"/>
      <c r="UDX29" s="25"/>
      <c r="UDY29" s="25"/>
      <c r="UDZ29" s="25"/>
      <c r="UEA29" s="25"/>
      <c r="UEB29" s="25"/>
      <c r="UEC29" s="25"/>
      <c r="UED29" s="25"/>
      <c r="UEE29" s="25"/>
      <c r="UEF29" s="25"/>
      <c r="UEG29" s="25"/>
      <c r="UEH29" s="25"/>
      <c r="UEI29" s="25"/>
      <c r="UEJ29" s="25"/>
      <c r="UEK29" s="25"/>
      <c r="UEL29" s="25"/>
      <c r="UEM29" s="25"/>
      <c r="UEN29" s="25"/>
      <c r="UEO29" s="25"/>
      <c r="UEP29" s="25"/>
      <c r="UEQ29" s="25"/>
      <c r="UER29" s="25"/>
      <c r="UES29" s="25"/>
      <c r="UET29" s="25"/>
      <c r="UEU29" s="25"/>
      <c r="UEV29" s="25"/>
      <c r="UEW29" s="25"/>
      <c r="UEX29" s="25"/>
      <c r="UEY29" s="25"/>
      <c r="UEZ29" s="25"/>
      <c r="UFA29" s="25"/>
      <c r="UFB29" s="25"/>
      <c r="UFC29" s="25"/>
      <c r="UFD29" s="25"/>
      <c r="UFE29" s="25"/>
      <c r="UFF29" s="25"/>
      <c r="UFG29" s="25"/>
      <c r="UFH29" s="25"/>
      <c r="UFI29" s="25"/>
      <c r="UFJ29" s="25"/>
      <c r="UFK29" s="25"/>
      <c r="UFL29" s="25"/>
      <c r="UFM29" s="25"/>
      <c r="UFN29" s="25"/>
      <c r="UFO29" s="25"/>
      <c r="UFP29" s="25"/>
      <c r="UFQ29" s="25"/>
      <c r="UFR29" s="25"/>
      <c r="UFS29" s="25"/>
      <c r="UFT29" s="25"/>
      <c r="UFU29" s="25"/>
      <c r="UFV29" s="25"/>
      <c r="UFW29" s="25"/>
      <c r="UFX29" s="25"/>
      <c r="UFY29" s="25"/>
      <c r="UFZ29" s="25"/>
      <c r="UGA29" s="25"/>
      <c r="UGB29" s="25"/>
      <c r="UGC29" s="25"/>
      <c r="UGD29" s="25"/>
      <c r="UGE29" s="25"/>
      <c r="UGF29" s="25"/>
      <c r="UGG29" s="25"/>
      <c r="UGH29" s="25"/>
      <c r="UGI29" s="25"/>
      <c r="UGJ29" s="25"/>
      <c r="UGK29" s="25"/>
      <c r="UGL29" s="25"/>
      <c r="UGM29" s="25"/>
      <c r="UGN29" s="25"/>
      <c r="UGO29" s="25"/>
      <c r="UGP29" s="25"/>
      <c r="UGQ29" s="25"/>
      <c r="UGR29" s="25"/>
      <c r="UGS29" s="25"/>
      <c r="UGT29" s="25"/>
      <c r="UGU29" s="25"/>
      <c r="UGV29" s="25"/>
      <c r="UGW29" s="25"/>
      <c r="UGX29" s="25"/>
      <c r="UGY29" s="25"/>
      <c r="UGZ29" s="25"/>
      <c r="UHA29" s="25"/>
      <c r="UHB29" s="25"/>
      <c r="UHC29" s="25"/>
      <c r="UHD29" s="25"/>
      <c r="UHE29" s="25"/>
      <c r="UHF29" s="25"/>
      <c r="UHG29" s="25"/>
      <c r="UHH29" s="25"/>
      <c r="UHI29" s="25"/>
      <c r="UHJ29" s="25"/>
      <c r="UHK29" s="25"/>
      <c r="UHL29" s="25"/>
      <c r="UHM29" s="25"/>
      <c r="UHN29" s="25"/>
      <c r="UHO29" s="25"/>
      <c r="UHP29" s="25"/>
      <c r="UHQ29" s="25"/>
      <c r="UHR29" s="25"/>
      <c r="UHS29" s="25"/>
      <c r="UHT29" s="25"/>
      <c r="UHU29" s="25"/>
      <c r="UHV29" s="25"/>
      <c r="UHW29" s="25"/>
      <c r="UHX29" s="25"/>
      <c r="UHY29" s="25"/>
      <c r="UHZ29" s="25"/>
      <c r="UIA29" s="25"/>
      <c r="UIB29" s="25"/>
      <c r="UIC29" s="25"/>
      <c r="UID29" s="25"/>
      <c r="UIE29" s="25"/>
      <c r="UIF29" s="25"/>
      <c r="UIG29" s="25"/>
      <c r="UIH29" s="25"/>
      <c r="UII29" s="25"/>
      <c r="UIJ29" s="25"/>
      <c r="UIK29" s="25"/>
      <c r="UIL29" s="25"/>
      <c r="UIM29" s="25"/>
      <c r="UIN29" s="25"/>
      <c r="UIO29" s="25"/>
      <c r="UIP29" s="25"/>
      <c r="UIQ29" s="25"/>
      <c r="UIR29" s="25"/>
      <c r="UIS29" s="25"/>
      <c r="UIT29" s="25"/>
      <c r="UIU29" s="25"/>
      <c r="UIV29" s="25"/>
      <c r="UIW29" s="25"/>
      <c r="UIX29" s="25"/>
      <c r="UIY29" s="25"/>
      <c r="UIZ29" s="25"/>
      <c r="UJA29" s="25"/>
      <c r="UJB29" s="25"/>
      <c r="UJC29" s="25"/>
      <c r="UJD29" s="25"/>
      <c r="UJE29" s="25"/>
      <c r="UJF29" s="25"/>
      <c r="UJG29" s="25"/>
      <c r="UJH29" s="25"/>
      <c r="UJI29" s="25"/>
      <c r="UJJ29" s="25"/>
      <c r="UJK29" s="25"/>
      <c r="UJL29" s="25"/>
      <c r="UJM29" s="25"/>
      <c r="UJN29" s="25"/>
      <c r="UJO29" s="25"/>
      <c r="UJP29" s="25"/>
      <c r="UJQ29" s="25"/>
      <c r="UJR29" s="25"/>
      <c r="UJS29" s="25"/>
      <c r="UJT29" s="25"/>
      <c r="UJU29" s="25"/>
      <c r="UJV29" s="25"/>
      <c r="UJW29" s="25"/>
      <c r="UJX29" s="25"/>
      <c r="UJY29" s="25"/>
      <c r="UJZ29" s="25"/>
      <c r="UKA29" s="25"/>
      <c r="UKB29" s="25"/>
      <c r="UKC29" s="25"/>
      <c r="UKD29" s="25"/>
      <c r="UKE29" s="25"/>
      <c r="UKF29" s="25"/>
      <c r="UKG29" s="25"/>
      <c r="UKH29" s="25"/>
      <c r="UKI29" s="25"/>
      <c r="UKJ29" s="25"/>
      <c r="UKK29" s="25"/>
      <c r="UKL29" s="25"/>
      <c r="UKM29" s="25"/>
      <c r="UKN29" s="25"/>
      <c r="UKO29" s="25"/>
      <c r="UKP29" s="25"/>
      <c r="UKQ29" s="25"/>
      <c r="UKR29" s="25"/>
      <c r="UKS29" s="25"/>
      <c r="UKT29" s="25"/>
      <c r="UKU29" s="25"/>
      <c r="UKV29" s="25"/>
      <c r="UKW29" s="25"/>
      <c r="UKX29" s="25"/>
      <c r="UKY29" s="25"/>
      <c r="UKZ29" s="25"/>
      <c r="ULA29" s="25"/>
      <c r="ULB29" s="25"/>
      <c r="ULC29" s="25"/>
      <c r="ULD29" s="25"/>
      <c r="ULE29" s="25"/>
      <c r="ULF29" s="25"/>
      <c r="ULG29" s="25"/>
      <c r="ULH29" s="25"/>
      <c r="ULI29" s="25"/>
      <c r="ULJ29" s="25"/>
      <c r="ULK29" s="25"/>
      <c r="ULL29" s="25"/>
      <c r="ULM29" s="25"/>
      <c r="ULN29" s="25"/>
      <c r="ULO29" s="25"/>
      <c r="ULP29" s="25"/>
      <c r="ULQ29" s="25"/>
      <c r="ULR29" s="25"/>
      <c r="ULS29" s="25"/>
      <c r="ULT29" s="25"/>
      <c r="ULU29" s="25"/>
      <c r="ULV29" s="25"/>
      <c r="ULW29" s="25"/>
      <c r="ULX29" s="25"/>
      <c r="ULY29" s="25"/>
      <c r="ULZ29" s="25"/>
      <c r="UMA29" s="25"/>
      <c r="UMB29" s="25"/>
      <c r="UMC29" s="25"/>
      <c r="UMD29" s="25"/>
      <c r="UME29" s="25"/>
      <c r="UMF29" s="25"/>
      <c r="UMG29" s="25"/>
      <c r="UMH29" s="25"/>
      <c r="UMI29" s="25"/>
      <c r="UMJ29" s="25"/>
      <c r="UMK29" s="25"/>
      <c r="UML29" s="25"/>
      <c r="UMM29" s="25"/>
      <c r="UMN29" s="25"/>
      <c r="UMO29" s="25"/>
      <c r="UMP29" s="25"/>
      <c r="UMQ29" s="25"/>
      <c r="UMR29" s="25"/>
      <c r="UMS29" s="25"/>
      <c r="UMT29" s="25"/>
      <c r="UMU29" s="25"/>
      <c r="UMV29" s="25"/>
      <c r="UMW29" s="25"/>
      <c r="UMX29" s="25"/>
      <c r="UMY29" s="25"/>
      <c r="UMZ29" s="25"/>
      <c r="UNA29" s="25"/>
      <c r="UNB29" s="25"/>
      <c r="UNC29" s="25"/>
      <c r="UND29" s="25"/>
      <c r="UNE29" s="25"/>
      <c r="UNF29" s="25"/>
      <c r="UNG29" s="25"/>
      <c r="UNH29" s="25"/>
      <c r="UNI29" s="25"/>
      <c r="UNJ29" s="25"/>
      <c r="UNK29" s="25"/>
      <c r="UNL29" s="25"/>
      <c r="UNM29" s="25"/>
      <c r="UNN29" s="25"/>
      <c r="UNO29" s="25"/>
      <c r="UNP29" s="25"/>
      <c r="UNQ29" s="25"/>
      <c r="UNR29" s="25"/>
      <c r="UNS29" s="25"/>
      <c r="UNT29" s="25"/>
      <c r="UNU29" s="25"/>
      <c r="UNV29" s="25"/>
      <c r="UNW29" s="25"/>
      <c r="UNX29" s="25"/>
      <c r="UNY29" s="25"/>
      <c r="UNZ29" s="25"/>
      <c r="UOA29" s="25"/>
      <c r="UOB29" s="25"/>
      <c r="UOC29" s="25"/>
      <c r="UOD29" s="25"/>
      <c r="UOE29" s="25"/>
      <c r="UOF29" s="25"/>
      <c r="UOG29" s="25"/>
      <c r="UOH29" s="25"/>
      <c r="UOI29" s="25"/>
      <c r="UOJ29" s="25"/>
      <c r="UOK29" s="25"/>
      <c r="UOL29" s="25"/>
      <c r="UOM29" s="25"/>
      <c r="UON29" s="25"/>
      <c r="UOO29" s="25"/>
      <c r="UOP29" s="25"/>
      <c r="UOQ29" s="25"/>
      <c r="UOR29" s="25"/>
      <c r="UOS29" s="25"/>
      <c r="UOT29" s="25"/>
      <c r="UOU29" s="25"/>
      <c r="UOV29" s="25"/>
      <c r="UOW29" s="25"/>
      <c r="UOX29" s="25"/>
      <c r="UOY29" s="25"/>
      <c r="UOZ29" s="25"/>
      <c r="UPA29" s="25"/>
      <c r="UPB29" s="25"/>
      <c r="UPC29" s="25"/>
      <c r="UPD29" s="25"/>
      <c r="UPE29" s="25"/>
      <c r="UPF29" s="25"/>
      <c r="UPG29" s="25"/>
      <c r="UPH29" s="25"/>
      <c r="UPI29" s="25"/>
      <c r="UPJ29" s="25"/>
      <c r="UPK29" s="25"/>
      <c r="UPL29" s="25"/>
      <c r="UPM29" s="25"/>
      <c r="UPN29" s="25"/>
      <c r="UPO29" s="25"/>
      <c r="UPP29" s="25"/>
      <c r="UPQ29" s="25"/>
      <c r="UPR29" s="25"/>
      <c r="UPS29" s="25"/>
      <c r="UPT29" s="25"/>
      <c r="UPU29" s="25"/>
      <c r="UPV29" s="25"/>
      <c r="UPW29" s="25"/>
      <c r="UPX29" s="25"/>
      <c r="UPY29" s="25"/>
      <c r="UPZ29" s="25"/>
      <c r="UQA29" s="25"/>
      <c r="UQB29" s="25"/>
      <c r="UQC29" s="25"/>
      <c r="UQD29" s="25"/>
      <c r="UQE29" s="25"/>
      <c r="UQF29" s="25"/>
      <c r="UQG29" s="25"/>
      <c r="UQH29" s="25"/>
      <c r="UQI29" s="25"/>
      <c r="UQJ29" s="25"/>
      <c r="UQK29" s="25"/>
      <c r="UQL29" s="25"/>
      <c r="UQM29" s="25"/>
      <c r="UQN29" s="25"/>
      <c r="UQO29" s="25"/>
      <c r="UQP29" s="25"/>
      <c r="UQQ29" s="25"/>
      <c r="UQR29" s="25"/>
      <c r="UQS29" s="25"/>
      <c r="UQT29" s="25"/>
      <c r="UQU29" s="25"/>
      <c r="UQV29" s="25"/>
      <c r="UQW29" s="25"/>
      <c r="UQX29" s="25"/>
      <c r="UQY29" s="25"/>
      <c r="UQZ29" s="25"/>
      <c r="URA29" s="25"/>
      <c r="URB29" s="25"/>
      <c r="URC29" s="25"/>
      <c r="URD29" s="25"/>
      <c r="URE29" s="25"/>
      <c r="URF29" s="25"/>
      <c r="URG29" s="25"/>
      <c r="URH29" s="25"/>
      <c r="URI29" s="25"/>
      <c r="URJ29" s="25"/>
      <c r="URK29" s="25"/>
      <c r="URL29" s="25"/>
      <c r="URM29" s="25"/>
      <c r="URN29" s="25"/>
      <c r="URO29" s="25"/>
      <c r="URP29" s="25"/>
      <c r="URQ29" s="25"/>
      <c r="URR29" s="25"/>
      <c r="URS29" s="25"/>
      <c r="URT29" s="25"/>
      <c r="URU29" s="25"/>
      <c r="URV29" s="25"/>
      <c r="URW29" s="25"/>
      <c r="URX29" s="25"/>
      <c r="URY29" s="25"/>
      <c r="URZ29" s="25"/>
      <c r="USA29" s="25"/>
      <c r="USB29" s="25"/>
      <c r="USC29" s="25"/>
      <c r="USD29" s="25"/>
      <c r="USE29" s="25"/>
      <c r="USF29" s="25"/>
      <c r="USG29" s="25"/>
      <c r="USH29" s="25"/>
      <c r="USI29" s="25"/>
      <c r="USJ29" s="25"/>
      <c r="USK29" s="25"/>
      <c r="USL29" s="25"/>
      <c r="USM29" s="25"/>
      <c r="USN29" s="25"/>
      <c r="USO29" s="25"/>
      <c r="USP29" s="25"/>
      <c r="USQ29" s="25"/>
      <c r="USR29" s="25"/>
      <c r="USS29" s="25"/>
      <c r="UST29" s="25"/>
      <c r="USU29" s="25"/>
      <c r="USV29" s="25"/>
      <c r="USW29" s="25"/>
      <c r="USX29" s="25"/>
      <c r="USY29" s="25"/>
      <c r="USZ29" s="25"/>
      <c r="UTA29" s="25"/>
      <c r="UTB29" s="25"/>
      <c r="UTC29" s="25"/>
      <c r="UTD29" s="25"/>
      <c r="UTE29" s="25"/>
      <c r="UTF29" s="25"/>
      <c r="UTG29" s="25"/>
      <c r="UTH29" s="25"/>
      <c r="UTI29" s="25"/>
      <c r="UTJ29" s="25"/>
      <c r="UTK29" s="25"/>
      <c r="UTL29" s="25"/>
      <c r="UTM29" s="25"/>
      <c r="UTN29" s="25"/>
      <c r="UTO29" s="25"/>
      <c r="UTP29" s="25"/>
      <c r="UTQ29" s="25"/>
      <c r="UTR29" s="25"/>
      <c r="UTS29" s="25"/>
      <c r="UTT29" s="25"/>
      <c r="UTU29" s="25"/>
      <c r="UTV29" s="25"/>
      <c r="UTW29" s="25"/>
      <c r="UTX29" s="25"/>
      <c r="UTY29" s="25"/>
      <c r="UTZ29" s="25"/>
      <c r="UUA29" s="25"/>
      <c r="UUB29" s="25"/>
      <c r="UUC29" s="25"/>
      <c r="UUD29" s="25"/>
      <c r="UUE29" s="25"/>
      <c r="UUF29" s="25"/>
      <c r="UUG29" s="25"/>
      <c r="UUH29" s="25"/>
      <c r="UUI29" s="25"/>
      <c r="UUJ29" s="25"/>
      <c r="UUK29" s="25"/>
      <c r="UUL29" s="25"/>
      <c r="UUM29" s="25"/>
      <c r="UUN29" s="25"/>
      <c r="UUO29" s="25"/>
      <c r="UUP29" s="25"/>
      <c r="UUQ29" s="25"/>
      <c r="UUR29" s="25"/>
      <c r="UUS29" s="25"/>
      <c r="UUT29" s="25"/>
      <c r="UUU29" s="25"/>
      <c r="UUV29" s="25"/>
      <c r="UUW29" s="25"/>
      <c r="UUX29" s="25"/>
      <c r="UUY29" s="25"/>
      <c r="UUZ29" s="25"/>
      <c r="UVA29" s="25"/>
      <c r="UVB29" s="25"/>
      <c r="UVC29" s="25"/>
      <c r="UVD29" s="25"/>
      <c r="UVE29" s="25"/>
      <c r="UVF29" s="25"/>
      <c r="UVG29" s="25"/>
      <c r="UVH29" s="25"/>
      <c r="UVI29" s="25"/>
      <c r="UVJ29" s="25"/>
      <c r="UVK29" s="25"/>
      <c r="UVL29" s="25"/>
      <c r="UVM29" s="25"/>
      <c r="UVN29" s="25"/>
      <c r="UVO29" s="25"/>
      <c r="UVP29" s="25"/>
      <c r="UVQ29" s="25"/>
      <c r="UVR29" s="25"/>
      <c r="UVS29" s="25"/>
      <c r="UVT29" s="25"/>
      <c r="UVU29" s="25"/>
      <c r="UVV29" s="25"/>
      <c r="UVW29" s="25"/>
      <c r="UVX29" s="25"/>
      <c r="UVY29" s="25"/>
      <c r="UVZ29" s="25"/>
      <c r="UWA29" s="25"/>
      <c r="UWB29" s="25"/>
      <c r="UWC29" s="25"/>
      <c r="UWD29" s="25"/>
      <c r="UWE29" s="25"/>
      <c r="UWF29" s="25"/>
      <c r="UWG29" s="25"/>
      <c r="UWH29" s="25"/>
      <c r="UWI29" s="25"/>
      <c r="UWJ29" s="25"/>
      <c r="UWK29" s="25"/>
      <c r="UWL29" s="25"/>
      <c r="UWM29" s="25"/>
      <c r="UWN29" s="25"/>
      <c r="UWO29" s="25"/>
      <c r="UWP29" s="25"/>
      <c r="UWQ29" s="25"/>
      <c r="UWR29" s="25"/>
      <c r="UWS29" s="25"/>
      <c r="UWT29" s="25"/>
      <c r="UWU29" s="25"/>
      <c r="UWV29" s="25"/>
      <c r="UWW29" s="25"/>
      <c r="UWX29" s="25"/>
      <c r="UWY29" s="25"/>
      <c r="UWZ29" s="25"/>
      <c r="UXA29" s="25"/>
      <c r="UXB29" s="25"/>
      <c r="UXC29" s="25"/>
      <c r="UXD29" s="25"/>
      <c r="UXE29" s="25"/>
      <c r="UXF29" s="25"/>
      <c r="UXG29" s="25"/>
      <c r="UXH29" s="25"/>
      <c r="UXI29" s="25"/>
      <c r="UXJ29" s="25"/>
      <c r="UXK29" s="25"/>
      <c r="UXL29" s="25"/>
      <c r="UXM29" s="25"/>
      <c r="UXN29" s="25"/>
      <c r="UXO29" s="25"/>
      <c r="UXP29" s="25"/>
      <c r="UXQ29" s="25"/>
      <c r="UXR29" s="25"/>
      <c r="UXS29" s="25"/>
      <c r="UXT29" s="25"/>
      <c r="UXU29" s="25"/>
      <c r="UXV29" s="25"/>
      <c r="UXW29" s="25"/>
      <c r="UXX29" s="25"/>
      <c r="UXY29" s="25"/>
      <c r="UXZ29" s="25"/>
      <c r="UYA29" s="25"/>
      <c r="UYB29" s="25"/>
      <c r="UYC29" s="25"/>
      <c r="UYD29" s="25"/>
      <c r="UYE29" s="25"/>
      <c r="UYF29" s="25"/>
      <c r="UYG29" s="25"/>
      <c r="UYH29" s="25"/>
      <c r="UYI29" s="25"/>
      <c r="UYJ29" s="25"/>
      <c r="UYK29" s="25"/>
      <c r="UYL29" s="25"/>
      <c r="UYM29" s="25"/>
      <c r="UYN29" s="25"/>
      <c r="UYO29" s="25"/>
      <c r="UYP29" s="25"/>
      <c r="UYQ29" s="25"/>
      <c r="UYR29" s="25"/>
      <c r="UYS29" s="25"/>
      <c r="UYT29" s="25"/>
      <c r="UYU29" s="25"/>
      <c r="UYV29" s="25"/>
      <c r="UYW29" s="25"/>
      <c r="UYX29" s="25"/>
      <c r="UYY29" s="25"/>
      <c r="UYZ29" s="25"/>
      <c r="UZA29" s="25"/>
      <c r="UZB29" s="25"/>
      <c r="UZC29" s="25"/>
      <c r="UZD29" s="25"/>
      <c r="UZE29" s="25"/>
      <c r="UZF29" s="25"/>
      <c r="UZG29" s="25"/>
      <c r="UZH29" s="25"/>
      <c r="UZI29" s="25"/>
      <c r="UZJ29" s="25"/>
      <c r="UZK29" s="25"/>
      <c r="UZL29" s="25"/>
      <c r="UZM29" s="25"/>
      <c r="UZN29" s="25"/>
      <c r="UZO29" s="25"/>
      <c r="UZP29" s="25"/>
      <c r="UZQ29" s="25"/>
      <c r="UZR29" s="25"/>
      <c r="UZS29" s="25"/>
      <c r="UZT29" s="25"/>
      <c r="UZU29" s="25"/>
      <c r="UZV29" s="25"/>
      <c r="UZW29" s="25"/>
      <c r="UZX29" s="25"/>
      <c r="UZY29" s="25"/>
      <c r="UZZ29" s="25"/>
      <c r="VAA29" s="25"/>
      <c r="VAB29" s="25"/>
      <c r="VAC29" s="25"/>
      <c r="VAD29" s="25"/>
      <c r="VAE29" s="25"/>
      <c r="VAF29" s="25"/>
      <c r="VAG29" s="25"/>
      <c r="VAH29" s="25"/>
      <c r="VAI29" s="25"/>
      <c r="VAJ29" s="25"/>
      <c r="VAK29" s="25"/>
      <c r="VAL29" s="25"/>
      <c r="VAM29" s="25"/>
      <c r="VAN29" s="25"/>
      <c r="VAO29" s="25"/>
      <c r="VAP29" s="25"/>
      <c r="VAQ29" s="25"/>
      <c r="VAR29" s="25"/>
      <c r="VAS29" s="25"/>
      <c r="VAT29" s="25"/>
      <c r="VAU29" s="25"/>
      <c r="VAV29" s="25"/>
      <c r="VAW29" s="25"/>
      <c r="VAX29" s="25"/>
      <c r="VAY29" s="25"/>
      <c r="VAZ29" s="25"/>
      <c r="VBA29" s="25"/>
      <c r="VBB29" s="25"/>
      <c r="VBC29" s="25"/>
      <c r="VBD29" s="25"/>
      <c r="VBE29" s="25"/>
      <c r="VBF29" s="25"/>
      <c r="VBG29" s="25"/>
      <c r="VBH29" s="25"/>
      <c r="VBI29" s="25"/>
      <c r="VBJ29" s="25"/>
      <c r="VBK29" s="25"/>
      <c r="VBL29" s="25"/>
      <c r="VBM29" s="25"/>
      <c r="VBN29" s="25"/>
      <c r="VBO29" s="25"/>
      <c r="VBP29" s="25"/>
      <c r="VBQ29" s="25"/>
      <c r="VBR29" s="25"/>
      <c r="VBS29" s="25"/>
      <c r="VBT29" s="25"/>
      <c r="VBU29" s="25"/>
      <c r="VBV29" s="25"/>
      <c r="VBW29" s="25"/>
      <c r="VBX29" s="25"/>
      <c r="VBY29" s="25"/>
      <c r="VBZ29" s="25"/>
      <c r="VCA29" s="25"/>
      <c r="VCB29" s="25"/>
      <c r="VCC29" s="25"/>
      <c r="VCD29" s="25"/>
      <c r="VCE29" s="25"/>
      <c r="VCF29" s="25"/>
      <c r="VCG29" s="25"/>
      <c r="VCH29" s="25"/>
      <c r="VCI29" s="25"/>
      <c r="VCJ29" s="25"/>
      <c r="VCK29" s="25"/>
      <c r="VCL29" s="25"/>
      <c r="VCM29" s="25"/>
      <c r="VCN29" s="25"/>
      <c r="VCO29" s="25"/>
      <c r="VCP29" s="25"/>
      <c r="VCQ29" s="25"/>
      <c r="VCR29" s="25"/>
      <c r="VCS29" s="25"/>
      <c r="VCT29" s="25"/>
      <c r="VCU29" s="25"/>
      <c r="VCV29" s="25"/>
      <c r="VCW29" s="25"/>
      <c r="VCX29" s="25"/>
      <c r="VCY29" s="25"/>
      <c r="VCZ29" s="25"/>
      <c r="VDA29" s="25"/>
      <c r="VDB29" s="25"/>
      <c r="VDC29" s="25"/>
      <c r="VDD29" s="25"/>
      <c r="VDE29" s="25"/>
      <c r="VDF29" s="25"/>
      <c r="VDG29" s="25"/>
      <c r="VDH29" s="25"/>
      <c r="VDI29" s="25"/>
      <c r="VDJ29" s="25"/>
      <c r="VDK29" s="25"/>
      <c r="VDL29" s="25"/>
      <c r="VDM29" s="25"/>
      <c r="VDN29" s="25"/>
      <c r="VDO29" s="25"/>
      <c r="VDP29" s="25"/>
      <c r="VDQ29" s="25"/>
      <c r="VDR29" s="25"/>
      <c r="VDS29" s="25"/>
      <c r="VDT29" s="25"/>
      <c r="VDU29" s="25"/>
      <c r="VDV29" s="25"/>
      <c r="VDW29" s="25"/>
      <c r="VDX29" s="25"/>
      <c r="VDY29" s="25"/>
      <c r="VDZ29" s="25"/>
      <c r="VEA29" s="25"/>
      <c r="VEB29" s="25"/>
      <c r="VEC29" s="25"/>
      <c r="VED29" s="25"/>
      <c r="VEE29" s="25"/>
      <c r="VEF29" s="25"/>
      <c r="VEG29" s="25"/>
      <c r="VEH29" s="25"/>
      <c r="VEI29" s="25"/>
      <c r="VEJ29" s="25"/>
      <c r="VEK29" s="25"/>
      <c r="VEL29" s="25"/>
      <c r="VEM29" s="25"/>
      <c r="VEN29" s="25"/>
      <c r="VEO29" s="25"/>
      <c r="VEP29" s="25"/>
      <c r="VEQ29" s="25"/>
      <c r="VER29" s="25"/>
      <c r="VES29" s="25"/>
      <c r="VET29" s="25"/>
      <c r="VEU29" s="25"/>
      <c r="VEV29" s="25"/>
      <c r="VEW29" s="25"/>
      <c r="VEX29" s="25"/>
      <c r="VEY29" s="25"/>
      <c r="VEZ29" s="25"/>
      <c r="VFA29" s="25"/>
      <c r="VFB29" s="25"/>
      <c r="VFC29" s="25"/>
      <c r="VFD29" s="25"/>
      <c r="VFE29" s="25"/>
      <c r="VFF29" s="25"/>
      <c r="VFG29" s="25"/>
      <c r="VFH29" s="25"/>
      <c r="VFI29" s="25"/>
      <c r="VFJ29" s="25"/>
      <c r="VFK29" s="25"/>
      <c r="VFL29" s="25"/>
      <c r="VFM29" s="25"/>
      <c r="VFN29" s="25"/>
      <c r="VFO29" s="25"/>
      <c r="VFP29" s="25"/>
      <c r="VFQ29" s="25"/>
      <c r="VFR29" s="25"/>
      <c r="VFS29" s="25"/>
      <c r="VFT29" s="25"/>
      <c r="VFU29" s="25"/>
      <c r="VFV29" s="25"/>
      <c r="VFW29" s="25"/>
      <c r="VFX29" s="25"/>
      <c r="VFY29" s="25"/>
      <c r="VFZ29" s="25"/>
      <c r="VGA29" s="25"/>
      <c r="VGB29" s="25"/>
      <c r="VGC29" s="25"/>
      <c r="VGD29" s="25"/>
      <c r="VGE29" s="25"/>
      <c r="VGF29" s="25"/>
      <c r="VGG29" s="25"/>
      <c r="VGH29" s="25"/>
      <c r="VGI29" s="25"/>
      <c r="VGJ29" s="25"/>
      <c r="VGK29" s="25"/>
      <c r="VGL29" s="25"/>
      <c r="VGM29" s="25"/>
      <c r="VGN29" s="25"/>
      <c r="VGO29" s="25"/>
      <c r="VGP29" s="25"/>
      <c r="VGQ29" s="25"/>
      <c r="VGR29" s="25"/>
      <c r="VGS29" s="25"/>
      <c r="VGT29" s="25"/>
      <c r="VGU29" s="25"/>
      <c r="VGV29" s="25"/>
      <c r="VGW29" s="25"/>
      <c r="VGX29" s="25"/>
      <c r="VGY29" s="25"/>
      <c r="VGZ29" s="25"/>
      <c r="VHA29" s="25"/>
      <c r="VHB29" s="25"/>
      <c r="VHC29" s="25"/>
      <c r="VHD29" s="25"/>
      <c r="VHE29" s="25"/>
      <c r="VHF29" s="25"/>
      <c r="VHG29" s="25"/>
      <c r="VHH29" s="25"/>
      <c r="VHI29" s="25"/>
      <c r="VHJ29" s="25"/>
      <c r="VHK29" s="25"/>
      <c r="VHL29" s="25"/>
      <c r="VHM29" s="25"/>
      <c r="VHN29" s="25"/>
      <c r="VHO29" s="25"/>
      <c r="VHP29" s="25"/>
      <c r="VHQ29" s="25"/>
      <c r="VHR29" s="25"/>
      <c r="VHS29" s="25"/>
      <c r="VHT29" s="25"/>
      <c r="VHU29" s="25"/>
      <c r="VHV29" s="25"/>
      <c r="VHW29" s="25"/>
      <c r="VHX29" s="25"/>
      <c r="VHY29" s="25"/>
      <c r="VHZ29" s="25"/>
      <c r="VIA29" s="25"/>
      <c r="VIB29" s="25"/>
      <c r="VIC29" s="25"/>
      <c r="VID29" s="25"/>
      <c r="VIE29" s="25"/>
      <c r="VIF29" s="25"/>
      <c r="VIG29" s="25"/>
      <c r="VIH29" s="25"/>
      <c r="VII29" s="25"/>
      <c r="VIJ29" s="25"/>
      <c r="VIK29" s="25"/>
      <c r="VIL29" s="25"/>
      <c r="VIM29" s="25"/>
      <c r="VIN29" s="25"/>
      <c r="VIO29" s="25"/>
      <c r="VIP29" s="25"/>
      <c r="VIQ29" s="25"/>
      <c r="VIR29" s="25"/>
      <c r="VIS29" s="25"/>
      <c r="VIT29" s="25"/>
      <c r="VIU29" s="25"/>
      <c r="VIV29" s="25"/>
      <c r="VIW29" s="25"/>
      <c r="VIX29" s="25"/>
      <c r="VIY29" s="25"/>
      <c r="VIZ29" s="25"/>
      <c r="VJA29" s="25"/>
      <c r="VJB29" s="25"/>
      <c r="VJC29" s="25"/>
      <c r="VJD29" s="25"/>
      <c r="VJE29" s="25"/>
      <c r="VJF29" s="25"/>
      <c r="VJG29" s="25"/>
      <c r="VJH29" s="25"/>
      <c r="VJI29" s="25"/>
      <c r="VJJ29" s="25"/>
      <c r="VJK29" s="25"/>
      <c r="VJL29" s="25"/>
      <c r="VJM29" s="25"/>
      <c r="VJN29" s="25"/>
      <c r="VJO29" s="25"/>
      <c r="VJP29" s="25"/>
      <c r="VJQ29" s="25"/>
      <c r="VJR29" s="25"/>
      <c r="VJS29" s="25"/>
      <c r="VJT29" s="25"/>
      <c r="VJU29" s="25"/>
      <c r="VJV29" s="25"/>
      <c r="VJW29" s="25"/>
      <c r="VJX29" s="25"/>
      <c r="VJY29" s="25"/>
      <c r="VJZ29" s="25"/>
      <c r="VKA29" s="25"/>
      <c r="VKB29" s="25"/>
      <c r="VKC29" s="25"/>
      <c r="VKD29" s="25"/>
      <c r="VKE29" s="25"/>
      <c r="VKF29" s="25"/>
      <c r="VKG29" s="25"/>
      <c r="VKH29" s="25"/>
      <c r="VKI29" s="25"/>
      <c r="VKJ29" s="25"/>
      <c r="VKK29" s="25"/>
      <c r="VKL29" s="25"/>
      <c r="VKM29" s="25"/>
      <c r="VKN29" s="25"/>
      <c r="VKO29" s="25"/>
      <c r="VKP29" s="25"/>
      <c r="VKQ29" s="25"/>
      <c r="VKR29" s="25"/>
      <c r="VKS29" s="25"/>
      <c r="VKT29" s="25"/>
      <c r="VKU29" s="25"/>
      <c r="VKV29" s="25"/>
      <c r="VKW29" s="25"/>
      <c r="VKX29" s="25"/>
      <c r="VKY29" s="25"/>
      <c r="VKZ29" s="25"/>
      <c r="VLA29" s="25"/>
      <c r="VLB29" s="25"/>
      <c r="VLC29" s="25"/>
      <c r="VLD29" s="25"/>
      <c r="VLE29" s="25"/>
      <c r="VLF29" s="25"/>
      <c r="VLG29" s="25"/>
      <c r="VLH29" s="25"/>
      <c r="VLI29" s="25"/>
      <c r="VLJ29" s="25"/>
      <c r="VLK29" s="25"/>
      <c r="VLL29" s="25"/>
      <c r="VLM29" s="25"/>
      <c r="VLN29" s="25"/>
      <c r="VLO29" s="25"/>
      <c r="VLP29" s="25"/>
      <c r="VLQ29" s="25"/>
      <c r="VLR29" s="25"/>
      <c r="VLS29" s="25"/>
      <c r="VLT29" s="25"/>
      <c r="VLU29" s="25"/>
      <c r="VLV29" s="25"/>
      <c r="VLW29" s="25"/>
      <c r="VLX29" s="25"/>
      <c r="VLY29" s="25"/>
      <c r="VLZ29" s="25"/>
      <c r="VMA29" s="25"/>
      <c r="VMB29" s="25"/>
      <c r="VMC29" s="25"/>
      <c r="VMD29" s="25"/>
      <c r="VME29" s="25"/>
      <c r="VMF29" s="25"/>
      <c r="VMG29" s="25"/>
      <c r="VMH29" s="25"/>
      <c r="VMI29" s="25"/>
      <c r="VMJ29" s="25"/>
      <c r="VMK29" s="25"/>
      <c r="VML29" s="25"/>
      <c r="VMM29" s="25"/>
      <c r="VMN29" s="25"/>
      <c r="VMO29" s="25"/>
      <c r="VMP29" s="25"/>
      <c r="VMQ29" s="25"/>
      <c r="VMR29" s="25"/>
      <c r="VMS29" s="25"/>
      <c r="VMT29" s="25"/>
      <c r="VMU29" s="25"/>
      <c r="VMV29" s="25"/>
      <c r="VMW29" s="25"/>
      <c r="VMX29" s="25"/>
      <c r="VMY29" s="25"/>
      <c r="VMZ29" s="25"/>
      <c r="VNA29" s="25"/>
      <c r="VNB29" s="25"/>
      <c r="VNC29" s="25"/>
      <c r="VND29" s="25"/>
      <c r="VNE29" s="25"/>
      <c r="VNF29" s="25"/>
      <c r="VNG29" s="25"/>
      <c r="VNH29" s="25"/>
      <c r="VNI29" s="25"/>
      <c r="VNJ29" s="25"/>
      <c r="VNK29" s="25"/>
      <c r="VNL29" s="25"/>
      <c r="VNM29" s="25"/>
      <c r="VNN29" s="25"/>
      <c r="VNO29" s="25"/>
      <c r="VNP29" s="25"/>
      <c r="VNQ29" s="25"/>
      <c r="VNR29" s="25"/>
      <c r="VNS29" s="25"/>
      <c r="VNT29" s="25"/>
      <c r="VNU29" s="25"/>
      <c r="VNV29" s="25"/>
      <c r="VNW29" s="25"/>
      <c r="VNX29" s="25"/>
      <c r="VNY29" s="25"/>
      <c r="VNZ29" s="25"/>
      <c r="VOA29" s="25"/>
      <c r="VOB29" s="25"/>
      <c r="VOC29" s="25"/>
      <c r="VOD29" s="25"/>
      <c r="VOE29" s="25"/>
      <c r="VOF29" s="25"/>
      <c r="VOG29" s="25"/>
      <c r="VOH29" s="25"/>
      <c r="VOI29" s="25"/>
      <c r="VOJ29" s="25"/>
      <c r="VOK29" s="25"/>
      <c r="VOL29" s="25"/>
      <c r="VOM29" s="25"/>
      <c r="VON29" s="25"/>
      <c r="VOO29" s="25"/>
      <c r="VOP29" s="25"/>
      <c r="VOQ29" s="25"/>
      <c r="VOR29" s="25"/>
      <c r="VOS29" s="25"/>
      <c r="VOT29" s="25"/>
      <c r="VOU29" s="25"/>
      <c r="VOV29" s="25"/>
      <c r="VOW29" s="25"/>
      <c r="VOX29" s="25"/>
      <c r="VOY29" s="25"/>
      <c r="VOZ29" s="25"/>
      <c r="VPA29" s="25"/>
      <c r="VPB29" s="25"/>
      <c r="VPC29" s="25"/>
      <c r="VPD29" s="25"/>
      <c r="VPE29" s="25"/>
      <c r="VPF29" s="25"/>
      <c r="VPG29" s="25"/>
      <c r="VPH29" s="25"/>
      <c r="VPI29" s="25"/>
      <c r="VPJ29" s="25"/>
      <c r="VPK29" s="25"/>
      <c r="VPL29" s="25"/>
      <c r="VPM29" s="25"/>
      <c r="VPN29" s="25"/>
      <c r="VPO29" s="25"/>
      <c r="VPP29" s="25"/>
      <c r="VPQ29" s="25"/>
      <c r="VPR29" s="25"/>
      <c r="VPS29" s="25"/>
      <c r="VPT29" s="25"/>
      <c r="VPU29" s="25"/>
      <c r="VPV29" s="25"/>
      <c r="VPW29" s="25"/>
      <c r="VPX29" s="25"/>
      <c r="VPY29" s="25"/>
      <c r="VPZ29" s="25"/>
      <c r="VQA29" s="25"/>
      <c r="VQB29" s="25"/>
      <c r="VQC29" s="25"/>
      <c r="VQD29" s="25"/>
      <c r="VQE29" s="25"/>
      <c r="VQF29" s="25"/>
      <c r="VQG29" s="25"/>
      <c r="VQH29" s="25"/>
      <c r="VQI29" s="25"/>
      <c r="VQJ29" s="25"/>
      <c r="VQK29" s="25"/>
      <c r="VQL29" s="25"/>
      <c r="VQM29" s="25"/>
      <c r="VQN29" s="25"/>
      <c r="VQO29" s="25"/>
      <c r="VQP29" s="25"/>
      <c r="VQQ29" s="25"/>
      <c r="VQR29" s="25"/>
      <c r="VQS29" s="25"/>
      <c r="VQT29" s="25"/>
      <c r="VQU29" s="25"/>
      <c r="VQV29" s="25"/>
      <c r="VQW29" s="25"/>
      <c r="VQX29" s="25"/>
      <c r="VQY29" s="25"/>
      <c r="VQZ29" s="25"/>
      <c r="VRA29" s="25"/>
      <c r="VRB29" s="25"/>
      <c r="VRC29" s="25"/>
      <c r="VRD29" s="25"/>
      <c r="VRE29" s="25"/>
      <c r="VRF29" s="25"/>
      <c r="VRG29" s="25"/>
      <c r="VRH29" s="25"/>
      <c r="VRI29" s="25"/>
      <c r="VRJ29" s="25"/>
      <c r="VRK29" s="25"/>
      <c r="VRL29" s="25"/>
      <c r="VRM29" s="25"/>
      <c r="VRN29" s="25"/>
      <c r="VRO29" s="25"/>
      <c r="VRP29" s="25"/>
      <c r="VRQ29" s="25"/>
      <c r="VRR29" s="25"/>
      <c r="VRS29" s="25"/>
      <c r="VRT29" s="25"/>
      <c r="VRU29" s="25"/>
      <c r="VRV29" s="25"/>
      <c r="VRW29" s="25"/>
      <c r="VRX29" s="25"/>
      <c r="VRY29" s="25"/>
      <c r="VRZ29" s="25"/>
      <c r="VSA29" s="25"/>
      <c r="VSB29" s="25"/>
      <c r="VSC29" s="25"/>
      <c r="VSD29" s="25"/>
      <c r="VSE29" s="25"/>
      <c r="VSF29" s="25"/>
      <c r="VSG29" s="25"/>
      <c r="VSH29" s="25"/>
      <c r="VSI29" s="25"/>
      <c r="VSJ29" s="25"/>
      <c r="VSK29" s="25"/>
      <c r="VSL29" s="25"/>
      <c r="VSM29" s="25"/>
      <c r="VSN29" s="25"/>
      <c r="VSO29" s="25"/>
      <c r="VSP29" s="25"/>
      <c r="VSQ29" s="25"/>
      <c r="VSR29" s="25"/>
      <c r="VSS29" s="25"/>
      <c r="VST29" s="25"/>
      <c r="VSU29" s="25"/>
      <c r="VSV29" s="25"/>
      <c r="VSW29" s="25"/>
      <c r="VSX29" s="25"/>
      <c r="VSY29" s="25"/>
      <c r="VSZ29" s="25"/>
      <c r="VTA29" s="25"/>
      <c r="VTB29" s="25"/>
      <c r="VTC29" s="25"/>
      <c r="VTD29" s="25"/>
      <c r="VTE29" s="25"/>
      <c r="VTF29" s="25"/>
      <c r="VTG29" s="25"/>
      <c r="VTH29" s="25"/>
      <c r="VTI29" s="25"/>
      <c r="VTJ29" s="25"/>
      <c r="VTK29" s="25"/>
      <c r="VTL29" s="25"/>
      <c r="VTM29" s="25"/>
      <c r="VTN29" s="25"/>
      <c r="VTO29" s="25"/>
      <c r="VTP29" s="25"/>
      <c r="VTQ29" s="25"/>
      <c r="VTR29" s="25"/>
      <c r="VTS29" s="25"/>
      <c r="VTT29" s="25"/>
      <c r="VTU29" s="25"/>
      <c r="VTV29" s="25"/>
      <c r="VTW29" s="25"/>
      <c r="VTX29" s="25"/>
      <c r="VTY29" s="25"/>
      <c r="VTZ29" s="25"/>
      <c r="VUA29" s="25"/>
      <c r="VUB29" s="25"/>
      <c r="VUC29" s="25"/>
      <c r="VUD29" s="25"/>
      <c r="VUE29" s="25"/>
      <c r="VUF29" s="25"/>
      <c r="VUG29" s="25"/>
      <c r="VUH29" s="25"/>
      <c r="VUI29" s="25"/>
      <c r="VUJ29" s="25"/>
      <c r="VUK29" s="25"/>
      <c r="VUL29" s="25"/>
      <c r="VUM29" s="25"/>
      <c r="VUN29" s="25"/>
      <c r="VUO29" s="25"/>
      <c r="VUP29" s="25"/>
      <c r="VUQ29" s="25"/>
      <c r="VUR29" s="25"/>
      <c r="VUS29" s="25"/>
      <c r="VUT29" s="25"/>
      <c r="VUU29" s="25"/>
      <c r="VUV29" s="25"/>
      <c r="VUW29" s="25"/>
      <c r="VUX29" s="25"/>
      <c r="VUY29" s="25"/>
      <c r="VUZ29" s="25"/>
      <c r="VVA29" s="25"/>
      <c r="VVB29" s="25"/>
      <c r="VVC29" s="25"/>
      <c r="VVD29" s="25"/>
      <c r="VVE29" s="25"/>
      <c r="VVF29" s="25"/>
      <c r="VVG29" s="25"/>
      <c r="VVH29" s="25"/>
      <c r="VVI29" s="25"/>
      <c r="VVJ29" s="25"/>
      <c r="VVK29" s="25"/>
      <c r="VVL29" s="25"/>
      <c r="VVM29" s="25"/>
      <c r="VVN29" s="25"/>
      <c r="VVO29" s="25"/>
      <c r="VVP29" s="25"/>
      <c r="VVQ29" s="25"/>
      <c r="VVR29" s="25"/>
      <c r="VVS29" s="25"/>
      <c r="VVT29" s="25"/>
      <c r="VVU29" s="25"/>
      <c r="VVV29" s="25"/>
      <c r="VVW29" s="25"/>
      <c r="VVX29" s="25"/>
      <c r="VVY29" s="25"/>
      <c r="VVZ29" s="25"/>
      <c r="VWA29" s="25"/>
      <c r="VWB29" s="25"/>
      <c r="VWC29" s="25"/>
      <c r="VWD29" s="25"/>
      <c r="VWE29" s="25"/>
      <c r="VWF29" s="25"/>
      <c r="VWG29" s="25"/>
      <c r="VWH29" s="25"/>
      <c r="VWI29" s="25"/>
      <c r="VWJ29" s="25"/>
      <c r="VWK29" s="25"/>
      <c r="VWL29" s="25"/>
      <c r="VWM29" s="25"/>
      <c r="VWN29" s="25"/>
      <c r="VWO29" s="25"/>
      <c r="VWP29" s="25"/>
      <c r="VWQ29" s="25"/>
      <c r="VWR29" s="25"/>
      <c r="VWS29" s="25"/>
      <c r="VWT29" s="25"/>
      <c r="VWU29" s="25"/>
      <c r="VWV29" s="25"/>
      <c r="VWW29" s="25"/>
      <c r="VWX29" s="25"/>
      <c r="VWY29" s="25"/>
      <c r="VWZ29" s="25"/>
      <c r="VXA29" s="25"/>
      <c r="VXB29" s="25"/>
      <c r="VXC29" s="25"/>
      <c r="VXD29" s="25"/>
      <c r="VXE29" s="25"/>
      <c r="VXF29" s="25"/>
      <c r="VXG29" s="25"/>
      <c r="VXH29" s="25"/>
      <c r="VXI29" s="25"/>
      <c r="VXJ29" s="25"/>
      <c r="VXK29" s="25"/>
      <c r="VXL29" s="25"/>
      <c r="VXM29" s="25"/>
      <c r="VXN29" s="25"/>
      <c r="VXO29" s="25"/>
      <c r="VXP29" s="25"/>
      <c r="VXQ29" s="25"/>
      <c r="VXR29" s="25"/>
      <c r="VXS29" s="25"/>
      <c r="VXT29" s="25"/>
      <c r="VXU29" s="25"/>
      <c r="VXV29" s="25"/>
      <c r="VXW29" s="25"/>
      <c r="VXX29" s="25"/>
      <c r="VXY29" s="25"/>
      <c r="VXZ29" s="25"/>
      <c r="VYA29" s="25"/>
      <c r="VYB29" s="25"/>
      <c r="VYC29" s="25"/>
      <c r="VYD29" s="25"/>
      <c r="VYE29" s="25"/>
      <c r="VYF29" s="25"/>
      <c r="VYG29" s="25"/>
      <c r="VYH29" s="25"/>
      <c r="VYI29" s="25"/>
      <c r="VYJ29" s="25"/>
      <c r="VYK29" s="25"/>
      <c r="VYL29" s="25"/>
      <c r="VYM29" s="25"/>
      <c r="VYN29" s="25"/>
      <c r="VYO29" s="25"/>
      <c r="VYP29" s="25"/>
      <c r="VYQ29" s="25"/>
      <c r="VYR29" s="25"/>
      <c r="VYS29" s="25"/>
      <c r="VYT29" s="25"/>
      <c r="VYU29" s="25"/>
      <c r="VYV29" s="25"/>
      <c r="VYW29" s="25"/>
      <c r="VYX29" s="25"/>
      <c r="VYY29" s="25"/>
      <c r="VYZ29" s="25"/>
      <c r="VZA29" s="25"/>
      <c r="VZB29" s="25"/>
      <c r="VZC29" s="25"/>
      <c r="VZD29" s="25"/>
      <c r="VZE29" s="25"/>
      <c r="VZF29" s="25"/>
      <c r="VZG29" s="25"/>
      <c r="VZH29" s="25"/>
      <c r="VZI29" s="25"/>
      <c r="VZJ29" s="25"/>
      <c r="VZK29" s="25"/>
      <c r="VZL29" s="25"/>
      <c r="VZM29" s="25"/>
      <c r="VZN29" s="25"/>
      <c r="VZO29" s="25"/>
      <c r="VZP29" s="25"/>
      <c r="VZQ29" s="25"/>
      <c r="VZR29" s="25"/>
      <c r="VZS29" s="25"/>
      <c r="VZT29" s="25"/>
      <c r="VZU29" s="25"/>
      <c r="VZV29" s="25"/>
      <c r="VZW29" s="25"/>
      <c r="VZX29" s="25"/>
      <c r="VZY29" s="25"/>
      <c r="VZZ29" s="25"/>
      <c r="WAA29" s="25"/>
      <c r="WAB29" s="25"/>
      <c r="WAC29" s="25"/>
      <c r="WAD29" s="25"/>
      <c r="WAE29" s="25"/>
      <c r="WAF29" s="25"/>
      <c r="WAG29" s="25"/>
      <c r="WAH29" s="25"/>
      <c r="WAI29" s="25"/>
      <c r="WAJ29" s="25"/>
      <c r="WAK29" s="25"/>
      <c r="WAL29" s="25"/>
      <c r="WAM29" s="25"/>
      <c r="WAN29" s="25"/>
      <c r="WAO29" s="25"/>
      <c r="WAP29" s="25"/>
      <c r="WAQ29" s="25"/>
      <c r="WAR29" s="25"/>
      <c r="WAS29" s="25"/>
      <c r="WAT29" s="25"/>
      <c r="WAU29" s="25"/>
      <c r="WAV29" s="25"/>
      <c r="WAW29" s="25"/>
      <c r="WAX29" s="25"/>
      <c r="WAY29" s="25"/>
      <c r="WAZ29" s="25"/>
      <c r="WBA29" s="25"/>
      <c r="WBB29" s="25"/>
      <c r="WBC29" s="25"/>
      <c r="WBD29" s="25"/>
      <c r="WBE29" s="25"/>
      <c r="WBF29" s="25"/>
      <c r="WBG29" s="25"/>
      <c r="WBH29" s="25"/>
      <c r="WBI29" s="25"/>
      <c r="WBJ29" s="25"/>
      <c r="WBK29" s="25"/>
      <c r="WBL29" s="25"/>
      <c r="WBM29" s="25"/>
      <c r="WBN29" s="25"/>
      <c r="WBO29" s="25"/>
      <c r="WBP29" s="25"/>
      <c r="WBQ29" s="25"/>
      <c r="WBR29" s="25"/>
      <c r="WBS29" s="25"/>
      <c r="WBT29" s="25"/>
      <c r="WBU29" s="25"/>
      <c r="WBV29" s="25"/>
      <c r="WBW29" s="25"/>
      <c r="WBX29" s="25"/>
      <c r="WBY29" s="25"/>
      <c r="WBZ29" s="25"/>
      <c r="WCA29" s="25"/>
      <c r="WCB29" s="25"/>
      <c r="WCC29" s="25"/>
      <c r="WCD29" s="25"/>
      <c r="WCE29" s="25"/>
      <c r="WCF29" s="25"/>
      <c r="WCG29" s="25"/>
      <c r="WCH29" s="25"/>
      <c r="WCI29" s="25"/>
      <c r="WCJ29" s="25"/>
      <c r="WCK29" s="25"/>
      <c r="WCL29" s="25"/>
      <c r="WCM29" s="25"/>
      <c r="WCN29" s="25"/>
      <c r="WCO29" s="25"/>
      <c r="WCP29" s="25"/>
      <c r="WCQ29" s="25"/>
      <c r="WCR29" s="25"/>
      <c r="WCS29" s="25"/>
      <c r="WCT29" s="25"/>
      <c r="WCU29" s="25"/>
      <c r="WCV29" s="25"/>
      <c r="WCW29" s="25"/>
      <c r="WCX29" s="25"/>
      <c r="WCY29" s="25"/>
      <c r="WCZ29" s="25"/>
      <c r="WDA29" s="25"/>
      <c r="WDB29" s="25"/>
      <c r="WDC29" s="25"/>
      <c r="WDD29" s="25"/>
      <c r="WDE29" s="25"/>
      <c r="WDF29" s="25"/>
      <c r="WDG29" s="25"/>
      <c r="WDH29" s="25"/>
      <c r="WDI29" s="25"/>
      <c r="WDJ29" s="25"/>
      <c r="WDK29" s="25"/>
      <c r="WDL29" s="25"/>
      <c r="WDM29" s="25"/>
      <c r="WDN29" s="25"/>
      <c r="WDO29" s="25"/>
      <c r="WDP29" s="25"/>
      <c r="WDQ29" s="25"/>
      <c r="WDR29" s="25"/>
      <c r="WDS29" s="25"/>
      <c r="WDT29" s="25"/>
      <c r="WDU29" s="25"/>
      <c r="WDV29" s="25"/>
      <c r="WDW29" s="25"/>
      <c r="WDX29" s="25"/>
      <c r="WDY29" s="25"/>
      <c r="WDZ29" s="25"/>
      <c r="WEA29" s="25"/>
      <c r="WEB29" s="25"/>
      <c r="WEC29" s="25"/>
      <c r="WED29" s="25"/>
      <c r="WEE29" s="25"/>
      <c r="WEF29" s="25"/>
      <c r="WEG29" s="25"/>
      <c r="WEH29" s="25"/>
      <c r="WEI29" s="25"/>
      <c r="WEJ29" s="25"/>
      <c r="WEK29" s="25"/>
      <c r="WEL29" s="25"/>
      <c r="WEM29" s="25"/>
      <c r="WEN29" s="25"/>
      <c r="WEO29" s="25"/>
      <c r="WEP29" s="25"/>
      <c r="WEQ29" s="25"/>
      <c r="WER29" s="25"/>
      <c r="WES29" s="25"/>
      <c r="WET29" s="25"/>
      <c r="WEU29" s="25"/>
      <c r="WEV29" s="25"/>
      <c r="WEW29" s="25"/>
      <c r="WEX29" s="25"/>
      <c r="WEY29" s="25"/>
      <c r="WEZ29" s="25"/>
      <c r="WFA29" s="25"/>
      <c r="WFB29" s="25"/>
      <c r="WFC29" s="25"/>
      <c r="WFD29" s="25"/>
      <c r="WFE29" s="25"/>
      <c r="WFF29" s="25"/>
      <c r="WFG29" s="25"/>
      <c r="WFH29" s="25"/>
      <c r="WFI29" s="25"/>
      <c r="WFJ29" s="25"/>
      <c r="WFK29" s="25"/>
      <c r="WFL29" s="25"/>
      <c r="WFM29" s="25"/>
      <c r="WFN29" s="25"/>
      <c r="WFO29" s="25"/>
      <c r="WFP29" s="25"/>
      <c r="WFQ29" s="25"/>
      <c r="WFR29" s="25"/>
      <c r="WFS29" s="25"/>
      <c r="WFT29" s="25"/>
      <c r="WFU29" s="25"/>
      <c r="WFV29" s="25"/>
      <c r="WFW29" s="25"/>
      <c r="WFX29" s="25"/>
      <c r="WFY29" s="25"/>
      <c r="WFZ29" s="25"/>
      <c r="WGA29" s="25"/>
      <c r="WGB29" s="25"/>
      <c r="WGC29" s="25"/>
      <c r="WGD29" s="25"/>
      <c r="WGE29" s="25"/>
      <c r="WGF29" s="25"/>
      <c r="WGG29" s="25"/>
      <c r="WGH29" s="25"/>
      <c r="WGI29" s="25"/>
      <c r="WGJ29" s="25"/>
      <c r="WGK29" s="25"/>
      <c r="WGL29" s="25"/>
      <c r="WGM29" s="25"/>
      <c r="WGN29" s="25"/>
      <c r="WGO29" s="25"/>
      <c r="WGP29" s="25"/>
      <c r="WGQ29" s="25"/>
      <c r="WGR29" s="25"/>
      <c r="WGS29" s="25"/>
      <c r="WGT29" s="25"/>
      <c r="WGU29" s="25"/>
      <c r="WGV29" s="25"/>
      <c r="WGW29" s="25"/>
      <c r="WGX29" s="25"/>
      <c r="WGY29" s="25"/>
      <c r="WGZ29" s="25"/>
      <c r="WHA29" s="25"/>
      <c r="WHB29" s="25"/>
      <c r="WHC29" s="25"/>
      <c r="WHD29" s="25"/>
      <c r="WHE29" s="25"/>
      <c r="WHF29" s="25"/>
      <c r="WHG29" s="25"/>
      <c r="WHH29" s="25"/>
      <c r="WHI29" s="25"/>
      <c r="WHJ29" s="25"/>
      <c r="WHK29" s="25"/>
      <c r="WHL29" s="25"/>
      <c r="WHM29" s="25"/>
      <c r="WHN29" s="25"/>
      <c r="WHO29" s="25"/>
      <c r="WHP29" s="25"/>
      <c r="WHQ29" s="25"/>
      <c r="WHR29" s="25"/>
      <c r="WHS29" s="25"/>
      <c r="WHT29" s="25"/>
      <c r="WHU29" s="25"/>
      <c r="WHV29" s="25"/>
      <c r="WHW29" s="25"/>
      <c r="WHX29" s="25"/>
      <c r="WHY29" s="25"/>
      <c r="WHZ29" s="25"/>
      <c r="WIA29" s="25"/>
      <c r="WIB29" s="25"/>
      <c r="WIC29" s="25"/>
      <c r="WID29" s="25"/>
      <c r="WIE29" s="25"/>
      <c r="WIF29" s="25"/>
      <c r="WIG29" s="25"/>
      <c r="WIH29" s="25"/>
      <c r="WII29" s="25"/>
      <c r="WIJ29" s="25"/>
      <c r="WIK29" s="25"/>
      <c r="WIL29" s="25"/>
      <c r="WIM29" s="25"/>
      <c r="WIN29" s="25"/>
      <c r="WIO29" s="25"/>
      <c r="WIP29" s="25"/>
      <c r="WIQ29" s="25"/>
      <c r="WIR29" s="25"/>
      <c r="WIS29" s="25"/>
      <c r="WIT29" s="25"/>
      <c r="WIU29" s="25"/>
      <c r="WIV29" s="25"/>
      <c r="WIW29" s="25"/>
      <c r="WIX29" s="25"/>
      <c r="WIY29" s="25"/>
      <c r="WIZ29" s="25"/>
      <c r="WJA29" s="25"/>
      <c r="WJB29" s="25"/>
      <c r="WJC29" s="25"/>
      <c r="WJD29" s="25"/>
      <c r="WJE29" s="25"/>
      <c r="WJF29" s="25"/>
      <c r="WJG29" s="25"/>
      <c r="WJH29" s="25"/>
      <c r="WJI29" s="25"/>
      <c r="WJJ29" s="25"/>
      <c r="WJK29" s="25"/>
      <c r="WJL29" s="25"/>
      <c r="WJM29" s="25"/>
      <c r="WJN29" s="25"/>
      <c r="WJO29" s="25"/>
      <c r="WJP29" s="25"/>
      <c r="WJQ29" s="25"/>
      <c r="WJR29" s="25"/>
      <c r="WJS29" s="25"/>
      <c r="WJT29" s="25"/>
      <c r="WJU29" s="25"/>
      <c r="WJV29" s="25"/>
      <c r="WJW29" s="25"/>
      <c r="WJX29" s="25"/>
      <c r="WJY29" s="25"/>
      <c r="WJZ29" s="25"/>
      <c r="WKA29" s="25"/>
      <c r="WKB29" s="25"/>
      <c r="WKC29" s="25"/>
      <c r="WKD29" s="25"/>
      <c r="WKE29" s="25"/>
      <c r="WKF29" s="25"/>
      <c r="WKG29" s="25"/>
      <c r="WKH29" s="25"/>
      <c r="WKI29" s="25"/>
      <c r="WKJ29" s="25"/>
      <c r="WKK29" s="25"/>
      <c r="WKL29" s="25"/>
      <c r="WKM29" s="25"/>
      <c r="WKN29" s="25"/>
      <c r="WKO29" s="25"/>
      <c r="WKP29" s="25"/>
      <c r="WKQ29" s="25"/>
      <c r="WKR29" s="25"/>
      <c r="WKS29" s="25"/>
      <c r="WKT29" s="25"/>
      <c r="WKU29" s="25"/>
      <c r="WKV29" s="25"/>
      <c r="WKW29" s="25"/>
      <c r="WKX29" s="25"/>
      <c r="WKY29" s="25"/>
      <c r="WKZ29" s="25"/>
      <c r="WLA29" s="25"/>
      <c r="WLB29" s="25"/>
      <c r="WLC29" s="25"/>
      <c r="WLD29" s="25"/>
      <c r="WLE29" s="25"/>
      <c r="WLF29" s="25"/>
      <c r="WLG29" s="25"/>
      <c r="WLH29" s="25"/>
      <c r="WLI29" s="25"/>
      <c r="WLJ29" s="25"/>
      <c r="WLK29" s="25"/>
      <c r="WLL29" s="25"/>
      <c r="WLM29" s="25"/>
      <c r="WLN29" s="25"/>
      <c r="WLO29" s="25"/>
      <c r="WLP29" s="25"/>
      <c r="WLQ29" s="25"/>
      <c r="WLR29" s="25"/>
      <c r="WLS29" s="25"/>
      <c r="WLT29" s="25"/>
      <c r="WLU29" s="25"/>
      <c r="WLV29" s="25"/>
      <c r="WLW29" s="25"/>
      <c r="WLX29" s="25"/>
      <c r="WLY29" s="25"/>
      <c r="WLZ29" s="25"/>
      <c r="WMA29" s="25"/>
      <c r="WMB29" s="25"/>
      <c r="WMC29" s="25"/>
      <c r="WMD29" s="25"/>
      <c r="WME29" s="25"/>
      <c r="WMF29" s="25"/>
      <c r="WMG29" s="25"/>
      <c r="WMH29" s="25"/>
      <c r="WMI29" s="25"/>
      <c r="WMJ29" s="25"/>
      <c r="WMK29" s="25"/>
      <c r="WML29" s="25"/>
      <c r="WMM29" s="25"/>
      <c r="WMN29" s="25"/>
      <c r="WMO29" s="25"/>
      <c r="WMP29" s="25"/>
      <c r="WMQ29" s="25"/>
      <c r="WMR29" s="25"/>
      <c r="WMS29" s="25"/>
      <c r="WMT29" s="25"/>
      <c r="WMU29" s="25"/>
      <c r="WMV29" s="25"/>
      <c r="WMW29" s="25"/>
      <c r="WMX29" s="25"/>
      <c r="WMY29" s="25"/>
      <c r="WMZ29" s="25"/>
      <c r="WNA29" s="25"/>
      <c r="WNB29" s="25"/>
      <c r="WNC29" s="25"/>
      <c r="WND29" s="25"/>
      <c r="WNE29" s="25"/>
      <c r="WNF29" s="25"/>
      <c r="WNG29" s="25"/>
      <c r="WNH29" s="25"/>
      <c r="WNI29" s="25"/>
      <c r="WNJ29" s="25"/>
      <c r="WNK29" s="25"/>
      <c r="WNL29" s="25"/>
      <c r="WNM29" s="25"/>
      <c r="WNN29" s="25"/>
      <c r="WNO29" s="25"/>
      <c r="WNP29" s="25"/>
      <c r="WNQ29" s="25"/>
      <c r="WNR29" s="25"/>
      <c r="WNS29" s="25"/>
      <c r="WNT29" s="25"/>
      <c r="WNU29" s="25"/>
      <c r="WNV29" s="25"/>
      <c r="WNW29" s="25"/>
      <c r="WNX29" s="25"/>
      <c r="WNY29" s="25"/>
      <c r="WNZ29" s="25"/>
      <c r="WOA29" s="25"/>
      <c r="WOB29" s="25"/>
      <c r="WOC29" s="25"/>
      <c r="WOD29" s="25"/>
      <c r="WOE29" s="25"/>
      <c r="WOF29" s="25"/>
      <c r="WOG29" s="25"/>
      <c r="WOH29" s="25"/>
      <c r="WOI29" s="25"/>
      <c r="WOJ29" s="25"/>
      <c r="WOK29" s="25"/>
      <c r="WOL29" s="25"/>
      <c r="WOM29" s="25"/>
      <c r="WON29" s="25"/>
      <c r="WOO29" s="25"/>
      <c r="WOP29" s="25"/>
      <c r="WOQ29" s="25"/>
      <c r="WOR29" s="25"/>
      <c r="WOS29" s="25"/>
      <c r="WOT29" s="25"/>
      <c r="WOU29" s="25"/>
      <c r="WOV29" s="25"/>
      <c r="WOW29" s="25"/>
      <c r="WOX29" s="25"/>
      <c r="WOY29" s="25"/>
      <c r="WOZ29" s="25"/>
      <c r="WPA29" s="25"/>
      <c r="WPB29" s="25"/>
      <c r="WPC29" s="25"/>
      <c r="WPD29" s="25"/>
      <c r="WPE29" s="25"/>
      <c r="WPF29" s="25"/>
      <c r="WPG29" s="25"/>
      <c r="WPH29" s="25"/>
      <c r="WPI29" s="25"/>
      <c r="WPJ29" s="25"/>
      <c r="WPK29" s="25"/>
      <c r="WPL29" s="25"/>
      <c r="WPM29" s="25"/>
      <c r="WPN29" s="25"/>
      <c r="WPO29" s="25"/>
      <c r="WPP29" s="25"/>
      <c r="WPQ29" s="25"/>
      <c r="WPR29" s="25"/>
      <c r="WPS29" s="25"/>
      <c r="WPT29" s="25"/>
      <c r="WPU29" s="25"/>
      <c r="WPV29" s="25"/>
      <c r="WPW29" s="25"/>
      <c r="WPX29" s="25"/>
      <c r="WPY29" s="25"/>
      <c r="WPZ29" s="25"/>
      <c r="WQA29" s="25"/>
      <c r="WQB29" s="25"/>
      <c r="WQC29" s="25"/>
      <c r="WQD29" s="25"/>
      <c r="WQE29" s="25"/>
      <c r="WQF29" s="25"/>
      <c r="WQG29" s="25"/>
      <c r="WQH29" s="25"/>
      <c r="WQI29" s="25"/>
      <c r="WQJ29" s="25"/>
      <c r="WQK29" s="25"/>
      <c r="WQL29" s="25"/>
      <c r="WQM29" s="25"/>
      <c r="WQN29" s="25"/>
      <c r="WQO29" s="25"/>
      <c r="WQP29" s="25"/>
      <c r="WQQ29" s="25"/>
      <c r="WQR29" s="25"/>
      <c r="WQS29" s="25"/>
      <c r="WQT29" s="25"/>
      <c r="WQU29" s="25"/>
      <c r="WQV29" s="25"/>
      <c r="WQW29" s="25"/>
      <c r="WQX29" s="25"/>
      <c r="WQY29" s="25"/>
      <c r="WQZ29" s="25"/>
      <c r="WRA29" s="25"/>
      <c r="WRB29" s="25"/>
      <c r="WRC29" s="25"/>
      <c r="WRD29" s="25"/>
      <c r="WRE29" s="25"/>
      <c r="WRF29" s="25"/>
      <c r="WRG29" s="25"/>
      <c r="WRH29" s="25"/>
      <c r="WRI29" s="25"/>
      <c r="WRJ29" s="25"/>
      <c r="WRK29" s="25"/>
      <c r="WRL29" s="25"/>
      <c r="WRM29" s="25"/>
      <c r="WRN29" s="25"/>
      <c r="WRO29" s="25"/>
      <c r="WRP29" s="25"/>
      <c r="WRQ29" s="25"/>
      <c r="WRR29" s="25"/>
      <c r="WRS29" s="25"/>
      <c r="WRT29" s="25"/>
      <c r="WRU29" s="25"/>
      <c r="WRV29" s="25"/>
      <c r="WRW29" s="25"/>
      <c r="WRX29" s="25"/>
      <c r="WRY29" s="25"/>
      <c r="WRZ29" s="25"/>
      <c r="WSA29" s="25"/>
      <c r="WSB29" s="25"/>
      <c r="WSC29" s="25"/>
      <c r="WSD29" s="25"/>
      <c r="WSE29" s="25"/>
      <c r="WSF29" s="25"/>
      <c r="WSG29" s="25"/>
      <c r="WSH29" s="25"/>
      <c r="WSI29" s="25"/>
      <c r="WSJ29" s="25"/>
      <c r="WSK29" s="25"/>
      <c r="WSL29" s="25"/>
      <c r="WSM29" s="25"/>
      <c r="WSN29" s="25"/>
      <c r="WSO29" s="25"/>
      <c r="WSP29" s="25"/>
      <c r="WSQ29" s="25"/>
      <c r="WSR29" s="25"/>
      <c r="WSS29" s="25"/>
      <c r="WST29" s="25"/>
      <c r="WSU29" s="25"/>
      <c r="WSV29" s="25"/>
      <c r="WSW29" s="25"/>
      <c r="WSX29" s="25"/>
      <c r="WSY29" s="25"/>
      <c r="WSZ29" s="25"/>
      <c r="WTA29" s="25"/>
      <c r="WTB29" s="25"/>
      <c r="WTC29" s="25"/>
      <c r="WTD29" s="25"/>
      <c r="WTE29" s="25"/>
      <c r="WTF29" s="25"/>
      <c r="WTG29" s="25"/>
      <c r="WTH29" s="25"/>
      <c r="WTI29" s="25"/>
      <c r="WTJ29" s="25"/>
      <c r="WTK29" s="25"/>
      <c r="WTL29" s="25"/>
      <c r="WTM29" s="25"/>
      <c r="WTN29" s="25"/>
      <c r="WTO29" s="25"/>
      <c r="WTP29" s="25"/>
      <c r="WTQ29" s="25"/>
      <c r="WTR29" s="25"/>
      <c r="WTS29" s="25"/>
      <c r="WTT29" s="25"/>
      <c r="WTU29" s="25"/>
      <c r="WTV29" s="25"/>
      <c r="WTW29" s="25"/>
      <c r="WTX29" s="25"/>
      <c r="WTY29" s="25"/>
      <c r="WTZ29" s="25"/>
      <c r="WUA29" s="25"/>
      <c r="WUB29" s="25"/>
      <c r="WUC29" s="25"/>
      <c r="WUD29" s="25"/>
      <c r="WUE29" s="25"/>
      <c r="WUF29" s="25"/>
      <c r="WUG29" s="25"/>
      <c r="WUH29" s="25"/>
      <c r="WUI29" s="25"/>
      <c r="WUJ29" s="25"/>
      <c r="WUK29" s="25"/>
      <c r="WUL29" s="25"/>
      <c r="WUM29" s="25"/>
      <c r="WUN29" s="25"/>
      <c r="WUO29" s="25"/>
      <c r="WUP29" s="25"/>
      <c r="WUQ29" s="25"/>
      <c r="WUR29" s="25"/>
      <c r="WUS29" s="25"/>
      <c r="WUT29" s="25"/>
      <c r="WUU29" s="25"/>
      <c r="WUV29" s="25"/>
      <c r="WUW29" s="25"/>
      <c r="WUX29" s="25"/>
      <c r="WUY29" s="25"/>
      <c r="WUZ29" s="25"/>
      <c r="WVA29" s="25"/>
      <c r="WVB29" s="25"/>
      <c r="WVC29" s="25"/>
      <c r="WVD29" s="25"/>
      <c r="WVE29" s="25"/>
      <c r="WVF29" s="25"/>
      <c r="WVG29" s="25"/>
      <c r="WVH29" s="25"/>
      <c r="WVI29" s="25"/>
      <c r="WVJ29" s="25"/>
      <c r="WVK29" s="25"/>
      <c r="WVL29" s="25"/>
      <c r="WVM29" s="25"/>
      <c r="WVN29" s="25"/>
      <c r="WVO29" s="25"/>
      <c r="WVP29" s="25"/>
      <c r="WVQ29" s="25"/>
      <c r="WVR29" s="25"/>
      <c r="WVS29" s="25"/>
      <c r="WVT29" s="25"/>
      <c r="WVU29" s="25"/>
      <c r="WVV29" s="25"/>
      <c r="WVW29" s="25"/>
      <c r="WVX29" s="25"/>
      <c r="WVY29" s="25"/>
      <c r="WVZ29" s="25"/>
      <c r="WWA29" s="25"/>
      <c r="WWB29" s="25"/>
      <c r="WWC29" s="25"/>
      <c r="WWD29" s="25"/>
      <c r="WWE29" s="25"/>
      <c r="WWF29" s="25"/>
      <c r="WWG29" s="25"/>
      <c r="WWH29" s="25"/>
      <c r="WWI29" s="25"/>
      <c r="WWJ29" s="25"/>
      <c r="WWK29" s="25"/>
      <c r="WWL29" s="25"/>
      <c r="WWM29" s="25"/>
      <c r="WWN29" s="25"/>
      <c r="WWO29" s="25"/>
      <c r="WWP29" s="25"/>
      <c r="WWQ29" s="25"/>
      <c r="WWR29" s="25"/>
      <c r="WWS29" s="25"/>
      <c r="WWT29" s="25"/>
      <c r="WWU29" s="25"/>
      <c r="WWV29" s="25"/>
      <c r="WWW29" s="25"/>
      <c r="WWX29" s="25"/>
      <c r="WWY29" s="25"/>
      <c r="WWZ29" s="25"/>
      <c r="WXA29" s="25"/>
      <c r="WXB29" s="25"/>
      <c r="WXC29" s="25"/>
      <c r="WXD29" s="25"/>
      <c r="WXE29" s="25"/>
      <c r="WXF29" s="25"/>
      <c r="WXG29" s="25"/>
      <c r="WXH29" s="25"/>
      <c r="WXI29" s="25"/>
      <c r="WXJ29" s="25"/>
      <c r="WXK29" s="25"/>
      <c r="WXL29" s="25"/>
      <c r="WXM29" s="25"/>
      <c r="WXN29" s="25"/>
      <c r="WXO29" s="25"/>
      <c r="WXP29" s="25"/>
      <c r="WXQ29" s="25"/>
      <c r="WXR29" s="25"/>
      <c r="WXS29" s="25"/>
      <c r="WXT29" s="25"/>
      <c r="WXU29" s="25"/>
      <c r="WXV29" s="25"/>
      <c r="WXW29" s="25"/>
      <c r="WXX29" s="25"/>
      <c r="WXY29" s="25"/>
      <c r="WXZ29" s="25"/>
      <c r="WYA29" s="25"/>
      <c r="WYB29" s="25"/>
      <c r="WYC29" s="25"/>
      <c r="WYD29" s="25"/>
      <c r="WYE29" s="25"/>
      <c r="WYF29" s="25"/>
      <c r="WYG29" s="25"/>
      <c r="WYH29" s="25"/>
      <c r="WYI29" s="25"/>
      <c r="WYJ29" s="25"/>
      <c r="WYK29" s="25"/>
      <c r="WYL29" s="25"/>
      <c r="WYM29" s="25"/>
      <c r="WYN29" s="25"/>
      <c r="WYO29" s="25"/>
      <c r="WYP29" s="25"/>
      <c r="WYQ29" s="25"/>
      <c r="WYR29" s="25"/>
      <c r="WYS29" s="25"/>
      <c r="WYT29" s="25"/>
      <c r="WYU29" s="25"/>
      <c r="WYV29" s="25"/>
      <c r="WYW29" s="25"/>
      <c r="WYX29" s="25"/>
      <c r="WYY29" s="25"/>
      <c r="WYZ29" s="25"/>
      <c r="WZA29" s="25"/>
      <c r="WZB29" s="25"/>
      <c r="WZC29" s="25"/>
      <c r="WZD29" s="25"/>
      <c r="WZE29" s="25"/>
      <c r="WZF29" s="25"/>
      <c r="WZG29" s="25"/>
      <c r="WZH29" s="25"/>
      <c r="WZI29" s="25"/>
      <c r="WZJ29" s="25"/>
      <c r="WZK29" s="25"/>
      <c r="WZL29" s="25"/>
      <c r="WZM29" s="25"/>
      <c r="WZN29" s="25"/>
      <c r="WZO29" s="25"/>
      <c r="WZP29" s="25"/>
      <c r="WZQ29" s="25"/>
      <c r="WZR29" s="25"/>
      <c r="WZS29" s="25"/>
      <c r="WZT29" s="25"/>
      <c r="WZU29" s="25"/>
      <c r="WZV29" s="25"/>
      <c r="WZW29" s="25"/>
      <c r="WZX29" s="25"/>
      <c r="WZY29" s="25"/>
      <c r="WZZ29" s="25"/>
      <c r="XAA29" s="25"/>
      <c r="XAB29" s="25"/>
      <c r="XAC29" s="25"/>
      <c r="XAD29" s="25"/>
      <c r="XAE29" s="25"/>
      <c r="XAF29" s="25"/>
      <c r="XAG29" s="25"/>
      <c r="XAH29" s="25"/>
      <c r="XAI29" s="25"/>
      <c r="XAJ29" s="25"/>
      <c r="XAK29" s="25"/>
      <c r="XAL29" s="25"/>
      <c r="XAM29" s="25"/>
      <c r="XAN29" s="25"/>
      <c r="XAO29" s="25"/>
      <c r="XAP29" s="25"/>
      <c r="XAQ29" s="25"/>
      <c r="XAR29" s="25"/>
      <c r="XAS29" s="25"/>
      <c r="XAT29" s="25"/>
      <c r="XAU29" s="25"/>
      <c r="XAV29" s="25"/>
      <c r="XAW29" s="25"/>
      <c r="XAX29" s="25"/>
      <c r="XAY29" s="25"/>
      <c r="XAZ29" s="25"/>
      <c r="XBA29" s="25"/>
      <c r="XBB29" s="25"/>
      <c r="XBC29" s="25"/>
      <c r="XBD29" s="25"/>
      <c r="XBE29" s="25"/>
      <c r="XBF29" s="25"/>
      <c r="XBG29" s="25"/>
      <c r="XBH29" s="25"/>
      <c r="XBI29" s="25"/>
      <c r="XBJ29" s="25"/>
      <c r="XBK29" s="25"/>
      <c r="XBL29" s="25"/>
      <c r="XBM29" s="25"/>
      <c r="XBN29" s="25"/>
      <c r="XBO29" s="25"/>
      <c r="XBP29" s="25"/>
      <c r="XBQ29" s="25"/>
      <c r="XBR29" s="25"/>
      <c r="XBS29" s="25"/>
      <c r="XBT29" s="25"/>
      <c r="XBU29" s="25"/>
      <c r="XBV29" s="25"/>
      <c r="XBW29" s="25"/>
      <c r="XBX29" s="25"/>
      <c r="XBY29" s="25"/>
      <c r="XBZ29" s="25"/>
      <c r="XCA29" s="25"/>
      <c r="XCB29" s="25"/>
      <c r="XCC29" s="25"/>
      <c r="XCD29" s="25"/>
      <c r="XCE29" s="25"/>
      <c r="XCF29" s="25"/>
      <c r="XCG29" s="25"/>
      <c r="XCH29" s="25"/>
      <c r="XCI29" s="25"/>
      <c r="XCJ29" s="25"/>
      <c r="XCK29" s="25"/>
      <c r="XCL29" s="25"/>
      <c r="XCM29" s="25"/>
      <c r="XCN29" s="25"/>
      <c r="XCO29" s="25"/>
      <c r="XCP29" s="25"/>
      <c r="XCQ29" s="25"/>
      <c r="XCR29" s="25"/>
      <c r="XCS29" s="25"/>
      <c r="XCT29" s="25"/>
      <c r="XCU29" s="25"/>
      <c r="XCV29" s="25"/>
      <c r="XCW29" s="25"/>
      <c r="XCX29" s="25"/>
      <c r="XCY29" s="25"/>
      <c r="XCZ29" s="25"/>
      <c r="XDA29" s="25"/>
      <c r="XDB29" s="25"/>
      <c r="XDC29" s="25"/>
      <c r="XDD29" s="25"/>
      <c r="XDE29" s="25"/>
      <c r="XDF29" s="25"/>
      <c r="XDG29" s="25"/>
      <c r="XDH29" s="25"/>
      <c r="XDI29" s="25"/>
      <c r="XDJ29" s="25"/>
      <c r="XDK29" s="25"/>
      <c r="XDL29" s="25"/>
      <c r="XDM29" s="25"/>
      <c r="XDN29" s="25"/>
      <c r="XDO29" s="25"/>
      <c r="XDP29" s="25"/>
    </row>
    <row r="30" spans="2:16369" ht="30" customHeight="1">
      <c r="D30" s="1162"/>
      <c r="E30" s="1163"/>
      <c r="F30" s="1163"/>
      <c r="G30" s="1163"/>
      <c r="H30" s="1163"/>
      <c r="I30" s="1163"/>
      <c r="J30" s="1163"/>
      <c r="K30" s="1163"/>
      <c r="L30" s="1164"/>
      <c r="M30" s="287"/>
      <c r="N30" s="287"/>
      <c r="O30" s="287"/>
      <c r="P30" s="287"/>
      <c r="Q30" s="287"/>
      <c r="R30" s="487"/>
      <c r="W30" s="322"/>
      <c r="X30" s="470"/>
      <c r="Y30" s="288" t="str">
        <f t="shared" si="3"/>
        <v/>
      </c>
      <c r="Z30" s="294"/>
      <c r="AA30" s="294"/>
      <c r="AB30" s="555"/>
      <c r="AC30" s="292" t="str">
        <f t="shared" si="4"/>
        <v/>
      </c>
      <c r="AD30" s="293" t="str">
        <f t="shared" si="5"/>
        <v/>
      </c>
      <c r="AE30" s="323" t="str">
        <f t="shared" si="6"/>
        <v>.</v>
      </c>
      <c r="AF30" s="323" t="str">
        <f t="shared" si="6"/>
        <v>.</v>
      </c>
    </row>
    <row r="31" spans="2:16369" ht="30" customHeight="1">
      <c r="D31" s="1162"/>
      <c r="E31" s="1163"/>
      <c r="F31" s="1163"/>
      <c r="G31" s="1163"/>
      <c r="H31" s="1163"/>
      <c r="I31" s="1163"/>
      <c r="J31" s="1163"/>
      <c r="K31" s="1163"/>
      <c r="L31" s="1164"/>
      <c r="M31" s="287"/>
      <c r="N31" s="287"/>
      <c r="O31" s="287"/>
      <c r="P31" s="287"/>
      <c r="Q31" s="287"/>
      <c r="R31" s="487"/>
      <c r="W31" s="322"/>
      <c r="X31" s="470"/>
      <c r="Y31" s="288" t="str">
        <f t="shared" si="3"/>
        <v/>
      </c>
      <c r="Z31" s="294"/>
      <c r="AA31" s="294"/>
      <c r="AB31" s="555"/>
      <c r="AC31" s="292" t="str">
        <f t="shared" si="4"/>
        <v/>
      </c>
      <c r="AD31" s="293" t="str">
        <f t="shared" si="5"/>
        <v/>
      </c>
      <c r="AE31" s="323" t="str">
        <f t="shared" si="6"/>
        <v>.</v>
      </c>
      <c r="AF31" s="323" t="str">
        <f t="shared" si="6"/>
        <v>.</v>
      </c>
    </row>
    <row r="32" spans="2:16369" ht="30" customHeight="1" thickBot="1">
      <c r="D32" s="1165"/>
      <c r="E32" s="1166"/>
      <c r="F32" s="1166"/>
      <c r="G32" s="1166"/>
      <c r="H32" s="1166"/>
      <c r="I32" s="1166"/>
      <c r="J32" s="1166"/>
      <c r="K32" s="1166"/>
      <c r="L32" s="1167"/>
      <c r="R32" s="487"/>
      <c r="W32" s="322"/>
      <c r="X32" s="470"/>
      <c r="Y32" s="288" t="str">
        <f t="shared" si="3"/>
        <v/>
      </c>
      <c r="Z32" s="294"/>
      <c r="AA32" s="294"/>
      <c r="AB32" s="555"/>
      <c r="AC32" s="292" t="str">
        <f t="shared" si="4"/>
        <v/>
      </c>
      <c r="AD32" s="293" t="str">
        <f t="shared" si="5"/>
        <v/>
      </c>
      <c r="AE32" s="323" t="str">
        <f t="shared" si="6"/>
        <v>.</v>
      </c>
      <c r="AF32" s="323" t="str">
        <f t="shared" si="6"/>
        <v>.</v>
      </c>
    </row>
    <row r="33" spans="11:32" ht="30" customHeight="1">
      <c r="R33" s="487"/>
      <c r="W33" s="322"/>
      <c r="X33" s="470"/>
      <c r="Y33" s="288" t="str">
        <f t="shared" si="3"/>
        <v/>
      </c>
      <c r="Z33" s="294"/>
      <c r="AA33" s="294"/>
      <c r="AB33" s="555"/>
      <c r="AC33" s="292" t="str">
        <f t="shared" si="4"/>
        <v/>
      </c>
      <c r="AD33" s="293" t="str">
        <f t="shared" si="5"/>
        <v/>
      </c>
      <c r="AE33" s="323" t="str">
        <f t="shared" si="6"/>
        <v>.</v>
      </c>
      <c r="AF33" s="323" t="str">
        <f t="shared" si="6"/>
        <v>.</v>
      </c>
    </row>
    <row r="34" spans="11:32" ht="30" customHeight="1">
      <c r="R34" s="487"/>
      <c r="W34" s="322"/>
      <c r="X34" s="470"/>
      <c r="Y34" s="288" t="str">
        <f t="shared" si="3"/>
        <v/>
      </c>
      <c r="Z34" s="294"/>
      <c r="AA34" s="294"/>
      <c r="AB34" s="555"/>
      <c r="AC34" s="292" t="str">
        <f t="shared" si="4"/>
        <v/>
      </c>
      <c r="AD34" s="293" t="str">
        <f t="shared" si="5"/>
        <v/>
      </c>
      <c r="AE34" s="323" t="str">
        <f t="shared" si="6"/>
        <v>.</v>
      </c>
      <c r="AF34" s="323" t="str">
        <f t="shared" si="6"/>
        <v>.</v>
      </c>
    </row>
    <row r="35" spans="11:32" ht="30" customHeight="1">
      <c r="R35" s="487"/>
      <c r="W35" s="322"/>
      <c r="X35" s="1025"/>
      <c r="Y35" s="288" t="str">
        <f t="shared" si="3"/>
        <v/>
      </c>
      <c r="Z35" s="294"/>
      <c r="AA35" s="294"/>
      <c r="AB35" s="555"/>
      <c r="AC35" s="292" t="str">
        <f t="shared" si="4"/>
        <v/>
      </c>
      <c r="AD35" s="293" t="str">
        <f t="shared" si="5"/>
        <v/>
      </c>
      <c r="AE35" s="323" t="str">
        <f t="shared" si="6"/>
        <v>.</v>
      </c>
      <c r="AF35" s="323" t="str">
        <f t="shared" si="6"/>
        <v>.</v>
      </c>
    </row>
    <row r="36" spans="11:32" ht="30" customHeight="1">
      <c r="R36" s="487"/>
      <c r="W36" s="322"/>
      <c r="X36" s="1025"/>
      <c r="Y36" s="288" t="str">
        <f t="shared" si="3"/>
        <v/>
      </c>
      <c r="Z36" s="294"/>
      <c r="AA36" s="294"/>
      <c r="AB36" s="555"/>
      <c r="AC36" s="292" t="str">
        <f t="shared" si="4"/>
        <v/>
      </c>
      <c r="AD36" s="293" t="str">
        <f t="shared" si="5"/>
        <v/>
      </c>
      <c r="AE36" s="323" t="str">
        <f t="shared" si="6"/>
        <v>.</v>
      </c>
      <c r="AF36" s="323" t="str">
        <f t="shared" si="6"/>
        <v>.</v>
      </c>
    </row>
    <row r="37" spans="11:32" ht="30" customHeight="1">
      <c r="R37" s="487"/>
      <c r="W37" s="322"/>
      <c r="X37" s="1025"/>
      <c r="Y37" s="288" t="str">
        <f t="shared" si="3"/>
        <v/>
      </c>
      <c r="Z37" s="294"/>
      <c r="AA37" s="294"/>
      <c r="AB37" s="555"/>
      <c r="AC37" s="292" t="str">
        <f t="shared" si="4"/>
        <v/>
      </c>
      <c r="AD37" s="293" t="str">
        <f t="shared" si="5"/>
        <v/>
      </c>
      <c r="AE37" s="323" t="str">
        <f t="shared" si="6"/>
        <v>.</v>
      </c>
      <c r="AF37" s="323" t="str">
        <f t="shared" si="6"/>
        <v>.</v>
      </c>
    </row>
    <row r="38" spans="11:32" ht="30" customHeight="1">
      <c r="R38" s="487"/>
      <c r="W38" s="322"/>
      <c r="X38" s="1025"/>
      <c r="Y38" s="288" t="str">
        <f t="shared" si="3"/>
        <v/>
      </c>
      <c r="Z38" s="294"/>
      <c r="AA38" s="294"/>
      <c r="AB38" s="555"/>
      <c r="AC38" s="292" t="str">
        <f t="shared" si="4"/>
        <v/>
      </c>
      <c r="AD38" s="293" t="str">
        <f t="shared" si="5"/>
        <v/>
      </c>
      <c r="AE38" s="323" t="str">
        <f t="shared" si="6"/>
        <v>.</v>
      </c>
      <c r="AF38" s="323" t="str">
        <f t="shared" si="6"/>
        <v>.</v>
      </c>
    </row>
    <row r="39" spans="11:32" ht="30" customHeight="1">
      <c r="K39" s="165"/>
      <c r="L39" s="165"/>
      <c r="R39" s="487"/>
      <c r="W39" s="322"/>
      <c r="X39" s="1025"/>
      <c r="Y39" s="288" t="str">
        <f t="shared" si="3"/>
        <v/>
      </c>
      <c r="Z39" s="294"/>
      <c r="AA39" s="294"/>
      <c r="AB39" s="555"/>
      <c r="AC39" s="292" t="str">
        <f t="shared" si="4"/>
        <v/>
      </c>
      <c r="AD39" s="293" t="str">
        <f t="shared" si="5"/>
        <v/>
      </c>
      <c r="AE39" s="323" t="str">
        <f t="shared" si="6"/>
        <v>.</v>
      </c>
      <c r="AF39" s="323" t="str">
        <f t="shared" si="6"/>
        <v>.</v>
      </c>
    </row>
    <row r="40" spans="11:32" ht="30" customHeight="1">
      <c r="K40" s="165"/>
      <c r="L40" s="165"/>
      <c r="R40" s="487"/>
      <c r="W40" s="322"/>
      <c r="X40" s="1025"/>
      <c r="Y40" s="288" t="str">
        <f t="shared" si="3"/>
        <v/>
      </c>
      <c r="Z40" s="294"/>
      <c r="AA40" s="294"/>
      <c r="AB40" s="555"/>
      <c r="AC40" s="292" t="str">
        <f t="shared" si="4"/>
        <v/>
      </c>
      <c r="AD40" s="293" t="str">
        <f t="shared" si="5"/>
        <v/>
      </c>
      <c r="AE40" s="323" t="str">
        <f t="shared" si="6"/>
        <v>.</v>
      </c>
      <c r="AF40" s="323" t="str">
        <f t="shared" si="6"/>
        <v>.</v>
      </c>
    </row>
    <row r="41" spans="11:32" ht="30" customHeight="1">
      <c r="K41" s="165"/>
      <c r="L41" s="165"/>
      <c r="R41" s="487"/>
      <c r="W41" s="322"/>
      <c r="X41" s="470"/>
      <c r="Y41" s="288" t="str">
        <f t="shared" ref="Y41:Y72" si="35">IFERROR((VLOOKUP(X41,$C$6:$G$17,2,FALSE)),"")</f>
        <v/>
      </c>
      <c r="Z41" s="294"/>
      <c r="AA41" s="294"/>
      <c r="AB41" s="555"/>
      <c r="AC41" s="292" t="str">
        <f t="shared" si="4"/>
        <v/>
      </c>
      <c r="AD41" s="293" t="str">
        <f t="shared" si="5"/>
        <v/>
      </c>
      <c r="AE41" s="323" t="str">
        <f t="shared" si="6"/>
        <v>.</v>
      </c>
      <c r="AF41" s="323" t="str">
        <f t="shared" si="6"/>
        <v>.</v>
      </c>
    </row>
    <row r="42" spans="11:32" ht="30" customHeight="1">
      <c r="K42" s="165"/>
      <c r="L42" s="165"/>
      <c r="R42" s="487"/>
      <c r="W42" s="322"/>
      <c r="X42" s="922"/>
      <c r="Y42" s="288" t="str">
        <f t="shared" si="35"/>
        <v/>
      </c>
      <c r="Z42" s="294"/>
      <c r="AA42" s="294"/>
      <c r="AB42" s="555"/>
      <c r="AC42" s="292" t="str">
        <f>IFERROR((VLOOKUP(X69,$C$6:$G$16,5,FALSE)),"")</f>
        <v/>
      </c>
      <c r="AD42" s="293" t="str">
        <f>IF(X69&gt;0,(Z69*AC69),"")</f>
        <v/>
      </c>
      <c r="AE42" s="323" t="str">
        <f>IF(X69="REQUISICION"," ",".")</f>
        <v>.</v>
      </c>
      <c r="AF42" s="323" t="str">
        <f>IF(Y69="REQUISICION"," ",".")</f>
        <v>.</v>
      </c>
    </row>
    <row r="43" spans="11:32" ht="30" customHeight="1">
      <c r="K43" s="165"/>
      <c r="L43" s="165"/>
      <c r="R43" s="487"/>
      <c r="W43" s="322"/>
      <c r="X43" s="470"/>
      <c r="Y43" s="288" t="str">
        <f t="shared" si="35"/>
        <v/>
      </c>
      <c r="Z43" s="294"/>
      <c r="AA43" s="294"/>
      <c r="AB43" s="555"/>
      <c r="AC43" s="292" t="str">
        <f t="shared" ref="AC43:AC79" si="36">IFERROR((VLOOKUP(X43,$C$6:$G$16,5,FALSE)),"")</f>
        <v/>
      </c>
      <c r="AD43" s="293" t="str">
        <f t="shared" ref="AD43:AD78" si="37">IF(X43&gt;0,(Z43*AC43),"")</f>
        <v/>
      </c>
      <c r="AE43" s="323" t="str">
        <f t="shared" ref="AE43:AF78" si="38">IF(X43="REQUISICION"," ",".")</f>
        <v>.</v>
      </c>
      <c r="AF43" s="323" t="str">
        <f t="shared" si="38"/>
        <v>.</v>
      </c>
    </row>
    <row r="44" spans="11:32" ht="30" customHeight="1">
      <c r="K44" s="165"/>
      <c r="L44" s="165"/>
      <c r="R44" s="487"/>
      <c r="W44" s="322"/>
      <c r="X44" s="922"/>
      <c r="Y44" s="288" t="str">
        <f t="shared" si="35"/>
        <v/>
      </c>
      <c r="Z44" s="294"/>
      <c r="AA44" s="294"/>
      <c r="AB44" s="555"/>
      <c r="AC44" s="292" t="str">
        <f t="shared" si="36"/>
        <v/>
      </c>
      <c r="AD44" s="293" t="str">
        <f t="shared" si="37"/>
        <v/>
      </c>
      <c r="AE44" s="323" t="str">
        <f t="shared" si="38"/>
        <v>.</v>
      </c>
      <c r="AF44" s="323" t="str">
        <f t="shared" si="38"/>
        <v>.</v>
      </c>
    </row>
    <row r="45" spans="11:32" ht="30" customHeight="1">
      <c r="K45" s="165"/>
      <c r="L45" s="165"/>
      <c r="R45" s="487"/>
      <c r="W45" s="322"/>
      <c r="X45" s="470"/>
      <c r="Y45" s="288" t="str">
        <f t="shared" si="35"/>
        <v/>
      </c>
      <c r="Z45" s="294"/>
      <c r="AA45" s="294"/>
      <c r="AB45" s="295"/>
      <c r="AC45" s="292" t="str">
        <f t="shared" si="36"/>
        <v/>
      </c>
      <c r="AD45" s="293" t="str">
        <f t="shared" si="37"/>
        <v/>
      </c>
      <c r="AE45" s="323" t="str">
        <f t="shared" si="38"/>
        <v>.</v>
      </c>
      <c r="AF45" s="323" t="str">
        <f t="shared" si="38"/>
        <v>.</v>
      </c>
    </row>
    <row r="46" spans="11:32" ht="30" customHeight="1">
      <c r="K46" s="165"/>
      <c r="L46" s="165"/>
      <c r="R46" s="487"/>
      <c r="W46" s="322"/>
      <c r="X46" s="470"/>
      <c r="Y46" s="288" t="str">
        <f t="shared" si="35"/>
        <v/>
      </c>
      <c r="Z46" s="294"/>
      <c r="AA46" s="294"/>
      <c r="AB46" s="295"/>
      <c r="AC46" s="292" t="str">
        <f t="shared" si="36"/>
        <v/>
      </c>
      <c r="AD46" s="293" t="str">
        <f t="shared" si="37"/>
        <v/>
      </c>
      <c r="AE46" s="323" t="str">
        <f t="shared" si="38"/>
        <v>.</v>
      </c>
      <c r="AF46" s="323" t="str">
        <f t="shared" si="38"/>
        <v>.</v>
      </c>
    </row>
    <row r="47" spans="11:32" ht="30" customHeight="1">
      <c r="K47" s="165"/>
      <c r="L47" s="165"/>
      <c r="R47" s="487"/>
      <c r="W47" s="322"/>
      <c r="X47" s="922"/>
      <c r="Y47" s="288" t="str">
        <f t="shared" si="35"/>
        <v/>
      </c>
      <c r="Z47" s="294"/>
      <c r="AA47" s="294"/>
      <c r="AB47" s="295"/>
      <c r="AC47" s="292" t="str">
        <f t="shared" si="36"/>
        <v/>
      </c>
      <c r="AD47" s="293" t="str">
        <f t="shared" si="37"/>
        <v/>
      </c>
      <c r="AE47" s="323" t="str">
        <f t="shared" si="38"/>
        <v>.</v>
      </c>
      <c r="AF47" s="323" t="str">
        <f t="shared" si="38"/>
        <v>.</v>
      </c>
    </row>
    <row r="48" spans="11:32" ht="30" customHeight="1">
      <c r="K48" s="165"/>
      <c r="L48" s="165"/>
      <c r="R48" s="487"/>
      <c r="W48" s="322"/>
      <c r="X48" s="470"/>
      <c r="Y48" s="288" t="str">
        <f t="shared" si="35"/>
        <v/>
      </c>
      <c r="Z48" s="294"/>
      <c r="AA48" s="294"/>
      <c r="AB48" s="295"/>
      <c r="AC48" s="292" t="str">
        <f t="shared" si="36"/>
        <v/>
      </c>
      <c r="AD48" s="293" t="str">
        <f t="shared" si="37"/>
        <v/>
      </c>
      <c r="AE48" s="323" t="str">
        <f t="shared" si="38"/>
        <v>.</v>
      </c>
      <c r="AF48" s="323" t="str">
        <f t="shared" si="38"/>
        <v>.</v>
      </c>
    </row>
    <row r="49" spans="11:32" ht="30" customHeight="1">
      <c r="K49" s="165"/>
      <c r="L49" s="165"/>
      <c r="R49" s="487"/>
      <c r="W49" s="322"/>
      <c r="X49" s="470"/>
      <c r="Y49" s="288" t="str">
        <f t="shared" si="35"/>
        <v/>
      </c>
      <c r="Z49" s="294"/>
      <c r="AA49" s="294"/>
      <c r="AB49" s="295"/>
      <c r="AC49" s="292" t="str">
        <f t="shared" si="36"/>
        <v/>
      </c>
      <c r="AD49" s="293" t="str">
        <f t="shared" si="37"/>
        <v/>
      </c>
      <c r="AE49" s="323" t="str">
        <f t="shared" si="38"/>
        <v>.</v>
      </c>
      <c r="AF49" s="323" t="str">
        <f t="shared" si="38"/>
        <v>.</v>
      </c>
    </row>
    <row r="50" spans="11:32" ht="30" customHeight="1">
      <c r="R50" s="487"/>
      <c r="W50" s="322"/>
      <c r="X50" s="470"/>
      <c r="Y50" s="288" t="str">
        <f t="shared" si="35"/>
        <v/>
      </c>
      <c r="Z50" s="294"/>
      <c r="AA50" s="294"/>
      <c r="AB50" s="295"/>
      <c r="AC50" s="292" t="str">
        <f t="shared" si="36"/>
        <v/>
      </c>
      <c r="AD50" s="293" t="str">
        <f t="shared" si="37"/>
        <v/>
      </c>
      <c r="AE50" s="323" t="str">
        <f t="shared" si="38"/>
        <v>.</v>
      </c>
      <c r="AF50" s="323" t="str">
        <f t="shared" si="38"/>
        <v>.</v>
      </c>
    </row>
    <row r="51" spans="11:32" ht="30" customHeight="1">
      <c r="R51" s="487"/>
      <c r="W51" s="322"/>
      <c r="X51" s="922"/>
      <c r="Y51" s="288" t="str">
        <f t="shared" si="35"/>
        <v/>
      </c>
      <c r="Z51" s="294"/>
      <c r="AA51" s="294"/>
      <c r="AB51" s="295"/>
      <c r="AC51" s="292" t="str">
        <f t="shared" si="36"/>
        <v/>
      </c>
      <c r="AD51" s="293" t="str">
        <f t="shared" si="37"/>
        <v/>
      </c>
      <c r="AE51" s="323" t="str">
        <f t="shared" si="38"/>
        <v>.</v>
      </c>
      <c r="AF51" s="323" t="str">
        <f t="shared" si="38"/>
        <v>.</v>
      </c>
    </row>
    <row r="52" spans="11:32" ht="30" customHeight="1">
      <c r="R52" s="487"/>
      <c r="W52" s="322"/>
      <c r="X52" s="470"/>
      <c r="Y52" s="288" t="str">
        <f t="shared" si="35"/>
        <v/>
      </c>
      <c r="Z52" s="294"/>
      <c r="AA52" s="294"/>
      <c r="AB52" s="295"/>
      <c r="AC52" s="292" t="str">
        <f t="shared" si="36"/>
        <v/>
      </c>
      <c r="AD52" s="293" t="str">
        <f t="shared" si="37"/>
        <v/>
      </c>
      <c r="AE52" s="323" t="str">
        <f t="shared" si="38"/>
        <v>.</v>
      </c>
      <c r="AF52" s="323" t="str">
        <f t="shared" si="38"/>
        <v>.</v>
      </c>
    </row>
    <row r="53" spans="11:32" ht="30" customHeight="1">
      <c r="R53" s="487"/>
      <c r="W53" s="322"/>
      <c r="X53" s="922"/>
      <c r="Y53" s="288" t="str">
        <f t="shared" si="35"/>
        <v/>
      </c>
      <c r="Z53" s="294"/>
      <c r="AA53" s="294"/>
      <c r="AB53" s="295"/>
      <c r="AC53" s="292" t="str">
        <f t="shared" si="36"/>
        <v/>
      </c>
      <c r="AD53" s="293" t="str">
        <f t="shared" si="37"/>
        <v/>
      </c>
      <c r="AE53" s="323" t="str">
        <f t="shared" si="38"/>
        <v>.</v>
      </c>
      <c r="AF53" s="323" t="str">
        <f t="shared" si="38"/>
        <v>.</v>
      </c>
    </row>
    <row r="54" spans="11:32" ht="30" customHeight="1">
      <c r="R54" s="487"/>
      <c r="W54" s="322"/>
      <c r="X54" s="290"/>
      <c r="Y54" s="288" t="str">
        <f t="shared" si="35"/>
        <v/>
      </c>
      <c r="Z54" s="294"/>
      <c r="AA54" s="294"/>
      <c r="AB54" s="295"/>
      <c r="AC54" s="292" t="str">
        <f t="shared" si="36"/>
        <v/>
      </c>
      <c r="AD54" s="293" t="str">
        <f t="shared" si="37"/>
        <v/>
      </c>
      <c r="AE54" s="323" t="str">
        <f t="shared" si="38"/>
        <v>.</v>
      </c>
      <c r="AF54" s="323" t="str">
        <f t="shared" si="38"/>
        <v>.</v>
      </c>
    </row>
    <row r="55" spans="11:32" ht="30" customHeight="1">
      <c r="R55" s="487"/>
      <c r="W55" s="322"/>
      <c r="X55" s="290"/>
      <c r="Y55" s="288" t="str">
        <f t="shared" si="35"/>
        <v/>
      </c>
      <c r="Z55" s="294"/>
      <c r="AA55" s="294"/>
      <c r="AB55" s="295"/>
      <c r="AC55" s="292" t="str">
        <f t="shared" si="36"/>
        <v/>
      </c>
      <c r="AD55" s="293" t="str">
        <f t="shared" si="37"/>
        <v/>
      </c>
      <c r="AE55" s="323" t="str">
        <f t="shared" si="38"/>
        <v>.</v>
      </c>
      <c r="AF55" s="323" t="str">
        <f t="shared" si="38"/>
        <v>.</v>
      </c>
    </row>
    <row r="56" spans="11:32" ht="30" customHeight="1">
      <c r="R56" s="487"/>
      <c r="W56" s="322"/>
      <c r="X56" s="290"/>
      <c r="Y56" s="288" t="str">
        <f t="shared" si="35"/>
        <v/>
      </c>
      <c r="Z56" s="294"/>
      <c r="AA56" s="294"/>
      <c r="AB56" s="295"/>
      <c r="AC56" s="292" t="str">
        <f t="shared" si="36"/>
        <v/>
      </c>
      <c r="AD56" s="293" t="str">
        <f t="shared" si="37"/>
        <v/>
      </c>
      <c r="AE56" s="323" t="str">
        <f t="shared" si="38"/>
        <v>.</v>
      </c>
      <c r="AF56" s="323" t="str">
        <f t="shared" si="38"/>
        <v>.</v>
      </c>
    </row>
    <row r="57" spans="11:32" ht="30" customHeight="1">
      <c r="R57" s="487"/>
      <c r="W57" s="322"/>
      <c r="X57" s="290"/>
      <c r="Y57" s="288" t="str">
        <f t="shared" si="35"/>
        <v/>
      </c>
      <c r="Z57" s="294"/>
      <c r="AA57" s="294"/>
      <c r="AB57" s="295"/>
      <c r="AC57" s="292" t="str">
        <f t="shared" si="36"/>
        <v/>
      </c>
      <c r="AD57" s="293" t="str">
        <f t="shared" si="37"/>
        <v/>
      </c>
      <c r="AE57" s="323" t="str">
        <f t="shared" si="38"/>
        <v>.</v>
      </c>
      <c r="AF57" s="323" t="str">
        <f t="shared" si="38"/>
        <v>.</v>
      </c>
    </row>
    <row r="58" spans="11:32" ht="30" customHeight="1">
      <c r="R58" s="487"/>
      <c r="W58" s="322"/>
      <c r="X58" s="290"/>
      <c r="Y58" s="288" t="str">
        <f t="shared" si="35"/>
        <v/>
      </c>
      <c r="Z58" s="294"/>
      <c r="AA58" s="294"/>
      <c r="AB58" s="295"/>
      <c r="AC58" s="292" t="str">
        <f t="shared" si="36"/>
        <v/>
      </c>
      <c r="AD58" s="293" t="str">
        <f t="shared" si="37"/>
        <v/>
      </c>
      <c r="AE58" s="323" t="str">
        <f t="shared" si="38"/>
        <v>.</v>
      </c>
      <c r="AF58" s="323" t="str">
        <f t="shared" si="38"/>
        <v>.</v>
      </c>
    </row>
    <row r="59" spans="11:32" ht="30" customHeight="1">
      <c r="R59" s="487"/>
      <c r="W59" s="322"/>
      <c r="X59" s="290"/>
      <c r="Y59" s="288" t="str">
        <f t="shared" si="35"/>
        <v/>
      </c>
      <c r="Z59" s="294"/>
      <c r="AA59" s="294"/>
      <c r="AB59" s="295"/>
      <c r="AC59" s="292" t="str">
        <f t="shared" si="36"/>
        <v/>
      </c>
      <c r="AD59" s="293" t="str">
        <f t="shared" si="37"/>
        <v/>
      </c>
      <c r="AE59" s="323" t="str">
        <f t="shared" si="38"/>
        <v>.</v>
      </c>
      <c r="AF59" s="323" t="str">
        <f t="shared" si="38"/>
        <v>.</v>
      </c>
    </row>
    <row r="60" spans="11:32" ht="30" customHeight="1">
      <c r="R60" s="487"/>
      <c r="W60" s="322"/>
      <c r="X60" s="290"/>
      <c r="Y60" s="288" t="str">
        <f t="shared" si="35"/>
        <v/>
      </c>
      <c r="Z60" s="294"/>
      <c r="AA60" s="294"/>
      <c r="AB60" s="295"/>
      <c r="AC60" s="292" t="str">
        <f t="shared" si="36"/>
        <v/>
      </c>
      <c r="AD60" s="293" t="str">
        <f t="shared" si="37"/>
        <v/>
      </c>
      <c r="AE60" s="323" t="str">
        <f t="shared" si="38"/>
        <v>.</v>
      </c>
      <c r="AF60" s="323" t="str">
        <f t="shared" si="38"/>
        <v>.</v>
      </c>
    </row>
    <row r="61" spans="11:32" ht="30" customHeight="1">
      <c r="R61" s="487"/>
      <c r="W61" s="322"/>
      <c r="X61" s="290"/>
      <c r="Y61" s="288" t="str">
        <f t="shared" si="35"/>
        <v/>
      </c>
      <c r="Z61" s="294"/>
      <c r="AA61" s="294"/>
      <c r="AB61" s="295"/>
      <c r="AC61" s="292" t="str">
        <f t="shared" si="36"/>
        <v/>
      </c>
      <c r="AD61" s="293" t="str">
        <f t="shared" si="37"/>
        <v/>
      </c>
      <c r="AE61" s="323" t="str">
        <f t="shared" si="38"/>
        <v>.</v>
      </c>
      <c r="AF61" s="323" t="str">
        <f t="shared" si="38"/>
        <v>.</v>
      </c>
    </row>
    <row r="62" spans="11:32" ht="30" customHeight="1">
      <c r="R62" s="487"/>
      <c r="W62" s="322"/>
      <c r="X62" s="290"/>
      <c r="Y62" s="288" t="str">
        <f t="shared" si="35"/>
        <v/>
      </c>
      <c r="Z62" s="294"/>
      <c r="AA62" s="294"/>
      <c r="AB62" s="295"/>
      <c r="AC62" s="292" t="str">
        <f t="shared" si="36"/>
        <v/>
      </c>
      <c r="AD62" s="293" t="str">
        <f t="shared" si="37"/>
        <v/>
      </c>
      <c r="AE62" s="323" t="str">
        <f t="shared" si="38"/>
        <v>.</v>
      </c>
      <c r="AF62" s="323" t="str">
        <f t="shared" si="38"/>
        <v>.</v>
      </c>
    </row>
    <row r="63" spans="11:32" ht="30" customHeight="1">
      <c r="R63" s="487"/>
      <c r="W63" s="322"/>
      <c r="X63" s="290"/>
      <c r="Y63" s="288" t="str">
        <f t="shared" si="35"/>
        <v/>
      </c>
      <c r="Z63" s="294"/>
      <c r="AA63" s="294"/>
      <c r="AB63" s="295"/>
      <c r="AC63" s="292" t="str">
        <f t="shared" si="36"/>
        <v/>
      </c>
      <c r="AD63" s="293" t="str">
        <f t="shared" si="37"/>
        <v/>
      </c>
      <c r="AE63" s="323" t="str">
        <f t="shared" si="38"/>
        <v>.</v>
      </c>
      <c r="AF63" s="323" t="str">
        <f t="shared" si="38"/>
        <v>.</v>
      </c>
    </row>
    <row r="64" spans="11:32" ht="30" customHeight="1">
      <c r="R64" s="487"/>
      <c r="W64" s="322"/>
      <c r="X64" s="290"/>
      <c r="Y64" s="288" t="str">
        <f t="shared" si="35"/>
        <v/>
      </c>
      <c r="Z64" s="294"/>
      <c r="AA64" s="294"/>
      <c r="AB64" s="295"/>
      <c r="AC64" s="292" t="str">
        <f t="shared" si="36"/>
        <v/>
      </c>
      <c r="AD64" s="293" t="str">
        <f t="shared" si="37"/>
        <v/>
      </c>
      <c r="AE64" s="323" t="str">
        <f t="shared" si="38"/>
        <v>.</v>
      </c>
      <c r="AF64" s="323" t="str">
        <f t="shared" si="38"/>
        <v>.</v>
      </c>
    </row>
    <row r="65" spans="18:32" ht="30" customHeight="1">
      <c r="R65" s="487"/>
      <c r="W65" s="322"/>
      <c r="X65" s="290"/>
      <c r="Y65" s="288" t="str">
        <f t="shared" si="35"/>
        <v/>
      </c>
      <c r="Z65" s="294"/>
      <c r="AA65" s="294"/>
      <c r="AB65" s="295"/>
      <c r="AC65" s="292" t="str">
        <f t="shared" si="36"/>
        <v/>
      </c>
      <c r="AD65" s="293" t="str">
        <f t="shared" si="37"/>
        <v/>
      </c>
      <c r="AE65" s="323" t="str">
        <f t="shared" si="38"/>
        <v>.</v>
      </c>
      <c r="AF65" s="323" t="str">
        <f t="shared" si="38"/>
        <v>.</v>
      </c>
    </row>
    <row r="66" spans="18:32" ht="30" customHeight="1">
      <c r="R66" s="487"/>
      <c r="W66" s="322"/>
      <c r="X66" s="290"/>
      <c r="Y66" s="288" t="str">
        <f t="shared" si="35"/>
        <v/>
      </c>
      <c r="Z66" s="294"/>
      <c r="AA66" s="294"/>
      <c r="AB66" s="295"/>
      <c r="AC66" s="292" t="str">
        <f t="shared" si="36"/>
        <v/>
      </c>
      <c r="AD66" s="293" t="str">
        <f t="shared" si="37"/>
        <v/>
      </c>
      <c r="AE66" s="323" t="str">
        <f t="shared" si="38"/>
        <v>.</v>
      </c>
      <c r="AF66" s="323" t="str">
        <f t="shared" si="38"/>
        <v>.</v>
      </c>
    </row>
    <row r="67" spans="18:32" ht="30" customHeight="1" thickBot="1">
      <c r="R67" s="487"/>
      <c r="W67" s="322"/>
      <c r="X67" s="290"/>
      <c r="Y67" s="288" t="str">
        <f t="shared" si="35"/>
        <v/>
      </c>
      <c r="Z67" s="294"/>
      <c r="AA67" s="294"/>
      <c r="AB67" s="295"/>
      <c r="AC67" s="329" t="str">
        <f t="shared" si="36"/>
        <v/>
      </c>
      <c r="AD67" s="330" t="str">
        <f t="shared" si="37"/>
        <v/>
      </c>
      <c r="AE67" s="331" t="str">
        <f t="shared" si="38"/>
        <v>.</v>
      </c>
      <c r="AF67" s="331" t="str">
        <f t="shared" si="38"/>
        <v>.</v>
      </c>
    </row>
    <row r="68" spans="18:32" ht="30" customHeight="1">
      <c r="R68" s="487"/>
      <c r="W68" s="322"/>
      <c r="X68" s="290"/>
      <c r="Y68" s="288" t="str">
        <f t="shared" si="35"/>
        <v/>
      </c>
      <c r="Z68" s="294"/>
      <c r="AA68" s="294"/>
      <c r="AB68" s="295"/>
      <c r="AC68" s="565" t="str">
        <f t="shared" si="36"/>
        <v/>
      </c>
      <c r="AD68" s="567" t="str">
        <f t="shared" si="37"/>
        <v/>
      </c>
      <c r="AE68" s="566" t="str">
        <f t="shared" si="38"/>
        <v>.</v>
      </c>
      <c r="AF68" s="566" t="str">
        <f t="shared" si="38"/>
        <v>.</v>
      </c>
    </row>
    <row r="69" spans="18:32" ht="30" customHeight="1">
      <c r="R69" s="487"/>
      <c r="W69" s="322"/>
      <c r="X69" s="290"/>
      <c r="Y69" s="288" t="str">
        <f t="shared" si="35"/>
        <v/>
      </c>
      <c r="Z69" s="294"/>
      <c r="AA69" s="294"/>
      <c r="AB69" s="295"/>
      <c r="AC69" s="565" t="str">
        <f t="shared" si="36"/>
        <v/>
      </c>
      <c r="AD69" s="567" t="str">
        <f t="shared" si="37"/>
        <v/>
      </c>
      <c r="AE69" s="566" t="str">
        <f t="shared" si="38"/>
        <v>.</v>
      </c>
      <c r="AF69" s="566" t="str">
        <f t="shared" si="38"/>
        <v>.</v>
      </c>
    </row>
    <row r="70" spans="18:32" ht="30" customHeight="1">
      <c r="R70" s="487"/>
      <c r="W70" s="322"/>
      <c r="X70" s="290"/>
      <c r="Y70" s="288" t="str">
        <f t="shared" si="35"/>
        <v/>
      </c>
      <c r="Z70" s="294"/>
      <c r="AA70" s="294"/>
      <c r="AB70" s="295"/>
      <c r="AC70" s="565" t="str">
        <f t="shared" si="36"/>
        <v/>
      </c>
      <c r="AD70" s="567" t="str">
        <f t="shared" si="37"/>
        <v/>
      </c>
      <c r="AE70" s="566" t="str">
        <f t="shared" si="38"/>
        <v>.</v>
      </c>
      <c r="AF70" s="566" t="str">
        <f t="shared" si="38"/>
        <v>.</v>
      </c>
    </row>
    <row r="71" spans="18:32" ht="30" customHeight="1">
      <c r="W71" s="322"/>
      <c r="X71" s="290"/>
      <c r="Y71" s="288" t="str">
        <f t="shared" si="35"/>
        <v/>
      </c>
      <c r="Z71" s="294"/>
      <c r="AA71" s="294"/>
      <c r="AB71" s="295"/>
      <c r="AC71" s="565" t="str">
        <f t="shared" si="36"/>
        <v/>
      </c>
      <c r="AD71" s="567" t="str">
        <f t="shared" si="37"/>
        <v/>
      </c>
      <c r="AE71" s="566" t="str">
        <f t="shared" si="38"/>
        <v>.</v>
      </c>
      <c r="AF71" s="566" t="str">
        <f t="shared" si="38"/>
        <v>.</v>
      </c>
    </row>
    <row r="72" spans="18:32" ht="30" customHeight="1">
      <c r="W72" s="322"/>
      <c r="X72" s="290"/>
      <c r="Y72" s="288" t="str">
        <f t="shared" si="35"/>
        <v/>
      </c>
      <c r="Z72" s="294"/>
      <c r="AA72" s="294"/>
      <c r="AB72" s="295"/>
      <c r="AC72" s="565" t="str">
        <f t="shared" si="36"/>
        <v/>
      </c>
      <c r="AD72" s="567" t="str">
        <f t="shared" si="37"/>
        <v/>
      </c>
      <c r="AE72" s="566" t="str">
        <f t="shared" si="38"/>
        <v>.</v>
      </c>
      <c r="AF72" s="566" t="str">
        <f t="shared" si="38"/>
        <v>.</v>
      </c>
    </row>
    <row r="73" spans="18:32" ht="30" customHeight="1">
      <c r="W73" s="322"/>
      <c r="X73" s="290"/>
      <c r="Y73" s="288" t="str">
        <f t="shared" ref="Y73:Y79" si="39">IFERROR((VLOOKUP(X73,$C$6:$G$17,2,FALSE)),"")</f>
        <v/>
      </c>
      <c r="Z73" s="294"/>
      <c r="AA73" s="294"/>
      <c r="AB73" s="295"/>
      <c r="AC73" s="565" t="str">
        <f t="shared" si="36"/>
        <v/>
      </c>
      <c r="AD73" s="567" t="str">
        <f t="shared" si="37"/>
        <v/>
      </c>
      <c r="AE73" s="566" t="str">
        <f t="shared" si="38"/>
        <v>.</v>
      </c>
      <c r="AF73" s="566" t="str">
        <f t="shared" si="38"/>
        <v>.</v>
      </c>
    </row>
    <row r="74" spans="18:32" ht="30" customHeight="1">
      <c r="W74" s="322"/>
      <c r="X74" s="290"/>
      <c r="Y74" s="288" t="str">
        <f t="shared" si="39"/>
        <v/>
      </c>
      <c r="Z74" s="294"/>
      <c r="AA74" s="294"/>
      <c r="AB74" s="295"/>
      <c r="AC74" s="565" t="str">
        <f t="shared" si="36"/>
        <v/>
      </c>
      <c r="AD74" s="567" t="str">
        <f t="shared" si="37"/>
        <v/>
      </c>
      <c r="AE74" s="566" t="str">
        <f t="shared" si="38"/>
        <v>.</v>
      </c>
      <c r="AF74" s="566" t="str">
        <f t="shared" si="38"/>
        <v>.</v>
      </c>
    </row>
    <row r="75" spans="18:32" ht="30" customHeight="1">
      <c r="W75" s="322"/>
      <c r="X75" s="290"/>
      <c r="Y75" s="288" t="str">
        <f t="shared" si="39"/>
        <v/>
      </c>
      <c r="Z75" s="294"/>
      <c r="AA75" s="294"/>
      <c r="AB75" s="295"/>
      <c r="AC75" s="565" t="str">
        <f t="shared" si="36"/>
        <v/>
      </c>
      <c r="AD75" s="567" t="str">
        <f t="shared" si="37"/>
        <v/>
      </c>
      <c r="AE75" s="566" t="str">
        <f t="shared" si="38"/>
        <v>.</v>
      </c>
      <c r="AF75" s="566" t="str">
        <f t="shared" si="38"/>
        <v>.</v>
      </c>
    </row>
    <row r="76" spans="18:32" ht="30" customHeight="1">
      <c r="W76" s="322"/>
      <c r="X76" s="290"/>
      <c r="Y76" s="288" t="str">
        <f t="shared" si="39"/>
        <v/>
      </c>
      <c r="Z76" s="294"/>
      <c r="AA76" s="294"/>
      <c r="AB76" s="295"/>
      <c r="AC76" s="565" t="str">
        <f t="shared" si="36"/>
        <v/>
      </c>
      <c r="AD76" s="567" t="str">
        <f t="shared" si="37"/>
        <v/>
      </c>
      <c r="AE76" s="566" t="str">
        <f t="shared" si="38"/>
        <v>.</v>
      </c>
      <c r="AF76" s="566" t="str">
        <f t="shared" si="38"/>
        <v>.</v>
      </c>
    </row>
    <row r="77" spans="18:32" ht="30" customHeight="1">
      <c r="W77" s="322"/>
      <c r="X77" s="290"/>
      <c r="Y77" s="288" t="str">
        <f t="shared" si="39"/>
        <v/>
      </c>
      <c r="Z77" s="294"/>
      <c r="AA77" s="294"/>
      <c r="AB77" s="295"/>
      <c r="AC77" s="565" t="str">
        <f t="shared" si="36"/>
        <v/>
      </c>
      <c r="AD77" s="567" t="str">
        <f t="shared" si="37"/>
        <v/>
      </c>
      <c r="AE77" s="566" t="str">
        <f t="shared" si="38"/>
        <v>.</v>
      </c>
      <c r="AF77" s="566" t="str">
        <f t="shared" si="38"/>
        <v>.</v>
      </c>
    </row>
    <row r="78" spans="18:32" ht="30" customHeight="1">
      <c r="W78" s="322"/>
      <c r="X78" s="290"/>
      <c r="Y78" s="288" t="str">
        <f t="shared" si="39"/>
        <v/>
      </c>
      <c r="Z78" s="294"/>
      <c r="AA78" s="294"/>
      <c r="AB78" s="295"/>
      <c r="AC78" s="565" t="str">
        <f t="shared" si="36"/>
        <v/>
      </c>
      <c r="AD78" s="567" t="str">
        <f t="shared" si="37"/>
        <v/>
      </c>
      <c r="AE78" s="566" t="str">
        <f t="shared" si="38"/>
        <v>.</v>
      </c>
      <c r="AF78" s="566" t="str">
        <f t="shared" si="38"/>
        <v>.</v>
      </c>
    </row>
    <row r="79" spans="18:32" ht="30" customHeight="1">
      <c r="W79" s="322"/>
      <c r="X79" s="290"/>
      <c r="Y79" s="288" t="str">
        <f t="shared" si="39"/>
        <v/>
      </c>
      <c r="Z79" s="294"/>
      <c r="AA79" s="294"/>
      <c r="AB79" s="295"/>
      <c r="AC79" s="565" t="str">
        <f t="shared" si="36"/>
        <v/>
      </c>
      <c r="AD79" s="567" t="str">
        <f>IF(X79&gt;0,(Z79*AC79),"")</f>
        <v/>
      </c>
      <c r="AE79" s="566" t="str">
        <f>IF(X79="REQUISICION"," ",".")</f>
        <v>.</v>
      </c>
      <c r="AF79" s="566" t="str">
        <f>IF(Y79="REQUISICION"," ",".")</f>
        <v>.</v>
      </c>
    </row>
    <row r="80" spans="18:32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</sheetData>
  <sheetProtection selectLockedCells="1"/>
  <autoFilter ref="W5:AE78">
    <sortState ref="W6:AE75">
      <sortCondition ref="AB5:AB75"/>
    </sortState>
  </autoFilter>
  <mergeCells count="35">
    <mergeCell ref="D2:K3"/>
    <mergeCell ref="L2:M2"/>
    <mergeCell ref="N2:P2"/>
    <mergeCell ref="Q2:Q3"/>
    <mergeCell ref="R2:R3"/>
    <mergeCell ref="L3:M3"/>
    <mergeCell ref="N3:P3"/>
    <mergeCell ref="U8:U9"/>
    <mergeCell ref="V8:V9"/>
    <mergeCell ref="C8:C9"/>
    <mergeCell ref="D8:D9"/>
    <mergeCell ref="F8:F9"/>
    <mergeCell ref="G8:G9"/>
    <mergeCell ref="I8:I9"/>
    <mergeCell ref="H8:H9"/>
    <mergeCell ref="N5:P5"/>
    <mergeCell ref="Q5:R5"/>
    <mergeCell ref="R8:R9"/>
    <mergeCell ref="T8:T9"/>
    <mergeCell ref="S8:S9"/>
    <mergeCell ref="D22:F22"/>
    <mergeCell ref="G22:L22"/>
    <mergeCell ref="D23:L32"/>
    <mergeCell ref="P8:P9"/>
    <mergeCell ref="Q8:Q9"/>
    <mergeCell ref="K17:K18"/>
    <mergeCell ref="M17:M18"/>
    <mergeCell ref="D20:F21"/>
    <mergeCell ref="G20:L21"/>
    <mergeCell ref="J8:J9"/>
    <mergeCell ref="K8:K9"/>
    <mergeCell ref="L8:L9"/>
    <mergeCell ref="M8:M9"/>
    <mergeCell ref="N8:N9"/>
    <mergeCell ref="O8:O9"/>
  </mergeCells>
  <conditionalFormatting sqref="R6:R8 R10:R16">
    <cfRule type="containsText" dxfId="343" priority="67" operator="containsText" text="4">
      <formula>NOT(ISERROR(SEARCH("4",R6)))</formula>
    </cfRule>
  </conditionalFormatting>
  <conditionalFormatting sqref="W29:W1048576 W1:W25">
    <cfRule type="containsText" dxfId="342" priority="38" operator="containsText" text="REQUISICION">
      <formula>NOT(ISERROR(SEARCH("REQUISICION",W1)))</formula>
    </cfRule>
    <cfRule type="containsText" dxfId="341" priority="39" operator="containsText" text="ENTRADA">
      <formula>NOT(ISERROR(SEARCH("ENTRADA",W1)))</formula>
    </cfRule>
    <cfRule type="containsText" dxfId="340" priority="40" operator="containsText" text="SALIDA">
      <formula>NOT(ISERROR(SEARCH("SALIDA",W1)))</formula>
    </cfRule>
  </conditionalFormatting>
  <conditionalFormatting sqref="T8 T10">
    <cfRule type="cellIs" dxfId="339" priority="37" operator="greaterThan">
      <formula>0</formula>
    </cfRule>
  </conditionalFormatting>
  <conditionalFormatting sqref="S8 S10">
    <cfRule type="containsText" dxfId="338" priority="34" operator="containsText" text="REQUISICION">
      <formula>NOT(ISERROR(SEARCH("REQUISICION",S8)))</formula>
    </cfRule>
    <cfRule type="containsText" dxfId="337" priority="35" operator="containsText" text="SOLICITAR">
      <formula>NOT(ISERROR(SEARCH("SOLICITAR",S8)))</formula>
    </cfRule>
    <cfRule type="containsText" dxfId="336" priority="36" operator="containsText" text="SOLICITAR URGENTE">
      <formula>NOT(ISERROR(SEARCH("SOLICITAR URGENTE",S8)))</formula>
    </cfRule>
  </conditionalFormatting>
  <conditionalFormatting sqref="T8 T10">
    <cfRule type="cellIs" dxfId="335" priority="33" operator="equal">
      <formula>0</formula>
    </cfRule>
  </conditionalFormatting>
  <conditionalFormatting sqref="U6:U8 U10:U16">
    <cfRule type="containsText" dxfId="334" priority="32" operator="containsText" text="SI">
      <formula>NOT(ISERROR(SEARCH("SI",U6)))</formula>
    </cfRule>
  </conditionalFormatting>
  <conditionalFormatting sqref="U6:U8 U10:U16">
    <cfRule type="containsText" dxfId="333" priority="31" operator="containsText" text="NO">
      <formula>NOT(ISERROR(SEARCH("NO",U6)))</formula>
    </cfRule>
  </conditionalFormatting>
  <conditionalFormatting sqref="W26:W28">
    <cfRule type="containsText" dxfId="332" priority="16" operator="containsText" text="REQUISICION">
      <formula>NOT(ISERROR(SEARCH("REQUISICION",W26)))</formula>
    </cfRule>
    <cfRule type="containsText" dxfId="331" priority="17" operator="containsText" text="ENTRADA">
      <formula>NOT(ISERROR(SEARCH("ENTRADA",W26)))</formula>
    </cfRule>
    <cfRule type="containsText" dxfId="330" priority="18" operator="containsText" text="SALIDA">
      <formula>NOT(ISERROR(SEARCH("SALIDA",W26)))</formula>
    </cfRule>
  </conditionalFormatting>
  <conditionalFormatting sqref="T11:T16">
    <cfRule type="cellIs" dxfId="329" priority="1" operator="lessThan">
      <formula>1</formula>
    </cfRule>
    <cfRule type="cellIs" dxfId="328" priority="2" operator="greaterThan">
      <formula>1</formula>
    </cfRule>
  </conditionalFormatting>
  <conditionalFormatting sqref="T6">
    <cfRule type="cellIs" dxfId="327" priority="11" operator="lessThan">
      <formula>1</formula>
    </cfRule>
    <cfRule type="cellIs" dxfId="326" priority="12" operator="greaterThan">
      <formula>1</formula>
    </cfRule>
  </conditionalFormatting>
  <conditionalFormatting sqref="S6">
    <cfRule type="containsText" dxfId="325" priority="13" operator="containsText" text="REQUISICION">
      <formula>NOT(ISERROR(SEARCH("REQUISICION",S6)))</formula>
    </cfRule>
    <cfRule type="containsText" dxfId="324" priority="14" operator="containsText" text="SOLICITAR">
      <formula>NOT(ISERROR(SEARCH("SOLICITAR",S6)))</formula>
    </cfRule>
    <cfRule type="containsText" dxfId="323" priority="15" operator="containsText" text="SOLICITAR URGENTE">
      <formula>NOT(ISERROR(SEARCH("SOLICITAR URGENTE",S6)))</formula>
    </cfRule>
  </conditionalFormatting>
  <conditionalFormatting sqref="T7">
    <cfRule type="cellIs" dxfId="322" priority="6" operator="lessThan">
      <formula>1</formula>
    </cfRule>
    <cfRule type="cellIs" dxfId="321" priority="7" operator="greaterThan">
      <formula>1</formula>
    </cfRule>
  </conditionalFormatting>
  <conditionalFormatting sqref="S7">
    <cfRule type="containsText" dxfId="320" priority="8" operator="containsText" text="REQUISICION">
      <formula>NOT(ISERROR(SEARCH("REQUISICION",S7)))</formula>
    </cfRule>
    <cfRule type="containsText" dxfId="319" priority="9" operator="containsText" text="SOLICITAR">
      <formula>NOT(ISERROR(SEARCH("SOLICITAR",S7)))</formula>
    </cfRule>
    <cfRule type="containsText" dxfId="318" priority="10" operator="containsText" text="SOLICITAR URGENTE">
      <formula>NOT(ISERROR(SEARCH("SOLICITAR URGENTE",S7)))</formula>
    </cfRule>
  </conditionalFormatting>
  <conditionalFormatting sqref="S11:S16">
    <cfRule type="containsText" dxfId="317" priority="3" operator="containsText" text="REQUISICION">
      <formula>NOT(ISERROR(SEARCH("REQUISICION",S11)))</formula>
    </cfRule>
    <cfRule type="containsText" dxfId="316" priority="4" operator="containsText" text="SOLICITAR">
      <formula>NOT(ISERROR(SEARCH("SOLICITAR",S11)))</formula>
    </cfRule>
    <cfRule type="containsText" dxfId="315" priority="5" operator="containsText" text="SOLICITAR URGENTE">
      <formula>NOT(ISERROR(SEARCH("SOLICITAR URGENTE",S11)))</formula>
    </cfRule>
  </conditionalFormatting>
  <pageMargins left="0.39370078740157483" right="0" top="0" bottom="0" header="0.31496062992125984" footer="0.31496062992125984"/>
  <pageSetup scale="48" orientation="landscape" r:id="rId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66" id="{1587EC1F-D57C-4E9C-81F4-6A9AD9F2F851}">
            <x14:iconSet iconSet="4TrafficLights" custom="1">
              <x14:cfvo type="percent">
                <xm:f>0</xm:f>
              </x14:cfvo>
              <x14:cfvo type="percent">
                <xm:f>25</xm:f>
              </x14:cfvo>
              <x14:cfvo type="percent">
                <xm:f>50</xm:f>
              </x14:cfvo>
              <x14:cfvo type="percent">
                <xm:f>75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R6</xm:sqref>
        </x14:conditionalFormatting>
        <x14:conditionalFormatting xmlns:xm="http://schemas.microsoft.com/office/excel/2006/main">
          <x14:cfRule type="iconSet" priority="744" id="{B803F4EA-E494-4277-94CB-B4C3DD4ABA8B}">
            <x14:iconSet iconSet="4TrafficLights" custom="1">
              <x14:cfvo type="percent">
                <xm:f>0</xm:f>
              </x14:cfvo>
              <x14:cfvo type="percent">
                <xm:f>25</xm:f>
              </x14:cfvo>
              <x14:cfvo type="percent">
                <xm:f>50</xm:f>
              </x14:cfvo>
              <x14:cfvo type="percent">
                <xm:f>75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R10:R16 R7:R8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'264 '!Q6:Q6</xm:f>
              <xm:sqref>R6</xm:sqref>
            </x14:sparkline>
            <x14:sparkline>
              <xm:f>'264 '!Q7:Q7</xm:f>
              <xm:sqref>R7</xm:sqref>
            </x14:sparkline>
            <x14:sparkline>
              <xm:f>'264 '!Q10:Q10</xm:f>
              <xm:sqref>R10</xm:sqref>
            </x14:sparkline>
            <x14:sparkline>
              <xm:f>'264 '!Q11:Q11</xm:f>
              <xm:sqref>R11</xm:sqref>
            </x14:sparkline>
            <x14:sparkline>
              <xm:f>'264 '!Q12:Q12</xm:f>
              <xm:sqref>R12</xm:sqref>
            </x14:sparkline>
            <x14:sparkline>
              <xm:f>'264 '!Q13:Q13</xm:f>
              <xm:sqref>R13</xm:sqref>
            </x14:sparkline>
            <x14:sparkline>
              <xm:f>'264 '!Q14:Q14</xm:f>
              <xm:sqref>R14</xm:sqref>
            </x14:sparkline>
            <x14:sparkline>
              <xm:f>'264 '!Q15:Q15</xm:f>
              <xm:sqref>R15</xm:sqref>
            </x14:sparkline>
            <x14:sparkline>
              <xm:f>'264 '!Q16:Q16</xm:f>
              <xm:sqref>R16</xm:sqref>
            </x14:sparkline>
            <x14:sparkline>
              <xm:f>'264 '!Q8:Q8</xm:f>
              <xm:sqref>R8</xm:sqref>
            </x14:sparkline>
          </x14:sparklines>
        </x14:sparklineGroup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'264 '!O27:O28</xm:f>
              <xm:sqref>D23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FF00FF"/>
    <pageSetUpPr fitToPage="1"/>
  </sheetPr>
  <dimension ref="A1:XCS99"/>
  <sheetViews>
    <sheetView view="pageBreakPreview" zoomScale="55" zoomScaleNormal="40" zoomScaleSheetLayoutView="55" workbookViewId="0">
      <selection activeCell="H16" sqref="H16"/>
    </sheetView>
  </sheetViews>
  <sheetFormatPr baseColWidth="10" defaultColWidth="11.42578125" defaultRowHeight="21"/>
  <cols>
    <col min="1" max="1" width="4.42578125" style="278" customWidth="1"/>
    <col min="2" max="2" width="14.42578125" customWidth="1"/>
    <col min="3" max="3" width="23.28515625" customWidth="1"/>
    <col min="4" max="4" width="55.28515625" style="192" customWidth="1"/>
    <col min="5" max="5" width="23.85546875" style="5" customWidth="1"/>
    <col min="6" max="6" width="23.5703125" style="5" customWidth="1"/>
    <col min="7" max="7" width="13.7109375" style="49" customWidth="1"/>
    <col min="8" max="8" width="21.5703125" style="557" customWidth="1"/>
    <col min="9" max="10" width="13.7109375" customWidth="1"/>
    <col min="11" max="11" width="15" style="5" customWidth="1"/>
    <col min="12" max="12" width="17.140625" style="5" customWidth="1"/>
    <col min="13" max="13" width="22" style="5" customWidth="1"/>
    <col min="14" max="14" width="7.42578125" style="5" customWidth="1"/>
    <col min="15" max="15" width="5.5703125" style="73" customWidth="1"/>
    <col min="16" max="16" width="10.28515625" style="5" customWidth="1"/>
    <col min="17" max="17" width="12.5703125" style="5" customWidth="1"/>
    <col min="18" max="18" width="6.7109375" style="5" customWidth="1"/>
    <col min="19" max="19" width="26.140625" style="5" customWidth="1"/>
    <col min="20" max="20" width="16.28515625" style="5" customWidth="1"/>
    <col min="21" max="21" width="7.7109375" style="5" customWidth="1"/>
    <col min="22" max="22" width="26.85546875" style="5" customWidth="1"/>
    <col min="23" max="23" width="25.7109375" customWidth="1"/>
    <col min="24" max="24" width="26.85546875" customWidth="1"/>
    <col min="25" max="25" width="45.140625" customWidth="1"/>
    <col min="26" max="26" width="13" style="177" customWidth="1"/>
    <col min="27" max="27" width="24" style="177" customWidth="1"/>
    <col min="28" max="28" width="22.7109375" style="177" customWidth="1"/>
    <col min="29" max="29" width="19.140625" bestFit="1" customWidth="1"/>
    <col min="30" max="30" width="20.85546875" style="365" bestFit="1" customWidth="1"/>
    <col min="31" max="31" width="23.5703125" customWidth="1"/>
    <col min="32" max="32" width="23.5703125" style="402" customWidth="1"/>
  </cols>
  <sheetData>
    <row r="1" spans="1:32" s="165" customFormat="1" ht="35.25" customHeight="1" thickBot="1">
      <c r="A1" s="278"/>
      <c r="C1" s="284"/>
      <c r="D1" s="297"/>
      <c r="E1" s="300"/>
      <c r="F1" s="301"/>
      <c r="G1" s="298"/>
      <c r="H1" s="298"/>
      <c r="I1" s="300"/>
      <c r="J1" s="299"/>
      <c r="K1" s="299"/>
      <c r="L1" s="281"/>
      <c r="M1" s="281"/>
      <c r="N1" s="282"/>
      <c r="O1" s="177"/>
      <c r="P1" s="177" t="s">
        <v>361</v>
      </c>
      <c r="Q1" s="160"/>
      <c r="R1" s="283"/>
      <c r="S1" s="303"/>
      <c r="T1" s="303"/>
      <c r="V1" s="296"/>
      <c r="Z1" s="177"/>
      <c r="AA1" s="177"/>
      <c r="AB1" s="177"/>
      <c r="AD1" s="365"/>
      <c r="AF1" s="402"/>
    </row>
    <row r="2" spans="1:32" ht="31.5" customHeight="1" thickBot="1">
      <c r="B2" s="280"/>
      <c r="C2" s="285"/>
      <c r="D2" s="1194" t="s">
        <v>360</v>
      </c>
      <c r="E2" s="1195"/>
      <c r="F2" s="1195"/>
      <c r="G2" s="1195"/>
      <c r="H2" s="1195"/>
      <c r="I2" s="1195"/>
      <c r="J2" s="1195"/>
      <c r="K2" s="1195"/>
      <c r="L2" s="1198" t="s">
        <v>2</v>
      </c>
      <c r="M2" s="1199"/>
      <c r="N2" s="1200">
        <v>6600</v>
      </c>
      <c r="O2" s="1201">
        <v>7605</v>
      </c>
      <c r="P2" s="1202">
        <v>7605</v>
      </c>
      <c r="Q2" s="1203" t="s">
        <v>362</v>
      </c>
      <c r="R2" s="1210">
        <v>22</v>
      </c>
      <c r="S2" s="333"/>
      <c r="T2" s="303"/>
      <c r="U2" s="303"/>
      <c r="V2" s="304"/>
    </row>
    <row r="3" spans="1:32" ht="31.5" customHeight="1" thickBot="1">
      <c r="C3" s="285"/>
      <c r="D3" s="1196"/>
      <c r="E3" s="1197"/>
      <c r="F3" s="1197"/>
      <c r="G3" s="1197"/>
      <c r="H3" s="1197"/>
      <c r="I3" s="1197"/>
      <c r="J3" s="1197"/>
      <c r="K3" s="1197"/>
      <c r="L3" s="1198" t="s">
        <v>0</v>
      </c>
      <c r="M3" s="1199"/>
      <c r="N3" s="1338">
        <f>N2/R2</f>
        <v>300</v>
      </c>
      <c r="O3" s="1339"/>
      <c r="P3" s="1340"/>
      <c r="Q3" s="1204"/>
      <c r="R3" s="1211"/>
      <c r="S3" s="333"/>
      <c r="T3" s="303"/>
      <c r="U3" s="303"/>
      <c r="V3" s="304"/>
    </row>
    <row r="4" spans="1:32" ht="59.25" customHeight="1">
      <c r="B4" s="310"/>
      <c r="C4" s="1"/>
      <c r="D4" s="311"/>
      <c r="E4" s="312"/>
      <c r="F4" s="305"/>
      <c r="G4" s="306"/>
      <c r="H4" s="47"/>
      <c r="I4" s="7"/>
      <c r="J4" s="307"/>
      <c r="K4" s="308"/>
      <c r="L4" s="281"/>
      <c r="M4" s="334"/>
      <c r="N4" s="335"/>
      <c r="O4" s="334"/>
      <c r="P4" s="160"/>
      <c r="Q4" s="334"/>
      <c r="R4" s="289"/>
      <c r="S4" s="303"/>
      <c r="T4" s="303"/>
      <c r="U4" s="303"/>
      <c r="V4" s="296"/>
    </row>
    <row r="5" spans="1:32" s="165" customFormat="1" ht="59.25" customHeight="1" thickBot="1">
      <c r="A5" s="278"/>
      <c r="B5" s="310"/>
      <c r="C5" s="425"/>
      <c r="D5" s="311"/>
      <c r="E5" s="312"/>
      <c r="F5" s="305"/>
      <c r="G5" s="306"/>
      <c r="H5" s="47"/>
      <c r="I5" s="7"/>
      <c r="J5" s="307"/>
      <c r="K5" s="308"/>
      <c r="L5" s="281"/>
      <c r="M5" s="334"/>
      <c r="N5" s="335"/>
      <c r="O5" s="334"/>
      <c r="P5" s="1095"/>
      <c r="Q5" s="334"/>
      <c r="R5" s="289"/>
      <c r="S5" s="1080"/>
      <c r="T5" s="1080"/>
      <c r="U5" s="303"/>
      <c r="V5" s="296"/>
      <c r="Z5" s="1097"/>
      <c r="AA5" s="1097"/>
      <c r="AB5" s="1097"/>
      <c r="AD5" s="365"/>
      <c r="AF5" s="402"/>
    </row>
    <row r="6" spans="1:32" ht="63.75" customHeight="1" thickBot="1">
      <c r="A6" s="279"/>
      <c r="B6" s="362" t="s">
        <v>4</v>
      </c>
      <c r="C6" s="527" t="s">
        <v>5</v>
      </c>
      <c r="D6" s="364" t="s">
        <v>6</v>
      </c>
      <c r="E6" s="363" t="s">
        <v>8</v>
      </c>
      <c r="F6" s="363" t="s">
        <v>9</v>
      </c>
      <c r="G6" s="363" t="s">
        <v>88</v>
      </c>
      <c r="H6" s="819" t="s">
        <v>442</v>
      </c>
      <c r="I6" s="363" t="s">
        <v>2</v>
      </c>
      <c r="J6" s="367" t="s">
        <v>10</v>
      </c>
      <c r="K6" s="363" t="s">
        <v>11</v>
      </c>
      <c r="L6" s="363" t="s">
        <v>12</v>
      </c>
      <c r="M6" s="363" t="s">
        <v>13</v>
      </c>
      <c r="N6" s="1528" t="s">
        <v>15</v>
      </c>
      <c r="O6" s="1528"/>
      <c r="P6" s="1528"/>
      <c r="Q6" s="1529" t="s">
        <v>14</v>
      </c>
      <c r="R6" s="1530"/>
      <c r="S6" s="1110" t="s">
        <v>596</v>
      </c>
      <c r="T6" s="1110" t="s">
        <v>590</v>
      </c>
      <c r="U6" s="863"/>
      <c r="V6" s="864"/>
      <c r="W6" s="883" t="s">
        <v>36</v>
      </c>
      <c r="X6" s="884" t="s">
        <v>37</v>
      </c>
      <c r="Y6" s="884" t="s">
        <v>38</v>
      </c>
      <c r="Z6" s="885" t="s">
        <v>126</v>
      </c>
      <c r="AA6" s="884" t="s">
        <v>40</v>
      </c>
      <c r="AB6" s="884" t="s">
        <v>368</v>
      </c>
      <c r="AC6" s="884" t="s">
        <v>42</v>
      </c>
      <c r="AD6" s="886" t="s">
        <v>43</v>
      </c>
      <c r="AE6" s="887" t="s">
        <v>352</v>
      </c>
      <c r="AF6" s="1144" t="s">
        <v>644</v>
      </c>
    </row>
    <row r="7" spans="1:32" ht="30" customHeight="1">
      <c r="A7" s="302">
        <v>1</v>
      </c>
      <c r="B7" s="526" t="s">
        <v>16</v>
      </c>
      <c r="C7" s="508" t="s">
        <v>225</v>
      </c>
      <c r="D7" s="446" t="s">
        <v>17</v>
      </c>
      <c r="E7" s="447">
        <v>9.14</v>
      </c>
      <c r="F7" s="454">
        <f t="shared" ref="F7:F17" si="0">E7*D_A22502</f>
        <v>155.33795600000002</v>
      </c>
      <c r="G7" s="448">
        <v>400</v>
      </c>
      <c r="H7" s="448" t="s">
        <v>443</v>
      </c>
      <c r="I7" s="449">
        <f>ROUNDUP(($N$2/G7),0)</f>
        <v>17</v>
      </c>
      <c r="J7" s="972">
        <v>30</v>
      </c>
      <c r="K7" s="513">
        <f>SUMIFS($Z$7:$Z$54,$W$7:$W$54,"ENTRADA",$X$7:$X$54,C7)</f>
        <v>30</v>
      </c>
      <c r="L7" s="449">
        <f>SUMIFS($Z$7:$Z$69,$W$7:$W$69,"salida",$X$7:$X$69,C7)</f>
        <v>0</v>
      </c>
      <c r="M7" s="514">
        <f>+L7*F7</f>
        <v>0</v>
      </c>
      <c r="N7" s="515">
        <f>+O7*0.8</f>
        <v>15.200000000000001</v>
      </c>
      <c r="O7" s="516">
        <f>ROUNDUP((($N$3/G7)*25),0)</f>
        <v>19</v>
      </c>
      <c r="P7" s="517">
        <f>+O7*1.2</f>
        <v>22.8</v>
      </c>
      <c r="Q7" s="518">
        <f t="shared" ref="Q7:Q21" si="1">+J7+K7-L7</f>
        <v>60</v>
      </c>
      <c r="R7" s="861">
        <f>IF(Q7&gt;P7,4,(IF(Q7&gt;O7,3,(IF(Q7-N7&gt;0,2,1)))))</f>
        <v>4</v>
      </c>
      <c r="S7" s="1094" t="str">
        <f>IF(T7&gt;0,"EN REQUISICION",(IF(R7=1,"SOLICITAR URGENTE",(IF(T7&gt;0,"",(IF(R7&lt;3,"SOLICITAR","")))))))</f>
        <v/>
      </c>
      <c r="T7" s="1093">
        <f>SUMIFS($Z$6:$Z$57,$W$6:$W$57,"Requisicion",$X$6:$X$57,D7)</f>
        <v>0</v>
      </c>
      <c r="U7" s="1079" t="str">
        <f>IF(R7=1,"SI",(IF(T7&gt;0,"",(IF(R7&lt;3,"SI","")))))</f>
        <v/>
      </c>
      <c r="V7" s="865" t="str">
        <f>IF(R7=1,"ACCUROM",(IF(T7&gt;0,"",(IF(R7&lt;3,"ACURROM","")))))</f>
        <v/>
      </c>
      <c r="W7" s="875" t="s">
        <v>568</v>
      </c>
      <c r="X7" s="876" t="s">
        <v>242</v>
      </c>
      <c r="Y7" s="877" t="str">
        <f>IFERROR((VLOOKUP(X7,$C$7:$G$21,2,FALSE)),"")</f>
        <v>VBMT110304HQ (PV720)</v>
      </c>
      <c r="Z7" s="878">
        <v>10</v>
      </c>
      <c r="AA7" s="878" t="s">
        <v>597</v>
      </c>
      <c r="AB7" s="879">
        <v>45567</v>
      </c>
      <c r="AC7" s="880">
        <f t="shared" ref="AC7:AC40" si="2">IFERROR((VLOOKUP(X7,$C$7:$G$21,4,FALSE)),"")</f>
        <v>91.435252000000006</v>
      </c>
      <c r="AD7" s="881">
        <f t="shared" ref="AD7:AD41" si="3">IF(X7&gt;0,(Z7*AC7),"")</f>
        <v>914.35252000000003</v>
      </c>
      <c r="AE7" s="882" t="str">
        <f>IF(W9="REQUISICION"," ",".")</f>
        <v>.</v>
      </c>
      <c r="AF7" s="1141"/>
    </row>
    <row r="8" spans="1:32" s="165" customFormat="1" ht="30" customHeight="1">
      <c r="A8" s="302"/>
      <c r="B8" s="466" t="s">
        <v>16</v>
      </c>
      <c r="C8" s="508" t="s">
        <v>226</v>
      </c>
      <c r="D8" s="1520" t="s">
        <v>363</v>
      </c>
      <c r="E8" s="589">
        <v>3.21</v>
      </c>
      <c r="F8" s="454">
        <f t="shared" si="0"/>
        <v>54.555233999999999</v>
      </c>
      <c r="G8" s="450">
        <v>900</v>
      </c>
      <c r="H8" s="1523" t="s">
        <v>445</v>
      </c>
      <c r="I8" s="1514">
        <f>ROUNDUP(($N$2/G9),0)+ROUNDUP(($N$2/G10),0)+ROUNDUP(($N$2/G8),0)</f>
        <v>14</v>
      </c>
      <c r="J8" s="1517">
        <v>26</v>
      </c>
      <c r="K8" s="1514">
        <f>SUMIFS($Z$7:$Z$54,$W$7:$W$54,"ENTRADA",$X$7:$X$54,C10)</f>
        <v>30</v>
      </c>
      <c r="L8" s="1514">
        <f>SUMIFS($Z$7:$Z$69,$W$7:$W$69,"salida",$X$7:$X$69,C8)</f>
        <v>0</v>
      </c>
      <c r="M8" s="1511">
        <f>+L8*F8</f>
        <v>0</v>
      </c>
      <c r="N8" s="1501">
        <f>+O8*0.8</f>
        <v>7.2</v>
      </c>
      <c r="O8" s="1498">
        <f>ROUNDUP((($N$3/G8)*25),0)</f>
        <v>9</v>
      </c>
      <c r="P8" s="1495">
        <f>+O8*1.2</f>
        <v>10.799999999999999</v>
      </c>
      <c r="Q8" s="1504">
        <f t="shared" si="1"/>
        <v>56</v>
      </c>
      <c r="R8" s="1477">
        <f>IF(Q8&gt;P8,4,(IF(Q8&gt;O8,3,(IF(Q8-N8&gt;0,2,1)))))</f>
        <v>4</v>
      </c>
      <c r="S8" s="1094" t="str">
        <f>IF(T8&gt;0,"EN REQUISICION",(IF(R8=1,"SOLICITAR URGENTE",(IF(T8&gt;0,"",(IF(R8&lt;3,"SOLICITAR","")))))))</f>
        <v/>
      </c>
      <c r="T8" s="1093">
        <f>SUMIFS($Z$6:$Z$57,$W$6:$W$57,"Requisicion",$X$6:$X$57,D8)</f>
        <v>0</v>
      </c>
      <c r="U8" s="1079"/>
      <c r="V8" s="865"/>
      <c r="W8" s="875" t="s">
        <v>568</v>
      </c>
      <c r="X8" s="876" t="s">
        <v>230</v>
      </c>
      <c r="Y8" s="877" t="str">
        <f t="shared" ref="Y8:Y41" si="4">IFERROR((VLOOKUP(X8,$C$7:$G$21,2,FALSE)),"")</f>
        <v>CNMG120408KQ (CA315)</v>
      </c>
      <c r="Z8" s="878">
        <v>10</v>
      </c>
      <c r="AA8" s="878" t="s">
        <v>597</v>
      </c>
      <c r="AB8" s="879">
        <v>45567</v>
      </c>
      <c r="AC8" s="880">
        <f t="shared" si="2"/>
        <v>77.499023999999991</v>
      </c>
      <c r="AD8" s="881">
        <f t="shared" ref="AD8" si="5">IF(X8&gt;0,(Z8*AC8),"")</f>
        <v>774.99023999999986</v>
      </c>
      <c r="AE8" s="882"/>
      <c r="AF8" s="1141"/>
    </row>
    <row r="9" spans="1:32" ht="30" customHeight="1">
      <c r="A9" s="302">
        <v>1</v>
      </c>
      <c r="B9" s="469" t="s">
        <v>18</v>
      </c>
      <c r="C9" s="508" t="s">
        <v>226</v>
      </c>
      <c r="D9" s="1521"/>
      <c r="E9" s="589">
        <v>3.21</v>
      </c>
      <c r="F9" s="454">
        <f t="shared" si="0"/>
        <v>54.555233999999999</v>
      </c>
      <c r="G9" s="450">
        <v>2400</v>
      </c>
      <c r="H9" s="1524"/>
      <c r="I9" s="1515"/>
      <c r="J9" s="1518"/>
      <c r="K9" s="1515"/>
      <c r="L9" s="1515"/>
      <c r="M9" s="1512"/>
      <c r="N9" s="1502"/>
      <c r="O9" s="1499"/>
      <c r="P9" s="1496"/>
      <c r="Q9" s="1505"/>
      <c r="R9" s="1478"/>
      <c r="S9" s="1290" t="str">
        <f>IF(T9&gt;0,"EN REQUISICION",(IF(R8=1,"SOLICITAR URGENTE",(IF(T9&gt;0,"",(IF(R8&lt;3,"SOLICITAR","")))))))</f>
        <v/>
      </c>
      <c r="T9" s="1218">
        <f>SUMIFS($Z$7:$Z$58,$W$7:$W$58,"Requisicion",$X$7:$X$58,D8)</f>
        <v>0</v>
      </c>
      <c r="U9" s="1494" t="str">
        <f>IF(R8=1,"SI",(IF(T9&gt;0,"",(IF(R8&lt;3,"SI","")))))</f>
        <v/>
      </c>
      <c r="V9" s="1491" t="str">
        <f>IF(R8=1,"ACCUROM",(IF(T9&gt;0,"",(IF(R8&lt;3,"ACURROM","")))))</f>
        <v/>
      </c>
      <c r="W9" s="875" t="s">
        <v>568</v>
      </c>
      <c r="X9" s="876" t="s">
        <v>226</v>
      </c>
      <c r="Y9" s="877" t="str">
        <f t="shared" si="4"/>
        <v>WNMG080408C (CA4515)</v>
      </c>
      <c r="Z9" s="294">
        <v>20</v>
      </c>
      <c r="AA9" s="878" t="s">
        <v>597</v>
      </c>
      <c r="AB9" s="879">
        <v>45567</v>
      </c>
      <c r="AC9" s="366">
        <f t="shared" si="2"/>
        <v>54.555233999999999</v>
      </c>
      <c r="AD9" s="866">
        <f t="shared" si="3"/>
        <v>1091.1046799999999</v>
      </c>
      <c r="AE9" s="867" t="str">
        <f>IF(W10="REQUISICION"," ",".")</f>
        <v>.</v>
      </c>
      <c r="AF9" s="1142"/>
    </row>
    <row r="10" spans="1:32" ht="30" customHeight="1">
      <c r="A10" s="302"/>
      <c r="B10" s="469" t="s">
        <v>18</v>
      </c>
      <c r="C10" s="508" t="s">
        <v>226</v>
      </c>
      <c r="D10" s="1522"/>
      <c r="E10" s="589"/>
      <c r="F10" s="454">
        <f t="shared" si="0"/>
        <v>0</v>
      </c>
      <c r="G10" s="450">
        <v>2400</v>
      </c>
      <c r="H10" s="1525"/>
      <c r="I10" s="1516"/>
      <c r="J10" s="1519"/>
      <c r="K10" s="1516"/>
      <c r="L10" s="1516"/>
      <c r="M10" s="1513"/>
      <c r="N10" s="1503"/>
      <c r="O10" s="1500"/>
      <c r="P10" s="1497"/>
      <c r="Q10" s="1506"/>
      <c r="R10" s="1382"/>
      <c r="S10" s="1290"/>
      <c r="T10" s="1218"/>
      <c r="U10" s="1494"/>
      <c r="V10" s="1491"/>
      <c r="W10" s="875" t="s">
        <v>568</v>
      </c>
      <c r="X10" s="876" t="s">
        <v>225</v>
      </c>
      <c r="Y10" s="288" t="str">
        <f t="shared" si="4"/>
        <v>XGMM4020-200R-EJF (PR905)</v>
      </c>
      <c r="Z10" s="294">
        <v>20</v>
      </c>
      <c r="AA10" s="878" t="s">
        <v>597</v>
      </c>
      <c r="AB10" s="879">
        <v>45567</v>
      </c>
      <c r="AC10" s="366">
        <f t="shared" si="2"/>
        <v>155.33795600000002</v>
      </c>
      <c r="AD10" s="866">
        <f t="shared" si="3"/>
        <v>3106.7591200000006</v>
      </c>
      <c r="AE10" s="867" t="str">
        <f>IF(W11="REQUISICION"," ",".")</f>
        <v>.</v>
      </c>
      <c r="AF10" s="1142"/>
    </row>
    <row r="11" spans="1:32" ht="30" customHeight="1">
      <c r="A11" s="309"/>
      <c r="B11" s="469" t="s">
        <v>22</v>
      </c>
      <c r="C11" s="508" t="s">
        <v>227</v>
      </c>
      <c r="D11" s="451" t="s">
        <v>439</v>
      </c>
      <c r="E11" s="452">
        <v>3.43</v>
      </c>
      <c r="F11" s="454">
        <f t="shared" si="0"/>
        <v>58.294222000000005</v>
      </c>
      <c r="G11" s="450">
        <v>2800</v>
      </c>
      <c r="H11" s="450" t="s">
        <v>445</v>
      </c>
      <c r="I11" s="506">
        <f t="shared" ref="I11:I21" si="6">ROUNDUP(($N$2/G11),0)</f>
        <v>3</v>
      </c>
      <c r="J11" s="509">
        <v>20</v>
      </c>
      <c r="K11" s="519">
        <f t="shared" ref="K11:K21" si="7">SUMIFS($Z$7:$Z$54,$W$7:$W$54,"ENTRADA",$X$7:$X$54,C11)</f>
        <v>0</v>
      </c>
      <c r="L11" s="827">
        <f t="shared" ref="L11:L21" si="8">SUMIFS($Z$7:$Z$69,$W$7:$W$69,"salida",$X$7:$X$69,C11)</f>
        <v>0</v>
      </c>
      <c r="M11" s="507">
        <f t="shared" ref="M11:M21" si="9">+L11*F11</f>
        <v>0</v>
      </c>
      <c r="N11" s="520">
        <f t="shared" ref="N11:N21" si="10">+O11*0.8</f>
        <v>2.4000000000000004</v>
      </c>
      <c r="O11" s="521">
        <f t="shared" ref="O11:O21" si="11">ROUNDUP((($N$3/G11)*25),0)</f>
        <v>3</v>
      </c>
      <c r="P11" s="522">
        <f>+O11*1.2</f>
        <v>3.5999999999999996</v>
      </c>
      <c r="Q11" s="523">
        <f t="shared" si="1"/>
        <v>20</v>
      </c>
      <c r="R11" s="862">
        <f t="shared" ref="R11:R21" si="12">IF(Q11&gt;=P11,4,(IF(Q11&gt;O11,3,(IF(Q11-N11&gt;0,2,1)))))</f>
        <v>4</v>
      </c>
      <c r="S11" s="1290"/>
      <c r="T11" s="1218"/>
      <c r="U11" s="1494"/>
      <c r="V11" s="1491"/>
      <c r="W11" s="875" t="s">
        <v>568</v>
      </c>
      <c r="X11" s="876" t="s">
        <v>225</v>
      </c>
      <c r="Y11" s="288" t="str">
        <f t="shared" si="4"/>
        <v>XGMM4020-200R-EJF (PR905)</v>
      </c>
      <c r="Z11" s="294">
        <v>10</v>
      </c>
      <c r="AA11" s="878" t="s">
        <v>597</v>
      </c>
      <c r="AB11" s="879">
        <v>45568</v>
      </c>
      <c r="AC11" s="366">
        <f t="shared" si="2"/>
        <v>155.33795600000002</v>
      </c>
      <c r="AD11" s="866">
        <f t="shared" si="3"/>
        <v>1553.3795600000003</v>
      </c>
      <c r="AE11" s="867" t="s">
        <v>639</v>
      </c>
      <c r="AF11" s="1142">
        <v>45574</v>
      </c>
    </row>
    <row r="12" spans="1:32" ht="30" customHeight="1">
      <c r="A12" s="302">
        <v>1</v>
      </c>
      <c r="B12" s="469" t="s">
        <v>19</v>
      </c>
      <c r="C12" s="508" t="s">
        <v>228</v>
      </c>
      <c r="D12" s="451" t="s">
        <v>21</v>
      </c>
      <c r="E12" s="452">
        <v>7.18</v>
      </c>
      <c r="F12" s="454">
        <f t="shared" si="0"/>
        <v>122.026972</v>
      </c>
      <c r="G12" s="450">
        <v>400</v>
      </c>
      <c r="H12" s="450" t="s">
        <v>444</v>
      </c>
      <c r="I12" s="506">
        <f>ROUNDUP(($N$2/G12),0)</f>
        <v>17</v>
      </c>
      <c r="J12" s="509">
        <v>37</v>
      </c>
      <c r="K12" s="519">
        <f t="shared" si="7"/>
        <v>20</v>
      </c>
      <c r="L12" s="827">
        <f t="shared" si="8"/>
        <v>0</v>
      </c>
      <c r="M12" s="507">
        <f t="shared" si="9"/>
        <v>0</v>
      </c>
      <c r="N12" s="520">
        <f t="shared" si="10"/>
        <v>15.200000000000001</v>
      </c>
      <c r="O12" s="521">
        <f t="shared" si="11"/>
        <v>19</v>
      </c>
      <c r="P12" s="522">
        <f>+O12*1.2</f>
        <v>22.8</v>
      </c>
      <c r="Q12" s="524">
        <f t="shared" si="1"/>
        <v>57</v>
      </c>
      <c r="R12" s="862">
        <f t="shared" si="12"/>
        <v>4</v>
      </c>
      <c r="S12" s="1094" t="str">
        <f t="shared" ref="S12:S16" si="13">IF(T12&gt;0,"EN REQUISICION",(IF(R11=1,"SOLICITAR URGENTE",(IF(T12&gt;0,"",(IF(R11&lt;3,"SOLICITAR","")))))))</f>
        <v/>
      </c>
      <c r="T12" s="1093">
        <f>SUMIFS($Z$7:$Z$58,$W$7:$W$58,"Requisicion",$X$7:$X$58,D11)</f>
        <v>0</v>
      </c>
      <c r="U12" s="1079" t="str">
        <f t="shared" ref="U12:U13" si="14">IF(R11=1,"SI",(IF(T12&gt;0,"",(IF(R11&lt;3,"SI","")))))</f>
        <v/>
      </c>
      <c r="V12" s="865" t="str">
        <f t="shared" ref="V12:V13" si="15">IF(R11=1,"ACCUROM",(IF(T12&gt;0,"",(IF(R11&lt;3,"ACURROM","")))))</f>
        <v/>
      </c>
      <c r="W12" s="875" t="s">
        <v>568</v>
      </c>
      <c r="X12" s="876" t="s">
        <v>226</v>
      </c>
      <c r="Y12" s="288" t="str">
        <f t="shared" si="4"/>
        <v>WNMG080408C (CA4515)</v>
      </c>
      <c r="Z12" s="294">
        <v>10</v>
      </c>
      <c r="AA12" s="878" t="s">
        <v>597</v>
      </c>
      <c r="AB12" s="879">
        <v>45568</v>
      </c>
      <c r="AC12" s="366">
        <f t="shared" si="2"/>
        <v>54.555233999999999</v>
      </c>
      <c r="AD12" s="866">
        <f t="shared" si="3"/>
        <v>545.55233999999996</v>
      </c>
      <c r="AE12" s="867" t="s">
        <v>639</v>
      </c>
      <c r="AF12" s="1142">
        <v>45574</v>
      </c>
    </row>
    <row r="13" spans="1:32" ht="30" customHeight="1">
      <c r="A13" s="302">
        <v>3</v>
      </c>
      <c r="B13" s="469" t="s">
        <v>22</v>
      </c>
      <c r="C13" s="508" t="s">
        <v>229</v>
      </c>
      <c r="D13" s="451" t="s">
        <v>24</v>
      </c>
      <c r="E13" s="452">
        <v>3.11</v>
      </c>
      <c r="F13" s="454">
        <f t="shared" si="0"/>
        <v>52.855694</v>
      </c>
      <c r="G13" s="450">
        <v>4200</v>
      </c>
      <c r="H13" s="450" t="s">
        <v>445</v>
      </c>
      <c r="I13" s="506">
        <f t="shared" si="6"/>
        <v>2</v>
      </c>
      <c r="J13" s="509">
        <v>16</v>
      </c>
      <c r="K13" s="519">
        <f t="shared" si="7"/>
        <v>0</v>
      </c>
      <c r="L13" s="827">
        <f t="shared" si="8"/>
        <v>0</v>
      </c>
      <c r="M13" s="507">
        <f t="shared" si="9"/>
        <v>0</v>
      </c>
      <c r="N13" s="520">
        <f t="shared" si="10"/>
        <v>1.6</v>
      </c>
      <c r="O13" s="521">
        <f t="shared" si="11"/>
        <v>2</v>
      </c>
      <c r="P13" s="522">
        <f>+O13*1.2</f>
        <v>2.4</v>
      </c>
      <c r="Q13" s="525">
        <f t="shared" si="1"/>
        <v>16</v>
      </c>
      <c r="R13" s="862">
        <f t="shared" si="12"/>
        <v>4</v>
      </c>
      <c r="S13" s="1094" t="str">
        <f t="shared" si="13"/>
        <v/>
      </c>
      <c r="T13" s="1093">
        <f>SUMIFS($Z$7:$Z$58,$W$7:$W$58,"Requisicion",$X$7:$X$58,D12)</f>
        <v>0</v>
      </c>
      <c r="U13" s="1079" t="str">
        <f t="shared" si="14"/>
        <v/>
      </c>
      <c r="V13" s="865" t="str">
        <f t="shared" si="15"/>
        <v/>
      </c>
      <c r="W13" s="875" t="s">
        <v>568</v>
      </c>
      <c r="X13" s="876" t="s">
        <v>228</v>
      </c>
      <c r="Y13" s="288" t="str">
        <f t="shared" si="4"/>
        <v>YWMT16T308-ZF (GT9530)</v>
      </c>
      <c r="Z13" s="878">
        <v>20</v>
      </c>
      <c r="AA13" s="878" t="s">
        <v>597</v>
      </c>
      <c r="AB13" s="879">
        <v>45574</v>
      </c>
      <c r="AC13" s="366">
        <f t="shared" si="2"/>
        <v>122.026972</v>
      </c>
      <c r="AD13" s="866">
        <f t="shared" si="3"/>
        <v>2440.53944</v>
      </c>
      <c r="AE13" s="867" t="str">
        <f>IF(W14="REQUISICION"," ",".")</f>
        <v>.</v>
      </c>
      <c r="AF13" s="1142"/>
    </row>
    <row r="14" spans="1:32" ht="30" customHeight="1">
      <c r="A14" s="302">
        <v>1</v>
      </c>
      <c r="B14" s="469" t="s">
        <v>19</v>
      </c>
      <c r="C14" s="508" t="s">
        <v>230</v>
      </c>
      <c r="D14" s="451" t="s">
        <v>20</v>
      </c>
      <c r="E14" s="452">
        <v>4.5599999999999996</v>
      </c>
      <c r="F14" s="454">
        <f t="shared" si="0"/>
        <v>77.499023999999991</v>
      </c>
      <c r="G14" s="450">
        <v>800</v>
      </c>
      <c r="H14" s="450" t="s">
        <v>445</v>
      </c>
      <c r="I14" s="506">
        <f t="shared" si="6"/>
        <v>9</v>
      </c>
      <c r="J14" s="509">
        <v>19</v>
      </c>
      <c r="K14" s="519">
        <f t="shared" si="7"/>
        <v>10</v>
      </c>
      <c r="L14" s="827">
        <f t="shared" si="8"/>
        <v>0</v>
      </c>
      <c r="M14" s="507">
        <f t="shared" si="9"/>
        <v>0</v>
      </c>
      <c r="N14" s="520">
        <f t="shared" si="10"/>
        <v>8</v>
      </c>
      <c r="O14" s="521">
        <f t="shared" si="11"/>
        <v>10</v>
      </c>
      <c r="P14" s="522">
        <f>+O14*1.2</f>
        <v>12</v>
      </c>
      <c r="Q14" s="525">
        <f t="shared" si="1"/>
        <v>29</v>
      </c>
      <c r="R14" s="862">
        <f t="shared" si="12"/>
        <v>4</v>
      </c>
      <c r="S14" s="1094" t="str">
        <f t="shared" si="13"/>
        <v/>
      </c>
      <c r="T14" s="1093">
        <f>SUMIFS($Z$7:$Z$58,$W$7:$W$58,"Requisicion",$X$7:$X$58,D13)</f>
        <v>0</v>
      </c>
      <c r="U14" s="1079"/>
      <c r="V14" s="865"/>
      <c r="W14" s="875"/>
      <c r="X14" s="876"/>
      <c r="Y14" s="288" t="str">
        <f t="shared" si="4"/>
        <v/>
      </c>
      <c r="Z14" s="878"/>
      <c r="AA14" s="878"/>
      <c r="AB14" s="879"/>
      <c r="AC14" s="366" t="str">
        <f t="shared" si="2"/>
        <v/>
      </c>
      <c r="AD14" s="866" t="str">
        <f t="shared" si="3"/>
        <v/>
      </c>
      <c r="AE14" s="867" t="str">
        <f>IF(W17="REQUISICION"," ",".")</f>
        <v>.</v>
      </c>
      <c r="AF14" s="1142"/>
    </row>
    <row r="15" spans="1:32" ht="30" customHeight="1">
      <c r="A15" s="302">
        <v>1</v>
      </c>
      <c r="B15" s="469" t="s">
        <v>22</v>
      </c>
      <c r="C15" s="508" t="s">
        <v>242</v>
      </c>
      <c r="D15" s="451" t="s">
        <v>23</v>
      </c>
      <c r="E15" s="452">
        <v>5.38</v>
      </c>
      <c r="F15" s="454">
        <f t="shared" si="0"/>
        <v>91.435252000000006</v>
      </c>
      <c r="G15" s="450">
        <v>1400</v>
      </c>
      <c r="H15" s="450" t="s">
        <v>445</v>
      </c>
      <c r="I15" s="506">
        <f t="shared" si="6"/>
        <v>5</v>
      </c>
      <c r="J15" s="509">
        <v>15</v>
      </c>
      <c r="K15" s="519">
        <f t="shared" si="7"/>
        <v>10</v>
      </c>
      <c r="L15" s="827">
        <f t="shared" si="8"/>
        <v>0</v>
      </c>
      <c r="M15" s="507">
        <f t="shared" si="9"/>
        <v>0</v>
      </c>
      <c r="N15" s="520">
        <f t="shared" si="10"/>
        <v>4.8000000000000007</v>
      </c>
      <c r="O15" s="521">
        <f t="shared" si="11"/>
        <v>6</v>
      </c>
      <c r="P15" s="522">
        <f t="shared" ref="P15:P21" si="16">+O15*1.2</f>
        <v>7.1999999999999993</v>
      </c>
      <c r="Q15" s="525">
        <f t="shared" si="1"/>
        <v>25</v>
      </c>
      <c r="R15" s="862">
        <f t="shared" si="12"/>
        <v>4</v>
      </c>
      <c r="S15" s="1094" t="str">
        <f t="shared" si="13"/>
        <v/>
      </c>
      <c r="T15" s="1093">
        <f>SUMIFS($Z$7:$Z$58,$W$7:$W$58,"Requisicion",$X$7:$X$58,D14)</f>
        <v>0</v>
      </c>
      <c r="U15" s="1079"/>
      <c r="V15" s="865"/>
      <c r="W15" s="875"/>
      <c r="X15" s="876"/>
      <c r="Y15" s="288" t="str">
        <f t="shared" ref="Y15" si="17">IFERROR((VLOOKUP(X15,$C$7:$G$21,2,FALSE)),"")</f>
        <v/>
      </c>
      <c r="Z15" s="878"/>
      <c r="AA15" s="878"/>
      <c r="AB15" s="879"/>
      <c r="AC15" s="366" t="str">
        <f t="shared" ref="AC15" si="18">IFERROR((VLOOKUP(X15,$C$7:$G$21,4,FALSE)),"")</f>
        <v/>
      </c>
      <c r="AD15" s="866" t="str">
        <f t="shared" ref="AD15" si="19">IF(X15&gt;0,(Z15*AC15),"")</f>
        <v/>
      </c>
      <c r="AE15" s="867" t="str">
        <f>IF(W18="REQUISICION"," ",".")</f>
        <v>.</v>
      </c>
      <c r="AF15" s="1142"/>
    </row>
    <row r="16" spans="1:32" ht="30" customHeight="1">
      <c r="A16" s="302">
        <v>1</v>
      </c>
      <c r="B16" s="469" t="s">
        <v>25</v>
      </c>
      <c r="C16" s="508" t="s">
        <v>231</v>
      </c>
      <c r="D16" s="451" t="s">
        <v>26</v>
      </c>
      <c r="E16" s="452">
        <v>62.64</v>
      </c>
      <c r="F16" s="454">
        <f t="shared" si="0"/>
        <v>1064.591856</v>
      </c>
      <c r="G16" s="450">
        <v>20000</v>
      </c>
      <c r="H16" s="453"/>
      <c r="I16" s="1526">
        <f t="shared" si="6"/>
        <v>1</v>
      </c>
      <c r="J16" s="509">
        <v>31</v>
      </c>
      <c r="K16" s="519">
        <f t="shared" si="7"/>
        <v>0</v>
      </c>
      <c r="L16" s="827">
        <f t="shared" si="8"/>
        <v>0</v>
      </c>
      <c r="M16" s="507">
        <f t="shared" si="9"/>
        <v>0</v>
      </c>
      <c r="N16" s="520">
        <f t="shared" si="10"/>
        <v>0.8</v>
      </c>
      <c r="O16" s="521">
        <f t="shared" si="11"/>
        <v>1</v>
      </c>
      <c r="P16" s="522">
        <f t="shared" si="16"/>
        <v>1.2</v>
      </c>
      <c r="Q16" s="525">
        <f t="shared" si="1"/>
        <v>31</v>
      </c>
      <c r="R16" s="862">
        <f t="shared" si="12"/>
        <v>4</v>
      </c>
      <c r="S16" s="1094" t="str">
        <f t="shared" si="13"/>
        <v/>
      </c>
      <c r="T16" s="1093">
        <f>SUMIFS($Z$7:$Z$58,$W$7:$W$58,"Requisicion",$X$7:$X$58,D15)</f>
        <v>0</v>
      </c>
      <c r="U16" s="1079"/>
      <c r="V16" s="865"/>
      <c r="W16" s="875"/>
      <c r="X16" s="876"/>
      <c r="Y16" s="288" t="str">
        <f t="shared" ref="Y16" si="20">IFERROR((VLOOKUP(X16,$C$7:$G$21,2,FALSE)),"")</f>
        <v/>
      </c>
      <c r="Z16" s="878"/>
      <c r="AA16" s="878"/>
      <c r="AB16" s="879"/>
      <c r="AC16" s="366" t="str">
        <f t="shared" ref="AC16" si="21">IFERROR((VLOOKUP(X16,$C$7:$G$21,4,FALSE)),"")</f>
        <v/>
      </c>
      <c r="AD16" s="866" t="str">
        <f t="shared" ref="AD16" si="22">IF(X16&gt;0,(Z16*AC16),"")</f>
        <v/>
      </c>
      <c r="AE16" s="867" t="str">
        <f>IF(W19="REQUISICION"," ",".")</f>
        <v>.</v>
      </c>
      <c r="AF16" s="1142"/>
    </row>
    <row r="17" spans="1:16321" ht="30" customHeight="1">
      <c r="A17" s="302">
        <v>1</v>
      </c>
      <c r="B17" s="469" t="s">
        <v>25</v>
      </c>
      <c r="C17" s="508" t="s">
        <v>358</v>
      </c>
      <c r="D17" s="451" t="s">
        <v>152</v>
      </c>
      <c r="E17" s="452">
        <v>35</v>
      </c>
      <c r="F17" s="454">
        <f t="shared" si="0"/>
        <v>594.83900000000006</v>
      </c>
      <c r="G17" s="450">
        <v>20000</v>
      </c>
      <c r="H17" s="453"/>
      <c r="I17" s="1527"/>
      <c r="J17" s="509">
        <v>0</v>
      </c>
      <c r="K17" s="519">
        <f t="shared" si="7"/>
        <v>0</v>
      </c>
      <c r="L17" s="827">
        <f t="shared" si="8"/>
        <v>0</v>
      </c>
      <c r="M17" s="507">
        <f t="shared" si="9"/>
        <v>0</v>
      </c>
      <c r="N17" s="520">
        <f t="shared" si="10"/>
        <v>0.8</v>
      </c>
      <c r="O17" s="521">
        <f t="shared" si="11"/>
        <v>1</v>
      </c>
      <c r="P17" s="522">
        <f t="shared" si="16"/>
        <v>1.2</v>
      </c>
      <c r="Q17" s="525">
        <f t="shared" si="1"/>
        <v>0</v>
      </c>
      <c r="R17" s="862">
        <f t="shared" si="12"/>
        <v>1</v>
      </c>
      <c r="S17" s="1094"/>
      <c r="T17" s="1093"/>
      <c r="U17" s="1079"/>
      <c r="V17" s="865"/>
      <c r="W17" s="875"/>
      <c r="X17" s="876"/>
      <c r="Y17" s="288" t="str">
        <f t="shared" si="4"/>
        <v/>
      </c>
      <c r="Z17" s="878"/>
      <c r="AA17" s="878"/>
      <c r="AB17" s="879"/>
      <c r="AC17" s="366" t="str">
        <f t="shared" si="2"/>
        <v/>
      </c>
      <c r="AD17" s="866" t="str">
        <f t="shared" si="3"/>
        <v/>
      </c>
      <c r="AE17" s="867" t="str">
        <f t="shared" ref="AE17:AF28" si="23">IF(W18="REQUISICION"," ",".")</f>
        <v>.</v>
      </c>
      <c r="AF17" s="1142"/>
    </row>
    <row r="18" spans="1:16321" ht="30" customHeight="1">
      <c r="A18" s="302">
        <v>1</v>
      </c>
      <c r="B18" s="469" t="s">
        <v>19</v>
      </c>
      <c r="C18" s="508" t="s">
        <v>232</v>
      </c>
      <c r="D18" s="451" t="s">
        <v>189</v>
      </c>
      <c r="E18" s="453"/>
      <c r="F18" s="455">
        <v>7520</v>
      </c>
      <c r="G18" s="450">
        <v>25000</v>
      </c>
      <c r="H18" s="453"/>
      <c r="I18" s="506">
        <f t="shared" si="6"/>
        <v>1</v>
      </c>
      <c r="J18" s="509">
        <v>1</v>
      </c>
      <c r="K18" s="519">
        <f t="shared" si="7"/>
        <v>0</v>
      </c>
      <c r="L18" s="827">
        <f t="shared" si="8"/>
        <v>0</v>
      </c>
      <c r="M18" s="507">
        <f t="shared" si="9"/>
        <v>0</v>
      </c>
      <c r="N18" s="520">
        <f t="shared" si="10"/>
        <v>0.8</v>
      </c>
      <c r="O18" s="521">
        <f t="shared" si="11"/>
        <v>1</v>
      </c>
      <c r="P18" s="522">
        <f t="shared" si="16"/>
        <v>1.2</v>
      </c>
      <c r="Q18" s="525">
        <f t="shared" si="1"/>
        <v>1</v>
      </c>
      <c r="R18" s="862">
        <f t="shared" si="12"/>
        <v>2</v>
      </c>
      <c r="S18" s="1094"/>
      <c r="T18" s="1093"/>
      <c r="U18" s="1079"/>
      <c r="V18" s="865"/>
      <c r="W18" s="875"/>
      <c r="X18" s="876"/>
      <c r="Y18" s="288" t="str">
        <f t="shared" si="4"/>
        <v/>
      </c>
      <c r="Z18" s="294"/>
      <c r="AA18" s="878"/>
      <c r="AB18" s="879"/>
      <c r="AC18" s="366" t="str">
        <f t="shared" si="2"/>
        <v/>
      </c>
      <c r="AD18" s="866" t="str">
        <f t="shared" si="3"/>
        <v/>
      </c>
      <c r="AE18" s="867" t="str">
        <f t="shared" si="23"/>
        <v>.</v>
      </c>
      <c r="AF18" s="1142"/>
    </row>
    <row r="19" spans="1:16321" ht="30" customHeight="1">
      <c r="A19" s="302">
        <v>4</v>
      </c>
      <c r="B19" s="469" t="s">
        <v>19</v>
      </c>
      <c r="C19" s="508" t="s">
        <v>220</v>
      </c>
      <c r="D19" s="451" t="s">
        <v>174</v>
      </c>
      <c r="E19" s="453"/>
      <c r="F19" s="455">
        <v>300</v>
      </c>
      <c r="G19" s="450">
        <v>2500</v>
      </c>
      <c r="H19" s="453"/>
      <c r="I19" s="506">
        <f t="shared" si="6"/>
        <v>3</v>
      </c>
      <c r="J19" s="509">
        <v>2</v>
      </c>
      <c r="K19" s="519">
        <f t="shared" si="7"/>
        <v>0</v>
      </c>
      <c r="L19" s="827">
        <f t="shared" si="8"/>
        <v>0</v>
      </c>
      <c r="M19" s="507">
        <f t="shared" si="9"/>
        <v>0</v>
      </c>
      <c r="N19" s="520">
        <f t="shared" si="10"/>
        <v>2.4000000000000004</v>
      </c>
      <c r="O19" s="521">
        <f t="shared" si="11"/>
        <v>3</v>
      </c>
      <c r="P19" s="522">
        <f t="shared" si="16"/>
        <v>3.5999999999999996</v>
      </c>
      <c r="Q19" s="525">
        <f t="shared" si="1"/>
        <v>2</v>
      </c>
      <c r="R19" s="862">
        <f t="shared" si="12"/>
        <v>1</v>
      </c>
      <c r="S19" s="1094"/>
      <c r="T19" s="1093"/>
      <c r="U19" s="1079"/>
      <c r="V19" s="865"/>
      <c r="W19" s="875"/>
      <c r="X19" s="876"/>
      <c r="Y19" s="288" t="str">
        <f t="shared" si="4"/>
        <v/>
      </c>
      <c r="Z19" s="294"/>
      <c r="AA19" s="878"/>
      <c r="AB19" s="879"/>
      <c r="AC19" s="366" t="str">
        <f t="shared" si="2"/>
        <v/>
      </c>
      <c r="AD19" s="866" t="str">
        <f t="shared" si="3"/>
        <v/>
      </c>
      <c r="AE19" s="867" t="str">
        <f t="shared" si="23"/>
        <v>.</v>
      </c>
      <c r="AF19" s="1142"/>
    </row>
    <row r="20" spans="1:16321" ht="30" customHeight="1">
      <c r="A20" s="302">
        <v>4</v>
      </c>
      <c r="B20" s="469" t="s">
        <v>19</v>
      </c>
      <c r="C20" s="508" t="s">
        <v>182</v>
      </c>
      <c r="D20" s="451" t="s">
        <v>197</v>
      </c>
      <c r="E20" s="453"/>
      <c r="F20" s="455">
        <v>2830</v>
      </c>
      <c r="G20" s="450">
        <v>2500</v>
      </c>
      <c r="H20" s="453"/>
      <c r="I20" s="506">
        <f t="shared" si="6"/>
        <v>3</v>
      </c>
      <c r="J20" s="509">
        <v>0</v>
      </c>
      <c r="K20" s="519">
        <f t="shared" si="7"/>
        <v>0</v>
      </c>
      <c r="L20" s="827">
        <f t="shared" si="8"/>
        <v>0</v>
      </c>
      <c r="M20" s="507">
        <f t="shared" si="9"/>
        <v>0</v>
      </c>
      <c r="N20" s="520">
        <f t="shared" si="10"/>
        <v>2.4000000000000004</v>
      </c>
      <c r="O20" s="521">
        <f t="shared" si="11"/>
        <v>3</v>
      </c>
      <c r="P20" s="522">
        <f t="shared" si="16"/>
        <v>3.5999999999999996</v>
      </c>
      <c r="Q20" s="525">
        <f t="shared" si="1"/>
        <v>0</v>
      </c>
      <c r="R20" s="862">
        <f t="shared" si="12"/>
        <v>1</v>
      </c>
      <c r="S20" s="1094"/>
      <c r="T20" s="1093"/>
      <c r="U20" s="1079"/>
      <c r="V20" s="865"/>
      <c r="W20" s="875"/>
      <c r="X20" s="876"/>
      <c r="Y20" s="288" t="str">
        <f t="shared" si="4"/>
        <v/>
      </c>
      <c r="Z20" s="294"/>
      <c r="AA20" s="878"/>
      <c r="AB20" s="879"/>
      <c r="AC20" s="366" t="str">
        <f t="shared" si="2"/>
        <v/>
      </c>
      <c r="AD20" s="866" t="str">
        <f t="shared" si="3"/>
        <v/>
      </c>
      <c r="AE20" s="867" t="str">
        <f t="shared" si="23"/>
        <v>.</v>
      </c>
      <c r="AF20" s="1142"/>
    </row>
    <row r="21" spans="1:16321" ht="30" customHeight="1" thickBot="1">
      <c r="A21" s="302">
        <v>4</v>
      </c>
      <c r="B21" s="469" t="s">
        <v>19</v>
      </c>
      <c r="C21" s="508" t="s">
        <v>233</v>
      </c>
      <c r="D21" s="451" t="s">
        <v>195</v>
      </c>
      <c r="E21" s="453"/>
      <c r="F21" s="455">
        <v>6450</v>
      </c>
      <c r="G21" s="450">
        <v>2500</v>
      </c>
      <c r="H21" s="453"/>
      <c r="I21" s="506">
        <f t="shared" si="6"/>
        <v>3</v>
      </c>
      <c r="J21" s="509">
        <v>1</v>
      </c>
      <c r="K21" s="519">
        <f t="shared" si="7"/>
        <v>0</v>
      </c>
      <c r="L21" s="827">
        <f t="shared" si="8"/>
        <v>0</v>
      </c>
      <c r="M21" s="507">
        <f t="shared" si="9"/>
        <v>0</v>
      </c>
      <c r="N21" s="520">
        <f t="shared" si="10"/>
        <v>2.4000000000000004</v>
      </c>
      <c r="O21" s="521">
        <f t="shared" si="11"/>
        <v>3</v>
      </c>
      <c r="P21" s="522">
        <f t="shared" si="16"/>
        <v>3.5999999999999996</v>
      </c>
      <c r="Q21" s="525">
        <f t="shared" si="1"/>
        <v>1</v>
      </c>
      <c r="R21" s="862">
        <f t="shared" si="12"/>
        <v>1</v>
      </c>
      <c r="S21" s="1094"/>
      <c r="T21" s="1093"/>
      <c r="U21" s="1079"/>
      <c r="V21" s="865"/>
      <c r="W21" s="875"/>
      <c r="X21" s="876"/>
      <c r="Y21" s="288" t="str">
        <f t="shared" si="4"/>
        <v/>
      </c>
      <c r="Z21" s="294"/>
      <c r="AA21" s="878"/>
      <c r="AB21" s="879"/>
      <c r="AC21" s="366" t="str">
        <f t="shared" si="2"/>
        <v/>
      </c>
      <c r="AD21" s="866" t="str">
        <f t="shared" si="3"/>
        <v/>
      </c>
      <c r="AE21" s="867" t="str">
        <f t="shared" si="23"/>
        <v>.</v>
      </c>
      <c r="AF21" s="1142"/>
    </row>
    <row r="22" spans="1:16321" ht="30" customHeight="1">
      <c r="A22" s="302">
        <v>4</v>
      </c>
      <c r="B22" s="1507" t="s">
        <v>49</v>
      </c>
      <c r="C22" s="1509">
        <v>16.9954</v>
      </c>
      <c r="D22" s="315"/>
      <c r="E22" s="313"/>
      <c r="F22" s="313"/>
      <c r="G22" s="316"/>
      <c r="H22" s="31"/>
      <c r="I22" s="1036">
        <f>(I7*F7)+(F8*I8)+(F14*I14)+(F12*I12)+(F18*I18)+(F19*I19)+(F20*I20)+(F21*I21)+(F11*I11)+(F15*I15)+(F13*I13)+(F16*I16)+(F17*I17)</f>
        <v>44238.830437999997</v>
      </c>
      <c r="J22" s="31"/>
      <c r="K22" s="1493" t="e">
        <f>(K7*F7)+(F8*K8)+(F14*K14)+(F12*K12)+(F18*K18)+(F19*K19+(F20*K20)+(F21*K21)+(F11*K11)+(F15*K15)+F13*K13)+(F16*K16)+#REF!*#REF!</f>
        <v>#REF!</v>
      </c>
      <c r="L22" s="31"/>
      <c r="M22" s="1493">
        <f>SUBTOTAL(9,M7:M21)</f>
        <v>0</v>
      </c>
      <c r="N22" s="18"/>
      <c r="O22" s="18"/>
      <c r="P22" s="18"/>
      <c r="Q22" s="18"/>
      <c r="R22" s="177"/>
      <c r="S22" s="1097"/>
      <c r="T22" s="1097"/>
      <c r="U22" s="1098"/>
      <c r="V22" s="865"/>
      <c r="W22" s="875"/>
      <c r="X22" s="290"/>
      <c r="Y22" s="288" t="str">
        <f t="shared" si="4"/>
        <v/>
      </c>
      <c r="Z22" s="294"/>
      <c r="AA22" s="878"/>
      <c r="AB22" s="879"/>
      <c r="AC22" s="366" t="str">
        <f t="shared" si="2"/>
        <v/>
      </c>
      <c r="AD22" s="866" t="str">
        <f t="shared" si="3"/>
        <v/>
      </c>
      <c r="AE22" s="867" t="str">
        <f t="shared" si="23"/>
        <v>.</v>
      </c>
      <c r="AF22" s="1142"/>
    </row>
    <row r="23" spans="1:16321" ht="30" customHeight="1" thickBot="1">
      <c r="A23" s="314"/>
      <c r="B23" s="1508"/>
      <c r="C23" s="1510"/>
      <c r="D23" s="8"/>
      <c r="E23" s="31"/>
      <c r="F23" s="31"/>
      <c r="G23" s="31"/>
      <c r="H23" s="31"/>
      <c r="I23" s="1035"/>
      <c r="J23" s="18"/>
      <c r="K23" s="1466"/>
      <c r="L23" s="18"/>
      <c r="M23" s="1466"/>
      <c r="N23" s="337"/>
      <c r="O23" s="338"/>
      <c r="P23" s="337"/>
      <c r="Q23" s="337"/>
      <c r="R23" s="177"/>
      <c r="S23" s="1097"/>
      <c r="T23" s="1097"/>
      <c r="U23" s="1098"/>
      <c r="V23" s="865"/>
      <c r="W23" s="875"/>
      <c r="X23" s="290"/>
      <c r="Y23" s="288" t="str">
        <f t="shared" si="4"/>
        <v/>
      </c>
      <c r="Z23" s="294"/>
      <c r="AA23" s="878"/>
      <c r="AB23" s="879"/>
      <c r="AC23" s="366" t="str">
        <f t="shared" si="2"/>
        <v/>
      </c>
      <c r="AD23" s="866" t="str">
        <f t="shared" si="3"/>
        <v/>
      </c>
      <c r="AE23" s="867" t="str">
        <f t="shared" si="23"/>
        <v>.</v>
      </c>
      <c r="AF23" s="1142"/>
    </row>
    <row r="24" spans="1:16321" ht="30" customHeight="1" thickBot="1">
      <c r="U24" s="1098"/>
      <c r="V24" s="865"/>
      <c r="W24" s="875"/>
      <c r="X24" s="290"/>
      <c r="Y24" s="288" t="str">
        <f t="shared" si="4"/>
        <v/>
      </c>
      <c r="Z24" s="294"/>
      <c r="AA24" s="878"/>
      <c r="AB24" s="879"/>
      <c r="AC24" s="366" t="str">
        <f t="shared" si="2"/>
        <v/>
      </c>
      <c r="AD24" s="866" t="str">
        <f t="shared" si="3"/>
        <v/>
      </c>
      <c r="AE24" s="867" t="str">
        <f t="shared" si="23"/>
        <v>.</v>
      </c>
      <c r="AF24" s="1142"/>
    </row>
    <row r="25" spans="1:16321" ht="30" customHeight="1">
      <c r="B25" s="19"/>
      <c r="D25" s="1435" t="s">
        <v>29</v>
      </c>
      <c r="E25" s="1436"/>
      <c r="F25" s="1439"/>
      <c r="G25" s="1435" t="s">
        <v>30</v>
      </c>
      <c r="H25" s="1436"/>
      <c r="I25" s="1436"/>
      <c r="J25" s="1436"/>
      <c r="K25" s="1436"/>
      <c r="L25" s="1439"/>
      <c r="U25" s="1098"/>
      <c r="V25" s="865"/>
      <c r="W25" s="875"/>
      <c r="X25" s="508"/>
      <c r="Y25" s="288" t="str">
        <f t="shared" si="4"/>
        <v/>
      </c>
      <c r="Z25" s="294"/>
      <c r="AA25" s="878"/>
      <c r="AB25" s="879"/>
      <c r="AC25" s="366" t="str">
        <f t="shared" si="2"/>
        <v/>
      </c>
      <c r="AD25" s="866" t="str">
        <f t="shared" si="3"/>
        <v/>
      </c>
      <c r="AE25" s="867" t="str">
        <f t="shared" si="23"/>
        <v>.</v>
      </c>
      <c r="AF25" s="1142" t="str">
        <f t="shared" si="23"/>
        <v>.</v>
      </c>
    </row>
    <row r="26" spans="1:16321" ht="30" customHeight="1" thickBot="1">
      <c r="B26" s="1"/>
      <c r="D26" s="1437"/>
      <c r="E26" s="1438"/>
      <c r="F26" s="1440"/>
      <c r="G26" s="1437"/>
      <c r="H26" s="1438"/>
      <c r="I26" s="1438"/>
      <c r="J26" s="1438"/>
      <c r="K26" s="1438"/>
      <c r="L26" s="1440"/>
      <c r="U26" s="1098"/>
      <c r="V26" s="865"/>
      <c r="W26" s="875"/>
      <c r="X26" s="508"/>
      <c r="Y26" s="288" t="str">
        <f t="shared" si="4"/>
        <v/>
      </c>
      <c r="Z26" s="294"/>
      <c r="AA26" s="878"/>
      <c r="AB26" s="555"/>
      <c r="AC26" s="366" t="str">
        <f t="shared" si="2"/>
        <v/>
      </c>
      <c r="AD26" s="866" t="str">
        <f t="shared" si="3"/>
        <v/>
      </c>
      <c r="AE26" s="867" t="str">
        <f t="shared" si="23"/>
        <v>.</v>
      </c>
      <c r="AF26" s="1142" t="str">
        <f t="shared" si="23"/>
        <v>.</v>
      </c>
    </row>
    <row r="27" spans="1:16321" ht="30" customHeight="1" thickBot="1">
      <c r="B27" s="1"/>
      <c r="D27" s="1444">
        <f>+I22/N2</f>
        <v>6.702853096666666</v>
      </c>
      <c r="E27" s="1445"/>
      <c r="F27" s="1446"/>
      <c r="G27" s="1444">
        <f>+M22/N2</f>
        <v>0</v>
      </c>
      <c r="H27" s="1445"/>
      <c r="I27" s="1445"/>
      <c r="J27" s="1445"/>
      <c r="K27" s="1445"/>
      <c r="L27" s="1446"/>
      <c r="U27" s="1098"/>
      <c r="V27" s="865"/>
      <c r="W27" s="875"/>
      <c r="X27" s="290"/>
      <c r="Y27" s="288" t="str">
        <f t="shared" si="4"/>
        <v/>
      </c>
      <c r="Z27" s="294"/>
      <c r="AA27" s="878"/>
      <c r="AB27" s="555"/>
      <c r="AC27" s="366" t="str">
        <f t="shared" si="2"/>
        <v/>
      </c>
      <c r="AD27" s="866" t="str">
        <f t="shared" si="3"/>
        <v/>
      </c>
      <c r="AE27" s="867" t="str">
        <f t="shared" si="23"/>
        <v>.</v>
      </c>
      <c r="AF27" s="1142" t="str">
        <f t="shared" si="23"/>
        <v>.</v>
      </c>
    </row>
    <row r="28" spans="1:16321" ht="30" customHeight="1">
      <c r="B28" s="1"/>
      <c r="D28" s="1428"/>
      <c r="E28" s="1429"/>
      <c r="F28" s="1429"/>
      <c r="G28" s="1429"/>
      <c r="H28" s="1429"/>
      <c r="I28" s="1429"/>
      <c r="J28" s="1429"/>
      <c r="K28" s="1429"/>
      <c r="L28" s="1430"/>
      <c r="N28" s="339"/>
      <c r="O28" s="340"/>
      <c r="P28" s="339"/>
      <c r="Q28" s="341"/>
      <c r="U28" s="73"/>
      <c r="W28" s="875"/>
      <c r="X28" s="290"/>
      <c r="Y28" s="288" t="str">
        <f t="shared" si="4"/>
        <v/>
      </c>
      <c r="Z28" s="294"/>
      <c r="AA28" s="878"/>
      <c r="AB28" s="555"/>
      <c r="AC28" s="366" t="str">
        <f t="shared" si="2"/>
        <v/>
      </c>
      <c r="AD28" s="866" t="str">
        <f t="shared" si="3"/>
        <v/>
      </c>
      <c r="AE28" s="867" t="str">
        <f t="shared" si="23"/>
        <v>.</v>
      </c>
      <c r="AF28" s="1142" t="str">
        <f t="shared" si="23"/>
        <v>.</v>
      </c>
    </row>
    <row r="29" spans="1:16321" ht="30" customHeight="1">
      <c r="B29" s="1"/>
      <c r="D29" s="1162"/>
      <c r="E29" s="1163"/>
      <c r="F29" s="1163"/>
      <c r="G29" s="1163"/>
      <c r="H29" s="1163"/>
      <c r="I29" s="1163"/>
      <c r="J29" s="1163"/>
      <c r="K29" s="1163"/>
      <c r="L29" s="1164"/>
      <c r="N29" s="341"/>
      <c r="O29" s="344"/>
      <c r="P29" s="341"/>
      <c r="Q29" s="341"/>
      <c r="U29" s="73"/>
      <c r="W29" s="875"/>
      <c r="X29" s="290"/>
      <c r="Y29" s="288" t="str">
        <f t="shared" si="4"/>
        <v/>
      </c>
      <c r="Z29" s="294"/>
      <c r="AA29" s="878"/>
      <c r="AB29" s="555"/>
      <c r="AC29" s="366" t="str">
        <f t="shared" si="2"/>
        <v/>
      </c>
      <c r="AD29" s="866" t="str">
        <f t="shared" si="3"/>
        <v/>
      </c>
      <c r="AE29" s="867"/>
      <c r="AF29" s="1142"/>
    </row>
    <row r="30" spans="1:16321" ht="30" customHeight="1">
      <c r="B30" s="1"/>
      <c r="C30" s="1"/>
      <c r="D30" s="1162"/>
      <c r="E30" s="1163"/>
      <c r="F30" s="1163"/>
      <c r="G30" s="1163"/>
      <c r="H30" s="1163"/>
      <c r="I30" s="1163"/>
      <c r="J30" s="1163"/>
      <c r="K30" s="1163"/>
      <c r="L30" s="1164"/>
      <c r="N30" s="160"/>
      <c r="O30" s="336"/>
      <c r="P30" s="160"/>
      <c r="Q30" s="30"/>
      <c r="R30"/>
      <c r="T30" s="23"/>
      <c r="U30" s="23"/>
      <c r="W30" s="875"/>
      <c r="X30" s="290"/>
      <c r="Y30" s="288" t="str">
        <f t="shared" si="4"/>
        <v/>
      </c>
      <c r="Z30" s="294"/>
      <c r="AA30" s="878"/>
      <c r="AB30" s="555"/>
      <c r="AC30" s="366" t="str">
        <f t="shared" si="2"/>
        <v/>
      </c>
      <c r="AD30" s="866" t="str">
        <f t="shared" si="3"/>
        <v/>
      </c>
      <c r="AE30" s="867"/>
      <c r="AF30" s="1142"/>
    </row>
    <row r="31" spans="1:16321" ht="30" customHeight="1">
      <c r="D31" s="1162"/>
      <c r="E31" s="1163"/>
      <c r="F31" s="1163"/>
      <c r="G31" s="1163"/>
      <c r="H31" s="1163"/>
      <c r="I31" s="1163"/>
      <c r="J31" s="1163"/>
      <c r="K31" s="1163"/>
      <c r="L31" s="1164"/>
      <c r="N31" s="339"/>
      <c r="O31" s="340"/>
      <c r="P31" s="339"/>
      <c r="Q31" s="341"/>
      <c r="S31"/>
      <c r="T31" s="23"/>
      <c r="U31" s="23"/>
      <c r="V31" s="23"/>
      <c r="W31" s="875"/>
      <c r="X31" s="508"/>
      <c r="Y31" s="288" t="str">
        <f t="shared" si="4"/>
        <v/>
      </c>
      <c r="Z31" s="294"/>
      <c r="AA31" s="878"/>
      <c r="AB31" s="555"/>
      <c r="AC31" s="366" t="str">
        <f t="shared" si="2"/>
        <v/>
      </c>
      <c r="AD31" s="866" t="str">
        <f t="shared" si="3"/>
        <v/>
      </c>
      <c r="AE31" s="867" t="str">
        <f t="shared" ref="AE31:AF68" si="24">IF(W32="REQUISICION"," ",".")</f>
        <v>.</v>
      </c>
      <c r="AF31" s="1142" t="str">
        <f t="shared" si="24"/>
        <v>.</v>
      </c>
    </row>
    <row r="32" spans="1:16321" ht="30" customHeight="1">
      <c r="B32" s="287"/>
      <c r="C32" s="287"/>
      <c r="D32" s="1162"/>
      <c r="E32" s="1163"/>
      <c r="F32" s="1163"/>
      <c r="G32" s="1163"/>
      <c r="H32" s="1163"/>
      <c r="I32" s="1163"/>
      <c r="J32" s="1163"/>
      <c r="K32" s="1163"/>
      <c r="L32" s="1164"/>
      <c r="N32" s="342" t="s">
        <v>34</v>
      </c>
      <c r="O32" s="343">
        <f>+D27</f>
        <v>6.702853096666666</v>
      </c>
      <c r="P32" s="339"/>
      <c r="Q32" s="341"/>
      <c r="R32" s="287"/>
      <c r="T32" s="23"/>
      <c r="U32" s="23"/>
      <c r="V32" s="23"/>
      <c r="W32" s="875"/>
      <c r="X32" s="290"/>
      <c r="Y32" s="288" t="str">
        <f t="shared" si="4"/>
        <v/>
      </c>
      <c r="Z32" s="294"/>
      <c r="AA32" s="294"/>
      <c r="AB32" s="555"/>
      <c r="AC32" s="366" t="str">
        <f t="shared" si="2"/>
        <v/>
      </c>
      <c r="AD32" s="866" t="str">
        <f t="shared" si="3"/>
        <v/>
      </c>
      <c r="AE32" s="867" t="str">
        <f t="shared" si="24"/>
        <v>.</v>
      </c>
      <c r="AF32" s="1142" t="str">
        <f t="shared" si="24"/>
        <v>.</v>
      </c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  <c r="GZ32" s="25"/>
      <c r="HA32" s="25"/>
      <c r="HB32" s="25"/>
      <c r="HC32" s="25"/>
      <c r="HD32" s="25"/>
      <c r="HE32" s="25"/>
      <c r="HF32" s="25"/>
      <c r="HG32" s="25"/>
      <c r="HH32" s="25"/>
      <c r="HI32" s="25"/>
      <c r="HJ32" s="25"/>
      <c r="HK32" s="25"/>
      <c r="HL32" s="25"/>
      <c r="HM32" s="25"/>
      <c r="HN32" s="25"/>
      <c r="HO32" s="25"/>
      <c r="HP32" s="25"/>
      <c r="HQ32" s="25"/>
      <c r="HR32" s="25"/>
      <c r="HS32" s="25"/>
      <c r="HT32" s="25"/>
      <c r="HU32" s="25"/>
      <c r="HV32" s="25"/>
      <c r="HW32" s="25"/>
      <c r="HX32" s="25"/>
      <c r="HY32" s="25"/>
      <c r="HZ32" s="25"/>
      <c r="IA32" s="25"/>
      <c r="IB32" s="25"/>
      <c r="IC32" s="25"/>
      <c r="ID32" s="25"/>
      <c r="IE32" s="25"/>
      <c r="IF32" s="25"/>
      <c r="IG32" s="25"/>
      <c r="IH32" s="25"/>
      <c r="II32" s="25"/>
      <c r="IJ32" s="25"/>
      <c r="IK32" s="25"/>
      <c r="IL32" s="25"/>
      <c r="IM32" s="25"/>
      <c r="IN32" s="25"/>
      <c r="IO32" s="25"/>
      <c r="IP32" s="25"/>
      <c r="IQ32" s="25"/>
      <c r="IR32" s="25"/>
      <c r="IS32" s="25"/>
      <c r="IT32" s="25"/>
      <c r="IU32" s="25"/>
      <c r="IV32" s="25"/>
      <c r="IW32" s="25"/>
      <c r="IX32" s="25"/>
      <c r="IY32" s="25"/>
      <c r="IZ32" s="25"/>
      <c r="JA32" s="25"/>
      <c r="JB32" s="25"/>
      <c r="JC32" s="25"/>
      <c r="JD32" s="25"/>
      <c r="JE32" s="25"/>
      <c r="JF32" s="25"/>
      <c r="JG32" s="25"/>
      <c r="JH32" s="25"/>
      <c r="JI32" s="25"/>
      <c r="JJ32" s="25"/>
      <c r="JK32" s="25"/>
      <c r="JL32" s="25"/>
      <c r="JM32" s="25"/>
      <c r="JN32" s="25"/>
      <c r="JO32" s="25"/>
      <c r="JP32" s="25"/>
      <c r="JQ32" s="25"/>
      <c r="JR32" s="25"/>
      <c r="JS32" s="25"/>
      <c r="JT32" s="25"/>
      <c r="JU32" s="25"/>
      <c r="JV32" s="25"/>
      <c r="JW32" s="25"/>
      <c r="JX32" s="25"/>
      <c r="JY32" s="25"/>
      <c r="JZ32" s="25"/>
      <c r="KA32" s="25"/>
      <c r="KB32" s="25"/>
      <c r="KC32" s="25"/>
      <c r="KD32" s="25"/>
      <c r="KE32" s="25"/>
      <c r="KF32" s="25"/>
      <c r="KG32" s="25"/>
      <c r="KH32" s="25"/>
      <c r="KI32" s="25"/>
      <c r="KJ32" s="25"/>
      <c r="KK32" s="25"/>
      <c r="KL32" s="25"/>
      <c r="KM32" s="25"/>
      <c r="KN32" s="25"/>
      <c r="KO32" s="25"/>
      <c r="KP32" s="25"/>
      <c r="KQ32" s="25"/>
      <c r="KR32" s="25"/>
      <c r="KS32" s="25"/>
      <c r="KT32" s="25"/>
      <c r="KU32" s="25"/>
      <c r="KV32" s="25"/>
      <c r="KW32" s="25"/>
      <c r="KX32" s="25"/>
      <c r="KY32" s="25"/>
      <c r="KZ32" s="25"/>
      <c r="LA32" s="25"/>
      <c r="LB32" s="25"/>
      <c r="LC32" s="25"/>
      <c r="LD32" s="25"/>
      <c r="LE32" s="25"/>
      <c r="LF32" s="25"/>
      <c r="LG32" s="25"/>
      <c r="LH32" s="25"/>
      <c r="LI32" s="25"/>
      <c r="LJ32" s="25"/>
      <c r="LK32" s="25"/>
      <c r="LL32" s="25"/>
      <c r="LM32" s="25"/>
      <c r="LN32" s="25"/>
      <c r="LO32" s="25"/>
      <c r="LP32" s="25"/>
      <c r="LQ32" s="25"/>
      <c r="LR32" s="25"/>
      <c r="LS32" s="25"/>
      <c r="LT32" s="25"/>
      <c r="LU32" s="25"/>
      <c r="LV32" s="25"/>
      <c r="LW32" s="25"/>
      <c r="LX32" s="25"/>
      <c r="LY32" s="25"/>
      <c r="LZ32" s="25"/>
      <c r="MA32" s="25"/>
      <c r="MB32" s="25"/>
      <c r="MC32" s="25"/>
      <c r="MD32" s="25"/>
      <c r="ME32" s="25"/>
      <c r="MF32" s="25"/>
      <c r="MG32" s="25"/>
      <c r="MH32" s="25"/>
      <c r="MI32" s="25"/>
      <c r="MJ32" s="25"/>
      <c r="MK32" s="25"/>
      <c r="ML32" s="25"/>
      <c r="MM32" s="25"/>
      <c r="MN32" s="25"/>
      <c r="MO32" s="25"/>
      <c r="MP32" s="25"/>
      <c r="MQ32" s="25"/>
      <c r="MR32" s="25"/>
      <c r="MS32" s="25"/>
      <c r="MT32" s="25"/>
      <c r="MU32" s="25"/>
      <c r="MV32" s="25"/>
      <c r="MW32" s="25"/>
      <c r="MX32" s="25"/>
      <c r="MY32" s="25"/>
      <c r="MZ32" s="25"/>
      <c r="NA32" s="25"/>
      <c r="NB32" s="25"/>
      <c r="NC32" s="25"/>
      <c r="ND32" s="25"/>
      <c r="NE32" s="25"/>
      <c r="NF32" s="25"/>
      <c r="NG32" s="25"/>
      <c r="NH32" s="25"/>
      <c r="NI32" s="25"/>
      <c r="NJ32" s="25"/>
      <c r="NK32" s="25"/>
      <c r="NL32" s="25"/>
      <c r="NM32" s="25"/>
      <c r="NN32" s="25"/>
      <c r="NO32" s="25"/>
      <c r="NP32" s="25"/>
      <c r="NQ32" s="25"/>
      <c r="NR32" s="25"/>
      <c r="NS32" s="25"/>
      <c r="NT32" s="25"/>
      <c r="NU32" s="25"/>
      <c r="NV32" s="25"/>
      <c r="NW32" s="25"/>
      <c r="NX32" s="25"/>
      <c r="NY32" s="25"/>
      <c r="NZ32" s="25"/>
      <c r="OA32" s="25"/>
      <c r="OB32" s="25"/>
      <c r="OC32" s="25"/>
      <c r="OD32" s="25"/>
      <c r="OE32" s="25"/>
      <c r="OF32" s="25"/>
      <c r="OG32" s="25"/>
      <c r="OH32" s="25"/>
      <c r="OI32" s="25"/>
      <c r="OJ32" s="25"/>
      <c r="OK32" s="25"/>
      <c r="OL32" s="25"/>
      <c r="OM32" s="25"/>
      <c r="ON32" s="25"/>
      <c r="OO32" s="25"/>
      <c r="OP32" s="25"/>
      <c r="OQ32" s="25"/>
      <c r="OR32" s="25"/>
      <c r="OS32" s="25"/>
      <c r="OT32" s="25"/>
      <c r="OU32" s="25"/>
      <c r="OV32" s="25"/>
      <c r="OW32" s="25"/>
      <c r="OX32" s="25"/>
      <c r="OY32" s="25"/>
      <c r="OZ32" s="25"/>
      <c r="PA32" s="25"/>
      <c r="PB32" s="25"/>
      <c r="PC32" s="25"/>
      <c r="PD32" s="25"/>
      <c r="PE32" s="25"/>
      <c r="PF32" s="25"/>
      <c r="PG32" s="25"/>
      <c r="PH32" s="25"/>
      <c r="PI32" s="25"/>
      <c r="PJ32" s="25"/>
      <c r="PK32" s="25"/>
      <c r="PL32" s="25"/>
      <c r="PM32" s="25"/>
      <c r="PN32" s="25"/>
      <c r="PO32" s="25"/>
      <c r="PP32" s="25"/>
      <c r="PQ32" s="25"/>
      <c r="PR32" s="25"/>
      <c r="PS32" s="25"/>
      <c r="PT32" s="25"/>
      <c r="PU32" s="25"/>
      <c r="PV32" s="25"/>
      <c r="PW32" s="25"/>
      <c r="PX32" s="25"/>
      <c r="PY32" s="25"/>
      <c r="PZ32" s="25"/>
      <c r="QA32" s="25"/>
      <c r="QB32" s="25"/>
      <c r="QC32" s="25"/>
      <c r="QD32" s="25"/>
      <c r="QE32" s="25"/>
      <c r="QF32" s="25"/>
      <c r="QG32" s="25"/>
      <c r="QH32" s="25"/>
      <c r="QI32" s="25"/>
      <c r="QJ32" s="25"/>
      <c r="QK32" s="25"/>
      <c r="QL32" s="25"/>
      <c r="QM32" s="25"/>
      <c r="QN32" s="25"/>
      <c r="QO32" s="25"/>
      <c r="QP32" s="25"/>
      <c r="QQ32" s="25"/>
      <c r="QR32" s="25"/>
      <c r="QS32" s="25"/>
      <c r="QT32" s="25"/>
      <c r="QU32" s="25"/>
      <c r="QV32" s="25"/>
      <c r="QW32" s="25"/>
      <c r="QX32" s="25"/>
      <c r="QY32" s="25"/>
      <c r="QZ32" s="25"/>
      <c r="RA32" s="25"/>
      <c r="RB32" s="25"/>
      <c r="RC32" s="25"/>
      <c r="RD32" s="25"/>
      <c r="RE32" s="25"/>
      <c r="RF32" s="25"/>
      <c r="RG32" s="25"/>
      <c r="RH32" s="25"/>
      <c r="RI32" s="25"/>
      <c r="RJ32" s="25"/>
      <c r="RK32" s="25"/>
      <c r="RL32" s="25"/>
      <c r="RM32" s="25"/>
      <c r="RN32" s="25"/>
      <c r="RO32" s="25"/>
      <c r="RP32" s="25"/>
      <c r="RQ32" s="25"/>
      <c r="RR32" s="25"/>
      <c r="RS32" s="25"/>
      <c r="RT32" s="25"/>
      <c r="RU32" s="25"/>
      <c r="RV32" s="25"/>
      <c r="RW32" s="25"/>
      <c r="RX32" s="25"/>
      <c r="RY32" s="25"/>
      <c r="RZ32" s="25"/>
      <c r="SA32" s="25"/>
      <c r="SB32" s="25"/>
      <c r="SC32" s="25"/>
      <c r="SD32" s="25"/>
      <c r="SE32" s="25"/>
      <c r="SF32" s="25"/>
      <c r="SG32" s="25"/>
      <c r="SH32" s="25"/>
      <c r="SI32" s="25"/>
      <c r="SJ32" s="25"/>
      <c r="SK32" s="25"/>
      <c r="SL32" s="25"/>
      <c r="SM32" s="25"/>
      <c r="SN32" s="25"/>
      <c r="SO32" s="25"/>
      <c r="SP32" s="25"/>
      <c r="SQ32" s="25"/>
      <c r="SR32" s="25"/>
      <c r="SS32" s="25"/>
      <c r="ST32" s="25"/>
      <c r="SU32" s="25"/>
      <c r="SV32" s="25"/>
      <c r="SW32" s="25"/>
      <c r="SX32" s="25"/>
      <c r="SY32" s="25"/>
      <c r="SZ32" s="25"/>
      <c r="TA32" s="25"/>
      <c r="TB32" s="25"/>
      <c r="TC32" s="25"/>
      <c r="TD32" s="25"/>
      <c r="TE32" s="25"/>
      <c r="TF32" s="25"/>
      <c r="TG32" s="25"/>
      <c r="TH32" s="25"/>
      <c r="TI32" s="25"/>
      <c r="TJ32" s="25"/>
      <c r="TK32" s="25"/>
      <c r="TL32" s="25"/>
      <c r="TM32" s="25"/>
      <c r="TN32" s="25"/>
      <c r="TO32" s="25"/>
      <c r="TP32" s="25"/>
      <c r="TQ32" s="25"/>
      <c r="TR32" s="25"/>
      <c r="TS32" s="25"/>
      <c r="TT32" s="25"/>
      <c r="TU32" s="25"/>
      <c r="TV32" s="25"/>
      <c r="TW32" s="25"/>
      <c r="TX32" s="25"/>
      <c r="TY32" s="25"/>
      <c r="TZ32" s="25"/>
      <c r="UA32" s="25"/>
      <c r="UB32" s="25"/>
      <c r="UC32" s="25"/>
      <c r="UD32" s="25"/>
      <c r="UE32" s="25"/>
      <c r="UF32" s="25"/>
      <c r="UG32" s="25"/>
      <c r="UH32" s="25"/>
      <c r="UI32" s="25"/>
      <c r="UJ32" s="25"/>
      <c r="UK32" s="25"/>
      <c r="UL32" s="25"/>
      <c r="UM32" s="25"/>
      <c r="UN32" s="25"/>
      <c r="UO32" s="25"/>
      <c r="UP32" s="25"/>
      <c r="UQ32" s="25"/>
      <c r="UR32" s="25"/>
      <c r="US32" s="25"/>
      <c r="UT32" s="25"/>
      <c r="UU32" s="25"/>
      <c r="UV32" s="25"/>
      <c r="UW32" s="25"/>
      <c r="UX32" s="25"/>
      <c r="UY32" s="25"/>
      <c r="UZ32" s="25"/>
      <c r="VA32" s="25"/>
      <c r="VB32" s="25"/>
      <c r="VC32" s="25"/>
      <c r="VD32" s="25"/>
      <c r="VE32" s="25"/>
      <c r="VF32" s="25"/>
      <c r="VG32" s="25"/>
      <c r="VH32" s="25"/>
      <c r="VI32" s="25"/>
      <c r="VJ32" s="25"/>
      <c r="VK32" s="25"/>
      <c r="VL32" s="25"/>
      <c r="VM32" s="25"/>
      <c r="VN32" s="25"/>
      <c r="VO32" s="25"/>
      <c r="VP32" s="25"/>
      <c r="VQ32" s="25"/>
      <c r="VR32" s="25"/>
      <c r="VS32" s="25"/>
      <c r="VT32" s="25"/>
      <c r="VU32" s="25"/>
      <c r="VV32" s="25"/>
      <c r="VW32" s="25"/>
      <c r="VX32" s="25"/>
      <c r="VY32" s="25"/>
      <c r="VZ32" s="25"/>
      <c r="WA32" s="25"/>
      <c r="WB32" s="25"/>
      <c r="WC32" s="25"/>
      <c r="WD32" s="25"/>
      <c r="WE32" s="25"/>
      <c r="WF32" s="25"/>
      <c r="WG32" s="25"/>
      <c r="WH32" s="25"/>
      <c r="WI32" s="25"/>
      <c r="WJ32" s="25"/>
      <c r="WK32" s="25"/>
      <c r="WL32" s="25"/>
      <c r="WM32" s="25"/>
      <c r="WN32" s="25"/>
      <c r="WO32" s="25"/>
      <c r="WP32" s="25"/>
      <c r="WQ32" s="25"/>
      <c r="WR32" s="25"/>
      <c r="WS32" s="25"/>
      <c r="WT32" s="25"/>
      <c r="WU32" s="25"/>
      <c r="WV32" s="25"/>
      <c r="WW32" s="25"/>
      <c r="WX32" s="25"/>
      <c r="WY32" s="25"/>
      <c r="WZ32" s="25"/>
      <c r="XA32" s="25"/>
      <c r="XB32" s="25"/>
      <c r="XC32" s="25"/>
      <c r="XD32" s="25"/>
      <c r="XE32" s="25"/>
      <c r="XF32" s="25"/>
      <c r="XG32" s="25"/>
      <c r="XH32" s="25"/>
      <c r="XI32" s="25"/>
      <c r="XJ32" s="25"/>
      <c r="XK32" s="25"/>
      <c r="XL32" s="25"/>
      <c r="XM32" s="25"/>
      <c r="XN32" s="25"/>
      <c r="XO32" s="25"/>
      <c r="XP32" s="25"/>
      <c r="XQ32" s="25"/>
      <c r="XR32" s="25"/>
      <c r="XS32" s="25"/>
      <c r="XT32" s="25"/>
      <c r="XU32" s="25"/>
      <c r="XV32" s="25"/>
      <c r="XW32" s="25"/>
      <c r="XX32" s="25"/>
      <c r="XY32" s="25"/>
      <c r="XZ32" s="25"/>
      <c r="YA32" s="25"/>
      <c r="YB32" s="25"/>
      <c r="YC32" s="25"/>
      <c r="YD32" s="25"/>
      <c r="YE32" s="25"/>
      <c r="YF32" s="25"/>
      <c r="YG32" s="25"/>
      <c r="YH32" s="25"/>
      <c r="YI32" s="25"/>
      <c r="YJ32" s="25"/>
      <c r="YK32" s="25"/>
      <c r="YL32" s="25"/>
      <c r="YM32" s="25"/>
      <c r="YN32" s="25"/>
      <c r="YO32" s="25"/>
      <c r="YP32" s="25"/>
      <c r="YQ32" s="25"/>
      <c r="YR32" s="25"/>
      <c r="YS32" s="25"/>
      <c r="YT32" s="25"/>
      <c r="YU32" s="25"/>
      <c r="YV32" s="25"/>
      <c r="YW32" s="25"/>
      <c r="YX32" s="25"/>
      <c r="YY32" s="25"/>
      <c r="YZ32" s="25"/>
      <c r="ZA32" s="25"/>
      <c r="ZB32" s="25"/>
      <c r="ZC32" s="25"/>
      <c r="ZD32" s="25"/>
      <c r="ZE32" s="25"/>
      <c r="ZF32" s="25"/>
      <c r="ZG32" s="25"/>
      <c r="ZH32" s="25"/>
      <c r="ZI32" s="25"/>
      <c r="ZJ32" s="25"/>
      <c r="ZK32" s="25"/>
      <c r="ZL32" s="25"/>
      <c r="ZM32" s="25"/>
      <c r="ZN32" s="25"/>
      <c r="ZO32" s="25"/>
      <c r="ZP32" s="25"/>
      <c r="ZQ32" s="25"/>
      <c r="ZR32" s="25"/>
      <c r="ZS32" s="25"/>
      <c r="ZT32" s="25"/>
      <c r="ZU32" s="25"/>
      <c r="ZV32" s="25"/>
      <c r="ZW32" s="25"/>
      <c r="ZX32" s="25"/>
      <c r="ZY32" s="25"/>
      <c r="ZZ32" s="25"/>
      <c r="AAA32" s="25"/>
      <c r="AAB32" s="25"/>
      <c r="AAC32" s="25"/>
      <c r="AAD32" s="25"/>
      <c r="AAE32" s="25"/>
      <c r="AAF32" s="25"/>
      <c r="AAG32" s="25"/>
      <c r="AAH32" s="25"/>
      <c r="AAI32" s="25"/>
      <c r="AAJ32" s="25"/>
      <c r="AAK32" s="25"/>
      <c r="AAL32" s="25"/>
      <c r="AAM32" s="25"/>
      <c r="AAN32" s="25"/>
      <c r="AAO32" s="25"/>
      <c r="AAP32" s="25"/>
      <c r="AAQ32" s="25"/>
      <c r="AAR32" s="25"/>
      <c r="AAS32" s="25"/>
      <c r="AAT32" s="25"/>
      <c r="AAU32" s="25"/>
      <c r="AAV32" s="25"/>
      <c r="AAW32" s="25"/>
      <c r="AAX32" s="25"/>
      <c r="AAY32" s="25"/>
      <c r="AAZ32" s="25"/>
      <c r="ABA32" s="25"/>
      <c r="ABB32" s="25"/>
      <c r="ABC32" s="25"/>
      <c r="ABD32" s="25"/>
      <c r="ABE32" s="25"/>
      <c r="ABF32" s="25"/>
      <c r="ABG32" s="25"/>
      <c r="ABH32" s="25"/>
      <c r="ABI32" s="25"/>
      <c r="ABJ32" s="25"/>
      <c r="ABK32" s="25"/>
      <c r="ABL32" s="25"/>
      <c r="ABM32" s="25"/>
      <c r="ABN32" s="25"/>
      <c r="ABO32" s="25"/>
      <c r="ABP32" s="25"/>
      <c r="ABQ32" s="25"/>
      <c r="ABR32" s="25"/>
      <c r="ABS32" s="25"/>
      <c r="ABT32" s="25"/>
      <c r="ABU32" s="25"/>
      <c r="ABV32" s="25"/>
      <c r="ABW32" s="25"/>
      <c r="ABX32" s="25"/>
      <c r="ABY32" s="25"/>
      <c r="ABZ32" s="25"/>
      <c r="ACA32" s="25"/>
      <c r="ACB32" s="25"/>
      <c r="ACC32" s="25"/>
      <c r="ACD32" s="25"/>
      <c r="ACE32" s="25"/>
      <c r="ACF32" s="25"/>
      <c r="ACG32" s="25"/>
      <c r="ACH32" s="25"/>
      <c r="ACI32" s="25"/>
      <c r="ACJ32" s="25"/>
      <c r="ACK32" s="25"/>
      <c r="ACL32" s="25"/>
      <c r="ACM32" s="25"/>
      <c r="ACN32" s="25"/>
      <c r="ACO32" s="25"/>
      <c r="ACP32" s="25"/>
      <c r="ACQ32" s="25"/>
      <c r="ACR32" s="25"/>
      <c r="ACS32" s="25"/>
      <c r="ACT32" s="25"/>
      <c r="ACU32" s="25"/>
      <c r="ACV32" s="25"/>
      <c r="ACW32" s="25"/>
      <c r="ACX32" s="25"/>
      <c r="ACY32" s="25"/>
      <c r="ACZ32" s="25"/>
      <c r="ADA32" s="25"/>
      <c r="ADB32" s="25"/>
      <c r="ADC32" s="25"/>
      <c r="ADD32" s="25"/>
      <c r="ADE32" s="25"/>
      <c r="ADF32" s="25"/>
      <c r="ADG32" s="25"/>
      <c r="ADH32" s="25"/>
      <c r="ADI32" s="25"/>
      <c r="ADJ32" s="25"/>
      <c r="ADK32" s="25"/>
      <c r="ADL32" s="25"/>
      <c r="ADM32" s="25"/>
      <c r="ADN32" s="25"/>
      <c r="ADO32" s="25"/>
      <c r="ADP32" s="25"/>
      <c r="ADQ32" s="25"/>
      <c r="ADR32" s="25"/>
      <c r="ADS32" s="25"/>
      <c r="ADT32" s="25"/>
      <c r="ADU32" s="25"/>
      <c r="ADV32" s="25"/>
      <c r="ADW32" s="25"/>
      <c r="ADX32" s="25"/>
      <c r="ADY32" s="25"/>
      <c r="ADZ32" s="25"/>
      <c r="AEA32" s="25"/>
      <c r="AEB32" s="25"/>
      <c r="AEC32" s="25"/>
      <c r="AED32" s="25"/>
      <c r="AEE32" s="25"/>
      <c r="AEF32" s="25"/>
      <c r="AEG32" s="25"/>
      <c r="AEH32" s="25"/>
      <c r="AEI32" s="25"/>
      <c r="AEJ32" s="25"/>
      <c r="AEK32" s="25"/>
      <c r="AEL32" s="25"/>
      <c r="AEM32" s="25"/>
      <c r="AEN32" s="25"/>
      <c r="AEO32" s="25"/>
      <c r="AEP32" s="25"/>
      <c r="AEQ32" s="25"/>
      <c r="AER32" s="25"/>
      <c r="AES32" s="25"/>
      <c r="AET32" s="25"/>
      <c r="AEU32" s="25"/>
      <c r="AEV32" s="25"/>
      <c r="AEW32" s="25"/>
      <c r="AEX32" s="25"/>
      <c r="AEY32" s="25"/>
      <c r="AEZ32" s="25"/>
      <c r="AFA32" s="25"/>
      <c r="AFB32" s="25"/>
      <c r="AFC32" s="25"/>
      <c r="AFD32" s="25"/>
      <c r="AFE32" s="25"/>
      <c r="AFF32" s="25"/>
      <c r="AFG32" s="25"/>
      <c r="AFH32" s="25"/>
      <c r="AFI32" s="25"/>
      <c r="AFJ32" s="25"/>
      <c r="AFK32" s="25"/>
      <c r="AFL32" s="25"/>
      <c r="AFM32" s="25"/>
      <c r="AFN32" s="25"/>
      <c r="AFO32" s="25"/>
      <c r="AFP32" s="25"/>
      <c r="AFQ32" s="25"/>
      <c r="AFR32" s="25"/>
      <c r="AFS32" s="25"/>
      <c r="AFT32" s="25"/>
      <c r="AFU32" s="25"/>
      <c r="AFV32" s="25"/>
      <c r="AFW32" s="25"/>
      <c r="AFX32" s="25"/>
      <c r="AFY32" s="25"/>
      <c r="AFZ32" s="25"/>
      <c r="AGA32" s="25"/>
      <c r="AGB32" s="25"/>
      <c r="AGC32" s="25"/>
      <c r="AGD32" s="25"/>
      <c r="AGE32" s="25"/>
      <c r="AGF32" s="25"/>
      <c r="AGG32" s="25"/>
      <c r="AGH32" s="25"/>
      <c r="AGI32" s="25"/>
      <c r="AGJ32" s="25"/>
      <c r="AGK32" s="25"/>
      <c r="AGL32" s="25"/>
      <c r="AGM32" s="25"/>
      <c r="AGN32" s="25"/>
      <c r="AGO32" s="25"/>
      <c r="AGP32" s="25"/>
      <c r="AGQ32" s="25"/>
      <c r="AGR32" s="25"/>
      <c r="AGS32" s="25"/>
      <c r="AGT32" s="25"/>
      <c r="AGU32" s="25"/>
      <c r="AGV32" s="25"/>
      <c r="AGW32" s="25"/>
      <c r="AGX32" s="25"/>
      <c r="AGY32" s="25"/>
      <c r="AGZ32" s="25"/>
      <c r="AHA32" s="25"/>
      <c r="AHB32" s="25"/>
      <c r="AHC32" s="25"/>
      <c r="AHD32" s="25"/>
      <c r="AHE32" s="25"/>
      <c r="AHF32" s="25"/>
      <c r="AHG32" s="25"/>
      <c r="AHH32" s="25"/>
      <c r="AHI32" s="25"/>
      <c r="AHJ32" s="25"/>
      <c r="AHK32" s="25"/>
      <c r="AHL32" s="25"/>
      <c r="AHM32" s="25"/>
      <c r="AHN32" s="25"/>
      <c r="AHO32" s="25"/>
      <c r="AHP32" s="25"/>
      <c r="AHQ32" s="25"/>
      <c r="AHR32" s="25"/>
      <c r="AHS32" s="25"/>
      <c r="AHT32" s="25"/>
      <c r="AHU32" s="25"/>
      <c r="AHV32" s="25"/>
      <c r="AHW32" s="25"/>
      <c r="AHX32" s="25"/>
      <c r="AHY32" s="25"/>
      <c r="AHZ32" s="25"/>
      <c r="AIA32" s="25"/>
      <c r="AIB32" s="25"/>
      <c r="AIC32" s="25"/>
      <c r="AID32" s="25"/>
      <c r="AIE32" s="25"/>
      <c r="AIF32" s="25"/>
      <c r="AIG32" s="25"/>
      <c r="AIH32" s="25"/>
      <c r="AII32" s="25"/>
      <c r="AIJ32" s="25"/>
      <c r="AIK32" s="25"/>
      <c r="AIL32" s="25"/>
      <c r="AIM32" s="25"/>
      <c r="AIN32" s="25"/>
      <c r="AIO32" s="25"/>
      <c r="AIP32" s="25"/>
      <c r="AIQ32" s="25"/>
      <c r="AIR32" s="25"/>
      <c r="AIS32" s="25"/>
      <c r="AIT32" s="25"/>
      <c r="AIU32" s="25"/>
      <c r="AIV32" s="25"/>
      <c r="AIW32" s="25"/>
      <c r="AIX32" s="25"/>
      <c r="AIY32" s="25"/>
      <c r="AIZ32" s="25"/>
      <c r="AJA32" s="25"/>
      <c r="AJB32" s="25"/>
      <c r="AJC32" s="25"/>
      <c r="AJD32" s="25"/>
      <c r="AJE32" s="25"/>
      <c r="AJF32" s="25"/>
      <c r="AJG32" s="25"/>
      <c r="AJH32" s="25"/>
      <c r="AJI32" s="25"/>
      <c r="AJJ32" s="25"/>
      <c r="AJK32" s="25"/>
      <c r="AJL32" s="25"/>
      <c r="AJM32" s="25"/>
      <c r="AJN32" s="25"/>
      <c r="AJO32" s="25"/>
      <c r="AJP32" s="25"/>
      <c r="AJQ32" s="25"/>
      <c r="AJR32" s="25"/>
      <c r="AJS32" s="25"/>
      <c r="AJT32" s="25"/>
      <c r="AJU32" s="25"/>
      <c r="AJV32" s="25"/>
      <c r="AJW32" s="25"/>
      <c r="AJX32" s="25"/>
      <c r="AJY32" s="25"/>
      <c r="AJZ32" s="25"/>
      <c r="AKA32" s="25"/>
      <c r="AKB32" s="25"/>
      <c r="AKC32" s="25"/>
      <c r="AKD32" s="25"/>
      <c r="AKE32" s="25"/>
      <c r="AKF32" s="25"/>
      <c r="AKG32" s="25"/>
      <c r="AKH32" s="25"/>
      <c r="AKI32" s="25"/>
      <c r="AKJ32" s="25"/>
      <c r="AKK32" s="25"/>
      <c r="AKL32" s="25"/>
      <c r="AKM32" s="25"/>
      <c r="AKN32" s="25"/>
      <c r="AKO32" s="25"/>
      <c r="AKP32" s="25"/>
      <c r="AKQ32" s="25"/>
      <c r="AKR32" s="25"/>
      <c r="AKS32" s="25"/>
      <c r="AKT32" s="25"/>
      <c r="AKU32" s="25"/>
      <c r="AKV32" s="25"/>
      <c r="AKW32" s="25"/>
      <c r="AKX32" s="25"/>
      <c r="AKY32" s="25"/>
      <c r="AKZ32" s="25"/>
      <c r="ALA32" s="25"/>
      <c r="ALB32" s="25"/>
      <c r="ALC32" s="25"/>
      <c r="ALD32" s="25"/>
      <c r="ALE32" s="25"/>
      <c r="ALF32" s="25"/>
      <c r="ALG32" s="25"/>
      <c r="ALH32" s="25"/>
      <c r="ALI32" s="25"/>
      <c r="ALJ32" s="25"/>
      <c r="ALK32" s="25"/>
      <c r="ALL32" s="25"/>
      <c r="ALM32" s="25"/>
      <c r="ALN32" s="25"/>
      <c r="ALO32" s="25"/>
      <c r="ALP32" s="25"/>
      <c r="ALQ32" s="25"/>
      <c r="ALR32" s="25"/>
      <c r="ALS32" s="25"/>
      <c r="ALT32" s="25"/>
      <c r="ALU32" s="25"/>
      <c r="ALV32" s="25"/>
      <c r="ALW32" s="25"/>
      <c r="ALX32" s="25"/>
      <c r="ALY32" s="25"/>
      <c r="ALZ32" s="25"/>
      <c r="AMA32" s="25"/>
      <c r="AMB32" s="25"/>
      <c r="AMC32" s="25"/>
      <c r="AMD32" s="25"/>
      <c r="AME32" s="25"/>
      <c r="AMF32" s="25"/>
      <c r="AMG32" s="25"/>
      <c r="AMH32" s="25"/>
      <c r="AMI32" s="25"/>
      <c r="AMJ32" s="25"/>
      <c r="AMK32" s="25"/>
      <c r="AML32" s="25"/>
      <c r="AMM32" s="25"/>
      <c r="AMN32" s="25"/>
      <c r="AMO32" s="25"/>
      <c r="AMP32" s="25"/>
      <c r="AMQ32" s="25"/>
      <c r="AMR32" s="25"/>
      <c r="AMS32" s="25"/>
      <c r="AMT32" s="25"/>
      <c r="AMU32" s="25"/>
      <c r="AMV32" s="25"/>
      <c r="AMW32" s="25"/>
      <c r="AMX32" s="25"/>
      <c r="AMY32" s="25"/>
      <c r="AMZ32" s="25"/>
      <c r="ANA32" s="25"/>
      <c r="ANB32" s="25"/>
      <c r="ANC32" s="25"/>
      <c r="AND32" s="25"/>
      <c r="ANE32" s="25"/>
      <c r="ANF32" s="25"/>
      <c r="ANG32" s="25"/>
      <c r="ANH32" s="25"/>
      <c r="ANI32" s="25"/>
      <c r="ANJ32" s="25"/>
      <c r="ANK32" s="25"/>
      <c r="ANL32" s="25"/>
      <c r="ANM32" s="25"/>
      <c r="ANN32" s="25"/>
      <c r="ANO32" s="25"/>
      <c r="ANP32" s="25"/>
      <c r="ANQ32" s="25"/>
      <c r="ANR32" s="25"/>
      <c r="ANS32" s="25"/>
      <c r="ANT32" s="25"/>
      <c r="ANU32" s="25"/>
      <c r="ANV32" s="25"/>
      <c r="ANW32" s="25"/>
      <c r="ANX32" s="25"/>
      <c r="ANY32" s="25"/>
      <c r="ANZ32" s="25"/>
      <c r="AOA32" s="25"/>
      <c r="AOB32" s="25"/>
      <c r="AOC32" s="25"/>
      <c r="AOD32" s="25"/>
      <c r="AOE32" s="25"/>
      <c r="AOF32" s="25"/>
      <c r="AOG32" s="25"/>
      <c r="AOH32" s="25"/>
      <c r="AOI32" s="25"/>
      <c r="AOJ32" s="25"/>
      <c r="AOK32" s="25"/>
      <c r="AOL32" s="25"/>
      <c r="AOM32" s="25"/>
      <c r="AON32" s="25"/>
      <c r="AOO32" s="25"/>
      <c r="AOP32" s="25"/>
      <c r="AOQ32" s="25"/>
      <c r="AOR32" s="25"/>
      <c r="AOS32" s="25"/>
      <c r="AOT32" s="25"/>
      <c r="AOU32" s="25"/>
      <c r="AOV32" s="25"/>
      <c r="AOW32" s="25"/>
      <c r="AOX32" s="25"/>
      <c r="AOY32" s="25"/>
      <c r="AOZ32" s="25"/>
      <c r="APA32" s="25"/>
      <c r="APB32" s="25"/>
      <c r="APC32" s="25"/>
      <c r="APD32" s="25"/>
      <c r="APE32" s="25"/>
      <c r="APF32" s="25"/>
      <c r="APG32" s="25"/>
      <c r="APH32" s="25"/>
      <c r="API32" s="25"/>
      <c r="APJ32" s="25"/>
      <c r="APK32" s="25"/>
      <c r="APL32" s="25"/>
      <c r="APM32" s="25"/>
      <c r="APN32" s="25"/>
      <c r="APO32" s="25"/>
      <c r="APP32" s="25"/>
      <c r="APQ32" s="25"/>
      <c r="APR32" s="25"/>
      <c r="APS32" s="25"/>
      <c r="APT32" s="25"/>
      <c r="APU32" s="25"/>
      <c r="APV32" s="25"/>
      <c r="APW32" s="25"/>
      <c r="APX32" s="25"/>
      <c r="APY32" s="25"/>
      <c r="APZ32" s="25"/>
      <c r="AQA32" s="25"/>
      <c r="AQB32" s="25"/>
      <c r="AQC32" s="25"/>
      <c r="AQD32" s="25"/>
      <c r="AQE32" s="25"/>
      <c r="AQF32" s="25"/>
      <c r="AQG32" s="25"/>
      <c r="AQH32" s="25"/>
      <c r="AQI32" s="25"/>
      <c r="AQJ32" s="25"/>
      <c r="AQK32" s="25"/>
      <c r="AQL32" s="25"/>
      <c r="AQM32" s="25"/>
      <c r="AQN32" s="25"/>
      <c r="AQO32" s="25"/>
      <c r="AQP32" s="25"/>
      <c r="AQQ32" s="25"/>
      <c r="AQR32" s="25"/>
      <c r="AQS32" s="25"/>
      <c r="AQT32" s="25"/>
      <c r="AQU32" s="25"/>
      <c r="AQV32" s="25"/>
      <c r="AQW32" s="25"/>
      <c r="AQX32" s="25"/>
      <c r="AQY32" s="25"/>
      <c r="AQZ32" s="25"/>
      <c r="ARA32" s="25"/>
      <c r="ARB32" s="25"/>
      <c r="ARC32" s="25"/>
      <c r="ARD32" s="25"/>
      <c r="ARE32" s="25"/>
      <c r="ARF32" s="25"/>
      <c r="ARG32" s="25"/>
      <c r="ARH32" s="25"/>
      <c r="ARI32" s="25"/>
      <c r="ARJ32" s="25"/>
      <c r="ARK32" s="25"/>
      <c r="ARL32" s="25"/>
      <c r="ARM32" s="25"/>
      <c r="ARN32" s="25"/>
      <c r="ARO32" s="25"/>
      <c r="ARP32" s="25"/>
      <c r="ARQ32" s="25"/>
      <c r="ARR32" s="25"/>
      <c r="ARS32" s="25"/>
      <c r="ART32" s="25"/>
      <c r="ARU32" s="25"/>
      <c r="ARV32" s="25"/>
      <c r="ARW32" s="25"/>
      <c r="ARX32" s="25"/>
      <c r="ARY32" s="25"/>
      <c r="ARZ32" s="25"/>
      <c r="ASA32" s="25"/>
      <c r="ASB32" s="25"/>
      <c r="ASC32" s="25"/>
      <c r="ASD32" s="25"/>
      <c r="ASE32" s="25"/>
      <c r="ASF32" s="25"/>
      <c r="ASG32" s="25"/>
      <c r="ASH32" s="25"/>
      <c r="ASI32" s="25"/>
      <c r="ASJ32" s="25"/>
      <c r="ASK32" s="25"/>
      <c r="ASL32" s="25"/>
      <c r="ASM32" s="25"/>
      <c r="ASN32" s="25"/>
      <c r="ASO32" s="25"/>
      <c r="ASP32" s="25"/>
      <c r="ASQ32" s="25"/>
      <c r="ASR32" s="25"/>
      <c r="ASS32" s="25"/>
      <c r="AST32" s="25"/>
      <c r="ASU32" s="25"/>
      <c r="ASV32" s="25"/>
      <c r="ASW32" s="25"/>
      <c r="ASX32" s="25"/>
      <c r="ASY32" s="25"/>
      <c r="ASZ32" s="25"/>
      <c r="ATA32" s="25"/>
      <c r="ATB32" s="25"/>
      <c r="ATC32" s="25"/>
      <c r="ATD32" s="25"/>
      <c r="ATE32" s="25"/>
      <c r="ATF32" s="25"/>
      <c r="ATG32" s="25"/>
      <c r="ATH32" s="25"/>
      <c r="ATI32" s="25"/>
      <c r="ATJ32" s="25"/>
      <c r="ATK32" s="25"/>
      <c r="ATL32" s="25"/>
      <c r="ATM32" s="25"/>
      <c r="ATN32" s="25"/>
      <c r="ATO32" s="25"/>
      <c r="ATP32" s="25"/>
      <c r="ATQ32" s="25"/>
      <c r="ATR32" s="25"/>
      <c r="ATS32" s="25"/>
      <c r="ATT32" s="25"/>
      <c r="ATU32" s="25"/>
      <c r="ATV32" s="25"/>
      <c r="ATW32" s="25"/>
      <c r="ATX32" s="25"/>
      <c r="ATY32" s="25"/>
      <c r="ATZ32" s="25"/>
      <c r="AUA32" s="25"/>
      <c r="AUB32" s="25"/>
      <c r="AUC32" s="25"/>
      <c r="AUD32" s="25"/>
      <c r="AUE32" s="25"/>
      <c r="AUF32" s="25"/>
      <c r="AUG32" s="25"/>
      <c r="AUH32" s="25"/>
      <c r="AUI32" s="25"/>
      <c r="AUJ32" s="25"/>
      <c r="AUK32" s="25"/>
      <c r="AUL32" s="25"/>
      <c r="AUM32" s="25"/>
      <c r="AUN32" s="25"/>
      <c r="AUO32" s="25"/>
      <c r="AUP32" s="25"/>
      <c r="AUQ32" s="25"/>
      <c r="AUR32" s="25"/>
      <c r="AUS32" s="25"/>
      <c r="AUT32" s="25"/>
      <c r="AUU32" s="25"/>
      <c r="AUV32" s="25"/>
      <c r="AUW32" s="25"/>
      <c r="AUX32" s="25"/>
      <c r="AUY32" s="25"/>
      <c r="AUZ32" s="25"/>
      <c r="AVA32" s="25"/>
      <c r="AVB32" s="25"/>
      <c r="AVC32" s="25"/>
      <c r="AVD32" s="25"/>
      <c r="AVE32" s="25"/>
      <c r="AVF32" s="25"/>
      <c r="AVG32" s="25"/>
      <c r="AVH32" s="25"/>
      <c r="AVI32" s="25"/>
      <c r="AVJ32" s="25"/>
      <c r="AVK32" s="25"/>
      <c r="AVL32" s="25"/>
      <c r="AVM32" s="25"/>
      <c r="AVN32" s="25"/>
      <c r="AVO32" s="25"/>
      <c r="AVP32" s="25"/>
      <c r="AVQ32" s="25"/>
      <c r="AVR32" s="25"/>
      <c r="AVS32" s="25"/>
      <c r="AVT32" s="25"/>
      <c r="AVU32" s="25"/>
      <c r="AVV32" s="25"/>
      <c r="AVW32" s="25"/>
      <c r="AVX32" s="25"/>
      <c r="AVY32" s="25"/>
      <c r="AVZ32" s="25"/>
      <c r="AWA32" s="25"/>
      <c r="AWB32" s="25"/>
      <c r="AWC32" s="25"/>
      <c r="AWD32" s="25"/>
      <c r="AWE32" s="25"/>
      <c r="AWF32" s="25"/>
      <c r="AWG32" s="25"/>
      <c r="AWH32" s="25"/>
      <c r="AWI32" s="25"/>
      <c r="AWJ32" s="25"/>
      <c r="AWK32" s="25"/>
      <c r="AWL32" s="25"/>
      <c r="AWM32" s="25"/>
      <c r="AWN32" s="25"/>
      <c r="AWO32" s="25"/>
      <c r="AWP32" s="25"/>
      <c r="AWQ32" s="25"/>
      <c r="AWR32" s="25"/>
      <c r="AWS32" s="25"/>
      <c r="AWT32" s="25"/>
      <c r="AWU32" s="25"/>
      <c r="AWV32" s="25"/>
      <c r="AWW32" s="25"/>
      <c r="AWX32" s="25"/>
      <c r="AWY32" s="25"/>
      <c r="AWZ32" s="25"/>
      <c r="AXA32" s="25"/>
      <c r="AXB32" s="25"/>
      <c r="AXC32" s="25"/>
      <c r="AXD32" s="25"/>
      <c r="AXE32" s="25"/>
      <c r="AXF32" s="25"/>
      <c r="AXG32" s="25"/>
      <c r="AXH32" s="25"/>
      <c r="AXI32" s="25"/>
      <c r="AXJ32" s="25"/>
      <c r="AXK32" s="25"/>
      <c r="AXL32" s="25"/>
      <c r="AXM32" s="25"/>
      <c r="AXN32" s="25"/>
      <c r="AXO32" s="25"/>
      <c r="AXP32" s="25"/>
      <c r="AXQ32" s="25"/>
      <c r="AXR32" s="25"/>
      <c r="AXS32" s="25"/>
      <c r="AXT32" s="25"/>
      <c r="AXU32" s="25"/>
      <c r="AXV32" s="25"/>
      <c r="AXW32" s="25"/>
      <c r="AXX32" s="25"/>
      <c r="AXY32" s="25"/>
      <c r="AXZ32" s="25"/>
      <c r="AYA32" s="25"/>
      <c r="AYB32" s="25"/>
      <c r="AYC32" s="25"/>
      <c r="AYD32" s="25"/>
      <c r="AYE32" s="25"/>
      <c r="AYF32" s="25"/>
      <c r="AYG32" s="25"/>
      <c r="AYH32" s="25"/>
      <c r="AYI32" s="25"/>
      <c r="AYJ32" s="25"/>
      <c r="AYK32" s="25"/>
      <c r="AYL32" s="25"/>
      <c r="AYM32" s="25"/>
      <c r="AYN32" s="25"/>
      <c r="AYO32" s="25"/>
      <c r="AYP32" s="25"/>
      <c r="AYQ32" s="25"/>
      <c r="AYR32" s="25"/>
      <c r="AYS32" s="25"/>
      <c r="AYT32" s="25"/>
      <c r="AYU32" s="25"/>
      <c r="AYV32" s="25"/>
      <c r="AYW32" s="25"/>
      <c r="AYX32" s="25"/>
      <c r="AYY32" s="25"/>
      <c r="AYZ32" s="25"/>
      <c r="AZA32" s="25"/>
      <c r="AZB32" s="25"/>
      <c r="AZC32" s="25"/>
      <c r="AZD32" s="25"/>
      <c r="AZE32" s="25"/>
      <c r="AZF32" s="25"/>
      <c r="AZG32" s="25"/>
      <c r="AZH32" s="25"/>
      <c r="AZI32" s="25"/>
      <c r="AZJ32" s="25"/>
      <c r="AZK32" s="25"/>
      <c r="AZL32" s="25"/>
      <c r="AZM32" s="25"/>
      <c r="AZN32" s="25"/>
      <c r="AZO32" s="25"/>
      <c r="AZP32" s="25"/>
      <c r="AZQ32" s="25"/>
      <c r="AZR32" s="25"/>
      <c r="AZS32" s="25"/>
      <c r="AZT32" s="25"/>
      <c r="AZU32" s="25"/>
      <c r="AZV32" s="25"/>
      <c r="AZW32" s="25"/>
      <c r="AZX32" s="25"/>
      <c r="AZY32" s="25"/>
      <c r="AZZ32" s="25"/>
      <c r="BAA32" s="25"/>
      <c r="BAB32" s="25"/>
      <c r="BAC32" s="25"/>
      <c r="BAD32" s="25"/>
      <c r="BAE32" s="25"/>
      <c r="BAF32" s="25"/>
      <c r="BAG32" s="25"/>
      <c r="BAH32" s="25"/>
      <c r="BAI32" s="25"/>
      <c r="BAJ32" s="25"/>
      <c r="BAK32" s="25"/>
      <c r="BAL32" s="25"/>
      <c r="BAM32" s="25"/>
      <c r="BAN32" s="25"/>
      <c r="BAO32" s="25"/>
      <c r="BAP32" s="25"/>
      <c r="BAQ32" s="25"/>
      <c r="BAR32" s="25"/>
      <c r="BAS32" s="25"/>
      <c r="BAT32" s="25"/>
      <c r="BAU32" s="25"/>
      <c r="BAV32" s="25"/>
      <c r="BAW32" s="25"/>
      <c r="BAX32" s="25"/>
      <c r="BAY32" s="25"/>
      <c r="BAZ32" s="25"/>
      <c r="BBA32" s="25"/>
      <c r="BBB32" s="25"/>
      <c r="BBC32" s="25"/>
      <c r="BBD32" s="25"/>
      <c r="BBE32" s="25"/>
      <c r="BBF32" s="25"/>
      <c r="BBG32" s="25"/>
      <c r="BBH32" s="25"/>
      <c r="BBI32" s="25"/>
      <c r="BBJ32" s="25"/>
      <c r="BBK32" s="25"/>
      <c r="BBL32" s="25"/>
      <c r="BBM32" s="25"/>
      <c r="BBN32" s="25"/>
      <c r="BBO32" s="25"/>
      <c r="BBP32" s="25"/>
      <c r="BBQ32" s="25"/>
      <c r="BBR32" s="25"/>
      <c r="BBS32" s="25"/>
      <c r="BBT32" s="25"/>
      <c r="BBU32" s="25"/>
      <c r="BBV32" s="25"/>
      <c r="BBW32" s="25"/>
      <c r="BBX32" s="25"/>
      <c r="BBY32" s="25"/>
      <c r="BBZ32" s="25"/>
      <c r="BCA32" s="25"/>
      <c r="BCB32" s="25"/>
      <c r="BCC32" s="25"/>
      <c r="BCD32" s="25"/>
      <c r="BCE32" s="25"/>
      <c r="BCF32" s="25"/>
      <c r="BCG32" s="25"/>
      <c r="BCH32" s="25"/>
      <c r="BCI32" s="25"/>
      <c r="BCJ32" s="25"/>
      <c r="BCK32" s="25"/>
      <c r="BCL32" s="25"/>
      <c r="BCM32" s="25"/>
      <c r="BCN32" s="25"/>
      <c r="BCO32" s="25"/>
      <c r="BCP32" s="25"/>
      <c r="BCQ32" s="25"/>
      <c r="BCR32" s="25"/>
      <c r="BCS32" s="25"/>
      <c r="BCT32" s="25"/>
      <c r="BCU32" s="25"/>
      <c r="BCV32" s="25"/>
      <c r="BCW32" s="25"/>
      <c r="BCX32" s="25"/>
      <c r="BCY32" s="25"/>
      <c r="BCZ32" s="25"/>
      <c r="BDA32" s="25"/>
      <c r="BDB32" s="25"/>
      <c r="BDC32" s="25"/>
      <c r="BDD32" s="25"/>
      <c r="BDE32" s="25"/>
      <c r="BDF32" s="25"/>
      <c r="BDG32" s="25"/>
      <c r="BDH32" s="25"/>
      <c r="BDI32" s="25"/>
      <c r="BDJ32" s="25"/>
      <c r="BDK32" s="25"/>
      <c r="BDL32" s="25"/>
      <c r="BDM32" s="25"/>
      <c r="BDN32" s="25"/>
      <c r="BDO32" s="25"/>
      <c r="BDP32" s="25"/>
      <c r="BDQ32" s="25"/>
      <c r="BDR32" s="25"/>
      <c r="BDS32" s="25"/>
      <c r="BDT32" s="25"/>
      <c r="BDU32" s="25"/>
      <c r="BDV32" s="25"/>
      <c r="BDW32" s="25"/>
      <c r="BDX32" s="25"/>
      <c r="BDY32" s="25"/>
      <c r="BDZ32" s="25"/>
      <c r="BEA32" s="25"/>
      <c r="BEB32" s="25"/>
      <c r="BEC32" s="25"/>
      <c r="BED32" s="25"/>
      <c r="BEE32" s="25"/>
      <c r="BEF32" s="25"/>
      <c r="BEG32" s="25"/>
      <c r="BEH32" s="25"/>
      <c r="BEI32" s="25"/>
      <c r="BEJ32" s="25"/>
      <c r="BEK32" s="25"/>
      <c r="BEL32" s="25"/>
      <c r="BEM32" s="25"/>
      <c r="BEN32" s="25"/>
      <c r="BEO32" s="25"/>
      <c r="BEP32" s="25"/>
      <c r="BEQ32" s="25"/>
      <c r="BER32" s="25"/>
      <c r="BES32" s="25"/>
      <c r="BET32" s="25"/>
      <c r="BEU32" s="25"/>
      <c r="BEV32" s="25"/>
      <c r="BEW32" s="25"/>
      <c r="BEX32" s="25"/>
      <c r="BEY32" s="25"/>
      <c r="BEZ32" s="25"/>
      <c r="BFA32" s="25"/>
      <c r="BFB32" s="25"/>
      <c r="BFC32" s="25"/>
      <c r="BFD32" s="25"/>
      <c r="BFE32" s="25"/>
      <c r="BFF32" s="25"/>
      <c r="BFG32" s="25"/>
      <c r="BFH32" s="25"/>
      <c r="BFI32" s="25"/>
      <c r="BFJ32" s="25"/>
      <c r="BFK32" s="25"/>
      <c r="BFL32" s="25"/>
      <c r="BFM32" s="25"/>
      <c r="BFN32" s="25"/>
      <c r="BFO32" s="25"/>
      <c r="BFP32" s="25"/>
      <c r="BFQ32" s="25"/>
      <c r="BFR32" s="25"/>
      <c r="BFS32" s="25"/>
      <c r="BFT32" s="25"/>
      <c r="BFU32" s="25"/>
      <c r="BFV32" s="25"/>
      <c r="BFW32" s="25"/>
      <c r="BFX32" s="25"/>
      <c r="BFY32" s="25"/>
      <c r="BFZ32" s="25"/>
      <c r="BGA32" s="25"/>
      <c r="BGB32" s="25"/>
      <c r="BGC32" s="25"/>
      <c r="BGD32" s="25"/>
      <c r="BGE32" s="25"/>
      <c r="BGF32" s="25"/>
      <c r="BGG32" s="25"/>
      <c r="BGH32" s="25"/>
      <c r="BGI32" s="25"/>
      <c r="BGJ32" s="25"/>
      <c r="BGK32" s="25"/>
      <c r="BGL32" s="25"/>
      <c r="BGM32" s="25"/>
      <c r="BGN32" s="25"/>
      <c r="BGO32" s="25"/>
      <c r="BGP32" s="25"/>
      <c r="BGQ32" s="25"/>
      <c r="BGR32" s="25"/>
      <c r="BGS32" s="25"/>
      <c r="BGT32" s="25"/>
      <c r="BGU32" s="25"/>
      <c r="BGV32" s="25"/>
      <c r="BGW32" s="25"/>
      <c r="BGX32" s="25"/>
      <c r="BGY32" s="25"/>
      <c r="BGZ32" s="25"/>
      <c r="BHA32" s="25"/>
      <c r="BHB32" s="25"/>
      <c r="BHC32" s="25"/>
      <c r="BHD32" s="25"/>
      <c r="BHE32" s="25"/>
      <c r="BHF32" s="25"/>
      <c r="BHG32" s="25"/>
      <c r="BHH32" s="25"/>
      <c r="BHI32" s="25"/>
      <c r="BHJ32" s="25"/>
      <c r="BHK32" s="25"/>
      <c r="BHL32" s="25"/>
      <c r="BHM32" s="25"/>
      <c r="BHN32" s="25"/>
      <c r="BHO32" s="25"/>
      <c r="BHP32" s="25"/>
      <c r="BHQ32" s="25"/>
      <c r="BHR32" s="25"/>
      <c r="BHS32" s="25"/>
      <c r="BHT32" s="25"/>
      <c r="BHU32" s="25"/>
      <c r="BHV32" s="25"/>
      <c r="BHW32" s="25"/>
      <c r="BHX32" s="25"/>
      <c r="BHY32" s="25"/>
      <c r="BHZ32" s="25"/>
      <c r="BIA32" s="25"/>
      <c r="BIB32" s="25"/>
      <c r="BIC32" s="25"/>
      <c r="BID32" s="25"/>
      <c r="BIE32" s="25"/>
      <c r="BIF32" s="25"/>
      <c r="BIG32" s="25"/>
      <c r="BIH32" s="25"/>
      <c r="BII32" s="25"/>
      <c r="BIJ32" s="25"/>
      <c r="BIK32" s="25"/>
      <c r="BIL32" s="25"/>
      <c r="BIM32" s="25"/>
      <c r="BIN32" s="25"/>
      <c r="BIO32" s="25"/>
      <c r="BIP32" s="25"/>
      <c r="BIQ32" s="25"/>
      <c r="BIR32" s="25"/>
      <c r="BIS32" s="25"/>
      <c r="BIT32" s="25"/>
      <c r="BIU32" s="25"/>
      <c r="BIV32" s="25"/>
      <c r="BIW32" s="25"/>
      <c r="BIX32" s="25"/>
      <c r="BIY32" s="25"/>
      <c r="BIZ32" s="25"/>
      <c r="BJA32" s="25"/>
      <c r="BJB32" s="25"/>
      <c r="BJC32" s="25"/>
      <c r="BJD32" s="25"/>
      <c r="BJE32" s="25"/>
      <c r="BJF32" s="25"/>
      <c r="BJG32" s="25"/>
      <c r="BJH32" s="25"/>
      <c r="BJI32" s="25"/>
      <c r="BJJ32" s="25"/>
      <c r="BJK32" s="25"/>
      <c r="BJL32" s="25"/>
      <c r="BJM32" s="25"/>
      <c r="BJN32" s="25"/>
      <c r="BJO32" s="25"/>
      <c r="BJP32" s="25"/>
      <c r="BJQ32" s="25"/>
      <c r="BJR32" s="25"/>
      <c r="BJS32" s="25"/>
      <c r="BJT32" s="25"/>
      <c r="BJU32" s="25"/>
      <c r="BJV32" s="25"/>
      <c r="BJW32" s="25"/>
      <c r="BJX32" s="25"/>
      <c r="BJY32" s="25"/>
      <c r="BJZ32" s="25"/>
      <c r="BKA32" s="25"/>
      <c r="BKB32" s="25"/>
      <c r="BKC32" s="25"/>
      <c r="BKD32" s="25"/>
      <c r="BKE32" s="25"/>
      <c r="BKF32" s="25"/>
      <c r="BKG32" s="25"/>
      <c r="BKH32" s="25"/>
      <c r="BKI32" s="25"/>
      <c r="BKJ32" s="25"/>
      <c r="BKK32" s="25"/>
      <c r="BKL32" s="25"/>
      <c r="BKM32" s="25"/>
      <c r="BKN32" s="25"/>
      <c r="BKO32" s="25"/>
      <c r="BKP32" s="25"/>
      <c r="BKQ32" s="25"/>
      <c r="BKR32" s="25"/>
      <c r="BKS32" s="25"/>
      <c r="BKT32" s="25"/>
      <c r="BKU32" s="25"/>
      <c r="BKV32" s="25"/>
      <c r="BKW32" s="25"/>
      <c r="BKX32" s="25"/>
      <c r="BKY32" s="25"/>
      <c r="BKZ32" s="25"/>
      <c r="BLA32" s="25"/>
      <c r="BLB32" s="25"/>
      <c r="BLC32" s="25"/>
      <c r="BLD32" s="25"/>
      <c r="BLE32" s="25"/>
      <c r="BLF32" s="25"/>
      <c r="BLG32" s="25"/>
      <c r="BLH32" s="25"/>
      <c r="BLI32" s="25"/>
      <c r="BLJ32" s="25"/>
      <c r="BLK32" s="25"/>
      <c r="BLL32" s="25"/>
      <c r="BLM32" s="25"/>
      <c r="BLN32" s="25"/>
      <c r="BLO32" s="25"/>
      <c r="BLP32" s="25"/>
      <c r="BLQ32" s="25"/>
      <c r="BLR32" s="25"/>
      <c r="BLS32" s="25"/>
      <c r="BLT32" s="25"/>
      <c r="BLU32" s="25"/>
      <c r="BLV32" s="25"/>
      <c r="BLW32" s="25"/>
      <c r="BLX32" s="25"/>
      <c r="BLY32" s="25"/>
      <c r="BLZ32" s="25"/>
      <c r="BMA32" s="25"/>
      <c r="BMB32" s="25"/>
      <c r="BMC32" s="25"/>
      <c r="BMD32" s="25"/>
      <c r="BME32" s="25"/>
      <c r="BMF32" s="25"/>
      <c r="BMG32" s="25"/>
      <c r="BMH32" s="25"/>
      <c r="BMI32" s="25"/>
      <c r="BMJ32" s="25"/>
      <c r="BMK32" s="25"/>
      <c r="BML32" s="25"/>
      <c r="BMM32" s="25"/>
      <c r="BMN32" s="25"/>
      <c r="BMO32" s="25"/>
      <c r="BMP32" s="25"/>
      <c r="BMQ32" s="25"/>
      <c r="BMR32" s="25"/>
      <c r="BMS32" s="25"/>
      <c r="BMT32" s="25"/>
      <c r="BMU32" s="25"/>
      <c r="BMV32" s="25"/>
      <c r="BMW32" s="25"/>
      <c r="BMX32" s="25"/>
      <c r="BMY32" s="25"/>
      <c r="BMZ32" s="25"/>
      <c r="BNA32" s="25"/>
      <c r="BNB32" s="25"/>
      <c r="BNC32" s="25"/>
      <c r="BND32" s="25"/>
      <c r="BNE32" s="25"/>
      <c r="BNF32" s="25"/>
      <c r="BNG32" s="25"/>
      <c r="BNH32" s="25"/>
      <c r="BNI32" s="25"/>
      <c r="BNJ32" s="25"/>
      <c r="BNK32" s="25"/>
      <c r="BNL32" s="25"/>
      <c r="BNM32" s="25"/>
      <c r="BNN32" s="25"/>
      <c r="BNO32" s="25"/>
      <c r="BNP32" s="25"/>
      <c r="BNQ32" s="25"/>
      <c r="BNR32" s="25"/>
      <c r="BNS32" s="25"/>
      <c r="BNT32" s="25"/>
      <c r="BNU32" s="25"/>
      <c r="BNV32" s="25"/>
      <c r="BNW32" s="25"/>
      <c r="BNX32" s="25"/>
      <c r="BNY32" s="25"/>
      <c r="BNZ32" s="25"/>
      <c r="BOA32" s="25"/>
      <c r="BOB32" s="25"/>
      <c r="BOC32" s="25"/>
      <c r="BOD32" s="25"/>
      <c r="BOE32" s="25"/>
      <c r="BOF32" s="25"/>
      <c r="BOG32" s="25"/>
      <c r="BOH32" s="25"/>
      <c r="BOI32" s="25"/>
      <c r="BOJ32" s="25"/>
      <c r="BOK32" s="25"/>
      <c r="BOL32" s="25"/>
      <c r="BOM32" s="25"/>
      <c r="BON32" s="25"/>
      <c r="BOO32" s="25"/>
      <c r="BOP32" s="25"/>
      <c r="BOQ32" s="25"/>
      <c r="BOR32" s="25"/>
      <c r="BOS32" s="25"/>
      <c r="BOT32" s="25"/>
      <c r="BOU32" s="25"/>
      <c r="BOV32" s="25"/>
      <c r="BOW32" s="25"/>
      <c r="BOX32" s="25"/>
      <c r="BOY32" s="25"/>
      <c r="BOZ32" s="25"/>
      <c r="BPA32" s="25"/>
      <c r="BPB32" s="25"/>
      <c r="BPC32" s="25"/>
      <c r="BPD32" s="25"/>
      <c r="BPE32" s="25"/>
      <c r="BPF32" s="25"/>
      <c r="BPG32" s="25"/>
      <c r="BPH32" s="25"/>
      <c r="BPI32" s="25"/>
      <c r="BPJ32" s="25"/>
      <c r="BPK32" s="25"/>
      <c r="BPL32" s="25"/>
      <c r="BPM32" s="25"/>
      <c r="BPN32" s="25"/>
      <c r="BPO32" s="25"/>
      <c r="BPP32" s="25"/>
      <c r="BPQ32" s="25"/>
      <c r="BPR32" s="25"/>
      <c r="BPS32" s="25"/>
      <c r="BPT32" s="25"/>
      <c r="BPU32" s="25"/>
      <c r="BPV32" s="25"/>
      <c r="BPW32" s="25"/>
      <c r="BPX32" s="25"/>
      <c r="BPY32" s="25"/>
      <c r="BPZ32" s="25"/>
      <c r="BQA32" s="25"/>
      <c r="BQB32" s="25"/>
      <c r="BQC32" s="25"/>
      <c r="BQD32" s="25"/>
      <c r="BQE32" s="25"/>
      <c r="BQF32" s="25"/>
      <c r="BQG32" s="25"/>
      <c r="BQH32" s="25"/>
      <c r="BQI32" s="25"/>
      <c r="BQJ32" s="25"/>
      <c r="BQK32" s="25"/>
      <c r="BQL32" s="25"/>
      <c r="BQM32" s="25"/>
      <c r="BQN32" s="25"/>
      <c r="BQO32" s="25"/>
      <c r="BQP32" s="25"/>
      <c r="BQQ32" s="25"/>
      <c r="BQR32" s="25"/>
      <c r="BQS32" s="25"/>
      <c r="BQT32" s="25"/>
      <c r="BQU32" s="25"/>
      <c r="BQV32" s="25"/>
      <c r="BQW32" s="25"/>
      <c r="BQX32" s="25"/>
      <c r="BQY32" s="25"/>
      <c r="BQZ32" s="25"/>
      <c r="BRA32" s="25"/>
      <c r="BRB32" s="25"/>
      <c r="BRC32" s="25"/>
      <c r="BRD32" s="25"/>
      <c r="BRE32" s="25"/>
      <c r="BRF32" s="25"/>
      <c r="BRG32" s="25"/>
      <c r="BRH32" s="25"/>
      <c r="BRI32" s="25"/>
      <c r="BRJ32" s="25"/>
      <c r="BRK32" s="25"/>
      <c r="BRL32" s="25"/>
      <c r="BRM32" s="25"/>
      <c r="BRN32" s="25"/>
      <c r="BRO32" s="25"/>
      <c r="BRP32" s="25"/>
      <c r="BRQ32" s="25"/>
      <c r="BRR32" s="25"/>
      <c r="BRS32" s="25"/>
      <c r="BRT32" s="25"/>
      <c r="BRU32" s="25"/>
      <c r="BRV32" s="25"/>
      <c r="BRW32" s="25"/>
      <c r="BRX32" s="25"/>
      <c r="BRY32" s="25"/>
      <c r="BRZ32" s="25"/>
      <c r="BSA32" s="25"/>
      <c r="BSB32" s="25"/>
      <c r="BSC32" s="25"/>
      <c r="BSD32" s="25"/>
      <c r="BSE32" s="25"/>
      <c r="BSF32" s="25"/>
      <c r="BSG32" s="25"/>
      <c r="BSH32" s="25"/>
      <c r="BSI32" s="25"/>
      <c r="BSJ32" s="25"/>
      <c r="BSK32" s="25"/>
      <c r="BSL32" s="25"/>
      <c r="BSM32" s="25"/>
      <c r="BSN32" s="25"/>
      <c r="BSO32" s="25"/>
      <c r="BSP32" s="25"/>
      <c r="BSQ32" s="25"/>
      <c r="BSR32" s="25"/>
      <c r="BSS32" s="25"/>
      <c r="BST32" s="25"/>
      <c r="BSU32" s="25"/>
      <c r="BSV32" s="25"/>
      <c r="BSW32" s="25"/>
      <c r="BSX32" s="25"/>
      <c r="BSY32" s="25"/>
      <c r="BSZ32" s="25"/>
      <c r="BTA32" s="25"/>
      <c r="BTB32" s="25"/>
      <c r="BTC32" s="25"/>
      <c r="BTD32" s="25"/>
      <c r="BTE32" s="25"/>
      <c r="BTF32" s="25"/>
      <c r="BTG32" s="25"/>
      <c r="BTH32" s="25"/>
      <c r="BTI32" s="25"/>
      <c r="BTJ32" s="25"/>
      <c r="BTK32" s="25"/>
      <c r="BTL32" s="25"/>
      <c r="BTM32" s="25"/>
      <c r="BTN32" s="25"/>
      <c r="BTO32" s="25"/>
      <c r="BTP32" s="25"/>
      <c r="BTQ32" s="25"/>
      <c r="BTR32" s="25"/>
      <c r="BTS32" s="25"/>
      <c r="BTT32" s="25"/>
      <c r="BTU32" s="25"/>
      <c r="BTV32" s="25"/>
      <c r="BTW32" s="25"/>
      <c r="BTX32" s="25"/>
      <c r="BTY32" s="25"/>
      <c r="BTZ32" s="25"/>
      <c r="BUA32" s="25"/>
      <c r="BUB32" s="25"/>
      <c r="BUC32" s="25"/>
      <c r="BUD32" s="25"/>
      <c r="BUE32" s="25"/>
      <c r="BUF32" s="25"/>
      <c r="BUG32" s="25"/>
      <c r="BUH32" s="25"/>
      <c r="BUI32" s="25"/>
      <c r="BUJ32" s="25"/>
      <c r="BUK32" s="25"/>
      <c r="BUL32" s="25"/>
      <c r="BUM32" s="25"/>
      <c r="BUN32" s="25"/>
      <c r="BUO32" s="25"/>
      <c r="BUP32" s="25"/>
      <c r="BUQ32" s="25"/>
      <c r="BUR32" s="25"/>
      <c r="BUS32" s="25"/>
      <c r="BUT32" s="25"/>
      <c r="BUU32" s="25"/>
      <c r="BUV32" s="25"/>
      <c r="BUW32" s="25"/>
      <c r="BUX32" s="25"/>
      <c r="BUY32" s="25"/>
      <c r="BUZ32" s="25"/>
      <c r="BVA32" s="25"/>
      <c r="BVB32" s="25"/>
      <c r="BVC32" s="25"/>
      <c r="BVD32" s="25"/>
      <c r="BVE32" s="25"/>
      <c r="BVF32" s="25"/>
      <c r="BVG32" s="25"/>
      <c r="BVH32" s="25"/>
      <c r="BVI32" s="25"/>
      <c r="BVJ32" s="25"/>
      <c r="BVK32" s="25"/>
      <c r="BVL32" s="25"/>
      <c r="BVM32" s="25"/>
      <c r="BVN32" s="25"/>
      <c r="BVO32" s="25"/>
      <c r="BVP32" s="25"/>
      <c r="BVQ32" s="25"/>
      <c r="BVR32" s="25"/>
      <c r="BVS32" s="25"/>
      <c r="BVT32" s="25"/>
      <c r="BVU32" s="25"/>
      <c r="BVV32" s="25"/>
      <c r="BVW32" s="25"/>
      <c r="BVX32" s="25"/>
      <c r="BVY32" s="25"/>
      <c r="BVZ32" s="25"/>
      <c r="BWA32" s="25"/>
      <c r="BWB32" s="25"/>
      <c r="BWC32" s="25"/>
      <c r="BWD32" s="25"/>
      <c r="BWE32" s="25"/>
      <c r="BWF32" s="25"/>
      <c r="BWG32" s="25"/>
      <c r="BWH32" s="25"/>
      <c r="BWI32" s="25"/>
      <c r="BWJ32" s="25"/>
      <c r="BWK32" s="25"/>
      <c r="BWL32" s="25"/>
      <c r="BWM32" s="25"/>
      <c r="BWN32" s="25"/>
      <c r="BWO32" s="25"/>
      <c r="BWP32" s="25"/>
      <c r="BWQ32" s="25"/>
      <c r="BWR32" s="25"/>
      <c r="BWS32" s="25"/>
      <c r="BWT32" s="25"/>
      <c r="BWU32" s="25"/>
      <c r="BWV32" s="25"/>
      <c r="BWW32" s="25"/>
      <c r="BWX32" s="25"/>
      <c r="BWY32" s="25"/>
      <c r="BWZ32" s="25"/>
      <c r="BXA32" s="25"/>
      <c r="BXB32" s="25"/>
      <c r="BXC32" s="25"/>
      <c r="BXD32" s="25"/>
      <c r="BXE32" s="25"/>
      <c r="BXF32" s="25"/>
      <c r="BXG32" s="25"/>
      <c r="BXH32" s="25"/>
      <c r="BXI32" s="25"/>
      <c r="BXJ32" s="25"/>
      <c r="BXK32" s="25"/>
      <c r="BXL32" s="25"/>
      <c r="BXM32" s="25"/>
      <c r="BXN32" s="25"/>
      <c r="BXO32" s="25"/>
      <c r="BXP32" s="25"/>
      <c r="BXQ32" s="25"/>
      <c r="BXR32" s="25"/>
      <c r="BXS32" s="25"/>
      <c r="BXT32" s="25"/>
      <c r="BXU32" s="25"/>
      <c r="BXV32" s="25"/>
      <c r="BXW32" s="25"/>
      <c r="BXX32" s="25"/>
      <c r="BXY32" s="25"/>
      <c r="BXZ32" s="25"/>
      <c r="BYA32" s="25"/>
      <c r="BYB32" s="25"/>
      <c r="BYC32" s="25"/>
      <c r="BYD32" s="25"/>
      <c r="BYE32" s="25"/>
      <c r="BYF32" s="25"/>
      <c r="BYG32" s="25"/>
      <c r="BYH32" s="25"/>
      <c r="BYI32" s="25"/>
      <c r="BYJ32" s="25"/>
      <c r="BYK32" s="25"/>
      <c r="BYL32" s="25"/>
      <c r="BYM32" s="25"/>
      <c r="BYN32" s="25"/>
      <c r="BYO32" s="25"/>
      <c r="BYP32" s="25"/>
      <c r="BYQ32" s="25"/>
      <c r="BYR32" s="25"/>
      <c r="BYS32" s="25"/>
      <c r="BYT32" s="25"/>
      <c r="BYU32" s="25"/>
      <c r="BYV32" s="25"/>
      <c r="BYW32" s="25"/>
      <c r="BYX32" s="25"/>
      <c r="BYY32" s="25"/>
      <c r="BYZ32" s="25"/>
      <c r="BZA32" s="25"/>
      <c r="BZB32" s="25"/>
      <c r="BZC32" s="25"/>
      <c r="BZD32" s="25"/>
      <c r="BZE32" s="25"/>
      <c r="BZF32" s="25"/>
      <c r="BZG32" s="25"/>
      <c r="BZH32" s="25"/>
      <c r="BZI32" s="25"/>
      <c r="BZJ32" s="25"/>
      <c r="BZK32" s="25"/>
      <c r="BZL32" s="25"/>
      <c r="BZM32" s="25"/>
      <c r="BZN32" s="25"/>
      <c r="BZO32" s="25"/>
      <c r="BZP32" s="25"/>
      <c r="BZQ32" s="25"/>
      <c r="BZR32" s="25"/>
      <c r="BZS32" s="25"/>
      <c r="BZT32" s="25"/>
      <c r="BZU32" s="25"/>
      <c r="BZV32" s="25"/>
      <c r="BZW32" s="25"/>
      <c r="BZX32" s="25"/>
      <c r="BZY32" s="25"/>
      <c r="BZZ32" s="25"/>
      <c r="CAA32" s="25"/>
      <c r="CAB32" s="25"/>
      <c r="CAC32" s="25"/>
      <c r="CAD32" s="25"/>
      <c r="CAE32" s="25"/>
      <c r="CAF32" s="25"/>
      <c r="CAG32" s="25"/>
      <c r="CAH32" s="25"/>
      <c r="CAI32" s="25"/>
      <c r="CAJ32" s="25"/>
      <c r="CAK32" s="25"/>
      <c r="CAL32" s="25"/>
      <c r="CAM32" s="25"/>
      <c r="CAN32" s="25"/>
      <c r="CAO32" s="25"/>
      <c r="CAP32" s="25"/>
      <c r="CAQ32" s="25"/>
      <c r="CAR32" s="25"/>
      <c r="CAS32" s="25"/>
      <c r="CAT32" s="25"/>
      <c r="CAU32" s="25"/>
      <c r="CAV32" s="25"/>
      <c r="CAW32" s="25"/>
      <c r="CAX32" s="25"/>
      <c r="CAY32" s="25"/>
      <c r="CAZ32" s="25"/>
      <c r="CBA32" s="25"/>
      <c r="CBB32" s="25"/>
      <c r="CBC32" s="25"/>
      <c r="CBD32" s="25"/>
      <c r="CBE32" s="25"/>
      <c r="CBF32" s="25"/>
      <c r="CBG32" s="25"/>
      <c r="CBH32" s="25"/>
      <c r="CBI32" s="25"/>
      <c r="CBJ32" s="25"/>
      <c r="CBK32" s="25"/>
      <c r="CBL32" s="25"/>
      <c r="CBM32" s="25"/>
      <c r="CBN32" s="25"/>
      <c r="CBO32" s="25"/>
      <c r="CBP32" s="25"/>
      <c r="CBQ32" s="25"/>
      <c r="CBR32" s="25"/>
      <c r="CBS32" s="25"/>
      <c r="CBT32" s="25"/>
      <c r="CBU32" s="25"/>
      <c r="CBV32" s="25"/>
      <c r="CBW32" s="25"/>
      <c r="CBX32" s="25"/>
      <c r="CBY32" s="25"/>
      <c r="CBZ32" s="25"/>
      <c r="CCA32" s="25"/>
      <c r="CCB32" s="25"/>
      <c r="CCC32" s="25"/>
      <c r="CCD32" s="25"/>
      <c r="CCE32" s="25"/>
      <c r="CCF32" s="25"/>
      <c r="CCG32" s="25"/>
      <c r="CCH32" s="25"/>
      <c r="CCI32" s="25"/>
      <c r="CCJ32" s="25"/>
      <c r="CCK32" s="25"/>
      <c r="CCL32" s="25"/>
      <c r="CCM32" s="25"/>
      <c r="CCN32" s="25"/>
      <c r="CCO32" s="25"/>
      <c r="CCP32" s="25"/>
      <c r="CCQ32" s="25"/>
      <c r="CCR32" s="25"/>
      <c r="CCS32" s="25"/>
      <c r="CCT32" s="25"/>
      <c r="CCU32" s="25"/>
      <c r="CCV32" s="25"/>
      <c r="CCW32" s="25"/>
      <c r="CCX32" s="25"/>
      <c r="CCY32" s="25"/>
      <c r="CCZ32" s="25"/>
      <c r="CDA32" s="25"/>
      <c r="CDB32" s="25"/>
      <c r="CDC32" s="25"/>
      <c r="CDD32" s="25"/>
      <c r="CDE32" s="25"/>
      <c r="CDF32" s="25"/>
      <c r="CDG32" s="25"/>
      <c r="CDH32" s="25"/>
      <c r="CDI32" s="25"/>
      <c r="CDJ32" s="25"/>
      <c r="CDK32" s="25"/>
      <c r="CDL32" s="25"/>
      <c r="CDM32" s="25"/>
      <c r="CDN32" s="25"/>
      <c r="CDO32" s="25"/>
      <c r="CDP32" s="25"/>
      <c r="CDQ32" s="25"/>
      <c r="CDR32" s="25"/>
      <c r="CDS32" s="25"/>
      <c r="CDT32" s="25"/>
      <c r="CDU32" s="25"/>
      <c r="CDV32" s="25"/>
      <c r="CDW32" s="25"/>
      <c r="CDX32" s="25"/>
      <c r="CDY32" s="25"/>
      <c r="CDZ32" s="25"/>
      <c r="CEA32" s="25"/>
      <c r="CEB32" s="25"/>
      <c r="CEC32" s="25"/>
      <c r="CED32" s="25"/>
      <c r="CEE32" s="25"/>
      <c r="CEF32" s="25"/>
      <c r="CEG32" s="25"/>
      <c r="CEH32" s="25"/>
      <c r="CEI32" s="25"/>
      <c r="CEJ32" s="25"/>
      <c r="CEK32" s="25"/>
      <c r="CEL32" s="25"/>
      <c r="CEM32" s="25"/>
      <c r="CEN32" s="25"/>
      <c r="CEO32" s="25"/>
      <c r="CEP32" s="25"/>
      <c r="CEQ32" s="25"/>
      <c r="CER32" s="25"/>
      <c r="CES32" s="25"/>
      <c r="CET32" s="25"/>
      <c r="CEU32" s="25"/>
      <c r="CEV32" s="25"/>
      <c r="CEW32" s="25"/>
      <c r="CEX32" s="25"/>
      <c r="CEY32" s="25"/>
      <c r="CEZ32" s="25"/>
      <c r="CFA32" s="25"/>
      <c r="CFB32" s="25"/>
      <c r="CFC32" s="25"/>
      <c r="CFD32" s="25"/>
      <c r="CFE32" s="25"/>
      <c r="CFF32" s="25"/>
      <c r="CFG32" s="25"/>
      <c r="CFH32" s="25"/>
      <c r="CFI32" s="25"/>
      <c r="CFJ32" s="25"/>
      <c r="CFK32" s="25"/>
      <c r="CFL32" s="25"/>
      <c r="CFM32" s="25"/>
      <c r="CFN32" s="25"/>
      <c r="CFO32" s="25"/>
      <c r="CFP32" s="25"/>
      <c r="CFQ32" s="25"/>
      <c r="CFR32" s="25"/>
      <c r="CFS32" s="25"/>
      <c r="CFT32" s="25"/>
      <c r="CFU32" s="25"/>
      <c r="CFV32" s="25"/>
      <c r="CFW32" s="25"/>
      <c r="CFX32" s="25"/>
      <c r="CFY32" s="25"/>
      <c r="CFZ32" s="25"/>
      <c r="CGA32" s="25"/>
      <c r="CGB32" s="25"/>
      <c r="CGC32" s="25"/>
      <c r="CGD32" s="25"/>
      <c r="CGE32" s="25"/>
      <c r="CGF32" s="25"/>
      <c r="CGG32" s="25"/>
      <c r="CGH32" s="25"/>
      <c r="CGI32" s="25"/>
      <c r="CGJ32" s="25"/>
      <c r="CGK32" s="25"/>
      <c r="CGL32" s="25"/>
      <c r="CGM32" s="25"/>
      <c r="CGN32" s="25"/>
      <c r="CGO32" s="25"/>
      <c r="CGP32" s="25"/>
      <c r="CGQ32" s="25"/>
      <c r="CGR32" s="25"/>
      <c r="CGS32" s="25"/>
      <c r="CGT32" s="25"/>
      <c r="CGU32" s="25"/>
      <c r="CGV32" s="25"/>
      <c r="CGW32" s="25"/>
      <c r="CGX32" s="25"/>
      <c r="CGY32" s="25"/>
      <c r="CGZ32" s="25"/>
      <c r="CHA32" s="25"/>
      <c r="CHB32" s="25"/>
      <c r="CHC32" s="25"/>
      <c r="CHD32" s="25"/>
      <c r="CHE32" s="25"/>
      <c r="CHF32" s="25"/>
      <c r="CHG32" s="25"/>
      <c r="CHH32" s="25"/>
      <c r="CHI32" s="25"/>
      <c r="CHJ32" s="25"/>
      <c r="CHK32" s="25"/>
      <c r="CHL32" s="25"/>
      <c r="CHM32" s="25"/>
      <c r="CHN32" s="25"/>
      <c r="CHO32" s="25"/>
      <c r="CHP32" s="25"/>
      <c r="CHQ32" s="25"/>
      <c r="CHR32" s="25"/>
      <c r="CHS32" s="25"/>
      <c r="CHT32" s="25"/>
      <c r="CHU32" s="25"/>
      <c r="CHV32" s="25"/>
      <c r="CHW32" s="25"/>
      <c r="CHX32" s="25"/>
      <c r="CHY32" s="25"/>
      <c r="CHZ32" s="25"/>
      <c r="CIA32" s="25"/>
      <c r="CIB32" s="25"/>
      <c r="CIC32" s="25"/>
      <c r="CID32" s="25"/>
      <c r="CIE32" s="25"/>
      <c r="CIF32" s="25"/>
      <c r="CIG32" s="25"/>
      <c r="CIH32" s="25"/>
      <c r="CII32" s="25"/>
      <c r="CIJ32" s="25"/>
      <c r="CIK32" s="25"/>
      <c r="CIL32" s="25"/>
      <c r="CIM32" s="25"/>
      <c r="CIN32" s="25"/>
      <c r="CIO32" s="25"/>
      <c r="CIP32" s="25"/>
      <c r="CIQ32" s="25"/>
      <c r="CIR32" s="25"/>
      <c r="CIS32" s="25"/>
      <c r="CIT32" s="25"/>
      <c r="CIU32" s="25"/>
      <c r="CIV32" s="25"/>
      <c r="CIW32" s="25"/>
      <c r="CIX32" s="25"/>
      <c r="CIY32" s="25"/>
      <c r="CIZ32" s="25"/>
      <c r="CJA32" s="25"/>
      <c r="CJB32" s="25"/>
      <c r="CJC32" s="25"/>
      <c r="CJD32" s="25"/>
      <c r="CJE32" s="25"/>
      <c r="CJF32" s="25"/>
      <c r="CJG32" s="25"/>
      <c r="CJH32" s="25"/>
      <c r="CJI32" s="25"/>
      <c r="CJJ32" s="25"/>
      <c r="CJK32" s="25"/>
      <c r="CJL32" s="25"/>
      <c r="CJM32" s="25"/>
      <c r="CJN32" s="25"/>
      <c r="CJO32" s="25"/>
      <c r="CJP32" s="25"/>
      <c r="CJQ32" s="25"/>
      <c r="CJR32" s="25"/>
      <c r="CJS32" s="25"/>
      <c r="CJT32" s="25"/>
      <c r="CJU32" s="25"/>
      <c r="CJV32" s="25"/>
      <c r="CJW32" s="25"/>
      <c r="CJX32" s="25"/>
      <c r="CJY32" s="25"/>
      <c r="CJZ32" s="25"/>
      <c r="CKA32" s="25"/>
      <c r="CKB32" s="25"/>
      <c r="CKC32" s="25"/>
      <c r="CKD32" s="25"/>
      <c r="CKE32" s="25"/>
      <c r="CKF32" s="25"/>
      <c r="CKG32" s="25"/>
      <c r="CKH32" s="25"/>
      <c r="CKI32" s="25"/>
      <c r="CKJ32" s="25"/>
      <c r="CKK32" s="25"/>
      <c r="CKL32" s="25"/>
      <c r="CKM32" s="25"/>
      <c r="CKN32" s="25"/>
      <c r="CKO32" s="25"/>
      <c r="CKP32" s="25"/>
      <c r="CKQ32" s="25"/>
      <c r="CKR32" s="25"/>
      <c r="CKS32" s="25"/>
      <c r="CKT32" s="25"/>
      <c r="CKU32" s="25"/>
      <c r="CKV32" s="25"/>
      <c r="CKW32" s="25"/>
      <c r="CKX32" s="25"/>
      <c r="CKY32" s="25"/>
      <c r="CKZ32" s="25"/>
      <c r="CLA32" s="25"/>
      <c r="CLB32" s="25"/>
      <c r="CLC32" s="25"/>
      <c r="CLD32" s="25"/>
      <c r="CLE32" s="25"/>
      <c r="CLF32" s="25"/>
      <c r="CLG32" s="25"/>
      <c r="CLH32" s="25"/>
      <c r="CLI32" s="25"/>
      <c r="CLJ32" s="25"/>
      <c r="CLK32" s="25"/>
      <c r="CLL32" s="25"/>
      <c r="CLM32" s="25"/>
      <c r="CLN32" s="25"/>
      <c r="CLO32" s="25"/>
      <c r="CLP32" s="25"/>
      <c r="CLQ32" s="25"/>
      <c r="CLR32" s="25"/>
      <c r="CLS32" s="25"/>
      <c r="CLT32" s="25"/>
      <c r="CLU32" s="25"/>
      <c r="CLV32" s="25"/>
      <c r="CLW32" s="25"/>
      <c r="CLX32" s="25"/>
      <c r="CLY32" s="25"/>
      <c r="CLZ32" s="25"/>
      <c r="CMA32" s="25"/>
      <c r="CMB32" s="25"/>
      <c r="CMC32" s="25"/>
      <c r="CMD32" s="25"/>
      <c r="CME32" s="25"/>
      <c r="CMF32" s="25"/>
      <c r="CMG32" s="25"/>
      <c r="CMH32" s="25"/>
      <c r="CMI32" s="25"/>
      <c r="CMJ32" s="25"/>
      <c r="CMK32" s="25"/>
      <c r="CML32" s="25"/>
      <c r="CMM32" s="25"/>
      <c r="CMN32" s="25"/>
      <c r="CMO32" s="25"/>
      <c r="CMP32" s="25"/>
      <c r="CMQ32" s="25"/>
      <c r="CMR32" s="25"/>
      <c r="CMS32" s="25"/>
      <c r="CMT32" s="25"/>
      <c r="CMU32" s="25"/>
      <c r="CMV32" s="25"/>
      <c r="CMW32" s="25"/>
      <c r="CMX32" s="25"/>
      <c r="CMY32" s="25"/>
      <c r="CMZ32" s="25"/>
      <c r="CNA32" s="25"/>
      <c r="CNB32" s="25"/>
      <c r="CNC32" s="25"/>
      <c r="CND32" s="25"/>
      <c r="CNE32" s="25"/>
      <c r="CNF32" s="25"/>
      <c r="CNG32" s="25"/>
      <c r="CNH32" s="25"/>
      <c r="CNI32" s="25"/>
      <c r="CNJ32" s="25"/>
      <c r="CNK32" s="25"/>
      <c r="CNL32" s="25"/>
      <c r="CNM32" s="25"/>
      <c r="CNN32" s="25"/>
      <c r="CNO32" s="25"/>
      <c r="CNP32" s="25"/>
      <c r="CNQ32" s="25"/>
      <c r="CNR32" s="25"/>
      <c r="CNS32" s="25"/>
      <c r="CNT32" s="25"/>
      <c r="CNU32" s="25"/>
      <c r="CNV32" s="25"/>
      <c r="CNW32" s="25"/>
      <c r="CNX32" s="25"/>
      <c r="CNY32" s="25"/>
      <c r="CNZ32" s="25"/>
      <c r="COA32" s="25"/>
      <c r="COB32" s="25"/>
      <c r="COC32" s="25"/>
      <c r="COD32" s="25"/>
      <c r="COE32" s="25"/>
      <c r="COF32" s="25"/>
      <c r="COG32" s="25"/>
      <c r="COH32" s="25"/>
      <c r="COI32" s="25"/>
      <c r="COJ32" s="25"/>
      <c r="COK32" s="25"/>
      <c r="COL32" s="25"/>
      <c r="COM32" s="25"/>
      <c r="CON32" s="25"/>
      <c r="COO32" s="25"/>
      <c r="COP32" s="25"/>
      <c r="COQ32" s="25"/>
      <c r="COR32" s="25"/>
      <c r="COS32" s="25"/>
      <c r="COT32" s="25"/>
      <c r="COU32" s="25"/>
      <c r="COV32" s="25"/>
      <c r="COW32" s="25"/>
      <c r="COX32" s="25"/>
      <c r="COY32" s="25"/>
      <c r="COZ32" s="25"/>
      <c r="CPA32" s="25"/>
      <c r="CPB32" s="25"/>
      <c r="CPC32" s="25"/>
      <c r="CPD32" s="25"/>
      <c r="CPE32" s="25"/>
      <c r="CPF32" s="25"/>
      <c r="CPG32" s="25"/>
      <c r="CPH32" s="25"/>
      <c r="CPI32" s="25"/>
      <c r="CPJ32" s="25"/>
      <c r="CPK32" s="25"/>
      <c r="CPL32" s="25"/>
      <c r="CPM32" s="25"/>
      <c r="CPN32" s="25"/>
      <c r="CPO32" s="25"/>
      <c r="CPP32" s="25"/>
      <c r="CPQ32" s="25"/>
      <c r="CPR32" s="25"/>
      <c r="CPS32" s="25"/>
      <c r="CPT32" s="25"/>
      <c r="CPU32" s="25"/>
      <c r="CPV32" s="25"/>
      <c r="CPW32" s="25"/>
      <c r="CPX32" s="25"/>
      <c r="CPY32" s="25"/>
      <c r="CPZ32" s="25"/>
      <c r="CQA32" s="25"/>
      <c r="CQB32" s="25"/>
      <c r="CQC32" s="25"/>
      <c r="CQD32" s="25"/>
      <c r="CQE32" s="25"/>
      <c r="CQF32" s="25"/>
      <c r="CQG32" s="25"/>
      <c r="CQH32" s="25"/>
      <c r="CQI32" s="25"/>
      <c r="CQJ32" s="25"/>
      <c r="CQK32" s="25"/>
      <c r="CQL32" s="25"/>
      <c r="CQM32" s="25"/>
      <c r="CQN32" s="25"/>
      <c r="CQO32" s="25"/>
      <c r="CQP32" s="25"/>
      <c r="CQQ32" s="25"/>
      <c r="CQR32" s="25"/>
      <c r="CQS32" s="25"/>
      <c r="CQT32" s="25"/>
      <c r="CQU32" s="25"/>
      <c r="CQV32" s="25"/>
      <c r="CQW32" s="25"/>
      <c r="CQX32" s="25"/>
      <c r="CQY32" s="25"/>
      <c r="CQZ32" s="25"/>
      <c r="CRA32" s="25"/>
      <c r="CRB32" s="25"/>
      <c r="CRC32" s="25"/>
      <c r="CRD32" s="25"/>
      <c r="CRE32" s="25"/>
      <c r="CRF32" s="25"/>
      <c r="CRG32" s="25"/>
      <c r="CRH32" s="25"/>
      <c r="CRI32" s="25"/>
      <c r="CRJ32" s="25"/>
      <c r="CRK32" s="25"/>
      <c r="CRL32" s="25"/>
      <c r="CRM32" s="25"/>
      <c r="CRN32" s="25"/>
      <c r="CRO32" s="25"/>
      <c r="CRP32" s="25"/>
      <c r="CRQ32" s="25"/>
      <c r="CRR32" s="25"/>
      <c r="CRS32" s="25"/>
      <c r="CRT32" s="25"/>
      <c r="CRU32" s="25"/>
      <c r="CRV32" s="25"/>
      <c r="CRW32" s="25"/>
      <c r="CRX32" s="25"/>
      <c r="CRY32" s="25"/>
      <c r="CRZ32" s="25"/>
      <c r="CSA32" s="25"/>
      <c r="CSB32" s="25"/>
      <c r="CSC32" s="25"/>
      <c r="CSD32" s="25"/>
      <c r="CSE32" s="25"/>
      <c r="CSF32" s="25"/>
      <c r="CSG32" s="25"/>
      <c r="CSH32" s="25"/>
      <c r="CSI32" s="25"/>
      <c r="CSJ32" s="25"/>
      <c r="CSK32" s="25"/>
      <c r="CSL32" s="25"/>
      <c r="CSM32" s="25"/>
      <c r="CSN32" s="25"/>
      <c r="CSO32" s="25"/>
      <c r="CSP32" s="25"/>
      <c r="CSQ32" s="25"/>
      <c r="CSR32" s="25"/>
      <c r="CSS32" s="25"/>
      <c r="CST32" s="25"/>
      <c r="CSU32" s="25"/>
      <c r="CSV32" s="25"/>
      <c r="CSW32" s="25"/>
      <c r="CSX32" s="25"/>
      <c r="CSY32" s="25"/>
      <c r="CSZ32" s="25"/>
      <c r="CTA32" s="25"/>
      <c r="CTB32" s="25"/>
      <c r="CTC32" s="25"/>
      <c r="CTD32" s="25"/>
      <c r="CTE32" s="25"/>
      <c r="CTF32" s="25"/>
      <c r="CTG32" s="25"/>
      <c r="CTH32" s="25"/>
      <c r="CTI32" s="25"/>
      <c r="CTJ32" s="25"/>
      <c r="CTK32" s="25"/>
      <c r="CTL32" s="25"/>
      <c r="CTM32" s="25"/>
      <c r="CTN32" s="25"/>
      <c r="CTO32" s="25"/>
      <c r="CTP32" s="25"/>
      <c r="CTQ32" s="25"/>
      <c r="CTR32" s="25"/>
      <c r="CTS32" s="25"/>
      <c r="CTT32" s="25"/>
      <c r="CTU32" s="25"/>
      <c r="CTV32" s="25"/>
      <c r="CTW32" s="25"/>
      <c r="CTX32" s="25"/>
      <c r="CTY32" s="25"/>
      <c r="CTZ32" s="25"/>
      <c r="CUA32" s="25"/>
      <c r="CUB32" s="25"/>
      <c r="CUC32" s="25"/>
      <c r="CUD32" s="25"/>
      <c r="CUE32" s="25"/>
      <c r="CUF32" s="25"/>
      <c r="CUG32" s="25"/>
      <c r="CUH32" s="25"/>
      <c r="CUI32" s="25"/>
      <c r="CUJ32" s="25"/>
      <c r="CUK32" s="25"/>
      <c r="CUL32" s="25"/>
      <c r="CUM32" s="25"/>
      <c r="CUN32" s="25"/>
      <c r="CUO32" s="25"/>
      <c r="CUP32" s="25"/>
      <c r="CUQ32" s="25"/>
      <c r="CUR32" s="25"/>
      <c r="CUS32" s="25"/>
      <c r="CUT32" s="25"/>
      <c r="CUU32" s="25"/>
      <c r="CUV32" s="25"/>
      <c r="CUW32" s="25"/>
      <c r="CUX32" s="25"/>
      <c r="CUY32" s="25"/>
      <c r="CUZ32" s="25"/>
      <c r="CVA32" s="25"/>
      <c r="CVB32" s="25"/>
      <c r="CVC32" s="25"/>
      <c r="CVD32" s="25"/>
      <c r="CVE32" s="25"/>
      <c r="CVF32" s="25"/>
      <c r="CVG32" s="25"/>
      <c r="CVH32" s="25"/>
      <c r="CVI32" s="25"/>
      <c r="CVJ32" s="25"/>
      <c r="CVK32" s="25"/>
      <c r="CVL32" s="25"/>
      <c r="CVM32" s="25"/>
      <c r="CVN32" s="25"/>
      <c r="CVO32" s="25"/>
      <c r="CVP32" s="25"/>
      <c r="CVQ32" s="25"/>
      <c r="CVR32" s="25"/>
      <c r="CVS32" s="25"/>
      <c r="CVT32" s="25"/>
      <c r="CVU32" s="25"/>
      <c r="CVV32" s="25"/>
      <c r="CVW32" s="25"/>
      <c r="CVX32" s="25"/>
      <c r="CVY32" s="25"/>
      <c r="CVZ32" s="25"/>
      <c r="CWA32" s="25"/>
      <c r="CWB32" s="25"/>
      <c r="CWC32" s="25"/>
      <c r="CWD32" s="25"/>
      <c r="CWE32" s="25"/>
      <c r="CWF32" s="25"/>
      <c r="CWG32" s="25"/>
      <c r="CWH32" s="25"/>
      <c r="CWI32" s="25"/>
      <c r="CWJ32" s="25"/>
      <c r="CWK32" s="25"/>
      <c r="CWL32" s="25"/>
      <c r="CWM32" s="25"/>
      <c r="CWN32" s="25"/>
      <c r="CWO32" s="25"/>
      <c r="CWP32" s="25"/>
      <c r="CWQ32" s="25"/>
      <c r="CWR32" s="25"/>
      <c r="CWS32" s="25"/>
      <c r="CWT32" s="25"/>
      <c r="CWU32" s="25"/>
      <c r="CWV32" s="25"/>
      <c r="CWW32" s="25"/>
      <c r="CWX32" s="25"/>
      <c r="CWY32" s="25"/>
      <c r="CWZ32" s="25"/>
      <c r="CXA32" s="25"/>
      <c r="CXB32" s="25"/>
      <c r="CXC32" s="25"/>
      <c r="CXD32" s="25"/>
      <c r="CXE32" s="25"/>
      <c r="CXF32" s="25"/>
      <c r="CXG32" s="25"/>
      <c r="CXH32" s="25"/>
      <c r="CXI32" s="25"/>
      <c r="CXJ32" s="25"/>
      <c r="CXK32" s="25"/>
      <c r="CXL32" s="25"/>
      <c r="CXM32" s="25"/>
      <c r="CXN32" s="25"/>
      <c r="CXO32" s="25"/>
      <c r="CXP32" s="25"/>
      <c r="CXQ32" s="25"/>
      <c r="CXR32" s="25"/>
      <c r="CXS32" s="25"/>
      <c r="CXT32" s="25"/>
      <c r="CXU32" s="25"/>
      <c r="CXV32" s="25"/>
      <c r="CXW32" s="25"/>
      <c r="CXX32" s="25"/>
      <c r="CXY32" s="25"/>
      <c r="CXZ32" s="25"/>
      <c r="CYA32" s="25"/>
      <c r="CYB32" s="25"/>
      <c r="CYC32" s="25"/>
      <c r="CYD32" s="25"/>
      <c r="CYE32" s="25"/>
      <c r="CYF32" s="25"/>
      <c r="CYG32" s="25"/>
      <c r="CYH32" s="25"/>
      <c r="CYI32" s="25"/>
      <c r="CYJ32" s="25"/>
      <c r="CYK32" s="25"/>
      <c r="CYL32" s="25"/>
      <c r="CYM32" s="25"/>
      <c r="CYN32" s="25"/>
      <c r="CYO32" s="25"/>
      <c r="CYP32" s="25"/>
      <c r="CYQ32" s="25"/>
      <c r="CYR32" s="25"/>
      <c r="CYS32" s="25"/>
      <c r="CYT32" s="25"/>
      <c r="CYU32" s="25"/>
      <c r="CYV32" s="25"/>
      <c r="CYW32" s="25"/>
      <c r="CYX32" s="25"/>
      <c r="CYY32" s="25"/>
      <c r="CYZ32" s="25"/>
      <c r="CZA32" s="25"/>
      <c r="CZB32" s="25"/>
      <c r="CZC32" s="25"/>
      <c r="CZD32" s="25"/>
      <c r="CZE32" s="25"/>
      <c r="CZF32" s="25"/>
      <c r="CZG32" s="25"/>
      <c r="CZH32" s="25"/>
      <c r="CZI32" s="25"/>
      <c r="CZJ32" s="25"/>
      <c r="CZK32" s="25"/>
      <c r="CZL32" s="25"/>
      <c r="CZM32" s="25"/>
      <c r="CZN32" s="25"/>
      <c r="CZO32" s="25"/>
      <c r="CZP32" s="25"/>
      <c r="CZQ32" s="25"/>
      <c r="CZR32" s="25"/>
      <c r="CZS32" s="25"/>
      <c r="CZT32" s="25"/>
      <c r="CZU32" s="25"/>
      <c r="CZV32" s="25"/>
      <c r="CZW32" s="25"/>
      <c r="CZX32" s="25"/>
      <c r="CZY32" s="25"/>
      <c r="CZZ32" s="25"/>
      <c r="DAA32" s="25"/>
      <c r="DAB32" s="25"/>
      <c r="DAC32" s="25"/>
      <c r="DAD32" s="25"/>
      <c r="DAE32" s="25"/>
      <c r="DAF32" s="25"/>
      <c r="DAG32" s="25"/>
      <c r="DAH32" s="25"/>
      <c r="DAI32" s="25"/>
      <c r="DAJ32" s="25"/>
      <c r="DAK32" s="25"/>
      <c r="DAL32" s="25"/>
      <c r="DAM32" s="25"/>
      <c r="DAN32" s="25"/>
      <c r="DAO32" s="25"/>
      <c r="DAP32" s="25"/>
      <c r="DAQ32" s="25"/>
      <c r="DAR32" s="25"/>
      <c r="DAS32" s="25"/>
      <c r="DAT32" s="25"/>
      <c r="DAU32" s="25"/>
      <c r="DAV32" s="25"/>
      <c r="DAW32" s="25"/>
      <c r="DAX32" s="25"/>
      <c r="DAY32" s="25"/>
      <c r="DAZ32" s="25"/>
      <c r="DBA32" s="25"/>
      <c r="DBB32" s="25"/>
      <c r="DBC32" s="25"/>
      <c r="DBD32" s="25"/>
      <c r="DBE32" s="25"/>
      <c r="DBF32" s="25"/>
      <c r="DBG32" s="25"/>
      <c r="DBH32" s="25"/>
      <c r="DBI32" s="25"/>
      <c r="DBJ32" s="25"/>
      <c r="DBK32" s="25"/>
      <c r="DBL32" s="25"/>
      <c r="DBM32" s="25"/>
      <c r="DBN32" s="25"/>
      <c r="DBO32" s="25"/>
      <c r="DBP32" s="25"/>
      <c r="DBQ32" s="25"/>
      <c r="DBR32" s="25"/>
      <c r="DBS32" s="25"/>
      <c r="DBT32" s="25"/>
      <c r="DBU32" s="25"/>
      <c r="DBV32" s="25"/>
      <c r="DBW32" s="25"/>
      <c r="DBX32" s="25"/>
      <c r="DBY32" s="25"/>
      <c r="DBZ32" s="25"/>
      <c r="DCA32" s="25"/>
      <c r="DCB32" s="25"/>
      <c r="DCC32" s="25"/>
      <c r="DCD32" s="25"/>
      <c r="DCE32" s="25"/>
      <c r="DCF32" s="25"/>
      <c r="DCG32" s="25"/>
      <c r="DCH32" s="25"/>
      <c r="DCI32" s="25"/>
      <c r="DCJ32" s="25"/>
      <c r="DCK32" s="25"/>
      <c r="DCL32" s="25"/>
      <c r="DCM32" s="25"/>
      <c r="DCN32" s="25"/>
      <c r="DCO32" s="25"/>
      <c r="DCP32" s="25"/>
      <c r="DCQ32" s="25"/>
      <c r="DCR32" s="25"/>
      <c r="DCS32" s="25"/>
      <c r="DCT32" s="25"/>
      <c r="DCU32" s="25"/>
      <c r="DCV32" s="25"/>
      <c r="DCW32" s="25"/>
      <c r="DCX32" s="25"/>
      <c r="DCY32" s="25"/>
      <c r="DCZ32" s="25"/>
      <c r="DDA32" s="25"/>
      <c r="DDB32" s="25"/>
      <c r="DDC32" s="25"/>
      <c r="DDD32" s="25"/>
      <c r="DDE32" s="25"/>
      <c r="DDF32" s="25"/>
      <c r="DDG32" s="25"/>
      <c r="DDH32" s="25"/>
      <c r="DDI32" s="25"/>
      <c r="DDJ32" s="25"/>
      <c r="DDK32" s="25"/>
      <c r="DDL32" s="25"/>
      <c r="DDM32" s="25"/>
      <c r="DDN32" s="25"/>
      <c r="DDO32" s="25"/>
      <c r="DDP32" s="25"/>
      <c r="DDQ32" s="25"/>
      <c r="DDR32" s="25"/>
      <c r="DDS32" s="25"/>
      <c r="DDT32" s="25"/>
      <c r="DDU32" s="25"/>
      <c r="DDV32" s="25"/>
      <c r="DDW32" s="25"/>
      <c r="DDX32" s="25"/>
      <c r="DDY32" s="25"/>
      <c r="DDZ32" s="25"/>
      <c r="DEA32" s="25"/>
      <c r="DEB32" s="25"/>
      <c r="DEC32" s="25"/>
      <c r="DED32" s="25"/>
      <c r="DEE32" s="25"/>
      <c r="DEF32" s="25"/>
      <c r="DEG32" s="25"/>
      <c r="DEH32" s="25"/>
      <c r="DEI32" s="25"/>
      <c r="DEJ32" s="25"/>
      <c r="DEK32" s="25"/>
      <c r="DEL32" s="25"/>
      <c r="DEM32" s="25"/>
      <c r="DEN32" s="25"/>
      <c r="DEO32" s="25"/>
      <c r="DEP32" s="25"/>
      <c r="DEQ32" s="25"/>
      <c r="DER32" s="25"/>
      <c r="DES32" s="25"/>
      <c r="DET32" s="25"/>
      <c r="DEU32" s="25"/>
      <c r="DEV32" s="25"/>
      <c r="DEW32" s="25"/>
      <c r="DEX32" s="25"/>
      <c r="DEY32" s="25"/>
      <c r="DEZ32" s="25"/>
      <c r="DFA32" s="25"/>
      <c r="DFB32" s="25"/>
      <c r="DFC32" s="25"/>
      <c r="DFD32" s="25"/>
      <c r="DFE32" s="25"/>
      <c r="DFF32" s="25"/>
      <c r="DFG32" s="25"/>
      <c r="DFH32" s="25"/>
      <c r="DFI32" s="25"/>
      <c r="DFJ32" s="25"/>
      <c r="DFK32" s="25"/>
      <c r="DFL32" s="25"/>
      <c r="DFM32" s="25"/>
      <c r="DFN32" s="25"/>
      <c r="DFO32" s="25"/>
      <c r="DFP32" s="25"/>
      <c r="DFQ32" s="25"/>
      <c r="DFR32" s="25"/>
      <c r="DFS32" s="25"/>
      <c r="DFT32" s="25"/>
      <c r="DFU32" s="25"/>
      <c r="DFV32" s="25"/>
      <c r="DFW32" s="25"/>
      <c r="DFX32" s="25"/>
      <c r="DFY32" s="25"/>
      <c r="DFZ32" s="25"/>
      <c r="DGA32" s="25"/>
      <c r="DGB32" s="25"/>
      <c r="DGC32" s="25"/>
      <c r="DGD32" s="25"/>
      <c r="DGE32" s="25"/>
      <c r="DGF32" s="25"/>
      <c r="DGG32" s="25"/>
      <c r="DGH32" s="25"/>
      <c r="DGI32" s="25"/>
      <c r="DGJ32" s="25"/>
      <c r="DGK32" s="25"/>
      <c r="DGL32" s="25"/>
      <c r="DGM32" s="25"/>
      <c r="DGN32" s="25"/>
      <c r="DGO32" s="25"/>
      <c r="DGP32" s="25"/>
      <c r="DGQ32" s="25"/>
      <c r="DGR32" s="25"/>
      <c r="DGS32" s="25"/>
      <c r="DGT32" s="25"/>
      <c r="DGU32" s="25"/>
      <c r="DGV32" s="25"/>
      <c r="DGW32" s="25"/>
      <c r="DGX32" s="25"/>
      <c r="DGY32" s="25"/>
      <c r="DGZ32" s="25"/>
      <c r="DHA32" s="25"/>
      <c r="DHB32" s="25"/>
      <c r="DHC32" s="25"/>
      <c r="DHD32" s="25"/>
      <c r="DHE32" s="25"/>
      <c r="DHF32" s="25"/>
      <c r="DHG32" s="25"/>
      <c r="DHH32" s="25"/>
      <c r="DHI32" s="25"/>
      <c r="DHJ32" s="25"/>
      <c r="DHK32" s="25"/>
      <c r="DHL32" s="25"/>
      <c r="DHM32" s="25"/>
      <c r="DHN32" s="25"/>
      <c r="DHO32" s="25"/>
      <c r="DHP32" s="25"/>
      <c r="DHQ32" s="25"/>
      <c r="DHR32" s="25"/>
      <c r="DHS32" s="25"/>
      <c r="DHT32" s="25"/>
      <c r="DHU32" s="25"/>
      <c r="DHV32" s="25"/>
      <c r="DHW32" s="25"/>
      <c r="DHX32" s="25"/>
      <c r="DHY32" s="25"/>
      <c r="DHZ32" s="25"/>
      <c r="DIA32" s="25"/>
      <c r="DIB32" s="25"/>
      <c r="DIC32" s="25"/>
      <c r="DID32" s="25"/>
      <c r="DIE32" s="25"/>
      <c r="DIF32" s="25"/>
      <c r="DIG32" s="25"/>
      <c r="DIH32" s="25"/>
      <c r="DII32" s="25"/>
      <c r="DIJ32" s="25"/>
      <c r="DIK32" s="25"/>
      <c r="DIL32" s="25"/>
      <c r="DIM32" s="25"/>
      <c r="DIN32" s="25"/>
      <c r="DIO32" s="25"/>
      <c r="DIP32" s="25"/>
      <c r="DIQ32" s="25"/>
      <c r="DIR32" s="25"/>
      <c r="DIS32" s="25"/>
      <c r="DIT32" s="25"/>
      <c r="DIU32" s="25"/>
      <c r="DIV32" s="25"/>
      <c r="DIW32" s="25"/>
      <c r="DIX32" s="25"/>
      <c r="DIY32" s="25"/>
      <c r="DIZ32" s="25"/>
      <c r="DJA32" s="25"/>
      <c r="DJB32" s="25"/>
      <c r="DJC32" s="25"/>
      <c r="DJD32" s="25"/>
      <c r="DJE32" s="25"/>
      <c r="DJF32" s="25"/>
      <c r="DJG32" s="25"/>
      <c r="DJH32" s="25"/>
      <c r="DJI32" s="25"/>
      <c r="DJJ32" s="25"/>
      <c r="DJK32" s="25"/>
      <c r="DJL32" s="25"/>
      <c r="DJM32" s="25"/>
      <c r="DJN32" s="25"/>
      <c r="DJO32" s="25"/>
      <c r="DJP32" s="25"/>
      <c r="DJQ32" s="25"/>
      <c r="DJR32" s="25"/>
      <c r="DJS32" s="25"/>
      <c r="DJT32" s="25"/>
      <c r="DJU32" s="25"/>
      <c r="DJV32" s="25"/>
      <c r="DJW32" s="25"/>
      <c r="DJX32" s="25"/>
      <c r="DJY32" s="25"/>
      <c r="DJZ32" s="25"/>
      <c r="DKA32" s="25"/>
      <c r="DKB32" s="25"/>
      <c r="DKC32" s="25"/>
      <c r="DKD32" s="25"/>
      <c r="DKE32" s="25"/>
      <c r="DKF32" s="25"/>
      <c r="DKG32" s="25"/>
      <c r="DKH32" s="25"/>
      <c r="DKI32" s="25"/>
      <c r="DKJ32" s="25"/>
      <c r="DKK32" s="25"/>
      <c r="DKL32" s="25"/>
      <c r="DKM32" s="25"/>
      <c r="DKN32" s="25"/>
      <c r="DKO32" s="25"/>
      <c r="DKP32" s="25"/>
      <c r="DKQ32" s="25"/>
      <c r="DKR32" s="25"/>
      <c r="DKS32" s="25"/>
      <c r="DKT32" s="25"/>
      <c r="DKU32" s="25"/>
      <c r="DKV32" s="25"/>
      <c r="DKW32" s="25"/>
      <c r="DKX32" s="25"/>
      <c r="DKY32" s="25"/>
      <c r="DKZ32" s="25"/>
      <c r="DLA32" s="25"/>
      <c r="DLB32" s="25"/>
      <c r="DLC32" s="25"/>
      <c r="DLD32" s="25"/>
      <c r="DLE32" s="25"/>
      <c r="DLF32" s="25"/>
      <c r="DLG32" s="25"/>
      <c r="DLH32" s="25"/>
      <c r="DLI32" s="25"/>
      <c r="DLJ32" s="25"/>
      <c r="DLK32" s="25"/>
      <c r="DLL32" s="25"/>
      <c r="DLM32" s="25"/>
      <c r="DLN32" s="25"/>
      <c r="DLO32" s="25"/>
      <c r="DLP32" s="25"/>
      <c r="DLQ32" s="25"/>
      <c r="DLR32" s="25"/>
      <c r="DLS32" s="25"/>
      <c r="DLT32" s="25"/>
      <c r="DLU32" s="25"/>
      <c r="DLV32" s="25"/>
      <c r="DLW32" s="25"/>
      <c r="DLX32" s="25"/>
      <c r="DLY32" s="25"/>
      <c r="DLZ32" s="25"/>
      <c r="DMA32" s="25"/>
      <c r="DMB32" s="25"/>
      <c r="DMC32" s="25"/>
      <c r="DMD32" s="25"/>
      <c r="DME32" s="25"/>
      <c r="DMF32" s="25"/>
      <c r="DMG32" s="25"/>
      <c r="DMH32" s="25"/>
      <c r="DMI32" s="25"/>
      <c r="DMJ32" s="25"/>
      <c r="DMK32" s="25"/>
      <c r="DML32" s="25"/>
      <c r="DMM32" s="25"/>
      <c r="DMN32" s="25"/>
      <c r="DMO32" s="25"/>
      <c r="DMP32" s="25"/>
      <c r="DMQ32" s="25"/>
      <c r="DMR32" s="25"/>
      <c r="DMS32" s="25"/>
      <c r="DMT32" s="25"/>
      <c r="DMU32" s="25"/>
      <c r="DMV32" s="25"/>
      <c r="DMW32" s="25"/>
      <c r="DMX32" s="25"/>
      <c r="DMY32" s="25"/>
      <c r="DMZ32" s="25"/>
      <c r="DNA32" s="25"/>
      <c r="DNB32" s="25"/>
      <c r="DNC32" s="25"/>
      <c r="DND32" s="25"/>
      <c r="DNE32" s="25"/>
      <c r="DNF32" s="25"/>
      <c r="DNG32" s="25"/>
      <c r="DNH32" s="25"/>
      <c r="DNI32" s="25"/>
      <c r="DNJ32" s="25"/>
      <c r="DNK32" s="25"/>
      <c r="DNL32" s="25"/>
      <c r="DNM32" s="25"/>
      <c r="DNN32" s="25"/>
      <c r="DNO32" s="25"/>
      <c r="DNP32" s="25"/>
      <c r="DNQ32" s="25"/>
      <c r="DNR32" s="25"/>
      <c r="DNS32" s="25"/>
      <c r="DNT32" s="25"/>
      <c r="DNU32" s="25"/>
      <c r="DNV32" s="25"/>
      <c r="DNW32" s="25"/>
      <c r="DNX32" s="25"/>
      <c r="DNY32" s="25"/>
      <c r="DNZ32" s="25"/>
      <c r="DOA32" s="25"/>
      <c r="DOB32" s="25"/>
      <c r="DOC32" s="25"/>
      <c r="DOD32" s="25"/>
      <c r="DOE32" s="25"/>
      <c r="DOF32" s="25"/>
      <c r="DOG32" s="25"/>
      <c r="DOH32" s="25"/>
      <c r="DOI32" s="25"/>
      <c r="DOJ32" s="25"/>
      <c r="DOK32" s="25"/>
      <c r="DOL32" s="25"/>
      <c r="DOM32" s="25"/>
      <c r="DON32" s="25"/>
      <c r="DOO32" s="25"/>
      <c r="DOP32" s="25"/>
      <c r="DOQ32" s="25"/>
      <c r="DOR32" s="25"/>
      <c r="DOS32" s="25"/>
      <c r="DOT32" s="25"/>
      <c r="DOU32" s="25"/>
      <c r="DOV32" s="25"/>
      <c r="DOW32" s="25"/>
      <c r="DOX32" s="25"/>
      <c r="DOY32" s="25"/>
      <c r="DOZ32" s="25"/>
      <c r="DPA32" s="25"/>
      <c r="DPB32" s="25"/>
      <c r="DPC32" s="25"/>
      <c r="DPD32" s="25"/>
      <c r="DPE32" s="25"/>
      <c r="DPF32" s="25"/>
      <c r="DPG32" s="25"/>
      <c r="DPH32" s="25"/>
      <c r="DPI32" s="25"/>
      <c r="DPJ32" s="25"/>
      <c r="DPK32" s="25"/>
      <c r="DPL32" s="25"/>
      <c r="DPM32" s="25"/>
      <c r="DPN32" s="25"/>
      <c r="DPO32" s="25"/>
      <c r="DPP32" s="25"/>
      <c r="DPQ32" s="25"/>
      <c r="DPR32" s="25"/>
      <c r="DPS32" s="25"/>
      <c r="DPT32" s="25"/>
      <c r="DPU32" s="25"/>
      <c r="DPV32" s="25"/>
      <c r="DPW32" s="25"/>
      <c r="DPX32" s="25"/>
      <c r="DPY32" s="25"/>
      <c r="DPZ32" s="25"/>
      <c r="DQA32" s="25"/>
      <c r="DQB32" s="25"/>
      <c r="DQC32" s="25"/>
      <c r="DQD32" s="25"/>
      <c r="DQE32" s="25"/>
      <c r="DQF32" s="25"/>
      <c r="DQG32" s="25"/>
      <c r="DQH32" s="25"/>
      <c r="DQI32" s="25"/>
      <c r="DQJ32" s="25"/>
      <c r="DQK32" s="25"/>
      <c r="DQL32" s="25"/>
      <c r="DQM32" s="25"/>
      <c r="DQN32" s="25"/>
      <c r="DQO32" s="25"/>
      <c r="DQP32" s="25"/>
      <c r="DQQ32" s="25"/>
      <c r="DQR32" s="25"/>
      <c r="DQS32" s="25"/>
      <c r="DQT32" s="25"/>
      <c r="DQU32" s="25"/>
      <c r="DQV32" s="25"/>
      <c r="DQW32" s="25"/>
      <c r="DQX32" s="25"/>
      <c r="DQY32" s="25"/>
      <c r="DQZ32" s="25"/>
      <c r="DRA32" s="25"/>
      <c r="DRB32" s="25"/>
      <c r="DRC32" s="25"/>
      <c r="DRD32" s="25"/>
      <c r="DRE32" s="25"/>
      <c r="DRF32" s="25"/>
      <c r="DRG32" s="25"/>
      <c r="DRH32" s="25"/>
      <c r="DRI32" s="25"/>
      <c r="DRJ32" s="25"/>
      <c r="DRK32" s="25"/>
      <c r="DRL32" s="25"/>
      <c r="DRM32" s="25"/>
      <c r="DRN32" s="25"/>
      <c r="DRO32" s="25"/>
      <c r="DRP32" s="25"/>
      <c r="DRQ32" s="25"/>
      <c r="DRR32" s="25"/>
      <c r="DRS32" s="25"/>
      <c r="DRT32" s="25"/>
      <c r="DRU32" s="25"/>
      <c r="DRV32" s="25"/>
      <c r="DRW32" s="25"/>
      <c r="DRX32" s="25"/>
      <c r="DRY32" s="25"/>
      <c r="DRZ32" s="25"/>
      <c r="DSA32" s="25"/>
      <c r="DSB32" s="25"/>
      <c r="DSC32" s="25"/>
      <c r="DSD32" s="25"/>
      <c r="DSE32" s="25"/>
      <c r="DSF32" s="25"/>
      <c r="DSG32" s="25"/>
      <c r="DSH32" s="25"/>
      <c r="DSI32" s="25"/>
      <c r="DSJ32" s="25"/>
      <c r="DSK32" s="25"/>
      <c r="DSL32" s="25"/>
      <c r="DSM32" s="25"/>
      <c r="DSN32" s="25"/>
      <c r="DSO32" s="25"/>
      <c r="DSP32" s="25"/>
      <c r="DSQ32" s="25"/>
      <c r="DSR32" s="25"/>
      <c r="DSS32" s="25"/>
      <c r="DST32" s="25"/>
      <c r="DSU32" s="25"/>
      <c r="DSV32" s="25"/>
      <c r="DSW32" s="25"/>
      <c r="DSX32" s="25"/>
      <c r="DSY32" s="25"/>
      <c r="DSZ32" s="25"/>
      <c r="DTA32" s="25"/>
      <c r="DTB32" s="25"/>
      <c r="DTC32" s="25"/>
      <c r="DTD32" s="25"/>
      <c r="DTE32" s="25"/>
      <c r="DTF32" s="25"/>
      <c r="DTG32" s="25"/>
      <c r="DTH32" s="25"/>
      <c r="DTI32" s="25"/>
      <c r="DTJ32" s="25"/>
      <c r="DTK32" s="25"/>
      <c r="DTL32" s="25"/>
      <c r="DTM32" s="25"/>
      <c r="DTN32" s="25"/>
      <c r="DTO32" s="25"/>
      <c r="DTP32" s="25"/>
      <c r="DTQ32" s="25"/>
      <c r="DTR32" s="25"/>
      <c r="DTS32" s="25"/>
      <c r="DTT32" s="25"/>
      <c r="DTU32" s="25"/>
      <c r="DTV32" s="25"/>
      <c r="DTW32" s="25"/>
      <c r="DTX32" s="25"/>
      <c r="DTY32" s="25"/>
      <c r="DTZ32" s="25"/>
      <c r="DUA32" s="25"/>
      <c r="DUB32" s="25"/>
      <c r="DUC32" s="25"/>
      <c r="DUD32" s="25"/>
      <c r="DUE32" s="25"/>
      <c r="DUF32" s="25"/>
      <c r="DUG32" s="25"/>
      <c r="DUH32" s="25"/>
      <c r="DUI32" s="25"/>
      <c r="DUJ32" s="25"/>
      <c r="DUK32" s="25"/>
      <c r="DUL32" s="25"/>
      <c r="DUM32" s="25"/>
      <c r="DUN32" s="25"/>
      <c r="DUO32" s="25"/>
      <c r="DUP32" s="25"/>
      <c r="DUQ32" s="25"/>
      <c r="DUR32" s="25"/>
      <c r="DUS32" s="25"/>
      <c r="DUT32" s="25"/>
      <c r="DUU32" s="25"/>
      <c r="DUV32" s="25"/>
      <c r="DUW32" s="25"/>
      <c r="DUX32" s="25"/>
      <c r="DUY32" s="25"/>
      <c r="DUZ32" s="25"/>
      <c r="DVA32" s="25"/>
      <c r="DVB32" s="25"/>
      <c r="DVC32" s="25"/>
      <c r="DVD32" s="25"/>
      <c r="DVE32" s="25"/>
      <c r="DVF32" s="25"/>
      <c r="DVG32" s="25"/>
      <c r="DVH32" s="25"/>
      <c r="DVI32" s="25"/>
      <c r="DVJ32" s="25"/>
      <c r="DVK32" s="25"/>
      <c r="DVL32" s="25"/>
      <c r="DVM32" s="25"/>
      <c r="DVN32" s="25"/>
      <c r="DVO32" s="25"/>
      <c r="DVP32" s="25"/>
      <c r="DVQ32" s="25"/>
      <c r="DVR32" s="25"/>
      <c r="DVS32" s="25"/>
      <c r="DVT32" s="25"/>
      <c r="DVU32" s="25"/>
      <c r="DVV32" s="25"/>
      <c r="DVW32" s="25"/>
      <c r="DVX32" s="25"/>
      <c r="DVY32" s="25"/>
      <c r="DVZ32" s="25"/>
      <c r="DWA32" s="25"/>
      <c r="DWB32" s="25"/>
      <c r="DWC32" s="25"/>
      <c r="DWD32" s="25"/>
      <c r="DWE32" s="25"/>
      <c r="DWF32" s="25"/>
      <c r="DWG32" s="25"/>
      <c r="DWH32" s="25"/>
      <c r="DWI32" s="25"/>
      <c r="DWJ32" s="25"/>
      <c r="DWK32" s="25"/>
      <c r="DWL32" s="25"/>
      <c r="DWM32" s="25"/>
      <c r="DWN32" s="25"/>
      <c r="DWO32" s="25"/>
      <c r="DWP32" s="25"/>
      <c r="DWQ32" s="25"/>
      <c r="DWR32" s="25"/>
      <c r="DWS32" s="25"/>
      <c r="DWT32" s="25"/>
      <c r="DWU32" s="25"/>
      <c r="DWV32" s="25"/>
      <c r="DWW32" s="25"/>
      <c r="DWX32" s="25"/>
      <c r="DWY32" s="25"/>
      <c r="DWZ32" s="25"/>
      <c r="DXA32" s="25"/>
      <c r="DXB32" s="25"/>
      <c r="DXC32" s="25"/>
      <c r="DXD32" s="25"/>
      <c r="DXE32" s="25"/>
      <c r="DXF32" s="25"/>
      <c r="DXG32" s="25"/>
      <c r="DXH32" s="25"/>
      <c r="DXI32" s="25"/>
      <c r="DXJ32" s="25"/>
      <c r="DXK32" s="25"/>
      <c r="DXL32" s="25"/>
      <c r="DXM32" s="25"/>
      <c r="DXN32" s="25"/>
      <c r="DXO32" s="25"/>
      <c r="DXP32" s="25"/>
      <c r="DXQ32" s="25"/>
      <c r="DXR32" s="25"/>
      <c r="DXS32" s="25"/>
      <c r="DXT32" s="25"/>
      <c r="DXU32" s="25"/>
      <c r="DXV32" s="25"/>
      <c r="DXW32" s="25"/>
      <c r="DXX32" s="25"/>
      <c r="DXY32" s="25"/>
      <c r="DXZ32" s="25"/>
      <c r="DYA32" s="25"/>
      <c r="DYB32" s="25"/>
      <c r="DYC32" s="25"/>
      <c r="DYD32" s="25"/>
      <c r="DYE32" s="25"/>
      <c r="DYF32" s="25"/>
      <c r="DYG32" s="25"/>
      <c r="DYH32" s="25"/>
      <c r="DYI32" s="25"/>
      <c r="DYJ32" s="25"/>
      <c r="DYK32" s="25"/>
      <c r="DYL32" s="25"/>
      <c r="DYM32" s="25"/>
      <c r="DYN32" s="25"/>
      <c r="DYO32" s="25"/>
      <c r="DYP32" s="25"/>
      <c r="DYQ32" s="25"/>
      <c r="DYR32" s="25"/>
      <c r="DYS32" s="25"/>
      <c r="DYT32" s="25"/>
      <c r="DYU32" s="25"/>
      <c r="DYV32" s="25"/>
      <c r="DYW32" s="25"/>
      <c r="DYX32" s="25"/>
      <c r="DYY32" s="25"/>
      <c r="DYZ32" s="25"/>
      <c r="DZA32" s="25"/>
      <c r="DZB32" s="25"/>
      <c r="DZC32" s="25"/>
      <c r="DZD32" s="25"/>
      <c r="DZE32" s="25"/>
      <c r="DZF32" s="25"/>
      <c r="DZG32" s="25"/>
      <c r="DZH32" s="25"/>
      <c r="DZI32" s="25"/>
      <c r="DZJ32" s="25"/>
      <c r="DZK32" s="25"/>
      <c r="DZL32" s="25"/>
      <c r="DZM32" s="25"/>
      <c r="DZN32" s="25"/>
      <c r="DZO32" s="25"/>
      <c r="DZP32" s="25"/>
      <c r="DZQ32" s="25"/>
      <c r="DZR32" s="25"/>
      <c r="DZS32" s="25"/>
      <c r="DZT32" s="25"/>
      <c r="DZU32" s="25"/>
      <c r="DZV32" s="25"/>
      <c r="DZW32" s="25"/>
      <c r="DZX32" s="25"/>
      <c r="DZY32" s="25"/>
      <c r="DZZ32" s="25"/>
      <c r="EAA32" s="25"/>
      <c r="EAB32" s="25"/>
      <c r="EAC32" s="25"/>
      <c r="EAD32" s="25"/>
      <c r="EAE32" s="25"/>
      <c r="EAF32" s="25"/>
      <c r="EAG32" s="25"/>
      <c r="EAH32" s="25"/>
      <c r="EAI32" s="25"/>
      <c r="EAJ32" s="25"/>
      <c r="EAK32" s="25"/>
      <c r="EAL32" s="25"/>
      <c r="EAM32" s="25"/>
      <c r="EAN32" s="25"/>
      <c r="EAO32" s="25"/>
      <c r="EAP32" s="25"/>
      <c r="EAQ32" s="25"/>
      <c r="EAR32" s="25"/>
      <c r="EAS32" s="25"/>
      <c r="EAT32" s="25"/>
      <c r="EAU32" s="25"/>
      <c r="EAV32" s="25"/>
      <c r="EAW32" s="25"/>
      <c r="EAX32" s="25"/>
      <c r="EAY32" s="25"/>
      <c r="EAZ32" s="25"/>
      <c r="EBA32" s="25"/>
      <c r="EBB32" s="25"/>
      <c r="EBC32" s="25"/>
      <c r="EBD32" s="25"/>
      <c r="EBE32" s="25"/>
      <c r="EBF32" s="25"/>
      <c r="EBG32" s="25"/>
      <c r="EBH32" s="25"/>
      <c r="EBI32" s="25"/>
      <c r="EBJ32" s="25"/>
      <c r="EBK32" s="25"/>
      <c r="EBL32" s="25"/>
      <c r="EBM32" s="25"/>
      <c r="EBN32" s="25"/>
      <c r="EBO32" s="25"/>
      <c r="EBP32" s="25"/>
      <c r="EBQ32" s="25"/>
      <c r="EBR32" s="25"/>
      <c r="EBS32" s="25"/>
      <c r="EBT32" s="25"/>
      <c r="EBU32" s="25"/>
      <c r="EBV32" s="25"/>
      <c r="EBW32" s="25"/>
      <c r="EBX32" s="25"/>
      <c r="EBY32" s="25"/>
      <c r="EBZ32" s="25"/>
      <c r="ECA32" s="25"/>
      <c r="ECB32" s="25"/>
      <c r="ECC32" s="25"/>
      <c r="ECD32" s="25"/>
      <c r="ECE32" s="25"/>
      <c r="ECF32" s="25"/>
      <c r="ECG32" s="25"/>
      <c r="ECH32" s="25"/>
      <c r="ECI32" s="25"/>
      <c r="ECJ32" s="25"/>
      <c r="ECK32" s="25"/>
      <c r="ECL32" s="25"/>
      <c r="ECM32" s="25"/>
      <c r="ECN32" s="25"/>
      <c r="ECO32" s="25"/>
      <c r="ECP32" s="25"/>
      <c r="ECQ32" s="25"/>
      <c r="ECR32" s="25"/>
      <c r="ECS32" s="25"/>
      <c r="ECT32" s="25"/>
      <c r="ECU32" s="25"/>
      <c r="ECV32" s="25"/>
      <c r="ECW32" s="25"/>
      <c r="ECX32" s="25"/>
      <c r="ECY32" s="25"/>
      <c r="ECZ32" s="25"/>
      <c r="EDA32" s="25"/>
      <c r="EDB32" s="25"/>
      <c r="EDC32" s="25"/>
      <c r="EDD32" s="25"/>
      <c r="EDE32" s="25"/>
      <c r="EDF32" s="25"/>
      <c r="EDG32" s="25"/>
      <c r="EDH32" s="25"/>
      <c r="EDI32" s="25"/>
      <c r="EDJ32" s="25"/>
      <c r="EDK32" s="25"/>
      <c r="EDL32" s="25"/>
      <c r="EDM32" s="25"/>
      <c r="EDN32" s="25"/>
      <c r="EDO32" s="25"/>
      <c r="EDP32" s="25"/>
      <c r="EDQ32" s="25"/>
      <c r="EDR32" s="25"/>
      <c r="EDS32" s="25"/>
      <c r="EDT32" s="25"/>
      <c r="EDU32" s="25"/>
      <c r="EDV32" s="25"/>
      <c r="EDW32" s="25"/>
      <c r="EDX32" s="25"/>
      <c r="EDY32" s="25"/>
      <c r="EDZ32" s="25"/>
      <c r="EEA32" s="25"/>
      <c r="EEB32" s="25"/>
      <c r="EEC32" s="25"/>
      <c r="EED32" s="25"/>
      <c r="EEE32" s="25"/>
      <c r="EEF32" s="25"/>
      <c r="EEG32" s="25"/>
      <c r="EEH32" s="25"/>
      <c r="EEI32" s="25"/>
      <c r="EEJ32" s="25"/>
      <c r="EEK32" s="25"/>
      <c r="EEL32" s="25"/>
      <c r="EEM32" s="25"/>
      <c r="EEN32" s="25"/>
      <c r="EEO32" s="25"/>
      <c r="EEP32" s="25"/>
      <c r="EEQ32" s="25"/>
      <c r="EER32" s="25"/>
      <c r="EES32" s="25"/>
      <c r="EET32" s="25"/>
      <c r="EEU32" s="25"/>
      <c r="EEV32" s="25"/>
      <c r="EEW32" s="25"/>
      <c r="EEX32" s="25"/>
      <c r="EEY32" s="25"/>
      <c r="EEZ32" s="25"/>
      <c r="EFA32" s="25"/>
      <c r="EFB32" s="25"/>
      <c r="EFC32" s="25"/>
      <c r="EFD32" s="25"/>
      <c r="EFE32" s="25"/>
      <c r="EFF32" s="25"/>
      <c r="EFG32" s="25"/>
      <c r="EFH32" s="25"/>
      <c r="EFI32" s="25"/>
      <c r="EFJ32" s="25"/>
      <c r="EFK32" s="25"/>
      <c r="EFL32" s="25"/>
      <c r="EFM32" s="25"/>
      <c r="EFN32" s="25"/>
      <c r="EFO32" s="25"/>
      <c r="EFP32" s="25"/>
      <c r="EFQ32" s="25"/>
      <c r="EFR32" s="25"/>
      <c r="EFS32" s="25"/>
      <c r="EFT32" s="25"/>
      <c r="EFU32" s="25"/>
      <c r="EFV32" s="25"/>
      <c r="EFW32" s="25"/>
      <c r="EFX32" s="25"/>
      <c r="EFY32" s="25"/>
      <c r="EFZ32" s="25"/>
      <c r="EGA32" s="25"/>
      <c r="EGB32" s="25"/>
      <c r="EGC32" s="25"/>
      <c r="EGD32" s="25"/>
      <c r="EGE32" s="25"/>
      <c r="EGF32" s="25"/>
      <c r="EGG32" s="25"/>
      <c r="EGH32" s="25"/>
      <c r="EGI32" s="25"/>
      <c r="EGJ32" s="25"/>
      <c r="EGK32" s="25"/>
      <c r="EGL32" s="25"/>
      <c r="EGM32" s="25"/>
      <c r="EGN32" s="25"/>
      <c r="EGO32" s="25"/>
      <c r="EGP32" s="25"/>
      <c r="EGQ32" s="25"/>
      <c r="EGR32" s="25"/>
      <c r="EGS32" s="25"/>
      <c r="EGT32" s="25"/>
      <c r="EGU32" s="25"/>
      <c r="EGV32" s="25"/>
      <c r="EGW32" s="25"/>
      <c r="EGX32" s="25"/>
      <c r="EGY32" s="25"/>
      <c r="EGZ32" s="25"/>
      <c r="EHA32" s="25"/>
      <c r="EHB32" s="25"/>
      <c r="EHC32" s="25"/>
      <c r="EHD32" s="25"/>
      <c r="EHE32" s="25"/>
      <c r="EHF32" s="25"/>
      <c r="EHG32" s="25"/>
      <c r="EHH32" s="25"/>
      <c r="EHI32" s="25"/>
      <c r="EHJ32" s="25"/>
      <c r="EHK32" s="25"/>
      <c r="EHL32" s="25"/>
      <c r="EHM32" s="25"/>
      <c r="EHN32" s="25"/>
      <c r="EHO32" s="25"/>
      <c r="EHP32" s="25"/>
      <c r="EHQ32" s="25"/>
      <c r="EHR32" s="25"/>
      <c r="EHS32" s="25"/>
      <c r="EHT32" s="25"/>
      <c r="EHU32" s="25"/>
      <c r="EHV32" s="25"/>
      <c r="EHW32" s="25"/>
      <c r="EHX32" s="25"/>
      <c r="EHY32" s="25"/>
      <c r="EHZ32" s="25"/>
      <c r="EIA32" s="25"/>
      <c r="EIB32" s="25"/>
      <c r="EIC32" s="25"/>
      <c r="EID32" s="25"/>
      <c r="EIE32" s="25"/>
      <c r="EIF32" s="25"/>
      <c r="EIG32" s="25"/>
      <c r="EIH32" s="25"/>
      <c r="EII32" s="25"/>
      <c r="EIJ32" s="25"/>
      <c r="EIK32" s="25"/>
      <c r="EIL32" s="25"/>
      <c r="EIM32" s="25"/>
      <c r="EIN32" s="25"/>
      <c r="EIO32" s="25"/>
      <c r="EIP32" s="25"/>
      <c r="EIQ32" s="25"/>
      <c r="EIR32" s="25"/>
      <c r="EIS32" s="25"/>
      <c r="EIT32" s="25"/>
      <c r="EIU32" s="25"/>
      <c r="EIV32" s="25"/>
      <c r="EIW32" s="25"/>
      <c r="EIX32" s="25"/>
      <c r="EIY32" s="25"/>
      <c r="EIZ32" s="25"/>
      <c r="EJA32" s="25"/>
      <c r="EJB32" s="25"/>
      <c r="EJC32" s="25"/>
      <c r="EJD32" s="25"/>
      <c r="EJE32" s="25"/>
      <c r="EJF32" s="25"/>
      <c r="EJG32" s="25"/>
      <c r="EJH32" s="25"/>
      <c r="EJI32" s="25"/>
      <c r="EJJ32" s="25"/>
      <c r="EJK32" s="25"/>
      <c r="EJL32" s="25"/>
      <c r="EJM32" s="25"/>
      <c r="EJN32" s="25"/>
      <c r="EJO32" s="25"/>
      <c r="EJP32" s="25"/>
      <c r="EJQ32" s="25"/>
      <c r="EJR32" s="25"/>
      <c r="EJS32" s="25"/>
      <c r="EJT32" s="25"/>
      <c r="EJU32" s="25"/>
      <c r="EJV32" s="25"/>
      <c r="EJW32" s="25"/>
      <c r="EJX32" s="25"/>
      <c r="EJY32" s="25"/>
      <c r="EJZ32" s="25"/>
      <c r="EKA32" s="25"/>
      <c r="EKB32" s="25"/>
      <c r="EKC32" s="25"/>
      <c r="EKD32" s="25"/>
      <c r="EKE32" s="25"/>
      <c r="EKF32" s="25"/>
      <c r="EKG32" s="25"/>
      <c r="EKH32" s="25"/>
      <c r="EKI32" s="25"/>
      <c r="EKJ32" s="25"/>
      <c r="EKK32" s="25"/>
      <c r="EKL32" s="25"/>
      <c r="EKM32" s="25"/>
      <c r="EKN32" s="25"/>
      <c r="EKO32" s="25"/>
      <c r="EKP32" s="25"/>
      <c r="EKQ32" s="25"/>
      <c r="EKR32" s="25"/>
      <c r="EKS32" s="25"/>
      <c r="EKT32" s="25"/>
      <c r="EKU32" s="25"/>
      <c r="EKV32" s="25"/>
      <c r="EKW32" s="25"/>
      <c r="EKX32" s="25"/>
      <c r="EKY32" s="25"/>
      <c r="EKZ32" s="25"/>
      <c r="ELA32" s="25"/>
      <c r="ELB32" s="25"/>
      <c r="ELC32" s="25"/>
      <c r="ELD32" s="25"/>
      <c r="ELE32" s="25"/>
      <c r="ELF32" s="25"/>
      <c r="ELG32" s="25"/>
      <c r="ELH32" s="25"/>
      <c r="ELI32" s="25"/>
      <c r="ELJ32" s="25"/>
      <c r="ELK32" s="25"/>
      <c r="ELL32" s="25"/>
      <c r="ELM32" s="25"/>
      <c r="ELN32" s="25"/>
      <c r="ELO32" s="25"/>
      <c r="ELP32" s="25"/>
      <c r="ELQ32" s="25"/>
      <c r="ELR32" s="25"/>
      <c r="ELS32" s="25"/>
      <c r="ELT32" s="25"/>
      <c r="ELU32" s="25"/>
      <c r="ELV32" s="25"/>
      <c r="ELW32" s="25"/>
      <c r="ELX32" s="25"/>
      <c r="ELY32" s="25"/>
      <c r="ELZ32" s="25"/>
      <c r="EMA32" s="25"/>
      <c r="EMB32" s="25"/>
      <c r="EMC32" s="25"/>
      <c r="EMD32" s="25"/>
      <c r="EME32" s="25"/>
      <c r="EMF32" s="25"/>
      <c r="EMG32" s="25"/>
      <c r="EMH32" s="25"/>
      <c r="EMI32" s="25"/>
      <c r="EMJ32" s="25"/>
      <c r="EMK32" s="25"/>
      <c r="EML32" s="25"/>
      <c r="EMM32" s="25"/>
      <c r="EMN32" s="25"/>
      <c r="EMO32" s="25"/>
      <c r="EMP32" s="25"/>
      <c r="EMQ32" s="25"/>
      <c r="EMR32" s="25"/>
      <c r="EMS32" s="25"/>
      <c r="EMT32" s="25"/>
      <c r="EMU32" s="25"/>
      <c r="EMV32" s="25"/>
      <c r="EMW32" s="25"/>
      <c r="EMX32" s="25"/>
      <c r="EMY32" s="25"/>
      <c r="EMZ32" s="25"/>
      <c r="ENA32" s="25"/>
      <c r="ENB32" s="25"/>
      <c r="ENC32" s="25"/>
      <c r="END32" s="25"/>
      <c r="ENE32" s="25"/>
      <c r="ENF32" s="25"/>
      <c r="ENG32" s="25"/>
      <c r="ENH32" s="25"/>
      <c r="ENI32" s="25"/>
      <c r="ENJ32" s="25"/>
      <c r="ENK32" s="25"/>
      <c r="ENL32" s="25"/>
      <c r="ENM32" s="25"/>
      <c r="ENN32" s="25"/>
      <c r="ENO32" s="25"/>
      <c r="ENP32" s="25"/>
      <c r="ENQ32" s="25"/>
      <c r="ENR32" s="25"/>
      <c r="ENS32" s="25"/>
      <c r="ENT32" s="25"/>
      <c r="ENU32" s="25"/>
      <c r="ENV32" s="25"/>
      <c r="ENW32" s="25"/>
      <c r="ENX32" s="25"/>
      <c r="ENY32" s="25"/>
      <c r="ENZ32" s="25"/>
      <c r="EOA32" s="25"/>
      <c r="EOB32" s="25"/>
      <c r="EOC32" s="25"/>
      <c r="EOD32" s="25"/>
      <c r="EOE32" s="25"/>
      <c r="EOF32" s="25"/>
      <c r="EOG32" s="25"/>
      <c r="EOH32" s="25"/>
      <c r="EOI32" s="25"/>
      <c r="EOJ32" s="25"/>
      <c r="EOK32" s="25"/>
      <c r="EOL32" s="25"/>
      <c r="EOM32" s="25"/>
      <c r="EON32" s="25"/>
      <c r="EOO32" s="25"/>
      <c r="EOP32" s="25"/>
      <c r="EOQ32" s="25"/>
      <c r="EOR32" s="25"/>
      <c r="EOS32" s="25"/>
      <c r="EOT32" s="25"/>
      <c r="EOU32" s="25"/>
      <c r="EOV32" s="25"/>
      <c r="EOW32" s="25"/>
      <c r="EOX32" s="25"/>
      <c r="EOY32" s="25"/>
      <c r="EOZ32" s="25"/>
      <c r="EPA32" s="25"/>
      <c r="EPB32" s="25"/>
      <c r="EPC32" s="25"/>
      <c r="EPD32" s="25"/>
      <c r="EPE32" s="25"/>
      <c r="EPF32" s="25"/>
      <c r="EPG32" s="25"/>
      <c r="EPH32" s="25"/>
      <c r="EPI32" s="25"/>
      <c r="EPJ32" s="25"/>
      <c r="EPK32" s="25"/>
      <c r="EPL32" s="25"/>
      <c r="EPM32" s="25"/>
      <c r="EPN32" s="25"/>
      <c r="EPO32" s="25"/>
      <c r="EPP32" s="25"/>
      <c r="EPQ32" s="25"/>
      <c r="EPR32" s="25"/>
      <c r="EPS32" s="25"/>
      <c r="EPT32" s="25"/>
      <c r="EPU32" s="25"/>
      <c r="EPV32" s="25"/>
      <c r="EPW32" s="25"/>
      <c r="EPX32" s="25"/>
      <c r="EPY32" s="25"/>
      <c r="EPZ32" s="25"/>
      <c r="EQA32" s="25"/>
      <c r="EQB32" s="25"/>
      <c r="EQC32" s="25"/>
      <c r="EQD32" s="25"/>
      <c r="EQE32" s="25"/>
      <c r="EQF32" s="25"/>
      <c r="EQG32" s="25"/>
      <c r="EQH32" s="25"/>
      <c r="EQI32" s="25"/>
      <c r="EQJ32" s="25"/>
      <c r="EQK32" s="25"/>
      <c r="EQL32" s="25"/>
      <c r="EQM32" s="25"/>
      <c r="EQN32" s="25"/>
      <c r="EQO32" s="25"/>
      <c r="EQP32" s="25"/>
      <c r="EQQ32" s="25"/>
      <c r="EQR32" s="25"/>
      <c r="EQS32" s="25"/>
      <c r="EQT32" s="25"/>
      <c r="EQU32" s="25"/>
      <c r="EQV32" s="25"/>
      <c r="EQW32" s="25"/>
      <c r="EQX32" s="25"/>
      <c r="EQY32" s="25"/>
      <c r="EQZ32" s="25"/>
      <c r="ERA32" s="25"/>
      <c r="ERB32" s="25"/>
      <c r="ERC32" s="25"/>
      <c r="ERD32" s="25"/>
      <c r="ERE32" s="25"/>
      <c r="ERF32" s="25"/>
      <c r="ERG32" s="25"/>
      <c r="ERH32" s="25"/>
      <c r="ERI32" s="25"/>
      <c r="ERJ32" s="25"/>
      <c r="ERK32" s="25"/>
      <c r="ERL32" s="25"/>
      <c r="ERM32" s="25"/>
      <c r="ERN32" s="25"/>
      <c r="ERO32" s="25"/>
      <c r="ERP32" s="25"/>
      <c r="ERQ32" s="25"/>
      <c r="ERR32" s="25"/>
      <c r="ERS32" s="25"/>
      <c r="ERT32" s="25"/>
      <c r="ERU32" s="25"/>
      <c r="ERV32" s="25"/>
      <c r="ERW32" s="25"/>
      <c r="ERX32" s="25"/>
      <c r="ERY32" s="25"/>
      <c r="ERZ32" s="25"/>
      <c r="ESA32" s="25"/>
      <c r="ESB32" s="25"/>
      <c r="ESC32" s="25"/>
      <c r="ESD32" s="25"/>
      <c r="ESE32" s="25"/>
      <c r="ESF32" s="25"/>
      <c r="ESG32" s="25"/>
      <c r="ESH32" s="25"/>
      <c r="ESI32" s="25"/>
      <c r="ESJ32" s="25"/>
      <c r="ESK32" s="25"/>
      <c r="ESL32" s="25"/>
      <c r="ESM32" s="25"/>
      <c r="ESN32" s="25"/>
      <c r="ESO32" s="25"/>
      <c r="ESP32" s="25"/>
      <c r="ESQ32" s="25"/>
      <c r="ESR32" s="25"/>
      <c r="ESS32" s="25"/>
      <c r="EST32" s="25"/>
      <c r="ESU32" s="25"/>
      <c r="ESV32" s="25"/>
      <c r="ESW32" s="25"/>
      <c r="ESX32" s="25"/>
      <c r="ESY32" s="25"/>
      <c r="ESZ32" s="25"/>
      <c r="ETA32" s="25"/>
      <c r="ETB32" s="25"/>
      <c r="ETC32" s="25"/>
      <c r="ETD32" s="25"/>
      <c r="ETE32" s="25"/>
      <c r="ETF32" s="25"/>
      <c r="ETG32" s="25"/>
      <c r="ETH32" s="25"/>
      <c r="ETI32" s="25"/>
      <c r="ETJ32" s="25"/>
      <c r="ETK32" s="25"/>
      <c r="ETL32" s="25"/>
      <c r="ETM32" s="25"/>
      <c r="ETN32" s="25"/>
      <c r="ETO32" s="25"/>
      <c r="ETP32" s="25"/>
      <c r="ETQ32" s="25"/>
      <c r="ETR32" s="25"/>
      <c r="ETS32" s="25"/>
      <c r="ETT32" s="25"/>
      <c r="ETU32" s="25"/>
      <c r="ETV32" s="25"/>
      <c r="ETW32" s="25"/>
      <c r="ETX32" s="25"/>
      <c r="ETY32" s="25"/>
      <c r="ETZ32" s="25"/>
      <c r="EUA32" s="25"/>
      <c r="EUB32" s="25"/>
      <c r="EUC32" s="25"/>
      <c r="EUD32" s="25"/>
      <c r="EUE32" s="25"/>
      <c r="EUF32" s="25"/>
      <c r="EUG32" s="25"/>
      <c r="EUH32" s="25"/>
      <c r="EUI32" s="25"/>
      <c r="EUJ32" s="25"/>
      <c r="EUK32" s="25"/>
      <c r="EUL32" s="25"/>
      <c r="EUM32" s="25"/>
      <c r="EUN32" s="25"/>
      <c r="EUO32" s="25"/>
      <c r="EUP32" s="25"/>
      <c r="EUQ32" s="25"/>
      <c r="EUR32" s="25"/>
      <c r="EUS32" s="25"/>
      <c r="EUT32" s="25"/>
      <c r="EUU32" s="25"/>
      <c r="EUV32" s="25"/>
      <c r="EUW32" s="25"/>
      <c r="EUX32" s="25"/>
      <c r="EUY32" s="25"/>
      <c r="EUZ32" s="25"/>
      <c r="EVA32" s="25"/>
      <c r="EVB32" s="25"/>
      <c r="EVC32" s="25"/>
      <c r="EVD32" s="25"/>
      <c r="EVE32" s="25"/>
      <c r="EVF32" s="25"/>
      <c r="EVG32" s="25"/>
      <c r="EVH32" s="25"/>
      <c r="EVI32" s="25"/>
      <c r="EVJ32" s="25"/>
      <c r="EVK32" s="25"/>
      <c r="EVL32" s="25"/>
      <c r="EVM32" s="25"/>
      <c r="EVN32" s="25"/>
      <c r="EVO32" s="25"/>
      <c r="EVP32" s="25"/>
      <c r="EVQ32" s="25"/>
      <c r="EVR32" s="25"/>
      <c r="EVS32" s="25"/>
      <c r="EVT32" s="25"/>
      <c r="EVU32" s="25"/>
      <c r="EVV32" s="25"/>
      <c r="EVW32" s="25"/>
      <c r="EVX32" s="25"/>
      <c r="EVY32" s="25"/>
      <c r="EVZ32" s="25"/>
      <c r="EWA32" s="25"/>
      <c r="EWB32" s="25"/>
      <c r="EWC32" s="25"/>
      <c r="EWD32" s="25"/>
      <c r="EWE32" s="25"/>
      <c r="EWF32" s="25"/>
      <c r="EWG32" s="25"/>
      <c r="EWH32" s="25"/>
      <c r="EWI32" s="25"/>
      <c r="EWJ32" s="25"/>
      <c r="EWK32" s="25"/>
      <c r="EWL32" s="25"/>
      <c r="EWM32" s="25"/>
      <c r="EWN32" s="25"/>
      <c r="EWO32" s="25"/>
      <c r="EWP32" s="25"/>
      <c r="EWQ32" s="25"/>
      <c r="EWR32" s="25"/>
      <c r="EWS32" s="25"/>
      <c r="EWT32" s="25"/>
      <c r="EWU32" s="25"/>
      <c r="EWV32" s="25"/>
      <c r="EWW32" s="25"/>
      <c r="EWX32" s="25"/>
      <c r="EWY32" s="25"/>
      <c r="EWZ32" s="25"/>
      <c r="EXA32" s="25"/>
      <c r="EXB32" s="25"/>
      <c r="EXC32" s="25"/>
      <c r="EXD32" s="25"/>
      <c r="EXE32" s="25"/>
      <c r="EXF32" s="25"/>
      <c r="EXG32" s="25"/>
      <c r="EXH32" s="25"/>
      <c r="EXI32" s="25"/>
      <c r="EXJ32" s="25"/>
      <c r="EXK32" s="25"/>
      <c r="EXL32" s="25"/>
      <c r="EXM32" s="25"/>
      <c r="EXN32" s="25"/>
      <c r="EXO32" s="25"/>
      <c r="EXP32" s="25"/>
      <c r="EXQ32" s="25"/>
      <c r="EXR32" s="25"/>
      <c r="EXS32" s="25"/>
      <c r="EXT32" s="25"/>
      <c r="EXU32" s="25"/>
      <c r="EXV32" s="25"/>
      <c r="EXW32" s="25"/>
      <c r="EXX32" s="25"/>
      <c r="EXY32" s="25"/>
      <c r="EXZ32" s="25"/>
      <c r="EYA32" s="25"/>
      <c r="EYB32" s="25"/>
      <c r="EYC32" s="25"/>
      <c r="EYD32" s="25"/>
      <c r="EYE32" s="25"/>
      <c r="EYF32" s="25"/>
      <c r="EYG32" s="25"/>
      <c r="EYH32" s="25"/>
      <c r="EYI32" s="25"/>
      <c r="EYJ32" s="25"/>
      <c r="EYK32" s="25"/>
      <c r="EYL32" s="25"/>
      <c r="EYM32" s="25"/>
      <c r="EYN32" s="25"/>
      <c r="EYO32" s="25"/>
      <c r="EYP32" s="25"/>
      <c r="EYQ32" s="25"/>
      <c r="EYR32" s="25"/>
      <c r="EYS32" s="25"/>
      <c r="EYT32" s="25"/>
      <c r="EYU32" s="25"/>
      <c r="EYV32" s="25"/>
      <c r="EYW32" s="25"/>
      <c r="EYX32" s="25"/>
      <c r="EYY32" s="25"/>
      <c r="EYZ32" s="25"/>
      <c r="EZA32" s="25"/>
      <c r="EZB32" s="25"/>
      <c r="EZC32" s="25"/>
      <c r="EZD32" s="25"/>
      <c r="EZE32" s="25"/>
      <c r="EZF32" s="25"/>
      <c r="EZG32" s="25"/>
      <c r="EZH32" s="25"/>
      <c r="EZI32" s="25"/>
      <c r="EZJ32" s="25"/>
      <c r="EZK32" s="25"/>
      <c r="EZL32" s="25"/>
      <c r="EZM32" s="25"/>
      <c r="EZN32" s="25"/>
      <c r="EZO32" s="25"/>
      <c r="EZP32" s="25"/>
      <c r="EZQ32" s="25"/>
      <c r="EZR32" s="25"/>
      <c r="EZS32" s="25"/>
      <c r="EZT32" s="25"/>
      <c r="EZU32" s="25"/>
      <c r="EZV32" s="25"/>
      <c r="EZW32" s="25"/>
      <c r="EZX32" s="25"/>
      <c r="EZY32" s="25"/>
      <c r="EZZ32" s="25"/>
      <c r="FAA32" s="25"/>
      <c r="FAB32" s="25"/>
      <c r="FAC32" s="25"/>
      <c r="FAD32" s="25"/>
      <c r="FAE32" s="25"/>
      <c r="FAF32" s="25"/>
      <c r="FAG32" s="25"/>
      <c r="FAH32" s="25"/>
      <c r="FAI32" s="25"/>
      <c r="FAJ32" s="25"/>
      <c r="FAK32" s="25"/>
      <c r="FAL32" s="25"/>
      <c r="FAM32" s="25"/>
      <c r="FAN32" s="25"/>
      <c r="FAO32" s="25"/>
      <c r="FAP32" s="25"/>
      <c r="FAQ32" s="25"/>
      <c r="FAR32" s="25"/>
      <c r="FAS32" s="25"/>
      <c r="FAT32" s="25"/>
      <c r="FAU32" s="25"/>
      <c r="FAV32" s="25"/>
      <c r="FAW32" s="25"/>
      <c r="FAX32" s="25"/>
      <c r="FAY32" s="25"/>
      <c r="FAZ32" s="25"/>
      <c r="FBA32" s="25"/>
      <c r="FBB32" s="25"/>
      <c r="FBC32" s="25"/>
      <c r="FBD32" s="25"/>
      <c r="FBE32" s="25"/>
      <c r="FBF32" s="25"/>
      <c r="FBG32" s="25"/>
      <c r="FBH32" s="25"/>
      <c r="FBI32" s="25"/>
      <c r="FBJ32" s="25"/>
      <c r="FBK32" s="25"/>
      <c r="FBL32" s="25"/>
      <c r="FBM32" s="25"/>
      <c r="FBN32" s="25"/>
      <c r="FBO32" s="25"/>
      <c r="FBP32" s="25"/>
      <c r="FBQ32" s="25"/>
      <c r="FBR32" s="25"/>
      <c r="FBS32" s="25"/>
      <c r="FBT32" s="25"/>
      <c r="FBU32" s="25"/>
      <c r="FBV32" s="25"/>
      <c r="FBW32" s="25"/>
      <c r="FBX32" s="25"/>
      <c r="FBY32" s="25"/>
      <c r="FBZ32" s="25"/>
      <c r="FCA32" s="25"/>
      <c r="FCB32" s="25"/>
      <c r="FCC32" s="25"/>
      <c r="FCD32" s="25"/>
      <c r="FCE32" s="25"/>
      <c r="FCF32" s="25"/>
      <c r="FCG32" s="25"/>
      <c r="FCH32" s="25"/>
      <c r="FCI32" s="25"/>
      <c r="FCJ32" s="25"/>
      <c r="FCK32" s="25"/>
      <c r="FCL32" s="25"/>
      <c r="FCM32" s="25"/>
      <c r="FCN32" s="25"/>
      <c r="FCO32" s="25"/>
      <c r="FCP32" s="25"/>
      <c r="FCQ32" s="25"/>
      <c r="FCR32" s="25"/>
      <c r="FCS32" s="25"/>
      <c r="FCT32" s="25"/>
      <c r="FCU32" s="25"/>
      <c r="FCV32" s="25"/>
      <c r="FCW32" s="25"/>
      <c r="FCX32" s="25"/>
      <c r="FCY32" s="25"/>
      <c r="FCZ32" s="25"/>
      <c r="FDA32" s="25"/>
      <c r="FDB32" s="25"/>
      <c r="FDC32" s="25"/>
      <c r="FDD32" s="25"/>
      <c r="FDE32" s="25"/>
      <c r="FDF32" s="25"/>
      <c r="FDG32" s="25"/>
      <c r="FDH32" s="25"/>
      <c r="FDI32" s="25"/>
      <c r="FDJ32" s="25"/>
      <c r="FDK32" s="25"/>
      <c r="FDL32" s="25"/>
      <c r="FDM32" s="25"/>
      <c r="FDN32" s="25"/>
      <c r="FDO32" s="25"/>
      <c r="FDP32" s="25"/>
      <c r="FDQ32" s="25"/>
      <c r="FDR32" s="25"/>
      <c r="FDS32" s="25"/>
      <c r="FDT32" s="25"/>
      <c r="FDU32" s="25"/>
      <c r="FDV32" s="25"/>
      <c r="FDW32" s="25"/>
      <c r="FDX32" s="25"/>
      <c r="FDY32" s="25"/>
      <c r="FDZ32" s="25"/>
      <c r="FEA32" s="25"/>
      <c r="FEB32" s="25"/>
      <c r="FEC32" s="25"/>
      <c r="FED32" s="25"/>
      <c r="FEE32" s="25"/>
      <c r="FEF32" s="25"/>
      <c r="FEG32" s="25"/>
      <c r="FEH32" s="25"/>
      <c r="FEI32" s="25"/>
      <c r="FEJ32" s="25"/>
      <c r="FEK32" s="25"/>
      <c r="FEL32" s="25"/>
      <c r="FEM32" s="25"/>
      <c r="FEN32" s="25"/>
      <c r="FEO32" s="25"/>
      <c r="FEP32" s="25"/>
      <c r="FEQ32" s="25"/>
      <c r="FER32" s="25"/>
      <c r="FES32" s="25"/>
      <c r="FET32" s="25"/>
      <c r="FEU32" s="25"/>
      <c r="FEV32" s="25"/>
      <c r="FEW32" s="25"/>
      <c r="FEX32" s="25"/>
      <c r="FEY32" s="25"/>
      <c r="FEZ32" s="25"/>
      <c r="FFA32" s="25"/>
      <c r="FFB32" s="25"/>
      <c r="FFC32" s="25"/>
      <c r="FFD32" s="25"/>
      <c r="FFE32" s="25"/>
      <c r="FFF32" s="25"/>
      <c r="FFG32" s="25"/>
      <c r="FFH32" s="25"/>
      <c r="FFI32" s="25"/>
      <c r="FFJ32" s="25"/>
      <c r="FFK32" s="25"/>
      <c r="FFL32" s="25"/>
      <c r="FFM32" s="25"/>
      <c r="FFN32" s="25"/>
      <c r="FFO32" s="25"/>
      <c r="FFP32" s="25"/>
      <c r="FFQ32" s="25"/>
      <c r="FFR32" s="25"/>
      <c r="FFS32" s="25"/>
      <c r="FFT32" s="25"/>
      <c r="FFU32" s="25"/>
      <c r="FFV32" s="25"/>
      <c r="FFW32" s="25"/>
      <c r="FFX32" s="25"/>
      <c r="FFY32" s="25"/>
      <c r="FFZ32" s="25"/>
      <c r="FGA32" s="25"/>
      <c r="FGB32" s="25"/>
      <c r="FGC32" s="25"/>
      <c r="FGD32" s="25"/>
      <c r="FGE32" s="25"/>
      <c r="FGF32" s="25"/>
      <c r="FGG32" s="25"/>
      <c r="FGH32" s="25"/>
      <c r="FGI32" s="25"/>
      <c r="FGJ32" s="25"/>
      <c r="FGK32" s="25"/>
      <c r="FGL32" s="25"/>
      <c r="FGM32" s="25"/>
      <c r="FGN32" s="25"/>
      <c r="FGO32" s="25"/>
      <c r="FGP32" s="25"/>
      <c r="FGQ32" s="25"/>
      <c r="FGR32" s="25"/>
      <c r="FGS32" s="25"/>
      <c r="FGT32" s="25"/>
      <c r="FGU32" s="25"/>
      <c r="FGV32" s="25"/>
      <c r="FGW32" s="25"/>
      <c r="FGX32" s="25"/>
      <c r="FGY32" s="25"/>
      <c r="FGZ32" s="25"/>
      <c r="FHA32" s="25"/>
      <c r="FHB32" s="25"/>
      <c r="FHC32" s="25"/>
      <c r="FHD32" s="25"/>
      <c r="FHE32" s="25"/>
      <c r="FHF32" s="25"/>
      <c r="FHG32" s="25"/>
      <c r="FHH32" s="25"/>
      <c r="FHI32" s="25"/>
      <c r="FHJ32" s="25"/>
      <c r="FHK32" s="25"/>
      <c r="FHL32" s="25"/>
      <c r="FHM32" s="25"/>
      <c r="FHN32" s="25"/>
      <c r="FHO32" s="25"/>
      <c r="FHP32" s="25"/>
      <c r="FHQ32" s="25"/>
      <c r="FHR32" s="25"/>
      <c r="FHS32" s="25"/>
      <c r="FHT32" s="25"/>
      <c r="FHU32" s="25"/>
      <c r="FHV32" s="25"/>
      <c r="FHW32" s="25"/>
      <c r="FHX32" s="25"/>
      <c r="FHY32" s="25"/>
      <c r="FHZ32" s="25"/>
      <c r="FIA32" s="25"/>
      <c r="FIB32" s="25"/>
      <c r="FIC32" s="25"/>
      <c r="FID32" s="25"/>
      <c r="FIE32" s="25"/>
      <c r="FIF32" s="25"/>
      <c r="FIG32" s="25"/>
      <c r="FIH32" s="25"/>
      <c r="FII32" s="25"/>
      <c r="FIJ32" s="25"/>
      <c r="FIK32" s="25"/>
      <c r="FIL32" s="25"/>
      <c r="FIM32" s="25"/>
      <c r="FIN32" s="25"/>
      <c r="FIO32" s="25"/>
      <c r="FIP32" s="25"/>
      <c r="FIQ32" s="25"/>
      <c r="FIR32" s="25"/>
      <c r="FIS32" s="25"/>
      <c r="FIT32" s="25"/>
      <c r="FIU32" s="25"/>
      <c r="FIV32" s="25"/>
      <c r="FIW32" s="25"/>
      <c r="FIX32" s="25"/>
      <c r="FIY32" s="25"/>
      <c r="FIZ32" s="25"/>
      <c r="FJA32" s="25"/>
      <c r="FJB32" s="25"/>
      <c r="FJC32" s="25"/>
      <c r="FJD32" s="25"/>
      <c r="FJE32" s="25"/>
      <c r="FJF32" s="25"/>
      <c r="FJG32" s="25"/>
      <c r="FJH32" s="25"/>
      <c r="FJI32" s="25"/>
      <c r="FJJ32" s="25"/>
      <c r="FJK32" s="25"/>
      <c r="FJL32" s="25"/>
      <c r="FJM32" s="25"/>
      <c r="FJN32" s="25"/>
      <c r="FJO32" s="25"/>
      <c r="FJP32" s="25"/>
      <c r="FJQ32" s="25"/>
      <c r="FJR32" s="25"/>
      <c r="FJS32" s="25"/>
      <c r="FJT32" s="25"/>
      <c r="FJU32" s="25"/>
      <c r="FJV32" s="25"/>
      <c r="FJW32" s="25"/>
      <c r="FJX32" s="25"/>
      <c r="FJY32" s="25"/>
      <c r="FJZ32" s="25"/>
      <c r="FKA32" s="25"/>
      <c r="FKB32" s="25"/>
      <c r="FKC32" s="25"/>
      <c r="FKD32" s="25"/>
      <c r="FKE32" s="25"/>
      <c r="FKF32" s="25"/>
      <c r="FKG32" s="25"/>
      <c r="FKH32" s="25"/>
      <c r="FKI32" s="25"/>
      <c r="FKJ32" s="25"/>
      <c r="FKK32" s="25"/>
      <c r="FKL32" s="25"/>
      <c r="FKM32" s="25"/>
      <c r="FKN32" s="25"/>
      <c r="FKO32" s="25"/>
      <c r="FKP32" s="25"/>
      <c r="FKQ32" s="25"/>
      <c r="FKR32" s="25"/>
      <c r="FKS32" s="25"/>
      <c r="FKT32" s="25"/>
      <c r="FKU32" s="25"/>
      <c r="FKV32" s="25"/>
      <c r="FKW32" s="25"/>
      <c r="FKX32" s="25"/>
      <c r="FKY32" s="25"/>
      <c r="FKZ32" s="25"/>
      <c r="FLA32" s="25"/>
      <c r="FLB32" s="25"/>
      <c r="FLC32" s="25"/>
      <c r="FLD32" s="25"/>
      <c r="FLE32" s="25"/>
      <c r="FLF32" s="25"/>
      <c r="FLG32" s="25"/>
      <c r="FLH32" s="25"/>
      <c r="FLI32" s="25"/>
      <c r="FLJ32" s="25"/>
      <c r="FLK32" s="25"/>
      <c r="FLL32" s="25"/>
      <c r="FLM32" s="25"/>
      <c r="FLN32" s="25"/>
      <c r="FLO32" s="25"/>
      <c r="FLP32" s="25"/>
      <c r="FLQ32" s="25"/>
      <c r="FLR32" s="25"/>
      <c r="FLS32" s="25"/>
      <c r="FLT32" s="25"/>
      <c r="FLU32" s="25"/>
      <c r="FLV32" s="25"/>
      <c r="FLW32" s="25"/>
      <c r="FLX32" s="25"/>
      <c r="FLY32" s="25"/>
      <c r="FLZ32" s="25"/>
      <c r="FMA32" s="25"/>
      <c r="FMB32" s="25"/>
      <c r="FMC32" s="25"/>
      <c r="FMD32" s="25"/>
      <c r="FME32" s="25"/>
      <c r="FMF32" s="25"/>
      <c r="FMG32" s="25"/>
      <c r="FMH32" s="25"/>
      <c r="FMI32" s="25"/>
      <c r="FMJ32" s="25"/>
      <c r="FMK32" s="25"/>
      <c r="FML32" s="25"/>
      <c r="FMM32" s="25"/>
      <c r="FMN32" s="25"/>
      <c r="FMO32" s="25"/>
      <c r="FMP32" s="25"/>
      <c r="FMQ32" s="25"/>
      <c r="FMR32" s="25"/>
      <c r="FMS32" s="25"/>
      <c r="FMT32" s="25"/>
      <c r="FMU32" s="25"/>
      <c r="FMV32" s="25"/>
      <c r="FMW32" s="25"/>
      <c r="FMX32" s="25"/>
      <c r="FMY32" s="25"/>
      <c r="FMZ32" s="25"/>
      <c r="FNA32" s="25"/>
      <c r="FNB32" s="25"/>
      <c r="FNC32" s="25"/>
      <c r="FND32" s="25"/>
      <c r="FNE32" s="25"/>
      <c r="FNF32" s="25"/>
      <c r="FNG32" s="25"/>
      <c r="FNH32" s="25"/>
      <c r="FNI32" s="25"/>
      <c r="FNJ32" s="25"/>
      <c r="FNK32" s="25"/>
      <c r="FNL32" s="25"/>
      <c r="FNM32" s="25"/>
      <c r="FNN32" s="25"/>
      <c r="FNO32" s="25"/>
      <c r="FNP32" s="25"/>
      <c r="FNQ32" s="25"/>
      <c r="FNR32" s="25"/>
      <c r="FNS32" s="25"/>
      <c r="FNT32" s="25"/>
      <c r="FNU32" s="25"/>
      <c r="FNV32" s="25"/>
      <c r="FNW32" s="25"/>
      <c r="FNX32" s="25"/>
      <c r="FNY32" s="25"/>
      <c r="FNZ32" s="25"/>
      <c r="FOA32" s="25"/>
      <c r="FOB32" s="25"/>
      <c r="FOC32" s="25"/>
      <c r="FOD32" s="25"/>
      <c r="FOE32" s="25"/>
      <c r="FOF32" s="25"/>
      <c r="FOG32" s="25"/>
      <c r="FOH32" s="25"/>
      <c r="FOI32" s="25"/>
      <c r="FOJ32" s="25"/>
      <c r="FOK32" s="25"/>
      <c r="FOL32" s="25"/>
      <c r="FOM32" s="25"/>
      <c r="FON32" s="25"/>
      <c r="FOO32" s="25"/>
      <c r="FOP32" s="25"/>
      <c r="FOQ32" s="25"/>
      <c r="FOR32" s="25"/>
      <c r="FOS32" s="25"/>
      <c r="FOT32" s="25"/>
      <c r="FOU32" s="25"/>
      <c r="FOV32" s="25"/>
      <c r="FOW32" s="25"/>
      <c r="FOX32" s="25"/>
      <c r="FOY32" s="25"/>
      <c r="FOZ32" s="25"/>
      <c r="FPA32" s="25"/>
      <c r="FPB32" s="25"/>
      <c r="FPC32" s="25"/>
      <c r="FPD32" s="25"/>
      <c r="FPE32" s="25"/>
      <c r="FPF32" s="25"/>
      <c r="FPG32" s="25"/>
      <c r="FPH32" s="25"/>
      <c r="FPI32" s="25"/>
      <c r="FPJ32" s="25"/>
      <c r="FPK32" s="25"/>
      <c r="FPL32" s="25"/>
      <c r="FPM32" s="25"/>
      <c r="FPN32" s="25"/>
      <c r="FPO32" s="25"/>
      <c r="FPP32" s="25"/>
      <c r="FPQ32" s="25"/>
      <c r="FPR32" s="25"/>
      <c r="FPS32" s="25"/>
      <c r="FPT32" s="25"/>
      <c r="FPU32" s="25"/>
      <c r="FPV32" s="25"/>
      <c r="FPW32" s="25"/>
      <c r="FPX32" s="25"/>
      <c r="FPY32" s="25"/>
      <c r="FPZ32" s="25"/>
      <c r="FQA32" s="25"/>
      <c r="FQB32" s="25"/>
      <c r="FQC32" s="25"/>
      <c r="FQD32" s="25"/>
      <c r="FQE32" s="25"/>
      <c r="FQF32" s="25"/>
      <c r="FQG32" s="25"/>
      <c r="FQH32" s="25"/>
      <c r="FQI32" s="25"/>
      <c r="FQJ32" s="25"/>
      <c r="FQK32" s="25"/>
      <c r="FQL32" s="25"/>
      <c r="FQM32" s="25"/>
      <c r="FQN32" s="25"/>
      <c r="FQO32" s="25"/>
      <c r="FQP32" s="25"/>
      <c r="FQQ32" s="25"/>
      <c r="FQR32" s="25"/>
      <c r="FQS32" s="25"/>
      <c r="FQT32" s="25"/>
      <c r="FQU32" s="25"/>
      <c r="FQV32" s="25"/>
      <c r="FQW32" s="25"/>
      <c r="FQX32" s="25"/>
      <c r="FQY32" s="25"/>
      <c r="FQZ32" s="25"/>
      <c r="FRA32" s="25"/>
      <c r="FRB32" s="25"/>
      <c r="FRC32" s="25"/>
      <c r="FRD32" s="25"/>
      <c r="FRE32" s="25"/>
      <c r="FRF32" s="25"/>
      <c r="FRG32" s="25"/>
      <c r="FRH32" s="25"/>
      <c r="FRI32" s="25"/>
      <c r="FRJ32" s="25"/>
      <c r="FRK32" s="25"/>
      <c r="FRL32" s="25"/>
      <c r="FRM32" s="25"/>
      <c r="FRN32" s="25"/>
      <c r="FRO32" s="25"/>
      <c r="FRP32" s="25"/>
      <c r="FRQ32" s="25"/>
      <c r="FRR32" s="25"/>
      <c r="FRS32" s="25"/>
      <c r="FRT32" s="25"/>
      <c r="FRU32" s="25"/>
      <c r="FRV32" s="25"/>
      <c r="FRW32" s="25"/>
      <c r="FRX32" s="25"/>
      <c r="FRY32" s="25"/>
      <c r="FRZ32" s="25"/>
      <c r="FSA32" s="25"/>
      <c r="FSB32" s="25"/>
      <c r="FSC32" s="25"/>
      <c r="FSD32" s="25"/>
      <c r="FSE32" s="25"/>
      <c r="FSF32" s="25"/>
      <c r="FSG32" s="25"/>
      <c r="FSH32" s="25"/>
      <c r="FSI32" s="25"/>
      <c r="FSJ32" s="25"/>
      <c r="FSK32" s="25"/>
      <c r="FSL32" s="25"/>
      <c r="FSM32" s="25"/>
      <c r="FSN32" s="25"/>
      <c r="FSO32" s="25"/>
      <c r="FSP32" s="25"/>
      <c r="FSQ32" s="25"/>
      <c r="FSR32" s="25"/>
      <c r="FSS32" s="25"/>
      <c r="FST32" s="25"/>
      <c r="FSU32" s="25"/>
      <c r="FSV32" s="25"/>
      <c r="FSW32" s="25"/>
      <c r="FSX32" s="25"/>
      <c r="FSY32" s="25"/>
      <c r="FSZ32" s="25"/>
      <c r="FTA32" s="25"/>
      <c r="FTB32" s="25"/>
      <c r="FTC32" s="25"/>
      <c r="FTD32" s="25"/>
      <c r="FTE32" s="25"/>
      <c r="FTF32" s="25"/>
      <c r="FTG32" s="25"/>
      <c r="FTH32" s="25"/>
      <c r="FTI32" s="25"/>
      <c r="FTJ32" s="25"/>
      <c r="FTK32" s="25"/>
      <c r="FTL32" s="25"/>
      <c r="FTM32" s="25"/>
      <c r="FTN32" s="25"/>
      <c r="FTO32" s="25"/>
      <c r="FTP32" s="25"/>
      <c r="FTQ32" s="25"/>
      <c r="FTR32" s="25"/>
      <c r="FTS32" s="25"/>
      <c r="FTT32" s="25"/>
      <c r="FTU32" s="25"/>
      <c r="FTV32" s="25"/>
      <c r="FTW32" s="25"/>
      <c r="FTX32" s="25"/>
      <c r="FTY32" s="25"/>
      <c r="FTZ32" s="25"/>
      <c r="FUA32" s="25"/>
      <c r="FUB32" s="25"/>
      <c r="FUC32" s="25"/>
      <c r="FUD32" s="25"/>
      <c r="FUE32" s="25"/>
      <c r="FUF32" s="25"/>
      <c r="FUG32" s="25"/>
      <c r="FUH32" s="25"/>
      <c r="FUI32" s="25"/>
      <c r="FUJ32" s="25"/>
      <c r="FUK32" s="25"/>
      <c r="FUL32" s="25"/>
      <c r="FUM32" s="25"/>
      <c r="FUN32" s="25"/>
      <c r="FUO32" s="25"/>
      <c r="FUP32" s="25"/>
      <c r="FUQ32" s="25"/>
      <c r="FUR32" s="25"/>
      <c r="FUS32" s="25"/>
      <c r="FUT32" s="25"/>
      <c r="FUU32" s="25"/>
      <c r="FUV32" s="25"/>
      <c r="FUW32" s="25"/>
      <c r="FUX32" s="25"/>
      <c r="FUY32" s="25"/>
      <c r="FUZ32" s="25"/>
      <c r="FVA32" s="25"/>
      <c r="FVB32" s="25"/>
      <c r="FVC32" s="25"/>
      <c r="FVD32" s="25"/>
      <c r="FVE32" s="25"/>
      <c r="FVF32" s="25"/>
      <c r="FVG32" s="25"/>
      <c r="FVH32" s="25"/>
      <c r="FVI32" s="25"/>
      <c r="FVJ32" s="25"/>
      <c r="FVK32" s="25"/>
      <c r="FVL32" s="25"/>
      <c r="FVM32" s="25"/>
      <c r="FVN32" s="25"/>
      <c r="FVO32" s="25"/>
      <c r="FVP32" s="25"/>
      <c r="FVQ32" s="25"/>
      <c r="FVR32" s="25"/>
      <c r="FVS32" s="25"/>
      <c r="FVT32" s="25"/>
      <c r="FVU32" s="25"/>
      <c r="FVV32" s="25"/>
      <c r="FVW32" s="25"/>
      <c r="FVX32" s="25"/>
      <c r="FVY32" s="25"/>
      <c r="FVZ32" s="25"/>
      <c r="FWA32" s="25"/>
      <c r="FWB32" s="25"/>
      <c r="FWC32" s="25"/>
      <c r="FWD32" s="25"/>
      <c r="FWE32" s="25"/>
      <c r="FWF32" s="25"/>
      <c r="FWG32" s="25"/>
      <c r="FWH32" s="25"/>
      <c r="FWI32" s="25"/>
      <c r="FWJ32" s="25"/>
      <c r="FWK32" s="25"/>
      <c r="FWL32" s="25"/>
      <c r="FWM32" s="25"/>
      <c r="FWN32" s="25"/>
      <c r="FWO32" s="25"/>
      <c r="FWP32" s="25"/>
      <c r="FWQ32" s="25"/>
      <c r="FWR32" s="25"/>
      <c r="FWS32" s="25"/>
      <c r="FWT32" s="25"/>
      <c r="FWU32" s="25"/>
      <c r="FWV32" s="25"/>
      <c r="FWW32" s="25"/>
      <c r="FWX32" s="25"/>
      <c r="FWY32" s="25"/>
      <c r="FWZ32" s="25"/>
      <c r="FXA32" s="25"/>
      <c r="FXB32" s="25"/>
      <c r="FXC32" s="25"/>
      <c r="FXD32" s="25"/>
      <c r="FXE32" s="25"/>
      <c r="FXF32" s="25"/>
      <c r="FXG32" s="25"/>
      <c r="FXH32" s="25"/>
      <c r="FXI32" s="25"/>
      <c r="FXJ32" s="25"/>
      <c r="FXK32" s="25"/>
      <c r="FXL32" s="25"/>
      <c r="FXM32" s="25"/>
      <c r="FXN32" s="25"/>
      <c r="FXO32" s="25"/>
      <c r="FXP32" s="25"/>
      <c r="FXQ32" s="25"/>
      <c r="FXR32" s="25"/>
      <c r="FXS32" s="25"/>
      <c r="FXT32" s="25"/>
      <c r="FXU32" s="25"/>
      <c r="FXV32" s="25"/>
      <c r="FXW32" s="25"/>
      <c r="FXX32" s="25"/>
      <c r="FXY32" s="25"/>
      <c r="FXZ32" s="25"/>
      <c r="FYA32" s="25"/>
      <c r="FYB32" s="25"/>
      <c r="FYC32" s="25"/>
      <c r="FYD32" s="25"/>
      <c r="FYE32" s="25"/>
      <c r="FYF32" s="25"/>
      <c r="FYG32" s="25"/>
      <c r="FYH32" s="25"/>
      <c r="FYI32" s="25"/>
      <c r="FYJ32" s="25"/>
      <c r="FYK32" s="25"/>
      <c r="FYL32" s="25"/>
      <c r="FYM32" s="25"/>
      <c r="FYN32" s="25"/>
      <c r="FYO32" s="25"/>
      <c r="FYP32" s="25"/>
      <c r="FYQ32" s="25"/>
      <c r="FYR32" s="25"/>
      <c r="FYS32" s="25"/>
      <c r="FYT32" s="25"/>
      <c r="FYU32" s="25"/>
      <c r="FYV32" s="25"/>
      <c r="FYW32" s="25"/>
      <c r="FYX32" s="25"/>
      <c r="FYY32" s="25"/>
      <c r="FYZ32" s="25"/>
      <c r="FZA32" s="25"/>
      <c r="FZB32" s="25"/>
      <c r="FZC32" s="25"/>
      <c r="FZD32" s="25"/>
      <c r="FZE32" s="25"/>
      <c r="FZF32" s="25"/>
      <c r="FZG32" s="25"/>
      <c r="FZH32" s="25"/>
      <c r="FZI32" s="25"/>
      <c r="FZJ32" s="25"/>
      <c r="FZK32" s="25"/>
      <c r="FZL32" s="25"/>
      <c r="FZM32" s="25"/>
      <c r="FZN32" s="25"/>
      <c r="FZO32" s="25"/>
      <c r="FZP32" s="25"/>
      <c r="FZQ32" s="25"/>
      <c r="FZR32" s="25"/>
      <c r="FZS32" s="25"/>
      <c r="FZT32" s="25"/>
      <c r="FZU32" s="25"/>
      <c r="FZV32" s="25"/>
      <c r="FZW32" s="25"/>
      <c r="FZX32" s="25"/>
      <c r="FZY32" s="25"/>
      <c r="FZZ32" s="25"/>
      <c r="GAA32" s="25"/>
      <c r="GAB32" s="25"/>
      <c r="GAC32" s="25"/>
      <c r="GAD32" s="25"/>
      <c r="GAE32" s="25"/>
      <c r="GAF32" s="25"/>
      <c r="GAG32" s="25"/>
      <c r="GAH32" s="25"/>
      <c r="GAI32" s="25"/>
      <c r="GAJ32" s="25"/>
      <c r="GAK32" s="25"/>
      <c r="GAL32" s="25"/>
      <c r="GAM32" s="25"/>
      <c r="GAN32" s="25"/>
      <c r="GAO32" s="25"/>
      <c r="GAP32" s="25"/>
      <c r="GAQ32" s="25"/>
      <c r="GAR32" s="25"/>
      <c r="GAS32" s="25"/>
      <c r="GAT32" s="25"/>
      <c r="GAU32" s="25"/>
      <c r="GAV32" s="25"/>
      <c r="GAW32" s="25"/>
      <c r="GAX32" s="25"/>
      <c r="GAY32" s="25"/>
      <c r="GAZ32" s="25"/>
      <c r="GBA32" s="25"/>
      <c r="GBB32" s="25"/>
      <c r="GBC32" s="25"/>
      <c r="GBD32" s="25"/>
      <c r="GBE32" s="25"/>
      <c r="GBF32" s="25"/>
      <c r="GBG32" s="25"/>
      <c r="GBH32" s="25"/>
      <c r="GBI32" s="25"/>
      <c r="GBJ32" s="25"/>
      <c r="GBK32" s="25"/>
      <c r="GBL32" s="25"/>
      <c r="GBM32" s="25"/>
      <c r="GBN32" s="25"/>
      <c r="GBO32" s="25"/>
      <c r="GBP32" s="25"/>
      <c r="GBQ32" s="25"/>
      <c r="GBR32" s="25"/>
      <c r="GBS32" s="25"/>
      <c r="GBT32" s="25"/>
      <c r="GBU32" s="25"/>
      <c r="GBV32" s="25"/>
      <c r="GBW32" s="25"/>
      <c r="GBX32" s="25"/>
      <c r="GBY32" s="25"/>
      <c r="GBZ32" s="25"/>
      <c r="GCA32" s="25"/>
      <c r="GCB32" s="25"/>
      <c r="GCC32" s="25"/>
      <c r="GCD32" s="25"/>
      <c r="GCE32" s="25"/>
      <c r="GCF32" s="25"/>
      <c r="GCG32" s="25"/>
      <c r="GCH32" s="25"/>
      <c r="GCI32" s="25"/>
      <c r="GCJ32" s="25"/>
      <c r="GCK32" s="25"/>
      <c r="GCL32" s="25"/>
      <c r="GCM32" s="25"/>
      <c r="GCN32" s="25"/>
      <c r="GCO32" s="25"/>
      <c r="GCP32" s="25"/>
      <c r="GCQ32" s="25"/>
      <c r="GCR32" s="25"/>
      <c r="GCS32" s="25"/>
      <c r="GCT32" s="25"/>
      <c r="GCU32" s="25"/>
      <c r="GCV32" s="25"/>
      <c r="GCW32" s="25"/>
      <c r="GCX32" s="25"/>
      <c r="GCY32" s="25"/>
      <c r="GCZ32" s="25"/>
      <c r="GDA32" s="25"/>
      <c r="GDB32" s="25"/>
      <c r="GDC32" s="25"/>
      <c r="GDD32" s="25"/>
      <c r="GDE32" s="25"/>
      <c r="GDF32" s="25"/>
      <c r="GDG32" s="25"/>
      <c r="GDH32" s="25"/>
      <c r="GDI32" s="25"/>
      <c r="GDJ32" s="25"/>
      <c r="GDK32" s="25"/>
      <c r="GDL32" s="25"/>
      <c r="GDM32" s="25"/>
      <c r="GDN32" s="25"/>
      <c r="GDO32" s="25"/>
      <c r="GDP32" s="25"/>
      <c r="GDQ32" s="25"/>
      <c r="GDR32" s="25"/>
      <c r="GDS32" s="25"/>
      <c r="GDT32" s="25"/>
      <c r="GDU32" s="25"/>
      <c r="GDV32" s="25"/>
      <c r="GDW32" s="25"/>
      <c r="GDX32" s="25"/>
      <c r="GDY32" s="25"/>
      <c r="GDZ32" s="25"/>
      <c r="GEA32" s="25"/>
      <c r="GEB32" s="25"/>
      <c r="GEC32" s="25"/>
      <c r="GED32" s="25"/>
      <c r="GEE32" s="25"/>
      <c r="GEF32" s="25"/>
      <c r="GEG32" s="25"/>
      <c r="GEH32" s="25"/>
      <c r="GEI32" s="25"/>
      <c r="GEJ32" s="25"/>
      <c r="GEK32" s="25"/>
      <c r="GEL32" s="25"/>
      <c r="GEM32" s="25"/>
      <c r="GEN32" s="25"/>
      <c r="GEO32" s="25"/>
      <c r="GEP32" s="25"/>
      <c r="GEQ32" s="25"/>
      <c r="GER32" s="25"/>
      <c r="GES32" s="25"/>
      <c r="GET32" s="25"/>
      <c r="GEU32" s="25"/>
      <c r="GEV32" s="25"/>
      <c r="GEW32" s="25"/>
      <c r="GEX32" s="25"/>
      <c r="GEY32" s="25"/>
      <c r="GEZ32" s="25"/>
      <c r="GFA32" s="25"/>
      <c r="GFB32" s="25"/>
      <c r="GFC32" s="25"/>
      <c r="GFD32" s="25"/>
      <c r="GFE32" s="25"/>
      <c r="GFF32" s="25"/>
      <c r="GFG32" s="25"/>
      <c r="GFH32" s="25"/>
      <c r="GFI32" s="25"/>
      <c r="GFJ32" s="25"/>
      <c r="GFK32" s="25"/>
      <c r="GFL32" s="25"/>
      <c r="GFM32" s="25"/>
      <c r="GFN32" s="25"/>
      <c r="GFO32" s="25"/>
      <c r="GFP32" s="25"/>
      <c r="GFQ32" s="25"/>
      <c r="GFR32" s="25"/>
      <c r="GFS32" s="25"/>
      <c r="GFT32" s="25"/>
      <c r="GFU32" s="25"/>
      <c r="GFV32" s="25"/>
      <c r="GFW32" s="25"/>
      <c r="GFX32" s="25"/>
      <c r="GFY32" s="25"/>
      <c r="GFZ32" s="25"/>
      <c r="GGA32" s="25"/>
      <c r="GGB32" s="25"/>
      <c r="GGC32" s="25"/>
      <c r="GGD32" s="25"/>
      <c r="GGE32" s="25"/>
      <c r="GGF32" s="25"/>
      <c r="GGG32" s="25"/>
      <c r="GGH32" s="25"/>
      <c r="GGI32" s="25"/>
      <c r="GGJ32" s="25"/>
      <c r="GGK32" s="25"/>
      <c r="GGL32" s="25"/>
      <c r="GGM32" s="25"/>
      <c r="GGN32" s="25"/>
      <c r="GGO32" s="25"/>
      <c r="GGP32" s="25"/>
      <c r="GGQ32" s="25"/>
      <c r="GGR32" s="25"/>
      <c r="GGS32" s="25"/>
      <c r="GGT32" s="25"/>
      <c r="GGU32" s="25"/>
      <c r="GGV32" s="25"/>
      <c r="GGW32" s="25"/>
      <c r="GGX32" s="25"/>
      <c r="GGY32" s="25"/>
      <c r="GGZ32" s="25"/>
      <c r="GHA32" s="25"/>
      <c r="GHB32" s="25"/>
      <c r="GHC32" s="25"/>
      <c r="GHD32" s="25"/>
      <c r="GHE32" s="25"/>
      <c r="GHF32" s="25"/>
      <c r="GHG32" s="25"/>
      <c r="GHH32" s="25"/>
      <c r="GHI32" s="25"/>
      <c r="GHJ32" s="25"/>
      <c r="GHK32" s="25"/>
      <c r="GHL32" s="25"/>
      <c r="GHM32" s="25"/>
      <c r="GHN32" s="25"/>
      <c r="GHO32" s="25"/>
      <c r="GHP32" s="25"/>
      <c r="GHQ32" s="25"/>
      <c r="GHR32" s="25"/>
      <c r="GHS32" s="25"/>
      <c r="GHT32" s="25"/>
      <c r="GHU32" s="25"/>
      <c r="GHV32" s="25"/>
      <c r="GHW32" s="25"/>
      <c r="GHX32" s="25"/>
      <c r="GHY32" s="25"/>
      <c r="GHZ32" s="25"/>
      <c r="GIA32" s="25"/>
      <c r="GIB32" s="25"/>
      <c r="GIC32" s="25"/>
      <c r="GID32" s="25"/>
      <c r="GIE32" s="25"/>
      <c r="GIF32" s="25"/>
      <c r="GIG32" s="25"/>
      <c r="GIH32" s="25"/>
      <c r="GII32" s="25"/>
      <c r="GIJ32" s="25"/>
      <c r="GIK32" s="25"/>
      <c r="GIL32" s="25"/>
      <c r="GIM32" s="25"/>
      <c r="GIN32" s="25"/>
      <c r="GIO32" s="25"/>
      <c r="GIP32" s="25"/>
      <c r="GIQ32" s="25"/>
      <c r="GIR32" s="25"/>
      <c r="GIS32" s="25"/>
      <c r="GIT32" s="25"/>
      <c r="GIU32" s="25"/>
      <c r="GIV32" s="25"/>
      <c r="GIW32" s="25"/>
      <c r="GIX32" s="25"/>
      <c r="GIY32" s="25"/>
      <c r="GIZ32" s="25"/>
      <c r="GJA32" s="25"/>
      <c r="GJB32" s="25"/>
      <c r="GJC32" s="25"/>
      <c r="GJD32" s="25"/>
      <c r="GJE32" s="25"/>
      <c r="GJF32" s="25"/>
      <c r="GJG32" s="25"/>
      <c r="GJH32" s="25"/>
      <c r="GJI32" s="25"/>
      <c r="GJJ32" s="25"/>
      <c r="GJK32" s="25"/>
      <c r="GJL32" s="25"/>
      <c r="GJM32" s="25"/>
      <c r="GJN32" s="25"/>
      <c r="GJO32" s="25"/>
      <c r="GJP32" s="25"/>
      <c r="GJQ32" s="25"/>
      <c r="GJR32" s="25"/>
      <c r="GJS32" s="25"/>
      <c r="GJT32" s="25"/>
      <c r="GJU32" s="25"/>
      <c r="GJV32" s="25"/>
      <c r="GJW32" s="25"/>
      <c r="GJX32" s="25"/>
      <c r="GJY32" s="25"/>
      <c r="GJZ32" s="25"/>
      <c r="GKA32" s="25"/>
      <c r="GKB32" s="25"/>
      <c r="GKC32" s="25"/>
      <c r="GKD32" s="25"/>
      <c r="GKE32" s="25"/>
      <c r="GKF32" s="25"/>
      <c r="GKG32" s="25"/>
      <c r="GKH32" s="25"/>
      <c r="GKI32" s="25"/>
      <c r="GKJ32" s="25"/>
      <c r="GKK32" s="25"/>
      <c r="GKL32" s="25"/>
      <c r="GKM32" s="25"/>
      <c r="GKN32" s="25"/>
      <c r="GKO32" s="25"/>
      <c r="GKP32" s="25"/>
      <c r="GKQ32" s="25"/>
      <c r="GKR32" s="25"/>
      <c r="GKS32" s="25"/>
      <c r="GKT32" s="25"/>
      <c r="GKU32" s="25"/>
      <c r="GKV32" s="25"/>
      <c r="GKW32" s="25"/>
      <c r="GKX32" s="25"/>
      <c r="GKY32" s="25"/>
      <c r="GKZ32" s="25"/>
      <c r="GLA32" s="25"/>
      <c r="GLB32" s="25"/>
      <c r="GLC32" s="25"/>
      <c r="GLD32" s="25"/>
      <c r="GLE32" s="25"/>
      <c r="GLF32" s="25"/>
      <c r="GLG32" s="25"/>
      <c r="GLH32" s="25"/>
      <c r="GLI32" s="25"/>
      <c r="GLJ32" s="25"/>
      <c r="GLK32" s="25"/>
      <c r="GLL32" s="25"/>
      <c r="GLM32" s="25"/>
      <c r="GLN32" s="25"/>
      <c r="GLO32" s="25"/>
      <c r="GLP32" s="25"/>
      <c r="GLQ32" s="25"/>
      <c r="GLR32" s="25"/>
      <c r="GLS32" s="25"/>
      <c r="GLT32" s="25"/>
      <c r="GLU32" s="25"/>
      <c r="GLV32" s="25"/>
      <c r="GLW32" s="25"/>
      <c r="GLX32" s="25"/>
      <c r="GLY32" s="25"/>
      <c r="GLZ32" s="25"/>
      <c r="GMA32" s="25"/>
      <c r="GMB32" s="25"/>
      <c r="GMC32" s="25"/>
      <c r="GMD32" s="25"/>
      <c r="GME32" s="25"/>
      <c r="GMF32" s="25"/>
      <c r="GMG32" s="25"/>
      <c r="GMH32" s="25"/>
      <c r="GMI32" s="25"/>
      <c r="GMJ32" s="25"/>
      <c r="GMK32" s="25"/>
      <c r="GML32" s="25"/>
      <c r="GMM32" s="25"/>
      <c r="GMN32" s="25"/>
      <c r="GMO32" s="25"/>
      <c r="GMP32" s="25"/>
      <c r="GMQ32" s="25"/>
      <c r="GMR32" s="25"/>
      <c r="GMS32" s="25"/>
      <c r="GMT32" s="25"/>
      <c r="GMU32" s="25"/>
      <c r="GMV32" s="25"/>
      <c r="GMW32" s="25"/>
      <c r="GMX32" s="25"/>
      <c r="GMY32" s="25"/>
      <c r="GMZ32" s="25"/>
      <c r="GNA32" s="25"/>
      <c r="GNB32" s="25"/>
      <c r="GNC32" s="25"/>
      <c r="GND32" s="25"/>
      <c r="GNE32" s="25"/>
      <c r="GNF32" s="25"/>
      <c r="GNG32" s="25"/>
      <c r="GNH32" s="25"/>
      <c r="GNI32" s="25"/>
      <c r="GNJ32" s="25"/>
      <c r="GNK32" s="25"/>
      <c r="GNL32" s="25"/>
      <c r="GNM32" s="25"/>
      <c r="GNN32" s="25"/>
      <c r="GNO32" s="25"/>
      <c r="GNP32" s="25"/>
      <c r="GNQ32" s="25"/>
      <c r="GNR32" s="25"/>
      <c r="GNS32" s="25"/>
      <c r="GNT32" s="25"/>
      <c r="GNU32" s="25"/>
      <c r="GNV32" s="25"/>
      <c r="GNW32" s="25"/>
      <c r="GNX32" s="25"/>
      <c r="GNY32" s="25"/>
      <c r="GNZ32" s="25"/>
      <c r="GOA32" s="25"/>
      <c r="GOB32" s="25"/>
      <c r="GOC32" s="25"/>
      <c r="GOD32" s="25"/>
      <c r="GOE32" s="25"/>
      <c r="GOF32" s="25"/>
      <c r="GOG32" s="25"/>
      <c r="GOH32" s="25"/>
      <c r="GOI32" s="25"/>
      <c r="GOJ32" s="25"/>
      <c r="GOK32" s="25"/>
      <c r="GOL32" s="25"/>
      <c r="GOM32" s="25"/>
      <c r="GON32" s="25"/>
      <c r="GOO32" s="25"/>
      <c r="GOP32" s="25"/>
      <c r="GOQ32" s="25"/>
      <c r="GOR32" s="25"/>
      <c r="GOS32" s="25"/>
      <c r="GOT32" s="25"/>
      <c r="GOU32" s="25"/>
      <c r="GOV32" s="25"/>
      <c r="GOW32" s="25"/>
      <c r="GOX32" s="25"/>
      <c r="GOY32" s="25"/>
      <c r="GOZ32" s="25"/>
      <c r="GPA32" s="25"/>
      <c r="GPB32" s="25"/>
      <c r="GPC32" s="25"/>
      <c r="GPD32" s="25"/>
      <c r="GPE32" s="25"/>
      <c r="GPF32" s="25"/>
      <c r="GPG32" s="25"/>
      <c r="GPH32" s="25"/>
      <c r="GPI32" s="25"/>
      <c r="GPJ32" s="25"/>
      <c r="GPK32" s="25"/>
      <c r="GPL32" s="25"/>
      <c r="GPM32" s="25"/>
      <c r="GPN32" s="25"/>
      <c r="GPO32" s="25"/>
      <c r="GPP32" s="25"/>
      <c r="GPQ32" s="25"/>
      <c r="GPR32" s="25"/>
      <c r="GPS32" s="25"/>
      <c r="GPT32" s="25"/>
      <c r="GPU32" s="25"/>
      <c r="GPV32" s="25"/>
      <c r="GPW32" s="25"/>
      <c r="GPX32" s="25"/>
      <c r="GPY32" s="25"/>
      <c r="GPZ32" s="25"/>
      <c r="GQA32" s="25"/>
      <c r="GQB32" s="25"/>
      <c r="GQC32" s="25"/>
      <c r="GQD32" s="25"/>
      <c r="GQE32" s="25"/>
      <c r="GQF32" s="25"/>
      <c r="GQG32" s="25"/>
      <c r="GQH32" s="25"/>
      <c r="GQI32" s="25"/>
      <c r="GQJ32" s="25"/>
      <c r="GQK32" s="25"/>
      <c r="GQL32" s="25"/>
      <c r="GQM32" s="25"/>
      <c r="GQN32" s="25"/>
      <c r="GQO32" s="25"/>
      <c r="GQP32" s="25"/>
      <c r="GQQ32" s="25"/>
      <c r="GQR32" s="25"/>
      <c r="GQS32" s="25"/>
      <c r="GQT32" s="25"/>
      <c r="GQU32" s="25"/>
      <c r="GQV32" s="25"/>
      <c r="GQW32" s="25"/>
      <c r="GQX32" s="25"/>
      <c r="GQY32" s="25"/>
      <c r="GQZ32" s="25"/>
      <c r="GRA32" s="25"/>
      <c r="GRB32" s="25"/>
      <c r="GRC32" s="25"/>
      <c r="GRD32" s="25"/>
      <c r="GRE32" s="25"/>
      <c r="GRF32" s="25"/>
      <c r="GRG32" s="25"/>
      <c r="GRH32" s="25"/>
      <c r="GRI32" s="25"/>
      <c r="GRJ32" s="25"/>
      <c r="GRK32" s="25"/>
      <c r="GRL32" s="25"/>
      <c r="GRM32" s="25"/>
      <c r="GRN32" s="25"/>
      <c r="GRO32" s="25"/>
      <c r="GRP32" s="25"/>
      <c r="GRQ32" s="25"/>
      <c r="GRR32" s="25"/>
      <c r="GRS32" s="25"/>
      <c r="GRT32" s="25"/>
      <c r="GRU32" s="25"/>
      <c r="GRV32" s="25"/>
      <c r="GRW32" s="25"/>
      <c r="GRX32" s="25"/>
      <c r="GRY32" s="25"/>
      <c r="GRZ32" s="25"/>
      <c r="GSA32" s="25"/>
      <c r="GSB32" s="25"/>
      <c r="GSC32" s="25"/>
      <c r="GSD32" s="25"/>
      <c r="GSE32" s="25"/>
      <c r="GSF32" s="25"/>
      <c r="GSG32" s="25"/>
      <c r="GSH32" s="25"/>
      <c r="GSI32" s="25"/>
      <c r="GSJ32" s="25"/>
      <c r="GSK32" s="25"/>
      <c r="GSL32" s="25"/>
      <c r="GSM32" s="25"/>
      <c r="GSN32" s="25"/>
      <c r="GSO32" s="25"/>
      <c r="GSP32" s="25"/>
      <c r="GSQ32" s="25"/>
      <c r="GSR32" s="25"/>
      <c r="GSS32" s="25"/>
      <c r="GST32" s="25"/>
      <c r="GSU32" s="25"/>
      <c r="GSV32" s="25"/>
      <c r="GSW32" s="25"/>
      <c r="GSX32" s="25"/>
      <c r="GSY32" s="25"/>
      <c r="GSZ32" s="25"/>
      <c r="GTA32" s="25"/>
      <c r="GTB32" s="25"/>
      <c r="GTC32" s="25"/>
      <c r="GTD32" s="25"/>
      <c r="GTE32" s="25"/>
      <c r="GTF32" s="25"/>
      <c r="GTG32" s="25"/>
      <c r="GTH32" s="25"/>
      <c r="GTI32" s="25"/>
      <c r="GTJ32" s="25"/>
      <c r="GTK32" s="25"/>
      <c r="GTL32" s="25"/>
      <c r="GTM32" s="25"/>
      <c r="GTN32" s="25"/>
      <c r="GTO32" s="25"/>
      <c r="GTP32" s="25"/>
      <c r="GTQ32" s="25"/>
      <c r="GTR32" s="25"/>
      <c r="GTS32" s="25"/>
      <c r="GTT32" s="25"/>
      <c r="GTU32" s="25"/>
      <c r="GTV32" s="25"/>
      <c r="GTW32" s="25"/>
      <c r="GTX32" s="25"/>
      <c r="GTY32" s="25"/>
      <c r="GTZ32" s="25"/>
      <c r="GUA32" s="25"/>
      <c r="GUB32" s="25"/>
      <c r="GUC32" s="25"/>
      <c r="GUD32" s="25"/>
      <c r="GUE32" s="25"/>
      <c r="GUF32" s="25"/>
      <c r="GUG32" s="25"/>
      <c r="GUH32" s="25"/>
      <c r="GUI32" s="25"/>
      <c r="GUJ32" s="25"/>
      <c r="GUK32" s="25"/>
      <c r="GUL32" s="25"/>
      <c r="GUM32" s="25"/>
      <c r="GUN32" s="25"/>
      <c r="GUO32" s="25"/>
      <c r="GUP32" s="25"/>
      <c r="GUQ32" s="25"/>
      <c r="GUR32" s="25"/>
      <c r="GUS32" s="25"/>
      <c r="GUT32" s="25"/>
      <c r="GUU32" s="25"/>
      <c r="GUV32" s="25"/>
      <c r="GUW32" s="25"/>
      <c r="GUX32" s="25"/>
      <c r="GUY32" s="25"/>
      <c r="GUZ32" s="25"/>
      <c r="GVA32" s="25"/>
      <c r="GVB32" s="25"/>
      <c r="GVC32" s="25"/>
      <c r="GVD32" s="25"/>
      <c r="GVE32" s="25"/>
      <c r="GVF32" s="25"/>
      <c r="GVG32" s="25"/>
      <c r="GVH32" s="25"/>
      <c r="GVI32" s="25"/>
      <c r="GVJ32" s="25"/>
      <c r="GVK32" s="25"/>
      <c r="GVL32" s="25"/>
      <c r="GVM32" s="25"/>
      <c r="GVN32" s="25"/>
      <c r="GVO32" s="25"/>
      <c r="GVP32" s="25"/>
      <c r="GVQ32" s="25"/>
      <c r="GVR32" s="25"/>
      <c r="GVS32" s="25"/>
      <c r="GVT32" s="25"/>
      <c r="GVU32" s="25"/>
      <c r="GVV32" s="25"/>
      <c r="GVW32" s="25"/>
      <c r="GVX32" s="25"/>
      <c r="GVY32" s="25"/>
      <c r="GVZ32" s="25"/>
      <c r="GWA32" s="25"/>
      <c r="GWB32" s="25"/>
      <c r="GWC32" s="25"/>
      <c r="GWD32" s="25"/>
      <c r="GWE32" s="25"/>
      <c r="GWF32" s="25"/>
      <c r="GWG32" s="25"/>
      <c r="GWH32" s="25"/>
      <c r="GWI32" s="25"/>
      <c r="GWJ32" s="25"/>
      <c r="GWK32" s="25"/>
      <c r="GWL32" s="25"/>
      <c r="GWM32" s="25"/>
      <c r="GWN32" s="25"/>
      <c r="GWO32" s="25"/>
      <c r="GWP32" s="25"/>
      <c r="GWQ32" s="25"/>
      <c r="GWR32" s="25"/>
      <c r="GWS32" s="25"/>
      <c r="GWT32" s="25"/>
      <c r="GWU32" s="25"/>
      <c r="GWV32" s="25"/>
      <c r="GWW32" s="25"/>
      <c r="GWX32" s="25"/>
      <c r="GWY32" s="25"/>
      <c r="GWZ32" s="25"/>
      <c r="GXA32" s="25"/>
      <c r="GXB32" s="25"/>
      <c r="GXC32" s="25"/>
      <c r="GXD32" s="25"/>
      <c r="GXE32" s="25"/>
      <c r="GXF32" s="25"/>
      <c r="GXG32" s="25"/>
      <c r="GXH32" s="25"/>
      <c r="GXI32" s="25"/>
      <c r="GXJ32" s="25"/>
      <c r="GXK32" s="25"/>
      <c r="GXL32" s="25"/>
      <c r="GXM32" s="25"/>
      <c r="GXN32" s="25"/>
      <c r="GXO32" s="25"/>
      <c r="GXP32" s="25"/>
      <c r="GXQ32" s="25"/>
      <c r="GXR32" s="25"/>
      <c r="GXS32" s="25"/>
      <c r="GXT32" s="25"/>
      <c r="GXU32" s="25"/>
      <c r="GXV32" s="25"/>
      <c r="GXW32" s="25"/>
      <c r="GXX32" s="25"/>
      <c r="GXY32" s="25"/>
      <c r="GXZ32" s="25"/>
      <c r="GYA32" s="25"/>
      <c r="GYB32" s="25"/>
      <c r="GYC32" s="25"/>
      <c r="GYD32" s="25"/>
      <c r="GYE32" s="25"/>
      <c r="GYF32" s="25"/>
      <c r="GYG32" s="25"/>
      <c r="GYH32" s="25"/>
      <c r="GYI32" s="25"/>
      <c r="GYJ32" s="25"/>
      <c r="GYK32" s="25"/>
      <c r="GYL32" s="25"/>
      <c r="GYM32" s="25"/>
      <c r="GYN32" s="25"/>
      <c r="GYO32" s="25"/>
      <c r="GYP32" s="25"/>
      <c r="GYQ32" s="25"/>
      <c r="GYR32" s="25"/>
      <c r="GYS32" s="25"/>
      <c r="GYT32" s="25"/>
      <c r="GYU32" s="25"/>
      <c r="GYV32" s="25"/>
      <c r="GYW32" s="25"/>
      <c r="GYX32" s="25"/>
      <c r="GYY32" s="25"/>
      <c r="GYZ32" s="25"/>
      <c r="GZA32" s="25"/>
      <c r="GZB32" s="25"/>
      <c r="GZC32" s="25"/>
      <c r="GZD32" s="25"/>
      <c r="GZE32" s="25"/>
      <c r="GZF32" s="25"/>
      <c r="GZG32" s="25"/>
      <c r="GZH32" s="25"/>
      <c r="GZI32" s="25"/>
      <c r="GZJ32" s="25"/>
      <c r="GZK32" s="25"/>
      <c r="GZL32" s="25"/>
      <c r="GZM32" s="25"/>
      <c r="GZN32" s="25"/>
      <c r="GZO32" s="25"/>
      <c r="GZP32" s="25"/>
      <c r="GZQ32" s="25"/>
      <c r="GZR32" s="25"/>
      <c r="GZS32" s="25"/>
      <c r="GZT32" s="25"/>
      <c r="GZU32" s="25"/>
      <c r="GZV32" s="25"/>
      <c r="GZW32" s="25"/>
      <c r="GZX32" s="25"/>
      <c r="GZY32" s="25"/>
      <c r="GZZ32" s="25"/>
      <c r="HAA32" s="25"/>
      <c r="HAB32" s="25"/>
      <c r="HAC32" s="25"/>
      <c r="HAD32" s="25"/>
      <c r="HAE32" s="25"/>
      <c r="HAF32" s="25"/>
      <c r="HAG32" s="25"/>
      <c r="HAH32" s="25"/>
      <c r="HAI32" s="25"/>
      <c r="HAJ32" s="25"/>
      <c r="HAK32" s="25"/>
      <c r="HAL32" s="25"/>
      <c r="HAM32" s="25"/>
      <c r="HAN32" s="25"/>
      <c r="HAO32" s="25"/>
      <c r="HAP32" s="25"/>
      <c r="HAQ32" s="25"/>
      <c r="HAR32" s="25"/>
      <c r="HAS32" s="25"/>
      <c r="HAT32" s="25"/>
      <c r="HAU32" s="25"/>
      <c r="HAV32" s="25"/>
      <c r="HAW32" s="25"/>
      <c r="HAX32" s="25"/>
      <c r="HAY32" s="25"/>
      <c r="HAZ32" s="25"/>
      <c r="HBA32" s="25"/>
      <c r="HBB32" s="25"/>
      <c r="HBC32" s="25"/>
      <c r="HBD32" s="25"/>
      <c r="HBE32" s="25"/>
      <c r="HBF32" s="25"/>
      <c r="HBG32" s="25"/>
      <c r="HBH32" s="25"/>
      <c r="HBI32" s="25"/>
      <c r="HBJ32" s="25"/>
      <c r="HBK32" s="25"/>
      <c r="HBL32" s="25"/>
      <c r="HBM32" s="25"/>
      <c r="HBN32" s="25"/>
      <c r="HBO32" s="25"/>
      <c r="HBP32" s="25"/>
      <c r="HBQ32" s="25"/>
      <c r="HBR32" s="25"/>
      <c r="HBS32" s="25"/>
      <c r="HBT32" s="25"/>
      <c r="HBU32" s="25"/>
      <c r="HBV32" s="25"/>
      <c r="HBW32" s="25"/>
      <c r="HBX32" s="25"/>
      <c r="HBY32" s="25"/>
      <c r="HBZ32" s="25"/>
      <c r="HCA32" s="25"/>
      <c r="HCB32" s="25"/>
      <c r="HCC32" s="25"/>
      <c r="HCD32" s="25"/>
      <c r="HCE32" s="25"/>
      <c r="HCF32" s="25"/>
      <c r="HCG32" s="25"/>
      <c r="HCH32" s="25"/>
      <c r="HCI32" s="25"/>
      <c r="HCJ32" s="25"/>
      <c r="HCK32" s="25"/>
      <c r="HCL32" s="25"/>
      <c r="HCM32" s="25"/>
      <c r="HCN32" s="25"/>
      <c r="HCO32" s="25"/>
      <c r="HCP32" s="25"/>
      <c r="HCQ32" s="25"/>
      <c r="HCR32" s="25"/>
      <c r="HCS32" s="25"/>
      <c r="HCT32" s="25"/>
      <c r="HCU32" s="25"/>
      <c r="HCV32" s="25"/>
      <c r="HCW32" s="25"/>
      <c r="HCX32" s="25"/>
      <c r="HCY32" s="25"/>
      <c r="HCZ32" s="25"/>
      <c r="HDA32" s="25"/>
      <c r="HDB32" s="25"/>
      <c r="HDC32" s="25"/>
      <c r="HDD32" s="25"/>
      <c r="HDE32" s="25"/>
      <c r="HDF32" s="25"/>
      <c r="HDG32" s="25"/>
      <c r="HDH32" s="25"/>
      <c r="HDI32" s="25"/>
      <c r="HDJ32" s="25"/>
      <c r="HDK32" s="25"/>
      <c r="HDL32" s="25"/>
      <c r="HDM32" s="25"/>
      <c r="HDN32" s="25"/>
      <c r="HDO32" s="25"/>
      <c r="HDP32" s="25"/>
      <c r="HDQ32" s="25"/>
      <c r="HDR32" s="25"/>
      <c r="HDS32" s="25"/>
      <c r="HDT32" s="25"/>
      <c r="HDU32" s="25"/>
      <c r="HDV32" s="25"/>
      <c r="HDW32" s="25"/>
      <c r="HDX32" s="25"/>
      <c r="HDY32" s="25"/>
      <c r="HDZ32" s="25"/>
      <c r="HEA32" s="25"/>
      <c r="HEB32" s="25"/>
      <c r="HEC32" s="25"/>
      <c r="HED32" s="25"/>
      <c r="HEE32" s="25"/>
      <c r="HEF32" s="25"/>
      <c r="HEG32" s="25"/>
      <c r="HEH32" s="25"/>
      <c r="HEI32" s="25"/>
      <c r="HEJ32" s="25"/>
      <c r="HEK32" s="25"/>
      <c r="HEL32" s="25"/>
      <c r="HEM32" s="25"/>
      <c r="HEN32" s="25"/>
      <c r="HEO32" s="25"/>
      <c r="HEP32" s="25"/>
      <c r="HEQ32" s="25"/>
      <c r="HER32" s="25"/>
      <c r="HES32" s="25"/>
      <c r="HET32" s="25"/>
      <c r="HEU32" s="25"/>
      <c r="HEV32" s="25"/>
      <c r="HEW32" s="25"/>
      <c r="HEX32" s="25"/>
      <c r="HEY32" s="25"/>
      <c r="HEZ32" s="25"/>
      <c r="HFA32" s="25"/>
      <c r="HFB32" s="25"/>
      <c r="HFC32" s="25"/>
      <c r="HFD32" s="25"/>
      <c r="HFE32" s="25"/>
      <c r="HFF32" s="25"/>
      <c r="HFG32" s="25"/>
      <c r="HFH32" s="25"/>
      <c r="HFI32" s="25"/>
      <c r="HFJ32" s="25"/>
      <c r="HFK32" s="25"/>
      <c r="HFL32" s="25"/>
      <c r="HFM32" s="25"/>
      <c r="HFN32" s="25"/>
      <c r="HFO32" s="25"/>
      <c r="HFP32" s="25"/>
      <c r="HFQ32" s="25"/>
      <c r="HFR32" s="25"/>
      <c r="HFS32" s="25"/>
      <c r="HFT32" s="25"/>
      <c r="HFU32" s="25"/>
      <c r="HFV32" s="25"/>
      <c r="HFW32" s="25"/>
      <c r="HFX32" s="25"/>
      <c r="HFY32" s="25"/>
      <c r="HFZ32" s="25"/>
      <c r="HGA32" s="25"/>
      <c r="HGB32" s="25"/>
      <c r="HGC32" s="25"/>
      <c r="HGD32" s="25"/>
      <c r="HGE32" s="25"/>
      <c r="HGF32" s="25"/>
      <c r="HGG32" s="25"/>
      <c r="HGH32" s="25"/>
      <c r="HGI32" s="25"/>
      <c r="HGJ32" s="25"/>
      <c r="HGK32" s="25"/>
      <c r="HGL32" s="25"/>
      <c r="HGM32" s="25"/>
      <c r="HGN32" s="25"/>
      <c r="HGO32" s="25"/>
      <c r="HGP32" s="25"/>
      <c r="HGQ32" s="25"/>
      <c r="HGR32" s="25"/>
      <c r="HGS32" s="25"/>
      <c r="HGT32" s="25"/>
      <c r="HGU32" s="25"/>
      <c r="HGV32" s="25"/>
      <c r="HGW32" s="25"/>
      <c r="HGX32" s="25"/>
      <c r="HGY32" s="25"/>
      <c r="HGZ32" s="25"/>
      <c r="HHA32" s="25"/>
      <c r="HHB32" s="25"/>
      <c r="HHC32" s="25"/>
      <c r="HHD32" s="25"/>
      <c r="HHE32" s="25"/>
      <c r="HHF32" s="25"/>
      <c r="HHG32" s="25"/>
      <c r="HHH32" s="25"/>
      <c r="HHI32" s="25"/>
      <c r="HHJ32" s="25"/>
      <c r="HHK32" s="25"/>
      <c r="HHL32" s="25"/>
      <c r="HHM32" s="25"/>
      <c r="HHN32" s="25"/>
      <c r="HHO32" s="25"/>
      <c r="HHP32" s="25"/>
      <c r="HHQ32" s="25"/>
      <c r="HHR32" s="25"/>
      <c r="HHS32" s="25"/>
      <c r="HHT32" s="25"/>
      <c r="HHU32" s="25"/>
      <c r="HHV32" s="25"/>
      <c r="HHW32" s="25"/>
      <c r="HHX32" s="25"/>
      <c r="HHY32" s="25"/>
      <c r="HHZ32" s="25"/>
      <c r="HIA32" s="25"/>
      <c r="HIB32" s="25"/>
      <c r="HIC32" s="25"/>
      <c r="HID32" s="25"/>
      <c r="HIE32" s="25"/>
      <c r="HIF32" s="25"/>
      <c r="HIG32" s="25"/>
      <c r="HIH32" s="25"/>
      <c r="HII32" s="25"/>
      <c r="HIJ32" s="25"/>
      <c r="HIK32" s="25"/>
      <c r="HIL32" s="25"/>
      <c r="HIM32" s="25"/>
      <c r="HIN32" s="25"/>
      <c r="HIO32" s="25"/>
      <c r="HIP32" s="25"/>
      <c r="HIQ32" s="25"/>
      <c r="HIR32" s="25"/>
      <c r="HIS32" s="25"/>
      <c r="HIT32" s="25"/>
      <c r="HIU32" s="25"/>
      <c r="HIV32" s="25"/>
      <c r="HIW32" s="25"/>
      <c r="HIX32" s="25"/>
      <c r="HIY32" s="25"/>
      <c r="HIZ32" s="25"/>
      <c r="HJA32" s="25"/>
      <c r="HJB32" s="25"/>
      <c r="HJC32" s="25"/>
      <c r="HJD32" s="25"/>
      <c r="HJE32" s="25"/>
      <c r="HJF32" s="25"/>
      <c r="HJG32" s="25"/>
      <c r="HJH32" s="25"/>
      <c r="HJI32" s="25"/>
      <c r="HJJ32" s="25"/>
      <c r="HJK32" s="25"/>
      <c r="HJL32" s="25"/>
      <c r="HJM32" s="25"/>
      <c r="HJN32" s="25"/>
      <c r="HJO32" s="25"/>
      <c r="HJP32" s="25"/>
      <c r="HJQ32" s="25"/>
      <c r="HJR32" s="25"/>
      <c r="HJS32" s="25"/>
      <c r="HJT32" s="25"/>
      <c r="HJU32" s="25"/>
      <c r="HJV32" s="25"/>
      <c r="HJW32" s="25"/>
      <c r="HJX32" s="25"/>
      <c r="HJY32" s="25"/>
      <c r="HJZ32" s="25"/>
      <c r="HKA32" s="25"/>
      <c r="HKB32" s="25"/>
      <c r="HKC32" s="25"/>
      <c r="HKD32" s="25"/>
      <c r="HKE32" s="25"/>
      <c r="HKF32" s="25"/>
      <c r="HKG32" s="25"/>
      <c r="HKH32" s="25"/>
      <c r="HKI32" s="25"/>
      <c r="HKJ32" s="25"/>
      <c r="HKK32" s="25"/>
      <c r="HKL32" s="25"/>
      <c r="HKM32" s="25"/>
      <c r="HKN32" s="25"/>
      <c r="HKO32" s="25"/>
      <c r="HKP32" s="25"/>
      <c r="HKQ32" s="25"/>
      <c r="HKR32" s="25"/>
      <c r="HKS32" s="25"/>
      <c r="HKT32" s="25"/>
      <c r="HKU32" s="25"/>
      <c r="HKV32" s="25"/>
      <c r="HKW32" s="25"/>
      <c r="HKX32" s="25"/>
      <c r="HKY32" s="25"/>
      <c r="HKZ32" s="25"/>
      <c r="HLA32" s="25"/>
      <c r="HLB32" s="25"/>
      <c r="HLC32" s="25"/>
      <c r="HLD32" s="25"/>
      <c r="HLE32" s="25"/>
      <c r="HLF32" s="25"/>
      <c r="HLG32" s="25"/>
      <c r="HLH32" s="25"/>
      <c r="HLI32" s="25"/>
      <c r="HLJ32" s="25"/>
      <c r="HLK32" s="25"/>
      <c r="HLL32" s="25"/>
      <c r="HLM32" s="25"/>
      <c r="HLN32" s="25"/>
      <c r="HLO32" s="25"/>
      <c r="HLP32" s="25"/>
      <c r="HLQ32" s="25"/>
      <c r="HLR32" s="25"/>
      <c r="HLS32" s="25"/>
      <c r="HLT32" s="25"/>
      <c r="HLU32" s="25"/>
      <c r="HLV32" s="25"/>
      <c r="HLW32" s="25"/>
      <c r="HLX32" s="25"/>
      <c r="HLY32" s="25"/>
      <c r="HLZ32" s="25"/>
      <c r="HMA32" s="25"/>
      <c r="HMB32" s="25"/>
      <c r="HMC32" s="25"/>
      <c r="HMD32" s="25"/>
      <c r="HME32" s="25"/>
      <c r="HMF32" s="25"/>
      <c r="HMG32" s="25"/>
      <c r="HMH32" s="25"/>
      <c r="HMI32" s="25"/>
      <c r="HMJ32" s="25"/>
      <c r="HMK32" s="25"/>
      <c r="HML32" s="25"/>
      <c r="HMM32" s="25"/>
      <c r="HMN32" s="25"/>
      <c r="HMO32" s="25"/>
      <c r="HMP32" s="25"/>
      <c r="HMQ32" s="25"/>
      <c r="HMR32" s="25"/>
      <c r="HMS32" s="25"/>
      <c r="HMT32" s="25"/>
      <c r="HMU32" s="25"/>
      <c r="HMV32" s="25"/>
      <c r="HMW32" s="25"/>
      <c r="HMX32" s="25"/>
      <c r="HMY32" s="25"/>
      <c r="HMZ32" s="25"/>
      <c r="HNA32" s="25"/>
      <c r="HNB32" s="25"/>
      <c r="HNC32" s="25"/>
      <c r="HND32" s="25"/>
      <c r="HNE32" s="25"/>
      <c r="HNF32" s="25"/>
      <c r="HNG32" s="25"/>
      <c r="HNH32" s="25"/>
      <c r="HNI32" s="25"/>
      <c r="HNJ32" s="25"/>
      <c r="HNK32" s="25"/>
      <c r="HNL32" s="25"/>
      <c r="HNM32" s="25"/>
      <c r="HNN32" s="25"/>
      <c r="HNO32" s="25"/>
      <c r="HNP32" s="25"/>
      <c r="HNQ32" s="25"/>
      <c r="HNR32" s="25"/>
      <c r="HNS32" s="25"/>
      <c r="HNT32" s="25"/>
      <c r="HNU32" s="25"/>
      <c r="HNV32" s="25"/>
      <c r="HNW32" s="25"/>
      <c r="HNX32" s="25"/>
      <c r="HNY32" s="25"/>
      <c r="HNZ32" s="25"/>
      <c r="HOA32" s="25"/>
      <c r="HOB32" s="25"/>
      <c r="HOC32" s="25"/>
      <c r="HOD32" s="25"/>
      <c r="HOE32" s="25"/>
      <c r="HOF32" s="25"/>
      <c r="HOG32" s="25"/>
      <c r="HOH32" s="25"/>
      <c r="HOI32" s="25"/>
      <c r="HOJ32" s="25"/>
      <c r="HOK32" s="25"/>
      <c r="HOL32" s="25"/>
      <c r="HOM32" s="25"/>
      <c r="HON32" s="25"/>
      <c r="HOO32" s="25"/>
      <c r="HOP32" s="25"/>
      <c r="HOQ32" s="25"/>
      <c r="HOR32" s="25"/>
      <c r="HOS32" s="25"/>
      <c r="HOT32" s="25"/>
      <c r="HOU32" s="25"/>
      <c r="HOV32" s="25"/>
      <c r="HOW32" s="25"/>
      <c r="HOX32" s="25"/>
      <c r="HOY32" s="25"/>
      <c r="HOZ32" s="25"/>
      <c r="HPA32" s="25"/>
      <c r="HPB32" s="25"/>
      <c r="HPC32" s="25"/>
      <c r="HPD32" s="25"/>
      <c r="HPE32" s="25"/>
      <c r="HPF32" s="25"/>
      <c r="HPG32" s="25"/>
      <c r="HPH32" s="25"/>
      <c r="HPI32" s="25"/>
      <c r="HPJ32" s="25"/>
      <c r="HPK32" s="25"/>
      <c r="HPL32" s="25"/>
      <c r="HPM32" s="25"/>
      <c r="HPN32" s="25"/>
      <c r="HPO32" s="25"/>
      <c r="HPP32" s="25"/>
      <c r="HPQ32" s="25"/>
      <c r="HPR32" s="25"/>
      <c r="HPS32" s="25"/>
      <c r="HPT32" s="25"/>
      <c r="HPU32" s="25"/>
      <c r="HPV32" s="25"/>
      <c r="HPW32" s="25"/>
      <c r="HPX32" s="25"/>
      <c r="HPY32" s="25"/>
      <c r="HPZ32" s="25"/>
      <c r="HQA32" s="25"/>
      <c r="HQB32" s="25"/>
      <c r="HQC32" s="25"/>
      <c r="HQD32" s="25"/>
      <c r="HQE32" s="25"/>
      <c r="HQF32" s="25"/>
      <c r="HQG32" s="25"/>
      <c r="HQH32" s="25"/>
      <c r="HQI32" s="25"/>
      <c r="HQJ32" s="25"/>
      <c r="HQK32" s="25"/>
      <c r="HQL32" s="25"/>
      <c r="HQM32" s="25"/>
      <c r="HQN32" s="25"/>
      <c r="HQO32" s="25"/>
      <c r="HQP32" s="25"/>
      <c r="HQQ32" s="25"/>
      <c r="HQR32" s="25"/>
      <c r="HQS32" s="25"/>
      <c r="HQT32" s="25"/>
      <c r="HQU32" s="25"/>
      <c r="HQV32" s="25"/>
      <c r="HQW32" s="25"/>
      <c r="HQX32" s="25"/>
      <c r="HQY32" s="25"/>
      <c r="HQZ32" s="25"/>
      <c r="HRA32" s="25"/>
      <c r="HRB32" s="25"/>
      <c r="HRC32" s="25"/>
      <c r="HRD32" s="25"/>
      <c r="HRE32" s="25"/>
      <c r="HRF32" s="25"/>
      <c r="HRG32" s="25"/>
      <c r="HRH32" s="25"/>
      <c r="HRI32" s="25"/>
      <c r="HRJ32" s="25"/>
      <c r="HRK32" s="25"/>
      <c r="HRL32" s="25"/>
      <c r="HRM32" s="25"/>
      <c r="HRN32" s="25"/>
      <c r="HRO32" s="25"/>
      <c r="HRP32" s="25"/>
      <c r="HRQ32" s="25"/>
      <c r="HRR32" s="25"/>
      <c r="HRS32" s="25"/>
      <c r="HRT32" s="25"/>
      <c r="HRU32" s="25"/>
      <c r="HRV32" s="25"/>
      <c r="HRW32" s="25"/>
      <c r="HRX32" s="25"/>
      <c r="HRY32" s="25"/>
      <c r="HRZ32" s="25"/>
      <c r="HSA32" s="25"/>
      <c r="HSB32" s="25"/>
      <c r="HSC32" s="25"/>
      <c r="HSD32" s="25"/>
      <c r="HSE32" s="25"/>
      <c r="HSF32" s="25"/>
      <c r="HSG32" s="25"/>
      <c r="HSH32" s="25"/>
      <c r="HSI32" s="25"/>
      <c r="HSJ32" s="25"/>
      <c r="HSK32" s="25"/>
      <c r="HSL32" s="25"/>
      <c r="HSM32" s="25"/>
      <c r="HSN32" s="25"/>
      <c r="HSO32" s="25"/>
      <c r="HSP32" s="25"/>
      <c r="HSQ32" s="25"/>
      <c r="HSR32" s="25"/>
      <c r="HSS32" s="25"/>
      <c r="HST32" s="25"/>
      <c r="HSU32" s="25"/>
      <c r="HSV32" s="25"/>
      <c r="HSW32" s="25"/>
      <c r="HSX32" s="25"/>
      <c r="HSY32" s="25"/>
      <c r="HSZ32" s="25"/>
      <c r="HTA32" s="25"/>
      <c r="HTB32" s="25"/>
      <c r="HTC32" s="25"/>
      <c r="HTD32" s="25"/>
      <c r="HTE32" s="25"/>
      <c r="HTF32" s="25"/>
      <c r="HTG32" s="25"/>
      <c r="HTH32" s="25"/>
      <c r="HTI32" s="25"/>
      <c r="HTJ32" s="25"/>
      <c r="HTK32" s="25"/>
      <c r="HTL32" s="25"/>
      <c r="HTM32" s="25"/>
      <c r="HTN32" s="25"/>
      <c r="HTO32" s="25"/>
      <c r="HTP32" s="25"/>
      <c r="HTQ32" s="25"/>
      <c r="HTR32" s="25"/>
      <c r="HTS32" s="25"/>
      <c r="HTT32" s="25"/>
      <c r="HTU32" s="25"/>
      <c r="HTV32" s="25"/>
      <c r="HTW32" s="25"/>
      <c r="HTX32" s="25"/>
      <c r="HTY32" s="25"/>
      <c r="HTZ32" s="25"/>
      <c r="HUA32" s="25"/>
      <c r="HUB32" s="25"/>
      <c r="HUC32" s="25"/>
      <c r="HUD32" s="25"/>
      <c r="HUE32" s="25"/>
      <c r="HUF32" s="25"/>
      <c r="HUG32" s="25"/>
      <c r="HUH32" s="25"/>
      <c r="HUI32" s="25"/>
      <c r="HUJ32" s="25"/>
      <c r="HUK32" s="25"/>
      <c r="HUL32" s="25"/>
      <c r="HUM32" s="25"/>
      <c r="HUN32" s="25"/>
      <c r="HUO32" s="25"/>
      <c r="HUP32" s="25"/>
      <c r="HUQ32" s="25"/>
      <c r="HUR32" s="25"/>
      <c r="HUS32" s="25"/>
      <c r="HUT32" s="25"/>
      <c r="HUU32" s="25"/>
      <c r="HUV32" s="25"/>
      <c r="HUW32" s="25"/>
      <c r="HUX32" s="25"/>
      <c r="HUY32" s="25"/>
      <c r="HUZ32" s="25"/>
      <c r="HVA32" s="25"/>
      <c r="HVB32" s="25"/>
      <c r="HVC32" s="25"/>
      <c r="HVD32" s="25"/>
      <c r="HVE32" s="25"/>
      <c r="HVF32" s="25"/>
      <c r="HVG32" s="25"/>
      <c r="HVH32" s="25"/>
      <c r="HVI32" s="25"/>
      <c r="HVJ32" s="25"/>
      <c r="HVK32" s="25"/>
      <c r="HVL32" s="25"/>
      <c r="HVM32" s="25"/>
      <c r="HVN32" s="25"/>
      <c r="HVO32" s="25"/>
      <c r="HVP32" s="25"/>
      <c r="HVQ32" s="25"/>
      <c r="HVR32" s="25"/>
      <c r="HVS32" s="25"/>
      <c r="HVT32" s="25"/>
      <c r="HVU32" s="25"/>
      <c r="HVV32" s="25"/>
      <c r="HVW32" s="25"/>
      <c r="HVX32" s="25"/>
      <c r="HVY32" s="25"/>
      <c r="HVZ32" s="25"/>
      <c r="HWA32" s="25"/>
      <c r="HWB32" s="25"/>
      <c r="HWC32" s="25"/>
      <c r="HWD32" s="25"/>
      <c r="HWE32" s="25"/>
      <c r="HWF32" s="25"/>
      <c r="HWG32" s="25"/>
      <c r="HWH32" s="25"/>
      <c r="HWI32" s="25"/>
      <c r="HWJ32" s="25"/>
      <c r="HWK32" s="25"/>
      <c r="HWL32" s="25"/>
      <c r="HWM32" s="25"/>
      <c r="HWN32" s="25"/>
      <c r="HWO32" s="25"/>
      <c r="HWP32" s="25"/>
      <c r="HWQ32" s="25"/>
      <c r="HWR32" s="25"/>
      <c r="HWS32" s="25"/>
      <c r="HWT32" s="25"/>
      <c r="HWU32" s="25"/>
      <c r="HWV32" s="25"/>
      <c r="HWW32" s="25"/>
      <c r="HWX32" s="25"/>
      <c r="HWY32" s="25"/>
      <c r="HWZ32" s="25"/>
      <c r="HXA32" s="25"/>
      <c r="HXB32" s="25"/>
      <c r="HXC32" s="25"/>
      <c r="HXD32" s="25"/>
      <c r="HXE32" s="25"/>
      <c r="HXF32" s="25"/>
      <c r="HXG32" s="25"/>
      <c r="HXH32" s="25"/>
      <c r="HXI32" s="25"/>
      <c r="HXJ32" s="25"/>
      <c r="HXK32" s="25"/>
      <c r="HXL32" s="25"/>
      <c r="HXM32" s="25"/>
      <c r="HXN32" s="25"/>
      <c r="HXO32" s="25"/>
      <c r="HXP32" s="25"/>
      <c r="HXQ32" s="25"/>
      <c r="HXR32" s="25"/>
      <c r="HXS32" s="25"/>
      <c r="HXT32" s="25"/>
      <c r="HXU32" s="25"/>
      <c r="HXV32" s="25"/>
      <c r="HXW32" s="25"/>
      <c r="HXX32" s="25"/>
      <c r="HXY32" s="25"/>
      <c r="HXZ32" s="25"/>
      <c r="HYA32" s="25"/>
      <c r="HYB32" s="25"/>
      <c r="HYC32" s="25"/>
      <c r="HYD32" s="25"/>
      <c r="HYE32" s="25"/>
      <c r="HYF32" s="25"/>
      <c r="HYG32" s="25"/>
      <c r="HYH32" s="25"/>
      <c r="HYI32" s="25"/>
      <c r="HYJ32" s="25"/>
      <c r="HYK32" s="25"/>
      <c r="HYL32" s="25"/>
      <c r="HYM32" s="25"/>
      <c r="HYN32" s="25"/>
      <c r="HYO32" s="25"/>
      <c r="HYP32" s="25"/>
      <c r="HYQ32" s="25"/>
      <c r="HYR32" s="25"/>
      <c r="HYS32" s="25"/>
      <c r="HYT32" s="25"/>
      <c r="HYU32" s="25"/>
      <c r="HYV32" s="25"/>
      <c r="HYW32" s="25"/>
      <c r="HYX32" s="25"/>
      <c r="HYY32" s="25"/>
      <c r="HYZ32" s="25"/>
      <c r="HZA32" s="25"/>
      <c r="HZB32" s="25"/>
      <c r="HZC32" s="25"/>
      <c r="HZD32" s="25"/>
      <c r="HZE32" s="25"/>
      <c r="HZF32" s="25"/>
      <c r="HZG32" s="25"/>
      <c r="HZH32" s="25"/>
      <c r="HZI32" s="25"/>
      <c r="HZJ32" s="25"/>
      <c r="HZK32" s="25"/>
      <c r="HZL32" s="25"/>
      <c r="HZM32" s="25"/>
      <c r="HZN32" s="25"/>
      <c r="HZO32" s="25"/>
      <c r="HZP32" s="25"/>
      <c r="HZQ32" s="25"/>
      <c r="HZR32" s="25"/>
      <c r="HZS32" s="25"/>
      <c r="HZT32" s="25"/>
      <c r="HZU32" s="25"/>
      <c r="HZV32" s="25"/>
      <c r="HZW32" s="25"/>
      <c r="HZX32" s="25"/>
      <c r="HZY32" s="25"/>
      <c r="HZZ32" s="25"/>
      <c r="IAA32" s="25"/>
      <c r="IAB32" s="25"/>
      <c r="IAC32" s="25"/>
      <c r="IAD32" s="25"/>
      <c r="IAE32" s="25"/>
      <c r="IAF32" s="25"/>
      <c r="IAG32" s="25"/>
      <c r="IAH32" s="25"/>
      <c r="IAI32" s="25"/>
      <c r="IAJ32" s="25"/>
      <c r="IAK32" s="25"/>
      <c r="IAL32" s="25"/>
      <c r="IAM32" s="25"/>
      <c r="IAN32" s="25"/>
      <c r="IAO32" s="25"/>
      <c r="IAP32" s="25"/>
      <c r="IAQ32" s="25"/>
      <c r="IAR32" s="25"/>
      <c r="IAS32" s="25"/>
      <c r="IAT32" s="25"/>
      <c r="IAU32" s="25"/>
      <c r="IAV32" s="25"/>
      <c r="IAW32" s="25"/>
      <c r="IAX32" s="25"/>
      <c r="IAY32" s="25"/>
      <c r="IAZ32" s="25"/>
      <c r="IBA32" s="25"/>
      <c r="IBB32" s="25"/>
      <c r="IBC32" s="25"/>
      <c r="IBD32" s="25"/>
      <c r="IBE32" s="25"/>
      <c r="IBF32" s="25"/>
      <c r="IBG32" s="25"/>
      <c r="IBH32" s="25"/>
      <c r="IBI32" s="25"/>
      <c r="IBJ32" s="25"/>
      <c r="IBK32" s="25"/>
      <c r="IBL32" s="25"/>
      <c r="IBM32" s="25"/>
      <c r="IBN32" s="25"/>
      <c r="IBO32" s="25"/>
      <c r="IBP32" s="25"/>
      <c r="IBQ32" s="25"/>
      <c r="IBR32" s="25"/>
      <c r="IBS32" s="25"/>
      <c r="IBT32" s="25"/>
      <c r="IBU32" s="25"/>
      <c r="IBV32" s="25"/>
      <c r="IBW32" s="25"/>
      <c r="IBX32" s="25"/>
      <c r="IBY32" s="25"/>
      <c r="IBZ32" s="25"/>
      <c r="ICA32" s="25"/>
      <c r="ICB32" s="25"/>
      <c r="ICC32" s="25"/>
      <c r="ICD32" s="25"/>
      <c r="ICE32" s="25"/>
      <c r="ICF32" s="25"/>
      <c r="ICG32" s="25"/>
      <c r="ICH32" s="25"/>
      <c r="ICI32" s="25"/>
      <c r="ICJ32" s="25"/>
      <c r="ICK32" s="25"/>
      <c r="ICL32" s="25"/>
      <c r="ICM32" s="25"/>
      <c r="ICN32" s="25"/>
      <c r="ICO32" s="25"/>
      <c r="ICP32" s="25"/>
      <c r="ICQ32" s="25"/>
      <c r="ICR32" s="25"/>
      <c r="ICS32" s="25"/>
      <c r="ICT32" s="25"/>
      <c r="ICU32" s="25"/>
      <c r="ICV32" s="25"/>
      <c r="ICW32" s="25"/>
      <c r="ICX32" s="25"/>
      <c r="ICY32" s="25"/>
      <c r="ICZ32" s="25"/>
      <c r="IDA32" s="25"/>
      <c r="IDB32" s="25"/>
      <c r="IDC32" s="25"/>
      <c r="IDD32" s="25"/>
      <c r="IDE32" s="25"/>
      <c r="IDF32" s="25"/>
      <c r="IDG32" s="25"/>
      <c r="IDH32" s="25"/>
      <c r="IDI32" s="25"/>
      <c r="IDJ32" s="25"/>
      <c r="IDK32" s="25"/>
      <c r="IDL32" s="25"/>
      <c r="IDM32" s="25"/>
      <c r="IDN32" s="25"/>
      <c r="IDO32" s="25"/>
      <c r="IDP32" s="25"/>
      <c r="IDQ32" s="25"/>
      <c r="IDR32" s="25"/>
      <c r="IDS32" s="25"/>
      <c r="IDT32" s="25"/>
      <c r="IDU32" s="25"/>
      <c r="IDV32" s="25"/>
      <c r="IDW32" s="25"/>
      <c r="IDX32" s="25"/>
      <c r="IDY32" s="25"/>
      <c r="IDZ32" s="25"/>
      <c r="IEA32" s="25"/>
      <c r="IEB32" s="25"/>
      <c r="IEC32" s="25"/>
      <c r="IED32" s="25"/>
      <c r="IEE32" s="25"/>
      <c r="IEF32" s="25"/>
      <c r="IEG32" s="25"/>
      <c r="IEH32" s="25"/>
      <c r="IEI32" s="25"/>
      <c r="IEJ32" s="25"/>
      <c r="IEK32" s="25"/>
      <c r="IEL32" s="25"/>
      <c r="IEM32" s="25"/>
      <c r="IEN32" s="25"/>
      <c r="IEO32" s="25"/>
      <c r="IEP32" s="25"/>
      <c r="IEQ32" s="25"/>
      <c r="IER32" s="25"/>
      <c r="IES32" s="25"/>
      <c r="IET32" s="25"/>
      <c r="IEU32" s="25"/>
      <c r="IEV32" s="25"/>
      <c r="IEW32" s="25"/>
      <c r="IEX32" s="25"/>
      <c r="IEY32" s="25"/>
      <c r="IEZ32" s="25"/>
      <c r="IFA32" s="25"/>
      <c r="IFB32" s="25"/>
      <c r="IFC32" s="25"/>
      <c r="IFD32" s="25"/>
      <c r="IFE32" s="25"/>
      <c r="IFF32" s="25"/>
      <c r="IFG32" s="25"/>
      <c r="IFH32" s="25"/>
      <c r="IFI32" s="25"/>
      <c r="IFJ32" s="25"/>
      <c r="IFK32" s="25"/>
      <c r="IFL32" s="25"/>
      <c r="IFM32" s="25"/>
      <c r="IFN32" s="25"/>
      <c r="IFO32" s="25"/>
      <c r="IFP32" s="25"/>
      <c r="IFQ32" s="25"/>
      <c r="IFR32" s="25"/>
      <c r="IFS32" s="25"/>
      <c r="IFT32" s="25"/>
      <c r="IFU32" s="25"/>
      <c r="IFV32" s="25"/>
      <c r="IFW32" s="25"/>
      <c r="IFX32" s="25"/>
      <c r="IFY32" s="25"/>
      <c r="IFZ32" s="25"/>
      <c r="IGA32" s="25"/>
      <c r="IGB32" s="25"/>
      <c r="IGC32" s="25"/>
      <c r="IGD32" s="25"/>
      <c r="IGE32" s="25"/>
      <c r="IGF32" s="25"/>
      <c r="IGG32" s="25"/>
      <c r="IGH32" s="25"/>
      <c r="IGI32" s="25"/>
      <c r="IGJ32" s="25"/>
      <c r="IGK32" s="25"/>
      <c r="IGL32" s="25"/>
      <c r="IGM32" s="25"/>
      <c r="IGN32" s="25"/>
      <c r="IGO32" s="25"/>
      <c r="IGP32" s="25"/>
      <c r="IGQ32" s="25"/>
      <c r="IGR32" s="25"/>
      <c r="IGS32" s="25"/>
      <c r="IGT32" s="25"/>
      <c r="IGU32" s="25"/>
      <c r="IGV32" s="25"/>
      <c r="IGW32" s="25"/>
      <c r="IGX32" s="25"/>
      <c r="IGY32" s="25"/>
      <c r="IGZ32" s="25"/>
      <c r="IHA32" s="25"/>
      <c r="IHB32" s="25"/>
      <c r="IHC32" s="25"/>
      <c r="IHD32" s="25"/>
      <c r="IHE32" s="25"/>
      <c r="IHF32" s="25"/>
      <c r="IHG32" s="25"/>
      <c r="IHH32" s="25"/>
      <c r="IHI32" s="25"/>
      <c r="IHJ32" s="25"/>
      <c r="IHK32" s="25"/>
      <c r="IHL32" s="25"/>
      <c r="IHM32" s="25"/>
      <c r="IHN32" s="25"/>
      <c r="IHO32" s="25"/>
      <c r="IHP32" s="25"/>
      <c r="IHQ32" s="25"/>
      <c r="IHR32" s="25"/>
      <c r="IHS32" s="25"/>
      <c r="IHT32" s="25"/>
      <c r="IHU32" s="25"/>
      <c r="IHV32" s="25"/>
      <c r="IHW32" s="25"/>
      <c r="IHX32" s="25"/>
      <c r="IHY32" s="25"/>
      <c r="IHZ32" s="25"/>
      <c r="IIA32" s="25"/>
      <c r="IIB32" s="25"/>
      <c r="IIC32" s="25"/>
      <c r="IID32" s="25"/>
      <c r="IIE32" s="25"/>
      <c r="IIF32" s="25"/>
      <c r="IIG32" s="25"/>
      <c r="IIH32" s="25"/>
      <c r="III32" s="25"/>
      <c r="IIJ32" s="25"/>
      <c r="IIK32" s="25"/>
      <c r="IIL32" s="25"/>
      <c r="IIM32" s="25"/>
      <c r="IIN32" s="25"/>
      <c r="IIO32" s="25"/>
      <c r="IIP32" s="25"/>
      <c r="IIQ32" s="25"/>
      <c r="IIR32" s="25"/>
      <c r="IIS32" s="25"/>
      <c r="IIT32" s="25"/>
      <c r="IIU32" s="25"/>
      <c r="IIV32" s="25"/>
      <c r="IIW32" s="25"/>
      <c r="IIX32" s="25"/>
      <c r="IIY32" s="25"/>
      <c r="IIZ32" s="25"/>
      <c r="IJA32" s="25"/>
      <c r="IJB32" s="25"/>
      <c r="IJC32" s="25"/>
      <c r="IJD32" s="25"/>
      <c r="IJE32" s="25"/>
      <c r="IJF32" s="25"/>
      <c r="IJG32" s="25"/>
      <c r="IJH32" s="25"/>
      <c r="IJI32" s="25"/>
      <c r="IJJ32" s="25"/>
      <c r="IJK32" s="25"/>
      <c r="IJL32" s="25"/>
      <c r="IJM32" s="25"/>
      <c r="IJN32" s="25"/>
      <c r="IJO32" s="25"/>
      <c r="IJP32" s="25"/>
      <c r="IJQ32" s="25"/>
      <c r="IJR32" s="25"/>
      <c r="IJS32" s="25"/>
      <c r="IJT32" s="25"/>
      <c r="IJU32" s="25"/>
      <c r="IJV32" s="25"/>
      <c r="IJW32" s="25"/>
      <c r="IJX32" s="25"/>
      <c r="IJY32" s="25"/>
      <c r="IJZ32" s="25"/>
      <c r="IKA32" s="25"/>
      <c r="IKB32" s="25"/>
      <c r="IKC32" s="25"/>
      <c r="IKD32" s="25"/>
      <c r="IKE32" s="25"/>
      <c r="IKF32" s="25"/>
      <c r="IKG32" s="25"/>
      <c r="IKH32" s="25"/>
      <c r="IKI32" s="25"/>
      <c r="IKJ32" s="25"/>
      <c r="IKK32" s="25"/>
      <c r="IKL32" s="25"/>
      <c r="IKM32" s="25"/>
      <c r="IKN32" s="25"/>
      <c r="IKO32" s="25"/>
      <c r="IKP32" s="25"/>
      <c r="IKQ32" s="25"/>
      <c r="IKR32" s="25"/>
      <c r="IKS32" s="25"/>
      <c r="IKT32" s="25"/>
      <c r="IKU32" s="25"/>
      <c r="IKV32" s="25"/>
      <c r="IKW32" s="25"/>
      <c r="IKX32" s="25"/>
      <c r="IKY32" s="25"/>
      <c r="IKZ32" s="25"/>
      <c r="ILA32" s="25"/>
      <c r="ILB32" s="25"/>
      <c r="ILC32" s="25"/>
      <c r="ILD32" s="25"/>
      <c r="ILE32" s="25"/>
      <c r="ILF32" s="25"/>
      <c r="ILG32" s="25"/>
      <c r="ILH32" s="25"/>
      <c r="ILI32" s="25"/>
      <c r="ILJ32" s="25"/>
      <c r="ILK32" s="25"/>
      <c r="ILL32" s="25"/>
      <c r="ILM32" s="25"/>
      <c r="ILN32" s="25"/>
      <c r="ILO32" s="25"/>
      <c r="ILP32" s="25"/>
      <c r="ILQ32" s="25"/>
      <c r="ILR32" s="25"/>
      <c r="ILS32" s="25"/>
      <c r="ILT32" s="25"/>
      <c r="ILU32" s="25"/>
      <c r="ILV32" s="25"/>
      <c r="ILW32" s="25"/>
      <c r="ILX32" s="25"/>
      <c r="ILY32" s="25"/>
      <c r="ILZ32" s="25"/>
      <c r="IMA32" s="25"/>
      <c r="IMB32" s="25"/>
      <c r="IMC32" s="25"/>
      <c r="IMD32" s="25"/>
      <c r="IME32" s="25"/>
      <c r="IMF32" s="25"/>
      <c r="IMG32" s="25"/>
      <c r="IMH32" s="25"/>
      <c r="IMI32" s="25"/>
      <c r="IMJ32" s="25"/>
      <c r="IMK32" s="25"/>
      <c r="IML32" s="25"/>
      <c r="IMM32" s="25"/>
      <c r="IMN32" s="25"/>
      <c r="IMO32" s="25"/>
      <c r="IMP32" s="25"/>
      <c r="IMQ32" s="25"/>
      <c r="IMR32" s="25"/>
      <c r="IMS32" s="25"/>
      <c r="IMT32" s="25"/>
      <c r="IMU32" s="25"/>
      <c r="IMV32" s="25"/>
      <c r="IMW32" s="25"/>
      <c r="IMX32" s="25"/>
      <c r="IMY32" s="25"/>
      <c r="IMZ32" s="25"/>
      <c r="INA32" s="25"/>
      <c r="INB32" s="25"/>
      <c r="INC32" s="25"/>
      <c r="IND32" s="25"/>
      <c r="INE32" s="25"/>
      <c r="INF32" s="25"/>
      <c r="ING32" s="25"/>
      <c r="INH32" s="25"/>
      <c r="INI32" s="25"/>
      <c r="INJ32" s="25"/>
      <c r="INK32" s="25"/>
      <c r="INL32" s="25"/>
      <c r="INM32" s="25"/>
      <c r="INN32" s="25"/>
      <c r="INO32" s="25"/>
      <c r="INP32" s="25"/>
      <c r="INQ32" s="25"/>
      <c r="INR32" s="25"/>
      <c r="INS32" s="25"/>
      <c r="INT32" s="25"/>
      <c r="INU32" s="25"/>
      <c r="INV32" s="25"/>
      <c r="INW32" s="25"/>
      <c r="INX32" s="25"/>
      <c r="INY32" s="25"/>
      <c r="INZ32" s="25"/>
      <c r="IOA32" s="25"/>
      <c r="IOB32" s="25"/>
      <c r="IOC32" s="25"/>
      <c r="IOD32" s="25"/>
      <c r="IOE32" s="25"/>
      <c r="IOF32" s="25"/>
      <c r="IOG32" s="25"/>
      <c r="IOH32" s="25"/>
      <c r="IOI32" s="25"/>
      <c r="IOJ32" s="25"/>
      <c r="IOK32" s="25"/>
      <c r="IOL32" s="25"/>
      <c r="IOM32" s="25"/>
      <c r="ION32" s="25"/>
      <c r="IOO32" s="25"/>
      <c r="IOP32" s="25"/>
      <c r="IOQ32" s="25"/>
      <c r="IOR32" s="25"/>
      <c r="IOS32" s="25"/>
      <c r="IOT32" s="25"/>
      <c r="IOU32" s="25"/>
      <c r="IOV32" s="25"/>
      <c r="IOW32" s="25"/>
      <c r="IOX32" s="25"/>
      <c r="IOY32" s="25"/>
      <c r="IOZ32" s="25"/>
      <c r="IPA32" s="25"/>
      <c r="IPB32" s="25"/>
      <c r="IPC32" s="25"/>
      <c r="IPD32" s="25"/>
      <c r="IPE32" s="25"/>
      <c r="IPF32" s="25"/>
      <c r="IPG32" s="25"/>
      <c r="IPH32" s="25"/>
      <c r="IPI32" s="25"/>
      <c r="IPJ32" s="25"/>
      <c r="IPK32" s="25"/>
      <c r="IPL32" s="25"/>
      <c r="IPM32" s="25"/>
      <c r="IPN32" s="25"/>
      <c r="IPO32" s="25"/>
      <c r="IPP32" s="25"/>
      <c r="IPQ32" s="25"/>
      <c r="IPR32" s="25"/>
      <c r="IPS32" s="25"/>
      <c r="IPT32" s="25"/>
      <c r="IPU32" s="25"/>
      <c r="IPV32" s="25"/>
      <c r="IPW32" s="25"/>
      <c r="IPX32" s="25"/>
      <c r="IPY32" s="25"/>
      <c r="IPZ32" s="25"/>
      <c r="IQA32" s="25"/>
      <c r="IQB32" s="25"/>
      <c r="IQC32" s="25"/>
      <c r="IQD32" s="25"/>
      <c r="IQE32" s="25"/>
      <c r="IQF32" s="25"/>
      <c r="IQG32" s="25"/>
      <c r="IQH32" s="25"/>
      <c r="IQI32" s="25"/>
      <c r="IQJ32" s="25"/>
      <c r="IQK32" s="25"/>
      <c r="IQL32" s="25"/>
      <c r="IQM32" s="25"/>
      <c r="IQN32" s="25"/>
      <c r="IQO32" s="25"/>
      <c r="IQP32" s="25"/>
      <c r="IQQ32" s="25"/>
      <c r="IQR32" s="25"/>
      <c r="IQS32" s="25"/>
      <c r="IQT32" s="25"/>
      <c r="IQU32" s="25"/>
      <c r="IQV32" s="25"/>
      <c r="IQW32" s="25"/>
      <c r="IQX32" s="25"/>
      <c r="IQY32" s="25"/>
      <c r="IQZ32" s="25"/>
      <c r="IRA32" s="25"/>
      <c r="IRB32" s="25"/>
      <c r="IRC32" s="25"/>
      <c r="IRD32" s="25"/>
      <c r="IRE32" s="25"/>
      <c r="IRF32" s="25"/>
      <c r="IRG32" s="25"/>
      <c r="IRH32" s="25"/>
      <c r="IRI32" s="25"/>
      <c r="IRJ32" s="25"/>
      <c r="IRK32" s="25"/>
      <c r="IRL32" s="25"/>
      <c r="IRM32" s="25"/>
      <c r="IRN32" s="25"/>
      <c r="IRO32" s="25"/>
      <c r="IRP32" s="25"/>
      <c r="IRQ32" s="25"/>
      <c r="IRR32" s="25"/>
      <c r="IRS32" s="25"/>
      <c r="IRT32" s="25"/>
      <c r="IRU32" s="25"/>
      <c r="IRV32" s="25"/>
      <c r="IRW32" s="25"/>
      <c r="IRX32" s="25"/>
      <c r="IRY32" s="25"/>
      <c r="IRZ32" s="25"/>
      <c r="ISA32" s="25"/>
      <c r="ISB32" s="25"/>
      <c r="ISC32" s="25"/>
      <c r="ISD32" s="25"/>
      <c r="ISE32" s="25"/>
      <c r="ISF32" s="25"/>
      <c r="ISG32" s="25"/>
      <c r="ISH32" s="25"/>
      <c r="ISI32" s="25"/>
      <c r="ISJ32" s="25"/>
      <c r="ISK32" s="25"/>
      <c r="ISL32" s="25"/>
      <c r="ISM32" s="25"/>
      <c r="ISN32" s="25"/>
      <c r="ISO32" s="25"/>
      <c r="ISP32" s="25"/>
      <c r="ISQ32" s="25"/>
      <c r="ISR32" s="25"/>
      <c r="ISS32" s="25"/>
      <c r="IST32" s="25"/>
      <c r="ISU32" s="25"/>
      <c r="ISV32" s="25"/>
      <c r="ISW32" s="25"/>
      <c r="ISX32" s="25"/>
      <c r="ISY32" s="25"/>
      <c r="ISZ32" s="25"/>
      <c r="ITA32" s="25"/>
      <c r="ITB32" s="25"/>
      <c r="ITC32" s="25"/>
      <c r="ITD32" s="25"/>
      <c r="ITE32" s="25"/>
      <c r="ITF32" s="25"/>
      <c r="ITG32" s="25"/>
      <c r="ITH32" s="25"/>
      <c r="ITI32" s="25"/>
      <c r="ITJ32" s="25"/>
      <c r="ITK32" s="25"/>
      <c r="ITL32" s="25"/>
      <c r="ITM32" s="25"/>
      <c r="ITN32" s="25"/>
      <c r="ITO32" s="25"/>
      <c r="ITP32" s="25"/>
      <c r="ITQ32" s="25"/>
      <c r="ITR32" s="25"/>
      <c r="ITS32" s="25"/>
      <c r="ITT32" s="25"/>
      <c r="ITU32" s="25"/>
      <c r="ITV32" s="25"/>
      <c r="ITW32" s="25"/>
      <c r="ITX32" s="25"/>
      <c r="ITY32" s="25"/>
      <c r="ITZ32" s="25"/>
      <c r="IUA32" s="25"/>
      <c r="IUB32" s="25"/>
      <c r="IUC32" s="25"/>
      <c r="IUD32" s="25"/>
      <c r="IUE32" s="25"/>
      <c r="IUF32" s="25"/>
      <c r="IUG32" s="25"/>
      <c r="IUH32" s="25"/>
      <c r="IUI32" s="25"/>
      <c r="IUJ32" s="25"/>
      <c r="IUK32" s="25"/>
      <c r="IUL32" s="25"/>
      <c r="IUM32" s="25"/>
      <c r="IUN32" s="25"/>
      <c r="IUO32" s="25"/>
      <c r="IUP32" s="25"/>
      <c r="IUQ32" s="25"/>
      <c r="IUR32" s="25"/>
      <c r="IUS32" s="25"/>
      <c r="IUT32" s="25"/>
      <c r="IUU32" s="25"/>
      <c r="IUV32" s="25"/>
      <c r="IUW32" s="25"/>
      <c r="IUX32" s="25"/>
      <c r="IUY32" s="25"/>
      <c r="IUZ32" s="25"/>
      <c r="IVA32" s="25"/>
      <c r="IVB32" s="25"/>
      <c r="IVC32" s="25"/>
      <c r="IVD32" s="25"/>
      <c r="IVE32" s="25"/>
      <c r="IVF32" s="25"/>
      <c r="IVG32" s="25"/>
      <c r="IVH32" s="25"/>
      <c r="IVI32" s="25"/>
      <c r="IVJ32" s="25"/>
      <c r="IVK32" s="25"/>
      <c r="IVL32" s="25"/>
      <c r="IVM32" s="25"/>
      <c r="IVN32" s="25"/>
      <c r="IVO32" s="25"/>
      <c r="IVP32" s="25"/>
      <c r="IVQ32" s="25"/>
      <c r="IVR32" s="25"/>
      <c r="IVS32" s="25"/>
      <c r="IVT32" s="25"/>
      <c r="IVU32" s="25"/>
      <c r="IVV32" s="25"/>
      <c r="IVW32" s="25"/>
      <c r="IVX32" s="25"/>
      <c r="IVY32" s="25"/>
      <c r="IVZ32" s="25"/>
      <c r="IWA32" s="25"/>
      <c r="IWB32" s="25"/>
      <c r="IWC32" s="25"/>
      <c r="IWD32" s="25"/>
      <c r="IWE32" s="25"/>
      <c r="IWF32" s="25"/>
      <c r="IWG32" s="25"/>
      <c r="IWH32" s="25"/>
      <c r="IWI32" s="25"/>
      <c r="IWJ32" s="25"/>
      <c r="IWK32" s="25"/>
      <c r="IWL32" s="25"/>
      <c r="IWM32" s="25"/>
      <c r="IWN32" s="25"/>
      <c r="IWO32" s="25"/>
      <c r="IWP32" s="25"/>
      <c r="IWQ32" s="25"/>
      <c r="IWR32" s="25"/>
      <c r="IWS32" s="25"/>
      <c r="IWT32" s="25"/>
      <c r="IWU32" s="25"/>
      <c r="IWV32" s="25"/>
      <c r="IWW32" s="25"/>
      <c r="IWX32" s="25"/>
      <c r="IWY32" s="25"/>
      <c r="IWZ32" s="25"/>
      <c r="IXA32" s="25"/>
      <c r="IXB32" s="25"/>
      <c r="IXC32" s="25"/>
      <c r="IXD32" s="25"/>
      <c r="IXE32" s="25"/>
      <c r="IXF32" s="25"/>
      <c r="IXG32" s="25"/>
      <c r="IXH32" s="25"/>
      <c r="IXI32" s="25"/>
      <c r="IXJ32" s="25"/>
      <c r="IXK32" s="25"/>
      <c r="IXL32" s="25"/>
      <c r="IXM32" s="25"/>
      <c r="IXN32" s="25"/>
      <c r="IXO32" s="25"/>
      <c r="IXP32" s="25"/>
      <c r="IXQ32" s="25"/>
      <c r="IXR32" s="25"/>
      <c r="IXS32" s="25"/>
      <c r="IXT32" s="25"/>
      <c r="IXU32" s="25"/>
      <c r="IXV32" s="25"/>
      <c r="IXW32" s="25"/>
      <c r="IXX32" s="25"/>
      <c r="IXY32" s="25"/>
      <c r="IXZ32" s="25"/>
      <c r="IYA32" s="25"/>
      <c r="IYB32" s="25"/>
      <c r="IYC32" s="25"/>
      <c r="IYD32" s="25"/>
      <c r="IYE32" s="25"/>
      <c r="IYF32" s="25"/>
      <c r="IYG32" s="25"/>
      <c r="IYH32" s="25"/>
      <c r="IYI32" s="25"/>
      <c r="IYJ32" s="25"/>
      <c r="IYK32" s="25"/>
      <c r="IYL32" s="25"/>
      <c r="IYM32" s="25"/>
      <c r="IYN32" s="25"/>
      <c r="IYO32" s="25"/>
      <c r="IYP32" s="25"/>
      <c r="IYQ32" s="25"/>
      <c r="IYR32" s="25"/>
      <c r="IYS32" s="25"/>
      <c r="IYT32" s="25"/>
      <c r="IYU32" s="25"/>
      <c r="IYV32" s="25"/>
      <c r="IYW32" s="25"/>
      <c r="IYX32" s="25"/>
      <c r="IYY32" s="25"/>
      <c r="IYZ32" s="25"/>
      <c r="IZA32" s="25"/>
      <c r="IZB32" s="25"/>
      <c r="IZC32" s="25"/>
      <c r="IZD32" s="25"/>
      <c r="IZE32" s="25"/>
      <c r="IZF32" s="25"/>
      <c r="IZG32" s="25"/>
      <c r="IZH32" s="25"/>
      <c r="IZI32" s="25"/>
      <c r="IZJ32" s="25"/>
      <c r="IZK32" s="25"/>
      <c r="IZL32" s="25"/>
      <c r="IZM32" s="25"/>
      <c r="IZN32" s="25"/>
      <c r="IZO32" s="25"/>
      <c r="IZP32" s="25"/>
      <c r="IZQ32" s="25"/>
      <c r="IZR32" s="25"/>
      <c r="IZS32" s="25"/>
      <c r="IZT32" s="25"/>
      <c r="IZU32" s="25"/>
      <c r="IZV32" s="25"/>
      <c r="IZW32" s="25"/>
      <c r="IZX32" s="25"/>
      <c r="IZY32" s="25"/>
      <c r="IZZ32" s="25"/>
      <c r="JAA32" s="25"/>
      <c r="JAB32" s="25"/>
      <c r="JAC32" s="25"/>
      <c r="JAD32" s="25"/>
      <c r="JAE32" s="25"/>
      <c r="JAF32" s="25"/>
      <c r="JAG32" s="25"/>
      <c r="JAH32" s="25"/>
      <c r="JAI32" s="25"/>
      <c r="JAJ32" s="25"/>
      <c r="JAK32" s="25"/>
      <c r="JAL32" s="25"/>
      <c r="JAM32" s="25"/>
      <c r="JAN32" s="25"/>
      <c r="JAO32" s="25"/>
      <c r="JAP32" s="25"/>
      <c r="JAQ32" s="25"/>
      <c r="JAR32" s="25"/>
      <c r="JAS32" s="25"/>
      <c r="JAT32" s="25"/>
      <c r="JAU32" s="25"/>
      <c r="JAV32" s="25"/>
      <c r="JAW32" s="25"/>
      <c r="JAX32" s="25"/>
      <c r="JAY32" s="25"/>
      <c r="JAZ32" s="25"/>
      <c r="JBA32" s="25"/>
      <c r="JBB32" s="25"/>
      <c r="JBC32" s="25"/>
      <c r="JBD32" s="25"/>
      <c r="JBE32" s="25"/>
      <c r="JBF32" s="25"/>
      <c r="JBG32" s="25"/>
      <c r="JBH32" s="25"/>
      <c r="JBI32" s="25"/>
      <c r="JBJ32" s="25"/>
      <c r="JBK32" s="25"/>
      <c r="JBL32" s="25"/>
      <c r="JBM32" s="25"/>
      <c r="JBN32" s="25"/>
      <c r="JBO32" s="25"/>
      <c r="JBP32" s="25"/>
      <c r="JBQ32" s="25"/>
      <c r="JBR32" s="25"/>
      <c r="JBS32" s="25"/>
      <c r="JBT32" s="25"/>
      <c r="JBU32" s="25"/>
      <c r="JBV32" s="25"/>
      <c r="JBW32" s="25"/>
      <c r="JBX32" s="25"/>
      <c r="JBY32" s="25"/>
      <c r="JBZ32" s="25"/>
      <c r="JCA32" s="25"/>
      <c r="JCB32" s="25"/>
      <c r="JCC32" s="25"/>
      <c r="JCD32" s="25"/>
      <c r="JCE32" s="25"/>
      <c r="JCF32" s="25"/>
      <c r="JCG32" s="25"/>
      <c r="JCH32" s="25"/>
      <c r="JCI32" s="25"/>
      <c r="JCJ32" s="25"/>
      <c r="JCK32" s="25"/>
      <c r="JCL32" s="25"/>
      <c r="JCM32" s="25"/>
      <c r="JCN32" s="25"/>
      <c r="JCO32" s="25"/>
      <c r="JCP32" s="25"/>
      <c r="JCQ32" s="25"/>
      <c r="JCR32" s="25"/>
      <c r="JCS32" s="25"/>
      <c r="JCT32" s="25"/>
      <c r="JCU32" s="25"/>
      <c r="JCV32" s="25"/>
      <c r="JCW32" s="25"/>
      <c r="JCX32" s="25"/>
      <c r="JCY32" s="25"/>
      <c r="JCZ32" s="25"/>
      <c r="JDA32" s="25"/>
      <c r="JDB32" s="25"/>
      <c r="JDC32" s="25"/>
      <c r="JDD32" s="25"/>
      <c r="JDE32" s="25"/>
      <c r="JDF32" s="25"/>
      <c r="JDG32" s="25"/>
      <c r="JDH32" s="25"/>
      <c r="JDI32" s="25"/>
      <c r="JDJ32" s="25"/>
      <c r="JDK32" s="25"/>
      <c r="JDL32" s="25"/>
      <c r="JDM32" s="25"/>
      <c r="JDN32" s="25"/>
      <c r="JDO32" s="25"/>
      <c r="JDP32" s="25"/>
      <c r="JDQ32" s="25"/>
      <c r="JDR32" s="25"/>
      <c r="JDS32" s="25"/>
      <c r="JDT32" s="25"/>
      <c r="JDU32" s="25"/>
      <c r="JDV32" s="25"/>
      <c r="JDW32" s="25"/>
      <c r="JDX32" s="25"/>
      <c r="JDY32" s="25"/>
      <c r="JDZ32" s="25"/>
      <c r="JEA32" s="25"/>
      <c r="JEB32" s="25"/>
      <c r="JEC32" s="25"/>
      <c r="JED32" s="25"/>
      <c r="JEE32" s="25"/>
      <c r="JEF32" s="25"/>
      <c r="JEG32" s="25"/>
      <c r="JEH32" s="25"/>
      <c r="JEI32" s="25"/>
      <c r="JEJ32" s="25"/>
      <c r="JEK32" s="25"/>
      <c r="JEL32" s="25"/>
      <c r="JEM32" s="25"/>
      <c r="JEN32" s="25"/>
      <c r="JEO32" s="25"/>
      <c r="JEP32" s="25"/>
      <c r="JEQ32" s="25"/>
      <c r="JER32" s="25"/>
      <c r="JES32" s="25"/>
      <c r="JET32" s="25"/>
      <c r="JEU32" s="25"/>
      <c r="JEV32" s="25"/>
      <c r="JEW32" s="25"/>
      <c r="JEX32" s="25"/>
      <c r="JEY32" s="25"/>
      <c r="JEZ32" s="25"/>
      <c r="JFA32" s="25"/>
      <c r="JFB32" s="25"/>
      <c r="JFC32" s="25"/>
      <c r="JFD32" s="25"/>
      <c r="JFE32" s="25"/>
      <c r="JFF32" s="25"/>
      <c r="JFG32" s="25"/>
      <c r="JFH32" s="25"/>
      <c r="JFI32" s="25"/>
      <c r="JFJ32" s="25"/>
      <c r="JFK32" s="25"/>
      <c r="JFL32" s="25"/>
      <c r="JFM32" s="25"/>
      <c r="JFN32" s="25"/>
      <c r="JFO32" s="25"/>
      <c r="JFP32" s="25"/>
      <c r="JFQ32" s="25"/>
      <c r="JFR32" s="25"/>
      <c r="JFS32" s="25"/>
      <c r="JFT32" s="25"/>
      <c r="JFU32" s="25"/>
      <c r="JFV32" s="25"/>
      <c r="JFW32" s="25"/>
      <c r="JFX32" s="25"/>
      <c r="JFY32" s="25"/>
      <c r="JFZ32" s="25"/>
      <c r="JGA32" s="25"/>
      <c r="JGB32" s="25"/>
      <c r="JGC32" s="25"/>
      <c r="JGD32" s="25"/>
      <c r="JGE32" s="25"/>
      <c r="JGF32" s="25"/>
      <c r="JGG32" s="25"/>
      <c r="JGH32" s="25"/>
      <c r="JGI32" s="25"/>
      <c r="JGJ32" s="25"/>
      <c r="JGK32" s="25"/>
      <c r="JGL32" s="25"/>
      <c r="JGM32" s="25"/>
      <c r="JGN32" s="25"/>
      <c r="JGO32" s="25"/>
      <c r="JGP32" s="25"/>
      <c r="JGQ32" s="25"/>
      <c r="JGR32" s="25"/>
      <c r="JGS32" s="25"/>
      <c r="JGT32" s="25"/>
      <c r="JGU32" s="25"/>
      <c r="JGV32" s="25"/>
      <c r="JGW32" s="25"/>
      <c r="JGX32" s="25"/>
      <c r="JGY32" s="25"/>
      <c r="JGZ32" s="25"/>
      <c r="JHA32" s="25"/>
      <c r="JHB32" s="25"/>
      <c r="JHC32" s="25"/>
      <c r="JHD32" s="25"/>
      <c r="JHE32" s="25"/>
      <c r="JHF32" s="25"/>
      <c r="JHG32" s="25"/>
      <c r="JHH32" s="25"/>
      <c r="JHI32" s="25"/>
      <c r="JHJ32" s="25"/>
      <c r="JHK32" s="25"/>
      <c r="JHL32" s="25"/>
      <c r="JHM32" s="25"/>
      <c r="JHN32" s="25"/>
      <c r="JHO32" s="25"/>
      <c r="JHP32" s="25"/>
      <c r="JHQ32" s="25"/>
      <c r="JHR32" s="25"/>
      <c r="JHS32" s="25"/>
      <c r="JHT32" s="25"/>
      <c r="JHU32" s="25"/>
      <c r="JHV32" s="25"/>
      <c r="JHW32" s="25"/>
      <c r="JHX32" s="25"/>
      <c r="JHY32" s="25"/>
      <c r="JHZ32" s="25"/>
      <c r="JIA32" s="25"/>
      <c r="JIB32" s="25"/>
      <c r="JIC32" s="25"/>
      <c r="JID32" s="25"/>
      <c r="JIE32" s="25"/>
      <c r="JIF32" s="25"/>
      <c r="JIG32" s="25"/>
      <c r="JIH32" s="25"/>
      <c r="JII32" s="25"/>
      <c r="JIJ32" s="25"/>
      <c r="JIK32" s="25"/>
      <c r="JIL32" s="25"/>
      <c r="JIM32" s="25"/>
      <c r="JIN32" s="25"/>
      <c r="JIO32" s="25"/>
      <c r="JIP32" s="25"/>
      <c r="JIQ32" s="25"/>
      <c r="JIR32" s="25"/>
      <c r="JIS32" s="25"/>
      <c r="JIT32" s="25"/>
      <c r="JIU32" s="25"/>
      <c r="JIV32" s="25"/>
      <c r="JIW32" s="25"/>
      <c r="JIX32" s="25"/>
      <c r="JIY32" s="25"/>
      <c r="JIZ32" s="25"/>
      <c r="JJA32" s="25"/>
      <c r="JJB32" s="25"/>
      <c r="JJC32" s="25"/>
      <c r="JJD32" s="25"/>
      <c r="JJE32" s="25"/>
      <c r="JJF32" s="25"/>
      <c r="JJG32" s="25"/>
      <c r="JJH32" s="25"/>
      <c r="JJI32" s="25"/>
      <c r="JJJ32" s="25"/>
      <c r="JJK32" s="25"/>
      <c r="JJL32" s="25"/>
      <c r="JJM32" s="25"/>
      <c r="JJN32" s="25"/>
      <c r="JJO32" s="25"/>
      <c r="JJP32" s="25"/>
      <c r="JJQ32" s="25"/>
      <c r="JJR32" s="25"/>
      <c r="JJS32" s="25"/>
      <c r="JJT32" s="25"/>
      <c r="JJU32" s="25"/>
      <c r="JJV32" s="25"/>
      <c r="JJW32" s="25"/>
      <c r="JJX32" s="25"/>
      <c r="JJY32" s="25"/>
      <c r="JJZ32" s="25"/>
      <c r="JKA32" s="25"/>
      <c r="JKB32" s="25"/>
      <c r="JKC32" s="25"/>
      <c r="JKD32" s="25"/>
      <c r="JKE32" s="25"/>
      <c r="JKF32" s="25"/>
      <c r="JKG32" s="25"/>
      <c r="JKH32" s="25"/>
      <c r="JKI32" s="25"/>
      <c r="JKJ32" s="25"/>
      <c r="JKK32" s="25"/>
      <c r="JKL32" s="25"/>
      <c r="JKM32" s="25"/>
      <c r="JKN32" s="25"/>
      <c r="JKO32" s="25"/>
      <c r="JKP32" s="25"/>
      <c r="JKQ32" s="25"/>
      <c r="JKR32" s="25"/>
      <c r="JKS32" s="25"/>
      <c r="JKT32" s="25"/>
      <c r="JKU32" s="25"/>
      <c r="JKV32" s="25"/>
      <c r="JKW32" s="25"/>
      <c r="JKX32" s="25"/>
      <c r="JKY32" s="25"/>
      <c r="JKZ32" s="25"/>
      <c r="JLA32" s="25"/>
      <c r="JLB32" s="25"/>
      <c r="JLC32" s="25"/>
      <c r="JLD32" s="25"/>
      <c r="JLE32" s="25"/>
      <c r="JLF32" s="25"/>
      <c r="JLG32" s="25"/>
      <c r="JLH32" s="25"/>
      <c r="JLI32" s="25"/>
      <c r="JLJ32" s="25"/>
      <c r="JLK32" s="25"/>
      <c r="JLL32" s="25"/>
      <c r="JLM32" s="25"/>
      <c r="JLN32" s="25"/>
      <c r="JLO32" s="25"/>
      <c r="JLP32" s="25"/>
      <c r="JLQ32" s="25"/>
      <c r="JLR32" s="25"/>
      <c r="JLS32" s="25"/>
      <c r="JLT32" s="25"/>
      <c r="JLU32" s="25"/>
      <c r="JLV32" s="25"/>
      <c r="JLW32" s="25"/>
      <c r="JLX32" s="25"/>
      <c r="JLY32" s="25"/>
      <c r="JLZ32" s="25"/>
      <c r="JMA32" s="25"/>
      <c r="JMB32" s="25"/>
      <c r="JMC32" s="25"/>
      <c r="JMD32" s="25"/>
      <c r="JME32" s="25"/>
      <c r="JMF32" s="25"/>
      <c r="JMG32" s="25"/>
      <c r="JMH32" s="25"/>
      <c r="JMI32" s="25"/>
      <c r="JMJ32" s="25"/>
      <c r="JMK32" s="25"/>
      <c r="JML32" s="25"/>
      <c r="JMM32" s="25"/>
      <c r="JMN32" s="25"/>
      <c r="JMO32" s="25"/>
      <c r="JMP32" s="25"/>
      <c r="JMQ32" s="25"/>
      <c r="JMR32" s="25"/>
      <c r="JMS32" s="25"/>
      <c r="JMT32" s="25"/>
      <c r="JMU32" s="25"/>
      <c r="JMV32" s="25"/>
      <c r="JMW32" s="25"/>
      <c r="JMX32" s="25"/>
      <c r="JMY32" s="25"/>
      <c r="JMZ32" s="25"/>
      <c r="JNA32" s="25"/>
      <c r="JNB32" s="25"/>
      <c r="JNC32" s="25"/>
      <c r="JND32" s="25"/>
      <c r="JNE32" s="25"/>
      <c r="JNF32" s="25"/>
      <c r="JNG32" s="25"/>
      <c r="JNH32" s="25"/>
      <c r="JNI32" s="25"/>
      <c r="JNJ32" s="25"/>
      <c r="JNK32" s="25"/>
      <c r="JNL32" s="25"/>
      <c r="JNM32" s="25"/>
      <c r="JNN32" s="25"/>
      <c r="JNO32" s="25"/>
      <c r="JNP32" s="25"/>
      <c r="JNQ32" s="25"/>
      <c r="JNR32" s="25"/>
      <c r="JNS32" s="25"/>
      <c r="JNT32" s="25"/>
      <c r="JNU32" s="25"/>
      <c r="JNV32" s="25"/>
      <c r="JNW32" s="25"/>
      <c r="JNX32" s="25"/>
      <c r="JNY32" s="25"/>
      <c r="JNZ32" s="25"/>
      <c r="JOA32" s="25"/>
      <c r="JOB32" s="25"/>
      <c r="JOC32" s="25"/>
      <c r="JOD32" s="25"/>
      <c r="JOE32" s="25"/>
      <c r="JOF32" s="25"/>
      <c r="JOG32" s="25"/>
      <c r="JOH32" s="25"/>
      <c r="JOI32" s="25"/>
      <c r="JOJ32" s="25"/>
      <c r="JOK32" s="25"/>
      <c r="JOL32" s="25"/>
      <c r="JOM32" s="25"/>
      <c r="JON32" s="25"/>
      <c r="JOO32" s="25"/>
      <c r="JOP32" s="25"/>
      <c r="JOQ32" s="25"/>
      <c r="JOR32" s="25"/>
      <c r="JOS32" s="25"/>
      <c r="JOT32" s="25"/>
      <c r="JOU32" s="25"/>
      <c r="JOV32" s="25"/>
      <c r="JOW32" s="25"/>
      <c r="JOX32" s="25"/>
      <c r="JOY32" s="25"/>
      <c r="JOZ32" s="25"/>
      <c r="JPA32" s="25"/>
      <c r="JPB32" s="25"/>
      <c r="JPC32" s="25"/>
      <c r="JPD32" s="25"/>
      <c r="JPE32" s="25"/>
      <c r="JPF32" s="25"/>
      <c r="JPG32" s="25"/>
      <c r="JPH32" s="25"/>
      <c r="JPI32" s="25"/>
      <c r="JPJ32" s="25"/>
      <c r="JPK32" s="25"/>
      <c r="JPL32" s="25"/>
      <c r="JPM32" s="25"/>
      <c r="JPN32" s="25"/>
      <c r="JPO32" s="25"/>
      <c r="JPP32" s="25"/>
      <c r="JPQ32" s="25"/>
      <c r="JPR32" s="25"/>
      <c r="JPS32" s="25"/>
      <c r="JPT32" s="25"/>
      <c r="JPU32" s="25"/>
      <c r="JPV32" s="25"/>
      <c r="JPW32" s="25"/>
      <c r="JPX32" s="25"/>
      <c r="JPY32" s="25"/>
      <c r="JPZ32" s="25"/>
      <c r="JQA32" s="25"/>
      <c r="JQB32" s="25"/>
      <c r="JQC32" s="25"/>
      <c r="JQD32" s="25"/>
      <c r="JQE32" s="25"/>
      <c r="JQF32" s="25"/>
      <c r="JQG32" s="25"/>
      <c r="JQH32" s="25"/>
      <c r="JQI32" s="25"/>
      <c r="JQJ32" s="25"/>
      <c r="JQK32" s="25"/>
      <c r="JQL32" s="25"/>
      <c r="JQM32" s="25"/>
      <c r="JQN32" s="25"/>
      <c r="JQO32" s="25"/>
      <c r="JQP32" s="25"/>
      <c r="JQQ32" s="25"/>
      <c r="JQR32" s="25"/>
      <c r="JQS32" s="25"/>
      <c r="JQT32" s="25"/>
      <c r="JQU32" s="25"/>
      <c r="JQV32" s="25"/>
      <c r="JQW32" s="25"/>
      <c r="JQX32" s="25"/>
      <c r="JQY32" s="25"/>
      <c r="JQZ32" s="25"/>
      <c r="JRA32" s="25"/>
      <c r="JRB32" s="25"/>
      <c r="JRC32" s="25"/>
      <c r="JRD32" s="25"/>
      <c r="JRE32" s="25"/>
      <c r="JRF32" s="25"/>
      <c r="JRG32" s="25"/>
      <c r="JRH32" s="25"/>
      <c r="JRI32" s="25"/>
      <c r="JRJ32" s="25"/>
      <c r="JRK32" s="25"/>
      <c r="JRL32" s="25"/>
      <c r="JRM32" s="25"/>
      <c r="JRN32" s="25"/>
      <c r="JRO32" s="25"/>
      <c r="JRP32" s="25"/>
      <c r="JRQ32" s="25"/>
      <c r="JRR32" s="25"/>
      <c r="JRS32" s="25"/>
      <c r="JRT32" s="25"/>
      <c r="JRU32" s="25"/>
      <c r="JRV32" s="25"/>
      <c r="JRW32" s="25"/>
      <c r="JRX32" s="25"/>
      <c r="JRY32" s="25"/>
      <c r="JRZ32" s="25"/>
      <c r="JSA32" s="25"/>
      <c r="JSB32" s="25"/>
      <c r="JSC32" s="25"/>
      <c r="JSD32" s="25"/>
      <c r="JSE32" s="25"/>
      <c r="JSF32" s="25"/>
      <c r="JSG32" s="25"/>
      <c r="JSH32" s="25"/>
      <c r="JSI32" s="25"/>
      <c r="JSJ32" s="25"/>
      <c r="JSK32" s="25"/>
      <c r="JSL32" s="25"/>
      <c r="JSM32" s="25"/>
      <c r="JSN32" s="25"/>
      <c r="JSO32" s="25"/>
      <c r="JSP32" s="25"/>
      <c r="JSQ32" s="25"/>
      <c r="JSR32" s="25"/>
      <c r="JSS32" s="25"/>
      <c r="JST32" s="25"/>
      <c r="JSU32" s="25"/>
      <c r="JSV32" s="25"/>
      <c r="JSW32" s="25"/>
      <c r="JSX32" s="25"/>
      <c r="JSY32" s="25"/>
      <c r="JSZ32" s="25"/>
      <c r="JTA32" s="25"/>
      <c r="JTB32" s="25"/>
      <c r="JTC32" s="25"/>
      <c r="JTD32" s="25"/>
      <c r="JTE32" s="25"/>
      <c r="JTF32" s="25"/>
      <c r="JTG32" s="25"/>
      <c r="JTH32" s="25"/>
      <c r="JTI32" s="25"/>
      <c r="JTJ32" s="25"/>
      <c r="JTK32" s="25"/>
      <c r="JTL32" s="25"/>
      <c r="JTM32" s="25"/>
      <c r="JTN32" s="25"/>
      <c r="JTO32" s="25"/>
      <c r="JTP32" s="25"/>
      <c r="JTQ32" s="25"/>
      <c r="JTR32" s="25"/>
      <c r="JTS32" s="25"/>
      <c r="JTT32" s="25"/>
      <c r="JTU32" s="25"/>
      <c r="JTV32" s="25"/>
      <c r="JTW32" s="25"/>
      <c r="JTX32" s="25"/>
      <c r="JTY32" s="25"/>
      <c r="JTZ32" s="25"/>
      <c r="JUA32" s="25"/>
      <c r="JUB32" s="25"/>
      <c r="JUC32" s="25"/>
      <c r="JUD32" s="25"/>
      <c r="JUE32" s="25"/>
      <c r="JUF32" s="25"/>
      <c r="JUG32" s="25"/>
      <c r="JUH32" s="25"/>
      <c r="JUI32" s="25"/>
      <c r="JUJ32" s="25"/>
      <c r="JUK32" s="25"/>
      <c r="JUL32" s="25"/>
      <c r="JUM32" s="25"/>
      <c r="JUN32" s="25"/>
      <c r="JUO32" s="25"/>
      <c r="JUP32" s="25"/>
      <c r="JUQ32" s="25"/>
      <c r="JUR32" s="25"/>
      <c r="JUS32" s="25"/>
      <c r="JUT32" s="25"/>
      <c r="JUU32" s="25"/>
      <c r="JUV32" s="25"/>
      <c r="JUW32" s="25"/>
      <c r="JUX32" s="25"/>
      <c r="JUY32" s="25"/>
      <c r="JUZ32" s="25"/>
      <c r="JVA32" s="25"/>
      <c r="JVB32" s="25"/>
      <c r="JVC32" s="25"/>
      <c r="JVD32" s="25"/>
      <c r="JVE32" s="25"/>
      <c r="JVF32" s="25"/>
      <c r="JVG32" s="25"/>
      <c r="JVH32" s="25"/>
      <c r="JVI32" s="25"/>
      <c r="JVJ32" s="25"/>
      <c r="JVK32" s="25"/>
      <c r="JVL32" s="25"/>
      <c r="JVM32" s="25"/>
      <c r="JVN32" s="25"/>
      <c r="JVO32" s="25"/>
      <c r="JVP32" s="25"/>
      <c r="JVQ32" s="25"/>
      <c r="JVR32" s="25"/>
      <c r="JVS32" s="25"/>
      <c r="JVT32" s="25"/>
      <c r="JVU32" s="25"/>
      <c r="JVV32" s="25"/>
      <c r="JVW32" s="25"/>
      <c r="JVX32" s="25"/>
      <c r="JVY32" s="25"/>
      <c r="JVZ32" s="25"/>
      <c r="JWA32" s="25"/>
      <c r="JWB32" s="25"/>
      <c r="JWC32" s="25"/>
      <c r="JWD32" s="25"/>
      <c r="JWE32" s="25"/>
      <c r="JWF32" s="25"/>
      <c r="JWG32" s="25"/>
      <c r="JWH32" s="25"/>
      <c r="JWI32" s="25"/>
      <c r="JWJ32" s="25"/>
      <c r="JWK32" s="25"/>
      <c r="JWL32" s="25"/>
      <c r="JWM32" s="25"/>
      <c r="JWN32" s="25"/>
      <c r="JWO32" s="25"/>
      <c r="JWP32" s="25"/>
      <c r="JWQ32" s="25"/>
      <c r="JWR32" s="25"/>
      <c r="JWS32" s="25"/>
      <c r="JWT32" s="25"/>
      <c r="JWU32" s="25"/>
      <c r="JWV32" s="25"/>
      <c r="JWW32" s="25"/>
      <c r="JWX32" s="25"/>
      <c r="JWY32" s="25"/>
      <c r="JWZ32" s="25"/>
      <c r="JXA32" s="25"/>
      <c r="JXB32" s="25"/>
      <c r="JXC32" s="25"/>
      <c r="JXD32" s="25"/>
      <c r="JXE32" s="25"/>
      <c r="JXF32" s="25"/>
      <c r="JXG32" s="25"/>
      <c r="JXH32" s="25"/>
      <c r="JXI32" s="25"/>
      <c r="JXJ32" s="25"/>
      <c r="JXK32" s="25"/>
      <c r="JXL32" s="25"/>
      <c r="JXM32" s="25"/>
      <c r="JXN32" s="25"/>
      <c r="JXO32" s="25"/>
      <c r="JXP32" s="25"/>
      <c r="JXQ32" s="25"/>
      <c r="JXR32" s="25"/>
      <c r="JXS32" s="25"/>
      <c r="JXT32" s="25"/>
      <c r="JXU32" s="25"/>
      <c r="JXV32" s="25"/>
      <c r="JXW32" s="25"/>
      <c r="JXX32" s="25"/>
      <c r="JXY32" s="25"/>
      <c r="JXZ32" s="25"/>
      <c r="JYA32" s="25"/>
      <c r="JYB32" s="25"/>
      <c r="JYC32" s="25"/>
      <c r="JYD32" s="25"/>
      <c r="JYE32" s="25"/>
      <c r="JYF32" s="25"/>
      <c r="JYG32" s="25"/>
      <c r="JYH32" s="25"/>
      <c r="JYI32" s="25"/>
      <c r="JYJ32" s="25"/>
      <c r="JYK32" s="25"/>
      <c r="JYL32" s="25"/>
      <c r="JYM32" s="25"/>
      <c r="JYN32" s="25"/>
      <c r="JYO32" s="25"/>
      <c r="JYP32" s="25"/>
      <c r="JYQ32" s="25"/>
      <c r="JYR32" s="25"/>
      <c r="JYS32" s="25"/>
      <c r="JYT32" s="25"/>
      <c r="JYU32" s="25"/>
      <c r="JYV32" s="25"/>
      <c r="JYW32" s="25"/>
      <c r="JYX32" s="25"/>
      <c r="JYY32" s="25"/>
      <c r="JYZ32" s="25"/>
      <c r="JZA32" s="25"/>
      <c r="JZB32" s="25"/>
      <c r="JZC32" s="25"/>
      <c r="JZD32" s="25"/>
      <c r="JZE32" s="25"/>
      <c r="JZF32" s="25"/>
      <c r="JZG32" s="25"/>
      <c r="JZH32" s="25"/>
      <c r="JZI32" s="25"/>
      <c r="JZJ32" s="25"/>
      <c r="JZK32" s="25"/>
      <c r="JZL32" s="25"/>
      <c r="JZM32" s="25"/>
      <c r="JZN32" s="25"/>
      <c r="JZO32" s="25"/>
      <c r="JZP32" s="25"/>
      <c r="JZQ32" s="25"/>
      <c r="JZR32" s="25"/>
      <c r="JZS32" s="25"/>
      <c r="JZT32" s="25"/>
      <c r="JZU32" s="25"/>
      <c r="JZV32" s="25"/>
      <c r="JZW32" s="25"/>
      <c r="JZX32" s="25"/>
      <c r="JZY32" s="25"/>
      <c r="JZZ32" s="25"/>
      <c r="KAA32" s="25"/>
      <c r="KAB32" s="25"/>
      <c r="KAC32" s="25"/>
      <c r="KAD32" s="25"/>
      <c r="KAE32" s="25"/>
      <c r="KAF32" s="25"/>
      <c r="KAG32" s="25"/>
      <c r="KAH32" s="25"/>
      <c r="KAI32" s="25"/>
      <c r="KAJ32" s="25"/>
      <c r="KAK32" s="25"/>
      <c r="KAL32" s="25"/>
      <c r="KAM32" s="25"/>
      <c r="KAN32" s="25"/>
      <c r="KAO32" s="25"/>
      <c r="KAP32" s="25"/>
      <c r="KAQ32" s="25"/>
      <c r="KAR32" s="25"/>
      <c r="KAS32" s="25"/>
      <c r="KAT32" s="25"/>
      <c r="KAU32" s="25"/>
      <c r="KAV32" s="25"/>
      <c r="KAW32" s="25"/>
      <c r="KAX32" s="25"/>
      <c r="KAY32" s="25"/>
      <c r="KAZ32" s="25"/>
      <c r="KBA32" s="25"/>
      <c r="KBB32" s="25"/>
      <c r="KBC32" s="25"/>
      <c r="KBD32" s="25"/>
      <c r="KBE32" s="25"/>
      <c r="KBF32" s="25"/>
      <c r="KBG32" s="25"/>
      <c r="KBH32" s="25"/>
      <c r="KBI32" s="25"/>
      <c r="KBJ32" s="25"/>
      <c r="KBK32" s="25"/>
      <c r="KBL32" s="25"/>
      <c r="KBM32" s="25"/>
      <c r="KBN32" s="25"/>
      <c r="KBO32" s="25"/>
      <c r="KBP32" s="25"/>
      <c r="KBQ32" s="25"/>
      <c r="KBR32" s="25"/>
      <c r="KBS32" s="25"/>
      <c r="KBT32" s="25"/>
      <c r="KBU32" s="25"/>
      <c r="KBV32" s="25"/>
      <c r="KBW32" s="25"/>
      <c r="KBX32" s="25"/>
      <c r="KBY32" s="25"/>
      <c r="KBZ32" s="25"/>
      <c r="KCA32" s="25"/>
      <c r="KCB32" s="25"/>
      <c r="KCC32" s="25"/>
      <c r="KCD32" s="25"/>
      <c r="KCE32" s="25"/>
      <c r="KCF32" s="25"/>
      <c r="KCG32" s="25"/>
      <c r="KCH32" s="25"/>
      <c r="KCI32" s="25"/>
      <c r="KCJ32" s="25"/>
      <c r="KCK32" s="25"/>
      <c r="KCL32" s="25"/>
      <c r="KCM32" s="25"/>
      <c r="KCN32" s="25"/>
      <c r="KCO32" s="25"/>
      <c r="KCP32" s="25"/>
      <c r="KCQ32" s="25"/>
      <c r="KCR32" s="25"/>
      <c r="KCS32" s="25"/>
      <c r="KCT32" s="25"/>
      <c r="KCU32" s="25"/>
      <c r="KCV32" s="25"/>
      <c r="KCW32" s="25"/>
      <c r="KCX32" s="25"/>
      <c r="KCY32" s="25"/>
      <c r="KCZ32" s="25"/>
      <c r="KDA32" s="25"/>
      <c r="KDB32" s="25"/>
      <c r="KDC32" s="25"/>
      <c r="KDD32" s="25"/>
      <c r="KDE32" s="25"/>
      <c r="KDF32" s="25"/>
      <c r="KDG32" s="25"/>
      <c r="KDH32" s="25"/>
      <c r="KDI32" s="25"/>
      <c r="KDJ32" s="25"/>
      <c r="KDK32" s="25"/>
      <c r="KDL32" s="25"/>
      <c r="KDM32" s="25"/>
      <c r="KDN32" s="25"/>
      <c r="KDO32" s="25"/>
      <c r="KDP32" s="25"/>
      <c r="KDQ32" s="25"/>
      <c r="KDR32" s="25"/>
      <c r="KDS32" s="25"/>
      <c r="KDT32" s="25"/>
      <c r="KDU32" s="25"/>
      <c r="KDV32" s="25"/>
      <c r="KDW32" s="25"/>
      <c r="KDX32" s="25"/>
      <c r="KDY32" s="25"/>
      <c r="KDZ32" s="25"/>
      <c r="KEA32" s="25"/>
      <c r="KEB32" s="25"/>
      <c r="KEC32" s="25"/>
      <c r="KED32" s="25"/>
      <c r="KEE32" s="25"/>
      <c r="KEF32" s="25"/>
      <c r="KEG32" s="25"/>
      <c r="KEH32" s="25"/>
      <c r="KEI32" s="25"/>
      <c r="KEJ32" s="25"/>
      <c r="KEK32" s="25"/>
      <c r="KEL32" s="25"/>
      <c r="KEM32" s="25"/>
      <c r="KEN32" s="25"/>
      <c r="KEO32" s="25"/>
      <c r="KEP32" s="25"/>
      <c r="KEQ32" s="25"/>
      <c r="KER32" s="25"/>
      <c r="KES32" s="25"/>
      <c r="KET32" s="25"/>
      <c r="KEU32" s="25"/>
      <c r="KEV32" s="25"/>
      <c r="KEW32" s="25"/>
      <c r="KEX32" s="25"/>
      <c r="KEY32" s="25"/>
      <c r="KEZ32" s="25"/>
      <c r="KFA32" s="25"/>
      <c r="KFB32" s="25"/>
      <c r="KFC32" s="25"/>
      <c r="KFD32" s="25"/>
      <c r="KFE32" s="25"/>
      <c r="KFF32" s="25"/>
      <c r="KFG32" s="25"/>
      <c r="KFH32" s="25"/>
      <c r="KFI32" s="25"/>
      <c r="KFJ32" s="25"/>
      <c r="KFK32" s="25"/>
      <c r="KFL32" s="25"/>
      <c r="KFM32" s="25"/>
      <c r="KFN32" s="25"/>
      <c r="KFO32" s="25"/>
      <c r="KFP32" s="25"/>
      <c r="KFQ32" s="25"/>
      <c r="KFR32" s="25"/>
      <c r="KFS32" s="25"/>
      <c r="KFT32" s="25"/>
      <c r="KFU32" s="25"/>
      <c r="KFV32" s="25"/>
      <c r="KFW32" s="25"/>
      <c r="KFX32" s="25"/>
      <c r="KFY32" s="25"/>
      <c r="KFZ32" s="25"/>
      <c r="KGA32" s="25"/>
      <c r="KGB32" s="25"/>
      <c r="KGC32" s="25"/>
      <c r="KGD32" s="25"/>
      <c r="KGE32" s="25"/>
      <c r="KGF32" s="25"/>
      <c r="KGG32" s="25"/>
      <c r="KGH32" s="25"/>
      <c r="KGI32" s="25"/>
      <c r="KGJ32" s="25"/>
      <c r="KGK32" s="25"/>
      <c r="KGL32" s="25"/>
      <c r="KGM32" s="25"/>
      <c r="KGN32" s="25"/>
      <c r="KGO32" s="25"/>
      <c r="KGP32" s="25"/>
      <c r="KGQ32" s="25"/>
      <c r="KGR32" s="25"/>
      <c r="KGS32" s="25"/>
      <c r="KGT32" s="25"/>
      <c r="KGU32" s="25"/>
      <c r="KGV32" s="25"/>
      <c r="KGW32" s="25"/>
      <c r="KGX32" s="25"/>
      <c r="KGY32" s="25"/>
      <c r="KGZ32" s="25"/>
      <c r="KHA32" s="25"/>
      <c r="KHB32" s="25"/>
      <c r="KHC32" s="25"/>
      <c r="KHD32" s="25"/>
      <c r="KHE32" s="25"/>
      <c r="KHF32" s="25"/>
      <c r="KHG32" s="25"/>
      <c r="KHH32" s="25"/>
      <c r="KHI32" s="25"/>
      <c r="KHJ32" s="25"/>
      <c r="KHK32" s="25"/>
      <c r="KHL32" s="25"/>
      <c r="KHM32" s="25"/>
      <c r="KHN32" s="25"/>
      <c r="KHO32" s="25"/>
      <c r="KHP32" s="25"/>
      <c r="KHQ32" s="25"/>
      <c r="KHR32" s="25"/>
      <c r="KHS32" s="25"/>
      <c r="KHT32" s="25"/>
      <c r="KHU32" s="25"/>
      <c r="KHV32" s="25"/>
      <c r="KHW32" s="25"/>
      <c r="KHX32" s="25"/>
      <c r="KHY32" s="25"/>
      <c r="KHZ32" s="25"/>
      <c r="KIA32" s="25"/>
      <c r="KIB32" s="25"/>
      <c r="KIC32" s="25"/>
      <c r="KID32" s="25"/>
      <c r="KIE32" s="25"/>
      <c r="KIF32" s="25"/>
      <c r="KIG32" s="25"/>
      <c r="KIH32" s="25"/>
      <c r="KII32" s="25"/>
      <c r="KIJ32" s="25"/>
      <c r="KIK32" s="25"/>
      <c r="KIL32" s="25"/>
      <c r="KIM32" s="25"/>
      <c r="KIN32" s="25"/>
      <c r="KIO32" s="25"/>
      <c r="KIP32" s="25"/>
      <c r="KIQ32" s="25"/>
      <c r="KIR32" s="25"/>
      <c r="KIS32" s="25"/>
      <c r="KIT32" s="25"/>
      <c r="KIU32" s="25"/>
      <c r="KIV32" s="25"/>
      <c r="KIW32" s="25"/>
      <c r="KIX32" s="25"/>
      <c r="KIY32" s="25"/>
      <c r="KIZ32" s="25"/>
      <c r="KJA32" s="25"/>
      <c r="KJB32" s="25"/>
      <c r="KJC32" s="25"/>
      <c r="KJD32" s="25"/>
      <c r="KJE32" s="25"/>
      <c r="KJF32" s="25"/>
      <c r="KJG32" s="25"/>
      <c r="KJH32" s="25"/>
      <c r="KJI32" s="25"/>
      <c r="KJJ32" s="25"/>
      <c r="KJK32" s="25"/>
      <c r="KJL32" s="25"/>
      <c r="KJM32" s="25"/>
      <c r="KJN32" s="25"/>
      <c r="KJO32" s="25"/>
      <c r="KJP32" s="25"/>
      <c r="KJQ32" s="25"/>
      <c r="KJR32" s="25"/>
      <c r="KJS32" s="25"/>
      <c r="KJT32" s="25"/>
      <c r="KJU32" s="25"/>
      <c r="KJV32" s="25"/>
      <c r="KJW32" s="25"/>
      <c r="KJX32" s="25"/>
      <c r="KJY32" s="25"/>
      <c r="KJZ32" s="25"/>
      <c r="KKA32" s="25"/>
      <c r="KKB32" s="25"/>
      <c r="KKC32" s="25"/>
      <c r="KKD32" s="25"/>
      <c r="KKE32" s="25"/>
      <c r="KKF32" s="25"/>
      <c r="KKG32" s="25"/>
      <c r="KKH32" s="25"/>
      <c r="KKI32" s="25"/>
      <c r="KKJ32" s="25"/>
      <c r="KKK32" s="25"/>
      <c r="KKL32" s="25"/>
      <c r="KKM32" s="25"/>
      <c r="KKN32" s="25"/>
      <c r="KKO32" s="25"/>
      <c r="KKP32" s="25"/>
      <c r="KKQ32" s="25"/>
      <c r="KKR32" s="25"/>
      <c r="KKS32" s="25"/>
      <c r="KKT32" s="25"/>
      <c r="KKU32" s="25"/>
      <c r="KKV32" s="25"/>
      <c r="KKW32" s="25"/>
      <c r="KKX32" s="25"/>
      <c r="KKY32" s="25"/>
      <c r="KKZ32" s="25"/>
      <c r="KLA32" s="25"/>
      <c r="KLB32" s="25"/>
      <c r="KLC32" s="25"/>
      <c r="KLD32" s="25"/>
      <c r="KLE32" s="25"/>
      <c r="KLF32" s="25"/>
      <c r="KLG32" s="25"/>
      <c r="KLH32" s="25"/>
      <c r="KLI32" s="25"/>
      <c r="KLJ32" s="25"/>
      <c r="KLK32" s="25"/>
      <c r="KLL32" s="25"/>
      <c r="KLM32" s="25"/>
      <c r="KLN32" s="25"/>
      <c r="KLO32" s="25"/>
      <c r="KLP32" s="25"/>
      <c r="KLQ32" s="25"/>
      <c r="KLR32" s="25"/>
      <c r="KLS32" s="25"/>
      <c r="KLT32" s="25"/>
      <c r="KLU32" s="25"/>
      <c r="KLV32" s="25"/>
      <c r="KLW32" s="25"/>
      <c r="KLX32" s="25"/>
      <c r="KLY32" s="25"/>
      <c r="KLZ32" s="25"/>
      <c r="KMA32" s="25"/>
      <c r="KMB32" s="25"/>
      <c r="KMC32" s="25"/>
      <c r="KMD32" s="25"/>
      <c r="KME32" s="25"/>
      <c r="KMF32" s="25"/>
      <c r="KMG32" s="25"/>
      <c r="KMH32" s="25"/>
      <c r="KMI32" s="25"/>
      <c r="KMJ32" s="25"/>
      <c r="KMK32" s="25"/>
      <c r="KML32" s="25"/>
      <c r="KMM32" s="25"/>
      <c r="KMN32" s="25"/>
      <c r="KMO32" s="25"/>
      <c r="KMP32" s="25"/>
      <c r="KMQ32" s="25"/>
      <c r="KMR32" s="25"/>
      <c r="KMS32" s="25"/>
      <c r="KMT32" s="25"/>
      <c r="KMU32" s="25"/>
      <c r="KMV32" s="25"/>
      <c r="KMW32" s="25"/>
      <c r="KMX32" s="25"/>
      <c r="KMY32" s="25"/>
      <c r="KMZ32" s="25"/>
      <c r="KNA32" s="25"/>
      <c r="KNB32" s="25"/>
      <c r="KNC32" s="25"/>
      <c r="KND32" s="25"/>
      <c r="KNE32" s="25"/>
      <c r="KNF32" s="25"/>
      <c r="KNG32" s="25"/>
      <c r="KNH32" s="25"/>
      <c r="KNI32" s="25"/>
      <c r="KNJ32" s="25"/>
      <c r="KNK32" s="25"/>
      <c r="KNL32" s="25"/>
      <c r="KNM32" s="25"/>
      <c r="KNN32" s="25"/>
      <c r="KNO32" s="25"/>
      <c r="KNP32" s="25"/>
      <c r="KNQ32" s="25"/>
      <c r="KNR32" s="25"/>
      <c r="KNS32" s="25"/>
      <c r="KNT32" s="25"/>
      <c r="KNU32" s="25"/>
      <c r="KNV32" s="25"/>
      <c r="KNW32" s="25"/>
      <c r="KNX32" s="25"/>
      <c r="KNY32" s="25"/>
      <c r="KNZ32" s="25"/>
      <c r="KOA32" s="25"/>
      <c r="KOB32" s="25"/>
      <c r="KOC32" s="25"/>
      <c r="KOD32" s="25"/>
      <c r="KOE32" s="25"/>
      <c r="KOF32" s="25"/>
      <c r="KOG32" s="25"/>
      <c r="KOH32" s="25"/>
      <c r="KOI32" s="25"/>
      <c r="KOJ32" s="25"/>
      <c r="KOK32" s="25"/>
      <c r="KOL32" s="25"/>
      <c r="KOM32" s="25"/>
      <c r="KON32" s="25"/>
      <c r="KOO32" s="25"/>
      <c r="KOP32" s="25"/>
      <c r="KOQ32" s="25"/>
      <c r="KOR32" s="25"/>
      <c r="KOS32" s="25"/>
      <c r="KOT32" s="25"/>
      <c r="KOU32" s="25"/>
      <c r="KOV32" s="25"/>
      <c r="KOW32" s="25"/>
      <c r="KOX32" s="25"/>
      <c r="KOY32" s="25"/>
      <c r="KOZ32" s="25"/>
      <c r="KPA32" s="25"/>
      <c r="KPB32" s="25"/>
      <c r="KPC32" s="25"/>
      <c r="KPD32" s="25"/>
      <c r="KPE32" s="25"/>
      <c r="KPF32" s="25"/>
      <c r="KPG32" s="25"/>
      <c r="KPH32" s="25"/>
      <c r="KPI32" s="25"/>
      <c r="KPJ32" s="25"/>
      <c r="KPK32" s="25"/>
      <c r="KPL32" s="25"/>
      <c r="KPM32" s="25"/>
      <c r="KPN32" s="25"/>
      <c r="KPO32" s="25"/>
      <c r="KPP32" s="25"/>
      <c r="KPQ32" s="25"/>
      <c r="KPR32" s="25"/>
      <c r="KPS32" s="25"/>
      <c r="KPT32" s="25"/>
      <c r="KPU32" s="25"/>
      <c r="KPV32" s="25"/>
      <c r="KPW32" s="25"/>
      <c r="KPX32" s="25"/>
      <c r="KPY32" s="25"/>
      <c r="KPZ32" s="25"/>
      <c r="KQA32" s="25"/>
      <c r="KQB32" s="25"/>
      <c r="KQC32" s="25"/>
      <c r="KQD32" s="25"/>
      <c r="KQE32" s="25"/>
      <c r="KQF32" s="25"/>
      <c r="KQG32" s="25"/>
      <c r="KQH32" s="25"/>
      <c r="KQI32" s="25"/>
      <c r="KQJ32" s="25"/>
      <c r="KQK32" s="25"/>
      <c r="KQL32" s="25"/>
      <c r="KQM32" s="25"/>
      <c r="KQN32" s="25"/>
      <c r="KQO32" s="25"/>
      <c r="KQP32" s="25"/>
      <c r="KQQ32" s="25"/>
      <c r="KQR32" s="25"/>
      <c r="KQS32" s="25"/>
      <c r="KQT32" s="25"/>
      <c r="KQU32" s="25"/>
      <c r="KQV32" s="25"/>
      <c r="KQW32" s="25"/>
      <c r="KQX32" s="25"/>
      <c r="KQY32" s="25"/>
      <c r="KQZ32" s="25"/>
      <c r="KRA32" s="25"/>
      <c r="KRB32" s="25"/>
      <c r="KRC32" s="25"/>
      <c r="KRD32" s="25"/>
      <c r="KRE32" s="25"/>
      <c r="KRF32" s="25"/>
      <c r="KRG32" s="25"/>
      <c r="KRH32" s="25"/>
      <c r="KRI32" s="25"/>
      <c r="KRJ32" s="25"/>
      <c r="KRK32" s="25"/>
      <c r="KRL32" s="25"/>
      <c r="KRM32" s="25"/>
      <c r="KRN32" s="25"/>
      <c r="KRO32" s="25"/>
      <c r="KRP32" s="25"/>
      <c r="KRQ32" s="25"/>
      <c r="KRR32" s="25"/>
      <c r="KRS32" s="25"/>
      <c r="KRT32" s="25"/>
      <c r="KRU32" s="25"/>
      <c r="KRV32" s="25"/>
      <c r="KRW32" s="25"/>
      <c r="KRX32" s="25"/>
      <c r="KRY32" s="25"/>
      <c r="KRZ32" s="25"/>
      <c r="KSA32" s="25"/>
      <c r="KSB32" s="25"/>
      <c r="KSC32" s="25"/>
      <c r="KSD32" s="25"/>
      <c r="KSE32" s="25"/>
      <c r="KSF32" s="25"/>
      <c r="KSG32" s="25"/>
      <c r="KSH32" s="25"/>
      <c r="KSI32" s="25"/>
      <c r="KSJ32" s="25"/>
      <c r="KSK32" s="25"/>
      <c r="KSL32" s="25"/>
      <c r="KSM32" s="25"/>
      <c r="KSN32" s="25"/>
      <c r="KSO32" s="25"/>
      <c r="KSP32" s="25"/>
      <c r="KSQ32" s="25"/>
      <c r="KSR32" s="25"/>
      <c r="KSS32" s="25"/>
      <c r="KST32" s="25"/>
      <c r="KSU32" s="25"/>
      <c r="KSV32" s="25"/>
      <c r="KSW32" s="25"/>
      <c r="KSX32" s="25"/>
      <c r="KSY32" s="25"/>
      <c r="KSZ32" s="25"/>
      <c r="KTA32" s="25"/>
      <c r="KTB32" s="25"/>
      <c r="KTC32" s="25"/>
      <c r="KTD32" s="25"/>
      <c r="KTE32" s="25"/>
      <c r="KTF32" s="25"/>
      <c r="KTG32" s="25"/>
      <c r="KTH32" s="25"/>
      <c r="KTI32" s="25"/>
      <c r="KTJ32" s="25"/>
      <c r="KTK32" s="25"/>
      <c r="KTL32" s="25"/>
      <c r="KTM32" s="25"/>
      <c r="KTN32" s="25"/>
      <c r="KTO32" s="25"/>
      <c r="KTP32" s="25"/>
      <c r="KTQ32" s="25"/>
      <c r="KTR32" s="25"/>
      <c r="KTS32" s="25"/>
      <c r="KTT32" s="25"/>
      <c r="KTU32" s="25"/>
      <c r="KTV32" s="25"/>
      <c r="KTW32" s="25"/>
      <c r="KTX32" s="25"/>
      <c r="KTY32" s="25"/>
      <c r="KTZ32" s="25"/>
      <c r="KUA32" s="25"/>
      <c r="KUB32" s="25"/>
      <c r="KUC32" s="25"/>
      <c r="KUD32" s="25"/>
      <c r="KUE32" s="25"/>
      <c r="KUF32" s="25"/>
      <c r="KUG32" s="25"/>
      <c r="KUH32" s="25"/>
      <c r="KUI32" s="25"/>
      <c r="KUJ32" s="25"/>
      <c r="KUK32" s="25"/>
      <c r="KUL32" s="25"/>
      <c r="KUM32" s="25"/>
      <c r="KUN32" s="25"/>
      <c r="KUO32" s="25"/>
      <c r="KUP32" s="25"/>
      <c r="KUQ32" s="25"/>
      <c r="KUR32" s="25"/>
      <c r="KUS32" s="25"/>
      <c r="KUT32" s="25"/>
      <c r="KUU32" s="25"/>
      <c r="KUV32" s="25"/>
      <c r="KUW32" s="25"/>
      <c r="KUX32" s="25"/>
      <c r="KUY32" s="25"/>
      <c r="KUZ32" s="25"/>
      <c r="KVA32" s="25"/>
      <c r="KVB32" s="25"/>
      <c r="KVC32" s="25"/>
      <c r="KVD32" s="25"/>
      <c r="KVE32" s="25"/>
      <c r="KVF32" s="25"/>
      <c r="KVG32" s="25"/>
      <c r="KVH32" s="25"/>
      <c r="KVI32" s="25"/>
      <c r="KVJ32" s="25"/>
      <c r="KVK32" s="25"/>
      <c r="KVL32" s="25"/>
      <c r="KVM32" s="25"/>
      <c r="KVN32" s="25"/>
      <c r="KVO32" s="25"/>
      <c r="KVP32" s="25"/>
      <c r="KVQ32" s="25"/>
      <c r="KVR32" s="25"/>
      <c r="KVS32" s="25"/>
      <c r="KVT32" s="25"/>
      <c r="KVU32" s="25"/>
      <c r="KVV32" s="25"/>
      <c r="KVW32" s="25"/>
      <c r="KVX32" s="25"/>
      <c r="KVY32" s="25"/>
      <c r="KVZ32" s="25"/>
      <c r="KWA32" s="25"/>
      <c r="KWB32" s="25"/>
      <c r="KWC32" s="25"/>
      <c r="KWD32" s="25"/>
      <c r="KWE32" s="25"/>
      <c r="KWF32" s="25"/>
      <c r="KWG32" s="25"/>
      <c r="KWH32" s="25"/>
      <c r="KWI32" s="25"/>
      <c r="KWJ32" s="25"/>
      <c r="KWK32" s="25"/>
      <c r="KWL32" s="25"/>
      <c r="KWM32" s="25"/>
      <c r="KWN32" s="25"/>
      <c r="KWO32" s="25"/>
      <c r="KWP32" s="25"/>
      <c r="KWQ32" s="25"/>
      <c r="KWR32" s="25"/>
      <c r="KWS32" s="25"/>
      <c r="KWT32" s="25"/>
      <c r="KWU32" s="25"/>
      <c r="KWV32" s="25"/>
      <c r="KWW32" s="25"/>
      <c r="KWX32" s="25"/>
      <c r="KWY32" s="25"/>
      <c r="KWZ32" s="25"/>
      <c r="KXA32" s="25"/>
      <c r="KXB32" s="25"/>
      <c r="KXC32" s="25"/>
      <c r="KXD32" s="25"/>
      <c r="KXE32" s="25"/>
      <c r="KXF32" s="25"/>
      <c r="KXG32" s="25"/>
      <c r="KXH32" s="25"/>
      <c r="KXI32" s="25"/>
      <c r="KXJ32" s="25"/>
      <c r="KXK32" s="25"/>
      <c r="KXL32" s="25"/>
      <c r="KXM32" s="25"/>
      <c r="KXN32" s="25"/>
      <c r="KXO32" s="25"/>
      <c r="KXP32" s="25"/>
      <c r="KXQ32" s="25"/>
      <c r="KXR32" s="25"/>
      <c r="KXS32" s="25"/>
      <c r="KXT32" s="25"/>
      <c r="KXU32" s="25"/>
      <c r="KXV32" s="25"/>
      <c r="KXW32" s="25"/>
      <c r="KXX32" s="25"/>
      <c r="KXY32" s="25"/>
      <c r="KXZ32" s="25"/>
      <c r="KYA32" s="25"/>
      <c r="KYB32" s="25"/>
      <c r="KYC32" s="25"/>
      <c r="KYD32" s="25"/>
      <c r="KYE32" s="25"/>
      <c r="KYF32" s="25"/>
      <c r="KYG32" s="25"/>
      <c r="KYH32" s="25"/>
      <c r="KYI32" s="25"/>
      <c r="KYJ32" s="25"/>
      <c r="KYK32" s="25"/>
      <c r="KYL32" s="25"/>
      <c r="KYM32" s="25"/>
      <c r="KYN32" s="25"/>
      <c r="KYO32" s="25"/>
      <c r="KYP32" s="25"/>
      <c r="KYQ32" s="25"/>
      <c r="KYR32" s="25"/>
      <c r="KYS32" s="25"/>
      <c r="KYT32" s="25"/>
      <c r="KYU32" s="25"/>
      <c r="KYV32" s="25"/>
      <c r="KYW32" s="25"/>
      <c r="KYX32" s="25"/>
      <c r="KYY32" s="25"/>
      <c r="KYZ32" s="25"/>
      <c r="KZA32" s="25"/>
      <c r="KZB32" s="25"/>
      <c r="KZC32" s="25"/>
      <c r="KZD32" s="25"/>
      <c r="KZE32" s="25"/>
      <c r="KZF32" s="25"/>
      <c r="KZG32" s="25"/>
      <c r="KZH32" s="25"/>
      <c r="KZI32" s="25"/>
      <c r="KZJ32" s="25"/>
      <c r="KZK32" s="25"/>
      <c r="KZL32" s="25"/>
      <c r="KZM32" s="25"/>
      <c r="KZN32" s="25"/>
      <c r="KZO32" s="25"/>
      <c r="KZP32" s="25"/>
      <c r="KZQ32" s="25"/>
      <c r="KZR32" s="25"/>
      <c r="KZS32" s="25"/>
      <c r="KZT32" s="25"/>
      <c r="KZU32" s="25"/>
      <c r="KZV32" s="25"/>
      <c r="KZW32" s="25"/>
      <c r="KZX32" s="25"/>
      <c r="KZY32" s="25"/>
      <c r="KZZ32" s="25"/>
      <c r="LAA32" s="25"/>
      <c r="LAB32" s="25"/>
      <c r="LAC32" s="25"/>
      <c r="LAD32" s="25"/>
      <c r="LAE32" s="25"/>
      <c r="LAF32" s="25"/>
      <c r="LAG32" s="25"/>
      <c r="LAH32" s="25"/>
      <c r="LAI32" s="25"/>
      <c r="LAJ32" s="25"/>
      <c r="LAK32" s="25"/>
      <c r="LAL32" s="25"/>
      <c r="LAM32" s="25"/>
      <c r="LAN32" s="25"/>
      <c r="LAO32" s="25"/>
      <c r="LAP32" s="25"/>
      <c r="LAQ32" s="25"/>
      <c r="LAR32" s="25"/>
      <c r="LAS32" s="25"/>
      <c r="LAT32" s="25"/>
      <c r="LAU32" s="25"/>
      <c r="LAV32" s="25"/>
      <c r="LAW32" s="25"/>
      <c r="LAX32" s="25"/>
      <c r="LAY32" s="25"/>
      <c r="LAZ32" s="25"/>
      <c r="LBA32" s="25"/>
      <c r="LBB32" s="25"/>
      <c r="LBC32" s="25"/>
      <c r="LBD32" s="25"/>
      <c r="LBE32" s="25"/>
      <c r="LBF32" s="25"/>
      <c r="LBG32" s="25"/>
      <c r="LBH32" s="25"/>
      <c r="LBI32" s="25"/>
      <c r="LBJ32" s="25"/>
      <c r="LBK32" s="25"/>
      <c r="LBL32" s="25"/>
      <c r="LBM32" s="25"/>
      <c r="LBN32" s="25"/>
      <c r="LBO32" s="25"/>
      <c r="LBP32" s="25"/>
      <c r="LBQ32" s="25"/>
      <c r="LBR32" s="25"/>
      <c r="LBS32" s="25"/>
      <c r="LBT32" s="25"/>
      <c r="LBU32" s="25"/>
      <c r="LBV32" s="25"/>
      <c r="LBW32" s="25"/>
      <c r="LBX32" s="25"/>
      <c r="LBY32" s="25"/>
      <c r="LBZ32" s="25"/>
      <c r="LCA32" s="25"/>
      <c r="LCB32" s="25"/>
      <c r="LCC32" s="25"/>
      <c r="LCD32" s="25"/>
      <c r="LCE32" s="25"/>
      <c r="LCF32" s="25"/>
      <c r="LCG32" s="25"/>
      <c r="LCH32" s="25"/>
      <c r="LCI32" s="25"/>
      <c r="LCJ32" s="25"/>
      <c r="LCK32" s="25"/>
      <c r="LCL32" s="25"/>
      <c r="LCM32" s="25"/>
      <c r="LCN32" s="25"/>
      <c r="LCO32" s="25"/>
      <c r="LCP32" s="25"/>
      <c r="LCQ32" s="25"/>
      <c r="LCR32" s="25"/>
      <c r="LCS32" s="25"/>
      <c r="LCT32" s="25"/>
      <c r="LCU32" s="25"/>
      <c r="LCV32" s="25"/>
      <c r="LCW32" s="25"/>
      <c r="LCX32" s="25"/>
      <c r="LCY32" s="25"/>
      <c r="LCZ32" s="25"/>
      <c r="LDA32" s="25"/>
      <c r="LDB32" s="25"/>
      <c r="LDC32" s="25"/>
      <c r="LDD32" s="25"/>
      <c r="LDE32" s="25"/>
      <c r="LDF32" s="25"/>
      <c r="LDG32" s="25"/>
      <c r="LDH32" s="25"/>
      <c r="LDI32" s="25"/>
      <c r="LDJ32" s="25"/>
      <c r="LDK32" s="25"/>
      <c r="LDL32" s="25"/>
      <c r="LDM32" s="25"/>
      <c r="LDN32" s="25"/>
      <c r="LDO32" s="25"/>
      <c r="LDP32" s="25"/>
      <c r="LDQ32" s="25"/>
      <c r="LDR32" s="25"/>
      <c r="LDS32" s="25"/>
      <c r="LDT32" s="25"/>
      <c r="LDU32" s="25"/>
      <c r="LDV32" s="25"/>
      <c r="LDW32" s="25"/>
      <c r="LDX32" s="25"/>
      <c r="LDY32" s="25"/>
      <c r="LDZ32" s="25"/>
      <c r="LEA32" s="25"/>
      <c r="LEB32" s="25"/>
      <c r="LEC32" s="25"/>
      <c r="LED32" s="25"/>
      <c r="LEE32" s="25"/>
      <c r="LEF32" s="25"/>
      <c r="LEG32" s="25"/>
      <c r="LEH32" s="25"/>
      <c r="LEI32" s="25"/>
      <c r="LEJ32" s="25"/>
      <c r="LEK32" s="25"/>
      <c r="LEL32" s="25"/>
      <c r="LEM32" s="25"/>
      <c r="LEN32" s="25"/>
      <c r="LEO32" s="25"/>
      <c r="LEP32" s="25"/>
      <c r="LEQ32" s="25"/>
      <c r="LER32" s="25"/>
      <c r="LES32" s="25"/>
      <c r="LET32" s="25"/>
      <c r="LEU32" s="25"/>
      <c r="LEV32" s="25"/>
      <c r="LEW32" s="25"/>
      <c r="LEX32" s="25"/>
      <c r="LEY32" s="25"/>
      <c r="LEZ32" s="25"/>
      <c r="LFA32" s="25"/>
      <c r="LFB32" s="25"/>
      <c r="LFC32" s="25"/>
      <c r="LFD32" s="25"/>
      <c r="LFE32" s="25"/>
      <c r="LFF32" s="25"/>
      <c r="LFG32" s="25"/>
      <c r="LFH32" s="25"/>
      <c r="LFI32" s="25"/>
      <c r="LFJ32" s="25"/>
      <c r="LFK32" s="25"/>
      <c r="LFL32" s="25"/>
      <c r="LFM32" s="25"/>
      <c r="LFN32" s="25"/>
      <c r="LFO32" s="25"/>
      <c r="LFP32" s="25"/>
      <c r="LFQ32" s="25"/>
      <c r="LFR32" s="25"/>
      <c r="LFS32" s="25"/>
      <c r="LFT32" s="25"/>
      <c r="LFU32" s="25"/>
      <c r="LFV32" s="25"/>
      <c r="LFW32" s="25"/>
      <c r="LFX32" s="25"/>
      <c r="LFY32" s="25"/>
      <c r="LFZ32" s="25"/>
      <c r="LGA32" s="25"/>
      <c r="LGB32" s="25"/>
      <c r="LGC32" s="25"/>
      <c r="LGD32" s="25"/>
      <c r="LGE32" s="25"/>
      <c r="LGF32" s="25"/>
      <c r="LGG32" s="25"/>
      <c r="LGH32" s="25"/>
      <c r="LGI32" s="25"/>
      <c r="LGJ32" s="25"/>
      <c r="LGK32" s="25"/>
      <c r="LGL32" s="25"/>
      <c r="LGM32" s="25"/>
      <c r="LGN32" s="25"/>
      <c r="LGO32" s="25"/>
      <c r="LGP32" s="25"/>
      <c r="LGQ32" s="25"/>
      <c r="LGR32" s="25"/>
      <c r="LGS32" s="25"/>
      <c r="LGT32" s="25"/>
      <c r="LGU32" s="25"/>
      <c r="LGV32" s="25"/>
      <c r="LGW32" s="25"/>
      <c r="LGX32" s="25"/>
      <c r="LGY32" s="25"/>
      <c r="LGZ32" s="25"/>
      <c r="LHA32" s="25"/>
      <c r="LHB32" s="25"/>
      <c r="LHC32" s="25"/>
      <c r="LHD32" s="25"/>
      <c r="LHE32" s="25"/>
      <c r="LHF32" s="25"/>
      <c r="LHG32" s="25"/>
      <c r="LHH32" s="25"/>
      <c r="LHI32" s="25"/>
      <c r="LHJ32" s="25"/>
      <c r="LHK32" s="25"/>
      <c r="LHL32" s="25"/>
      <c r="LHM32" s="25"/>
      <c r="LHN32" s="25"/>
      <c r="LHO32" s="25"/>
      <c r="LHP32" s="25"/>
      <c r="LHQ32" s="25"/>
      <c r="LHR32" s="25"/>
      <c r="LHS32" s="25"/>
      <c r="LHT32" s="25"/>
      <c r="LHU32" s="25"/>
      <c r="LHV32" s="25"/>
      <c r="LHW32" s="25"/>
      <c r="LHX32" s="25"/>
      <c r="LHY32" s="25"/>
      <c r="LHZ32" s="25"/>
      <c r="LIA32" s="25"/>
      <c r="LIB32" s="25"/>
      <c r="LIC32" s="25"/>
      <c r="LID32" s="25"/>
      <c r="LIE32" s="25"/>
      <c r="LIF32" s="25"/>
      <c r="LIG32" s="25"/>
      <c r="LIH32" s="25"/>
      <c r="LII32" s="25"/>
      <c r="LIJ32" s="25"/>
      <c r="LIK32" s="25"/>
      <c r="LIL32" s="25"/>
      <c r="LIM32" s="25"/>
      <c r="LIN32" s="25"/>
      <c r="LIO32" s="25"/>
      <c r="LIP32" s="25"/>
      <c r="LIQ32" s="25"/>
      <c r="LIR32" s="25"/>
      <c r="LIS32" s="25"/>
      <c r="LIT32" s="25"/>
      <c r="LIU32" s="25"/>
      <c r="LIV32" s="25"/>
      <c r="LIW32" s="25"/>
      <c r="LIX32" s="25"/>
      <c r="LIY32" s="25"/>
      <c r="LIZ32" s="25"/>
      <c r="LJA32" s="25"/>
      <c r="LJB32" s="25"/>
      <c r="LJC32" s="25"/>
      <c r="LJD32" s="25"/>
      <c r="LJE32" s="25"/>
      <c r="LJF32" s="25"/>
      <c r="LJG32" s="25"/>
      <c r="LJH32" s="25"/>
      <c r="LJI32" s="25"/>
      <c r="LJJ32" s="25"/>
      <c r="LJK32" s="25"/>
      <c r="LJL32" s="25"/>
      <c r="LJM32" s="25"/>
      <c r="LJN32" s="25"/>
      <c r="LJO32" s="25"/>
      <c r="LJP32" s="25"/>
      <c r="LJQ32" s="25"/>
      <c r="LJR32" s="25"/>
      <c r="LJS32" s="25"/>
      <c r="LJT32" s="25"/>
      <c r="LJU32" s="25"/>
      <c r="LJV32" s="25"/>
      <c r="LJW32" s="25"/>
      <c r="LJX32" s="25"/>
      <c r="LJY32" s="25"/>
      <c r="LJZ32" s="25"/>
      <c r="LKA32" s="25"/>
      <c r="LKB32" s="25"/>
      <c r="LKC32" s="25"/>
      <c r="LKD32" s="25"/>
      <c r="LKE32" s="25"/>
      <c r="LKF32" s="25"/>
      <c r="LKG32" s="25"/>
      <c r="LKH32" s="25"/>
      <c r="LKI32" s="25"/>
      <c r="LKJ32" s="25"/>
      <c r="LKK32" s="25"/>
      <c r="LKL32" s="25"/>
      <c r="LKM32" s="25"/>
      <c r="LKN32" s="25"/>
      <c r="LKO32" s="25"/>
      <c r="LKP32" s="25"/>
      <c r="LKQ32" s="25"/>
      <c r="LKR32" s="25"/>
      <c r="LKS32" s="25"/>
      <c r="LKT32" s="25"/>
      <c r="LKU32" s="25"/>
      <c r="LKV32" s="25"/>
      <c r="LKW32" s="25"/>
      <c r="LKX32" s="25"/>
      <c r="LKY32" s="25"/>
      <c r="LKZ32" s="25"/>
      <c r="LLA32" s="25"/>
      <c r="LLB32" s="25"/>
      <c r="LLC32" s="25"/>
      <c r="LLD32" s="25"/>
      <c r="LLE32" s="25"/>
      <c r="LLF32" s="25"/>
      <c r="LLG32" s="25"/>
      <c r="LLH32" s="25"/>
      <c r="LLI32" s="25"/>
      <c r="LLJ32" s="25"/>
      <c r="LLK32" s="25"/>
      <c r="LLL32" s="25"/>
      <c r="LLM32" s="25"/>
      <c r="LLN32" s="25"/>
      <c r="LLO32" s="25"/>
      <c r="LLP32" s="25"/>
      <c r="LLQ32" s="25"/>
      <c r="LLR32" s="25"/>
      <c r="LLS32" s="25"/>
      <c r="LLT32" s="25"/>
      <c r="LLU32" s="25"/>
      <c r="LLV32" s="25"/>
      <c r="LLW32" s="25"/>
      <c r="LLX32" s="25"/>
      <c r="LLY32" s="25"/>
      <c r="LLZ32" s="25"/>
      <c r="LMA32" s="25"/>
      <c r="LMB32" s="25"/>
      <c r="LMC32" s="25"/>
      <c r="LMD32" s="25"/>
      <c r="LME32" s="25"/>
      <c r="LMF32" s="25"/>
      <c r="LMG32" s="25"/>
      <c r="LMH32" s="25"/>
      <c r="LMI32" s="25"/>
      <c r="LMJ32" s="25"/>
      <c r="LMK32" s="25"/>
      <c r="LML32" s="25"/>
      <c r="LMM32" s="25"/>
      <c r="LMN32" s="25"/>
      <c r="LMO32" s="25"/>
      <c r="LMP32" s="25"/>
      <c r="LMQ32" s="25"/>
      <c r="LMR32" s="25"/>
      <c r="LMS32" s="25"/>
      <c r="LMT32" s="25"/>
      <c r="LMU32" s="25"/>
      <c r="LMV32" s="25"/>
      <c r="LMW32" s="25"/>
      <c r="LMX32" s="25"/>
      <c r="LMY32" s="25"/>
      <c r="LMZ32" s="25"/>
      <c r="LNA32" s="25"/>
      <c r="LNB32" s="25"/>
      <c r="LNC32" s="25"/>
      <c r="LND32" s="25"/>
      <c r="LNE32" s="25"/>
      <c r="LNF32" s="25"/>
      <c r="LNG32" s="25"/>
      <c r="LNH32" s="25"/>
      <c r="LNI32" s="25"/>
      <c r="LNJ32" s="25"/>
      <c r="LNK32" s="25"/>
      <c r="LNL32" s="25"/>
      <c r="LNM32" s="25"/>
      <c r="LNN32" s="25"/>
      <c r="LNO32" s="25"/>
      <c r="LNP32" s="25"/>
      <c r="LNQ32" s="25"/>
      <c r="LNR32" s="25"/>
      <c r="LNS32" s="25"/>
      <c r="LNT32" s="25"/>
      <c r="LNU32" s="25"/>
      <c r="LNV32" s="25"/>
      <c r="LNW32" s="25"/>
      <c r="LNX32" s="25"/>
      <c r="LNY32" s="25"/>
      <c r="LNZ32" s="25"/>
      <c r="LOA32" s="25"/>
      <c r="LOB32" s="25"/>
      <c r="LOC32" s="25"/>
      <c r="LOD32" s="25"/>
      <c r="LOE32" s="25"/>
      <c r="LOF32" s="25"/>
      <c r="LOG32" s="25"/>
      <c r="LOH32" s="25"/>
      <c r="LOI32" s="25"/>
      <c r="LOJ32" s="25"/>
      <c r="LOK32" s="25"/>
      <c r="LOL32" s="25"/>
      <c r="LOM32" s="25"/>
      <c r="LON32" s="25"/>
      <c r="LOO32" s="25"/>
      <c r="LOP32" s="25"/>
      <c r="LOQ32" s="25"/>
      <c r="LOR32" s="25"/>
      <c r="LOS32" s="25"/>
      <c r="LOT32" s="25"/>
      <c r="LOU32" s="25"/>
      <c r="LOV32" s="25"/>
      <c r="LOW32" s="25"/>
      <c r="LOX32" s="25"/>
      <c r="LOY32" s="25"/>
      <c r="LOZ32" s="25"/>
      <c r="LPA32" s="25"/>
      <c r="LPB32" s="25"/>
      <c r="LPC32" s="25"/>
      <c r="LPD32" s="25"/>
      <c r="LPE32" s="25"/>
      <c r="LPF32" s="25"/>
      <c r="LPG32" s="25"/>
      <c r="LPH32" s="25"/>
      <c r="LPI32" s="25"/>
      <c r="LPJ32" s="25"/>
      <c r="LPK32" s="25"/>
      <c r="LPL32" s="25"/>
      <c r="LPM32" s="25"/>
      <c r="LPN32" s="25"/>
      <c r="LPO32" s="25"/>
      <c r="LPP32" s="25"/>
      <c r="LPQ32" s="25"/>
      <c r="LPR32" s="25"/>
      <c r="LPS32" s="25"/>
      <c r="LPT32" s="25"/>
      <c r="LPU32" s="25"/>
      <c r="LPV32" s="25"/>
      <c r="LPW32" s="25"/>
      <c r="LPX32" s="25"/>
      <c r="LPY32" s="25"/>
      <c r="LPZ32" s="25"/>
      <c r="LQA32" s="25"/>
      <c r="LQB32" s="25"/>
      <c r="LQC32" s="25"/>
      <c r="LQD32" s="25"/>
      <c r="LQE32" s="25"/>
      <c r="LQF32" s="25"/>
      <c r="LQG32" s="25"/>
      <c r="LQH32" s="25"/>
      <c r="LQI32" s="25"/>
      <c r="LQJ32" s="25"/>
      <c r="LQK32" s="25"/>
      <c r="LQL32" s="25"/>
      <c r="LQM32" s="25"/>
      <c r="LQN32" s="25"/>
      <c r="LQO32" s="25"/>
      <c r="LQP32" s="25"/>
      <c r="LQQ32" s="25"/>
      <c r="LQR32" s="25"/>
      <c r="LQS32" s="25"/>
      <c r="LQT32" s="25"/>
      <c r="LQU32" s="25"/>
      <c r="LQV32" s="25"/>
      <c r="LQW32" s="25"/>
      <c r="LQX32" s="25"/>
      <c r="LQY32" s="25"/>
      <c r="LQZ32" s="25"/>
      <c r="LRA32" s="25"/>
      <c r="LRB32" s="25"/>
      <c r="LRC32" s="25"/>
      <c r="LRD32" s="25"/>
      <c r="LRE32" s="25"/>
      <c r="LRF32" s="25"/>
      <c r="LRG32" s="25"/>
      <c r="LRH32" s="25"/>
      <c r="LRI32" s="25"/>
      <c r="LRJ32" s="25"/>
      <c r="LRK32" s="25"/>
      <c r="LRL32" s="25"/>
      <c r="LRM32" s="25"/>
      <c r="LRN32" s="25"/>
      <c r="LRO32" s="25"/>
      <c r="LRP32" s="25"/>
      <c r="LRQ32" s="25"/>
      <c r="LRR32" s="25"/>
      <c r="LRS32" s="25"/>
      <c r="LRT32" s="25"/>
      <c r="LRU32" s="25"/>
      <c r="LRV32" s="25"/>
      <c r="LRW32" s="25"/>
      <c r="LRX32" s="25"/>
      <c r="LRY32" s="25"/>
      <c r="LRZ32" s="25"/>
      <c r="LSA32" s="25"/>
      <c r="LSB32" s="25"/>
      <c r="LSC32" s="25"/>
      <c r="LSD32" s="25"/>
      <c r="LSE32" s="25"/>
      <c r="LSF32" s="25"/>
      <c r="LSG32" s="25"/>
      <c r="LSH32" s="25"/>
      <c r="LSI32" s="25"/>
      <c r="LSJ32" s="25"/>
      <c r="LSK32" s="25"/>
      <c r="LSL32" s="25"/>
      <c r="LSM32" s="25"/>
      <c r="LSN32" s="25"/>
      <c r="LSO32" s="25"/>
      <c r="LSP32" s="25"/>
      <c r="LSQ32" s="25"/>
      <c r="LSR32" s="25"/>
      <c r="LSS32" s="25"/>
      <c r="LST32" s="25"/>
      <c r="LSU32" s="25"/>
      <c r="LSV32" s="25"/>
      <c r="LSW32" s="25"/>
      <c r="LSX32" s="25"/>
      <c r="LSY32" s="25"/>
      <c r="LSZ32" s="25"/>
      <c r="LTA32" s="25"/>
      <c r="LTB32" s="25"/>
      <c r="LTC32" s="25"/>
      <c r="LTD32" s="25"/>
      <c r="LTE32" s="25"/>
      <c r="LTF32" s="25"/>
      <c r="LTG32" s="25"/>
      <c r="LTH32" s="25"/>
      <c r="LTI32" s="25"/>
      <c r="LTJ32" s="25"/>
      <c r="LTK32" s="25"/>
      <c r="LTL32" s="25"/>
      <c r="LTM32" s="25"/>
      <c r="LTN32" s="25"/>
      <c r="LTO32" s="25"/>
      <c r="LTP32" s="25"/>
      <c r="LTQ32" s="25"/>
      <c r="LTR32" s="25"/>
      <c r="LTS32" s="25"/>
      <c r="LTT32" s="25"/>
      <c r="LTU32" s="25"/>
      <c r="LTV32" s="25"/>
      <c r="LTW32" s="25"/>
      <c r="LTX32" s="25"/>
      <c r="LTY32" s="25"/>
      <c r="LTZ32" s="25"/>
      <c r="LUA32" s="25"/>
      <c r="LUB32" s="25"/>
      <c r="LUC32" s="25"/>
      <c r="LUD32" s="25"/>
      <c r="LUE32" s="25"/>
      <c r="LUF32" s="25"/>
      <c r="LUG32" s="25"/>
      <c r="LUH32" s="25"/>
      <c r="LUI32" s="25"/>
      <c r="LUJ32" s="25"/>
      <c r="LUK32" s="25"/>
      <c r="LUL32" s="25"/>
      <c r="LUM32" s="25"/>
      <c r="LUN32" s="25"/>
      <c r="LUO32" s="25"/>
      <c r="LUP32" s="25"/>
      <c r="LUQ32" s="25"/>
      <c r="LUR32" s="25"/>
      <c r="LUS32" s="25"/>
      <c r="LUT32" s="25"/>
      <c r="LUU32" s="25"/>
      <c r="LUV32" s="25"/>
      <c r="LUW32" s="25"/>
      <c r="LUX32" s="25"/>
      <c r="LUY32" s="25"/>
      <c r="LUZ32" s="25"/>
      <c r="LVA32" s="25"/>
      <c r="LVB32" s="25"/>
      <c r="LVC32" s="25"/>
      <c r="LVD32" s="25"/>
      <c r="LVE32" s="25"/>
      <c r="LVF32" s="25"/>
      <c r="LVG32" s="25"/>
      <c r="LVH32" s="25"/>
      <c r="LVI32" s="25"/>
      <c r="LVJ32" s="25"/>
      <c r="LVK32" s="25"/>
      <c r="LVL32" s="25"/>
      <c r="LVM32" s="25"/>
      <c r="LVN32" s="25"/>
      <c r="LVO32" s="25"/>
      <c r="LVP32" s="25"/>
      <c r="LVQ32" s="25"/>
      <c r="LVR32" s="25"/>
      <c r="LVS32" s="25"/>
      <c r="LVT32" s="25"/>
      <c r="LVU32" s="25"/>
      <c r="LVV32" s="25"/>
      <c r="LVW32" s="25"/>
      <c r="LVX32" s="25"/>
      <c r="LVY32" s="25"/>
      <c r="LVZ32" s="25"/>
      <c r="LWA32" s="25"/>
      <c r="LWB32" s="25"/>
      <c r="LWC32" s="25"/>
      <c r="LWD32" s="25"/>
      <c r="LWE32" s="25"/>
      <c r="LWF32" s="25"/>
      <c r="LWG32" s="25"/>
      <c r="LWH32" s="25"/>
      <c r="LWI32" s="25"/>
      <c r="LWJ32" s="25"/>
      <c r="LWK32" s="25"/>
      <c r="LWL32" s="25"/>
      <c r="LWM32" s="25"/>
      <c r="LWN32" s="25"/>
      <c r="LWO32" s="25"/>
      <c r="LWP32" s="25"/>
      <c r="LWQ32" s="25"/>
      <c r="LWR32" s="25"/>
      <c r="LWS32" s="25"/>
      <c r="LWT32" s="25"/>
      <c r="LWU32" s="25"/>
      <c r="LWV32" s="25"/>
      <c r="LWW32" s="25"/>
      <c r="LWX32" s="25"/>
      <c r="LWY32" s="25"/>
      <c r="LWZ32" s="25"/>
      <c r="LXA32" s="25"/>
      <c r="LXB32" s="25"/>
      <c r="LXC32" s="25"/>
      <c r="LXD32" s="25"/>
      <c r="LXE32" s="25"/>
      <c r="LXF32" s="25"/>
      <c r="LXG32" s="25"/>
      <c r="LXH32" s="25"/>
      <c r="LXI32" s="25"/>
      <c r="LXJ32" s="25"/>
      <c r="LXK32" s="25"/>
      <c r="LXL32" s="25"/>
      <c r="LXM32" s="25"/>
      <c r="LXN32" s="25"/>
      <c r="LXO32" s="25"/>
      <c r="LXP32" s="25"/>
      <c r="LXQ32" s="25"/>
      <c r="LXR32" s="25"/>
      <c r="LXS32" s="25"/>
      <c r="LXT32" s="25"/>
      <c r="LXU32" s="25"/>
      <c r="LXV32" s="25"/>
      <c r="LXW32" s="25"/>
      <c r="LXX32" s="25"/>
      <c r="LXY32" s="25"/>
      <c r="LXZ32" s="25"/>
      <c r="LYA32" s="25"/>
      <c r="LYB32" s="25"/>
      <c r="LYC32" s="25"/>
      <c r="LYD32" s="25"/>
      <c r="LYE32" s="25"/>
      <c r="LYF32" s="25"/>
      <c r="LYG32" s="25"/>
      <c r="LYH32" s="25"/>
      <c r="LYI32" s="25"/>
      <c r="LYJ32" s="25"/>
      <c r="LYK32" s="25"/>
      <c r="LYL32" s="25"/>
      <c r="LYM32" s="25"/>
      <c r="LYN32" s="25"/>
      <c r="LYO32" s="25"/>
      <c r="LYP32" s="25"/>
      <c r="LYQ32" s="25"/>
      <c r="LYR32" s="25"/>
      <c r="LYS32" s="25"/>
      <c r="LYT32" s="25"/>
      <c r="LYU32" s="25"/>
      <c r="LYV32" s="25"/>
      <c r="LYW32" s="25"/>
      <c r="LYX32" s="25"/>
      <c r="LYY32" s="25"/>
      <c r="LYZ32" s="25"/>
      <c r="LZA32" s="25"/>
      <c r="LZB32" s="25"/>
      <c r="LZC32" s="25"/>
      <c r="LZD32" s="25"/>
      <c r="LZE32" s="25"/>
      <c r="LZF32" s="25"/>
      <c r="LZG32" s="25"/>
      <c r="LZH32" s="25"/>
      <c r="LZI32" s="25"/>
      <c r="LZJ32" s="25"/>
      <c r="LZK32" s="25"/>
      <c r="LZL32" s="25"/>
      <c r="LZM32" s="25"/>
      <c r="LZN32" s="25"/>
      <c r="LZO32" s="25"/>
      <c r="LZP32" s="25"/>
      <c r="LZQ32" s="25"/>
      <c r="LZR32" s="25"/>
      <c r="LZS32" s="25"/>
      <c r="LZT32" s="25"/>
      <c r="LZU32" s="25"/>
      <c r="LZV32" s="25"/>
      <c r="LZW32" s="25"/>
      <c r="LZX32" s="25"/>
      <c r="LZY32" s="25"/>
      <c r="LZZ32" s="25"/>
      <c r="MAA32" s="25"/>
      <c r="MAB32" s="25"/>
      <c r="MAC32" s="25"/>
      <c r="MAD32" s="25"/>
      <c r="MAE32" s="25"/>
      <c r="MAF32" s="25"/>
      <c r="MAG32" s="25"/>
      <c r="MAH32" s="25"/>
      <c r="MAI32" s="25"/>
      <c r="MAJ32" s="25"/>
      <c r="MAK32" s="25"/>
      <c r="MAL32" s="25"/>
      <c r="MAM32" s="25"/>
      <c r="MAN32" s="25"/>
      <c r="MAO32" s="25"/>
      <c r="MAP32" s="25"/>
      <c r="MAQ32" s="25"/>
      <c r="MAR32" s="25"/>
      <c r="MAS32" s="25"/>
      <c r="MAT32" s="25"/>
      <c r="MAU32" s="25"/>
      <c r="MAV32" s="25"/>
      <c r="MAW32" s="25"/>
      <c r="MAX32" s="25"/>
      <c r="MAY32" s="25"/>
      <c r="MAZ32" s="25"/>
      <c r="MBA32" s="25"/>
      <c r="MBB32" s="25"/>
      <c r="MBC32" s="25"/>
      <c r="MBD32" s="25"/>
      <c r="MBE32" s="25"/>
      <c r="MBF32" s="25"/>
      <c r="MBG32" s="25"/>
      <c r="MBH32" s="25"/>
      <c r="MBI32" s="25"/>
      <c r="MBJ32" s="25"/>
      <c r="MBK32" s="25"/>
      <c r="MBL32" s="25"/>
      <c r="MBM32" s="25"/>
      <c r="MBN32" s="25"/>
      <c r="MBO32" s="25"/>
      <c r="MBP32" s="25"/>
      <c r="MBQ32" s="25"/>
      <c r="MBR32" s="25"/>
      <c r="MBS32" s="25"/>
      <c r="MBT32" s="25"/>
      <c r="MBU32" s="25"/>
      <c r="MBV32" s="25"/>
      <c r="MBW32" s="25"/>
      <c r="MBX32" s="25"/>
      <c r="MBY32" s="25"/>
      <c r="MBZ32" s="25"/>
      <c r="MCA32" s="25"/>
      <c r="MCB32" s="25"/>
      <c r="MCC32" s="25"/>
      <c r="MCD32" s="25"/>
      <c r="MCE32" s="25"/>
      <c r="MCF32" s="25"/>
      <c r="MCG32" s="25"/>
      <c r="MCH32" s="25"/>
      <c r="MCI32" s="25"/>
      <c r="MCJ32" s="25"/>
      <c r="MCK32" s="25"/>
      <c r="MCL32" s="25"/>
      <c r="MCM32" s="25"/>
      <c r="MCN32" s="25"/>
      <c r="MCO32" s="25"/>
      <c r="MCP32" s="25"/>
      <c r="MCQ32" s="25"/>
      <c r="MCR32" s="25"/>
      <c r="MCS32" s="25"/>
      <c r="MCT32" s="25"/>
      <c r="MCU32" s="25"/>
      <c r="MCV32" s="25"/>
      <c r="MCW32" s="25"/>
      <c r="MCX32" s="25"/>
      <c r="MCY32" s="25"/>
      <c r="MCZ32" s="25"/>
      <c r="MDA32" s="25"/>
      <c r="MDB32" s="25"/>
      <c r="MDC32" s="25"/>
      <c r="MDD32" s="25"/>
      <c r="MDE32" s="25"/>
      <c r="MDF32" s="25"/>
      <c r="MDG32" s="25"/>
      <c r="MDH32" s="25"/>
      <c r="MDI32" s="25"/>
      <c r="MDJ32" s="25"/>
      <c r="MDK32" s="25"/>
      <c r="MDL32" s="25"/>
      <c r="MDM32" s="25"/>
      <c r="MDN32" s="25"/>
      <c r="MDO32" s="25"/>
      <c r="MDP32" s="25"/>
      <c r="MDQ32" s="25"/>
      <c r="MDR32" s="25"/>
      <c r="MDS32" s="25"/>
      <c r="MDT32" s="25"/>
      <c r="MDU32" s="25"/>
      <c r="MDV32" s="25"/>
      <c r="MDW32" s="25"/>
      <c r="MDX32" s="25"/>
      <c r="MDY32" s="25"/>
      <c r="MDZ32" s="25"/>
      <c r="MEA32" s="25"/>
      <c r="MEB32" s="25"/>
      <c r="MEC32" s="25"/>
      <c r="MED32" s="25"/>
      <c r="MEE32" s="25"/>
      <c r="MEF32" s="25"/>
      <c r="MEG32" s="25"/>
      <c r="MEH32" s="25"/>
      <c r="MEI32" s="25"/>
      <c r="MEJ32" s="25"/>
      <c r="MEK32" s="25"/>
      <c r="MEL32" s="25"/>
      <c r="MEM32" s="25"/>
      <c r="MEN32" s="25"/>
      <c r="MEO32" s="25"/>
      <c r="MEP32" s="25"/>
      <c r="MEQ32" s="25"/>
      <c r="MER32" s="25"/>
      <c r="MES32" s="25"/>
      <c r="MET32" s="25"/>
      <c r="MEU32" s="25"/>
      <c r="MEV32" s="25"/>
      <c r="MEW32" s="25"/>
      <c r="MEX32" s="25"/>
      <c r="MEY32" s="25"/>
      <c r="MEZ32" s="25"/>
      <c r="MFA32" s="25"/>
      <c r="MFB32" s="25"/>
      <c r="MFC32" s="25"/>
      <c r="MFD32" s="25"/>
      <c r="MFE32" s="25"/>
      <c r="MFF32" s="25"/>
      <c r="MFG32" s="25"/>
      <c r="MFH32" s="25"/>
      <c r="MFI32" s="25"/>
      <c r="MFJ32" s="25"/>
      <c r="MFK32" s="25"/>
      <c r="MFL32" s="25"/>
      <c r="MFM32" s="25"/>
      <c r="MFN32" s="25"/>
      <c r="MFO32" s="25"/>
      <c r="MFP32" s="25"/>
      <c r="MFQ32" s="25"/>
      <c r="MFR32" s="25"/>
      <c r="MFS32" s="25"/>
      <c r="MFT32" s="25"/>
      <c r="MFU32" s="25"/>
      <c r="MFV32" s="25"/>
      <c r="MFW32" s="25"/>
      <c r="MFX32" s="25"/>
      <c r="MFY32" s="25"/>
      <c r="MFZ32" s="25"/>
      <c r="MGA32" s="25"/>
      <c r="MGB32" s="25"/>
      <c r="MGC32" s="25"/>
      <c r="MGD32" s="25"/>
      <c r="MGE32" s="25"/>
      <c r="MGF32" s="25"/>
      <c r="MGG32" s="25"/>
      <c r="MGH32" s="25"/>
      <c r="MGI32" s="25"/>
      <c r="MGJ32" s="25"/>
      <c r="MGK32" s="25"/>
      <c r="MGL32" s="25"/>
      <c r="MGM32" s="25"/>
      <c r="MGN32" s="25"/>
      <c r="MGO32" s="25"/>
      <c r="MGP32" s="25"/>
      <c r="MGQ32" s="25"/>
      <c r="MGR32" s="25"/>
      <c r="MGS32" s="25"/>
      <c r="MGT32" s="25"/>
      <c r="MGU32" s="25"/>
      <c r="MGV32" s="25"/>
      <c r="MGW32" s="25"/>
      <c r="MGX32" s="25"/>
      <c r="MGY32" s="25"/>
      <c r="MGZ32" s="25"/>
      <c r="MHA32" s="25"/>
      <c r="MHB32" s="25"/>
      <c r="MHC32" s="25"/>
      <c r="MHD32" s="25"/>
      <c r="MHE32" s="25"/>
      <c r="MHF32" s="25"/>
      <c r="MHG32" s="25"/>
      <c r="MHH32" s="25"/>
      <c r="MHI32" s="25"/>
      <c r="MHJ32" s="25"/>
      <c r="MHK32" s="25"/>
      <c r="MHL32" s="25"/>
      <c r="MHM32" s="25"/>
      <c r="MHN32" s="25"/>
      <c r="MHO32" s="25"/>
      <c r="MHP32" s="25"/>
      <c r="MHQ32" s="25"/>
      <c r="MHR32" s="25"/>
      <c r="MHS32" s="25"/>
      <c r="MHT32" s="25"/>
      <c r="MHU32" s="25"/>
      <c r="MHV32" s="25"/>
      <c r="MHW32" s="25"/>
      <c r="MHX32" s="25"/>
      <c r="MHY32" s="25"/>
      <c r="MHZ32" s="25"/>
      <c r="MIA32" s="25"/>
      <c r="MIB32" s="25"/>
      <c r="MIC32" s="25"/>
      <c r="MID32" s="25"/>
      <c r="MIE32" s="25"/>
      <c r="MIF32" s="25"/>
      <c r="MIG32" s="25"/>
      <c r="MIH32" s="25"/>
      <c r="MII32" s="25"/>
      <c r="MIJ32" s="25"/>
      <c r="MIK32" s="25"/>
      <c r="MIL32" s="25"/>
      <c r="MIM32" s="25"/>
      <c r="MIN32" s="25"/>
      <c r="MIO32" s="25"/>
      <c r="MIP32" s="25"/>
      <c r="MIQ32" s="25"/>
      <c r="MIR32" s="25"/>
      <c r="MIS32" s="25"/>
      <c r="MIT32" s="25"/>
      <c r="MIU32" s="25"/>
      <c r="MIV32" s="25"/>
      <c r="MIW32" s="25"/>
      <c r="MIX32" s="25"/>
      <c r="MIY32" s="25"/>
      <c r="MIZ32" s="25"/>
      <c r="MJA32" s="25"/>
      <c r="MJB32" s="25"/>
      <c r="MJC32" s="25"/>
      <c r="MJD32" s="25"/>
      <c r="MJE32" s="25"/>
      <c r="MJF32" s="25"/>
      <c r="MJG32" s="25"/>
      <c r="MJH32" s="25"/>
      <c r="MJI32" s="25"/>
      <c r="MJJ32" s="25"/>
      <c r="MJK32" s="25"/>
      <c r="MJL32" s="25"/>
      <c r="MJM32" s="25"/>
      <c r="MJN32" s="25"/>
      <c r="MJO32" s="25"/>
      <c r="MJP32" s="25"/>
      <c r="MJQ32" s="25"/>
      <c r="MJR32" s="25"/>
      <c r="MJS32" s="25"/>
      <c r="MJT32" s="25"/>
      <c r="MJU32" s="25"/>
      <c r="MJV32" s="25"/>
      <c r="MJW32" s="25"/>
      <c r="MJX32" s="25"/>
      <c r="MJY32" s="25"/>
      <c r="MJZ32" s="25"/>
      <c r="MKA32" s="25"/>
      <c r="MKB32" s="25"/>
      <c r="MKC32" s="25"/>
      <c r="MKD32" s="25"/>
      <c r="MKE32" s="25"/>
      <c r="MKF32" s="25"/>
      <c r="MKG32" s="25"/>
      <c r="MKH32" s="25"/>
      <c r="MKI32" s="25"/>
      <c r="MKJ32" s="25"/>
      <c r="MKK32" s="25"/>
      <c r="MKL32" s="25"/>
      <c r="MKM32" s="25"/>
      <c r="MKN32" s="25"/>
      <c r="MKO32" s="25"/>
      <c r="MKP32" s="25"/>
      <c r="MKQ32" s="25"/>
      <c r="MKR32" s="25"/>
      <c r="MKS32" s="25"/>
      <c r="MKT32" s="25"/>
      <c r="MKU32" s="25"/>
      <c r="MKV32" s="25"/>
      <c r="MKW32" s="25"/>
      <c r="MKX32" s="25"/>
      <c r="MKY32" s="25"/>
      <c r="MKZ32" s="25"/>
      <c r="MLA32" s="25"/>
      <c r="MLB32" s="25"/>
      <c r="MLC32" s="25"/>
      <c r="MLD32" s="25"/>
      <c r="MLE32" s="25"/>
      <c r="MLF32" s="25"/>
      <c r="MLG32" s="25"/>
      <c r="MLH32" s="25"/>
      <c r="MLI32" s="25"/>
      <c r="MLJ32" s="25"/>
      <c r="MLK32" s="25"/>
      <c r="MLL32" s="25"/>
      <c r="MLM32" s="25"/>
      <c r="MLN32" s="25"/>
      <c r="MLO32" s="25"/>
      <c r="MLP32" s="25"/>
      <c r="MLQ32" s="25"/>
      <c r="MLR32" s="25"/>
      <c r="MLS32" s="25"/>
      <c r="MLT32" s="25"/>
      <c r="MLU32" s="25"/>
      <c r="MLV32" s="25"/>
      <c r="MLW32" s="25"/>
      <c r="MLX32" s="25"/>
      <c r="MLY32" s="25"/>
      <c r="MLZ32" s="25"/>
      <c r="MMA32" s="25"/>
      <c r="MMB32" s="25"/>
      <c r="MMC32" s="25"/>
      <c r="MMD32" s="25"/>
      <c r="MME32" s="25"/>
      <c r="MMF32" s="25"/>
      <c r="MMG32" s="25"/>
      <c r="MMH32" s="25"/>
      <c r="MMI32" s="25"/>
      <c r="MMJ32" s="25"/>
      <c r="MMK32" s="25"/>
      <c r="MML32" s="25"/>
      <c r="MMM32" s="25"/>
      <c r="MMN32" s="25"/>
      <c r="MMO32" s="25"/>
      <c r="MMP32" s="25"/>
      <c r="MMQ32" s="25"/>
      <c r="MMR32" s="25"/>
      <c r="MMS32" s="25"/>
      <c r="MMT32" s="25"/>
      <c r="MMU32" s="25"/>
      <c r="MMV32" s="25"/>
      <c r="MMW32" s="25"/>
      <c r="MMX32" s="25"/>
      <c r="MMY32" s="25"/>
      <c r="MMZ32" s="25"/>
      <c r="MNA32" s="25"/>
      <c r="MNB32" s="25"/>
      <c r="MNC32" s="25"/>
      <c r="MND32" s="25"/>
      <c r="MNE32" s="25"/>
      <c r="MNF32" s="25"/>
      <c r="MNG32" s="25"/>
      <c r="MNH32" s="25"/>
      <c r="MNI32" s="25"/>
      <c r="MNJ32" s="25"/>
      <c r="MNK32" s="25"/>
      <c r="MNL32" s="25"/>
      <c r="MNM32" s="25"/>
      <c r="MNN32" s="25"/>
      <c r="MNO32" s="25"/>
      <c r="MNP32" s="25"/>
      <c r="MNQ32" s="25"/>
      <c r="MNR32" s="25"/>
      <c r="MNS32" s="25"/>
      <c r="MNT32" s="25"/>
      <c r="MNU32" s="25"/>
      <c r="MNV32" s="25"/>
      <c r="MNW32" s="25"/>
      <c r="MNX32" s="25"/>
      <c r="MNY32" s="25"/>
      <c r="MNZ32" s="25"/>
      <c r="MOA32" s="25"/>
      <c r="MOB32" s="25"/>
      <c r="MOC32" s="25"/>
      <c r="MOD32" s="25"/>
      <c r="MOE32" s="25"/>
      <c r="MOF32" s="25"/>
      <c r="MOG32" s="25"/>
      <c r="MOH32" s="25"/>
      <c r="MOI32" s="25"/>
      <c r="MOJ32" s="25"/>
      <c r="MOK32" s="25"/>
      <c r="MOL32" s="25"/>
      <c r="MOM32" s="25"/>
      <c r="MON32" s="25"/>
      <c r="MOO32" s="25"/>
      <c r="MOP32" s="25"/>
      <c r="MOQ32" s="25"/>
      <c r="MOR32" s="25"/>
      <c r="MOS32" s="25"/>
      <c r="MOT32" s="25"/>
      <c r="MOU32" s="25"/>
      <c r="MOV32" s="25"/>
      <c r="MOW32" s="25"/>
      <c r="MOX32" s="25"/>
      <c r="MOY32" s="25"/>
      <c r="MOZ32" s="25"/>
      <c r="MPA32" s="25"/>
      <c r="MPB32" s="25"/>
      <c r="MPC32" s="25"/>
      <c r="MPD32" s="25"/>
      <c r="MPE32" s="25"/>
      <c r="MPF32" s="25"/>
      <c r="MPG32" s="25"/>
      <c r="MPH32" s="25"/>
      <c r="MPI32" s="25"/>
      <c r="MPJ32" s="25"/>
      <c r="MPK32" s="25"/>
      <c r="MPL32" s="25"/>
      <c r="MPM32" s="25"/>
      <c r="MPN32" s="25"/>
      <c r="MPO32" s="25"/>
      <c r="MPP32" s="25"/>
      <c r="MPQ32" s="25"/>
      <c r="MPR32" s="25"/>
      <c r="MPS32" s="25"/>
      <c r="MPT32" s="25"/>
      <c r="MPU32" s="25"/>
      <c r="MPV32" s="25"/>
      <c r="MPW32" s="25"/>
      <c r="MPX32" s="25"/>
      <c r="MPY32" s="25"/>
      <c r="MPZ32" s="25"/>
      <c r="MQA32" s="25"/>
      <c r="MQB32" s="25"/>
      <c r="MQC32" s="25"/>
      <c r="MQD32" s="25"/>
      <c r="MQE32" s="25"/>
      <c r="MQF32" s="25"/>
      <c r="MQG32" s="25"/>
      <c r="MQH32" s="25"/>
      <c r="MQI32" s="25"/>
      <c r="MQJ32" s="25"/>
      <c r="MQK32" s="25"/>
      <c r="MQL32" s="25"/>
      <c r="MQM32" s="25"/>
      <c r="MQN32" s="25"/>
      <c r="MQO32" s="25"/>
      <c r="MQP32" s="25"/>
      <c r="MQQ32" s="25"/>
      <c r="MQR32" s="25"/>
      <c r="MQS32" s="25"/>
      <c r="MQT32" s="25"/>
      <c r="MQU32" s="25"/>
      <c r="MQV32" s="25"/>
      <c r="MQW32" s="25"/>
      <c r="MQX32" s="25"/>
      <c r="MQY32" s="25"/>
      <c r="MQZ32" s="25"/>
      <c r="MRA32" s="25"/>
      <c r="MRB32" s="25"/>
      <c r="MRC32" s="25"/>
      <c r="MRD32" s="25"/>
      <c r="MRE32" s="25"/>
      <c r="MRF32" s="25"/>
      <c r="MRG32" s="25"/>
      <c r="MRH32" s="25"/>
      <c r="MRI32" s="25"/>
      <c r="MRJ32" s="25"/>
      <c r="MRK32" s="25"/>
      <c r="MRL32" s="25"/>
      <c r="MRM32" s="25"/>
      <c r="MRN32" s="25"/>
      <c r="MRO32" s="25"/>
      <c r="MRP32" s="25"/>
      <c r="MRQ32" s="25"/>
      <c r="MRR32" s="25"/>
      <c r="MRS32" s="25"/>
      <c r="MRT32" s="25"/>
      <c r="MRU32" s="25"/>
      <c r="MRV32" s="25"/>
      <c r="MRW32" s="25"/>
      <c r="MRX32" s="25"/>
      <c r="MRY32" s="25"/>
      <c r="MRZ32" s="25"/>
      <c r="MSA32" s="25"/>
      <c r="MSB32" s="25"/>
      <c r="MSC32" s="25"/>
      <c r="MSD32" s="25"/>
      <c r="MSE32" s="25"/>
      <c r="MSF32" s="25"/>
      <c r="MSG32" s="25"/>
      <c r="MSH32" s="25"/>
      <c r="MSI32" s="25"/>
      <c r="MSJ32" s="25"/>
      <c r="MSK32" s="25"/>
      <c r="MSL32" s="25"/>
      <c r="MSM32" s="25"/>
      <c r="MSN32" s="25"/>
      <c r="MSO32" s="25"/>
      <c r="MSP32" s="25"/>
      <c r="MSQ32" s="25"/>
      <c r="MSR32" s="25"/>
      <c r="MSS32" s="25"/>
      <c r="MST32" s="25"/>
      <c r="MSU32" s="25"/>
      <c r="MSV32" s="25"/>
      <c r="MSW32" s="25"/>
      <c r="MSX32" s="25"/>
      <c r="MSY32" s="25"/>
      <c r="MSZ32" s="25"/>
      <c r="MTA32" s="25"/>
      <c r="MTB32" s="25"/>
      <c r="MTC32" s="25"/>
      <c r="MTD32" s="25"/>
      <c r="MTE32" s="25"/>
      <c r="MTF32" s="25"/>
      <c r="MTG32" s="25"/>
      <c r="MTH32" s="25"/>
      <c r="MTI32" s="25"/>
      <c r="MTJ32" s="25"/>
      <c r="MTK32" s="25"/>
      <c r="MTL32" s="25"/>
      <c r="MTM32" s="25"/>
      <c r="MTN32" s="25"/>
      <c r="MTO32" s="25"/>
      <c r="MTP32" s="25"/>
      <c r="MTQ32" s="25"/>
      <c r="MTR32" s="25"/>
      <c r="MTS32" s="25"/>
      <c r="MTT32" s="25"/>
      <c r="MTU32" s="25"/>
      <c r="MTV32" s="25"/>
      <c r="MTW32" s="25"/>
      <c r="MTX32" s="25"/>
      <c r="MTY32" s="25"/>
      <c r="MTZ32" s="25"/>
      <c r="MUA32" s="25"/>
      <c r="MUB32" s="25"/>
      <c r="MUC32" s="25"/>
      <c r="MUD32" s="25"/>
      <c r="MUE32" s="25"/>
      <c r="MUF32" s="25"/>
      <c r="MUG32" s="25"/>
      <c r="MUH32" s="25"/>
      <c r="MUI32" s="25"/>
      <c r="MUJ32" s="25"/>
      <c r="MUK32" s="25"/>
      <c r="MUL32" s="25"/>
      <c r="MUM32" s="25"/>
      <c r="MUN32" s="25"/>
      <c r="MUO32" s="25"/>
      <c r="MUP32" s="25"/>
      <c r="MUQ32" s="25"/>
      <c r="MUR32" s="25"/>
      <c r="MUS32" s="25"/>
      <c r="MUT32" s="25"/>
      <c r="MUU32" s="25"/>
      <c r="MUV32" s="25"/>
      <c r="MUW32" s="25"/>
      <c r="MUX32" s="25"/>
      <c r="MUY32" s="25"/>
      <c r="MUZ32" s="25"/>
      <c r="MVA32" s="25"/>
      <c r="MVB32" s="25"/>
      <c r="MVC32" s="25"/>
      <c r="MVD32" s="25"/>
      <c r="MVE32" s="25"/>
      <c r="MVF32" s="25"/>
      <c r="MVG32" s="25"/>
      <c r="MVH32" s="25"/>
      <c r="MVI32" s="25"/>
      <c r="MVJ32" s="25"/>
      <c r="MVK32" s="25"/>
      <c r="MVL32" s="25"/>
      <c r="MVM32" s="25"/>
      <c r="MVN32" s="25"/>
      <c r="MVO32" s="25"/>
      <c r="MVP32" s="25"/>
      <c r="MVQ32" s="25"/>
      <c r="MVR32" s="25"/>
      <c r="MVS32" s="25"/>
      <c r="MVT32" s="25"/>
      <c r="MVU32" s="25"/>
      <c r="MVV32" s="25"/>
      <c r="MVW32" s="25"/>
      <c r="MVX32" s="25"/>
      <c r="MVY32" s="25"/>
      <c r="MVZ32" s="25"/>
      <c r="MWA32" s="25"/>
      <c r="MWB32" s="25"/>
      <c r="MWC32" s="25"/>
      <c r="MWD32" s="25"/>
      <c r="MWE32" s="25"/>
      <c r="MWF32" s="25"/>
      <c r="MWG32" s="25"/>
      <c r="MWH32" s="25"/>
      <c r="MWI32" s="25"/>
      <c r="MWJ32" s="25"/>
      <c r="MWK32" s="25"/>
      <c r="MWL32" s="25"/>
      <c r="MWM32" s="25"/>
      <c r="MWN32" s="25"/>
      <c r="MWO32" s="25"/>
      <c r="MWP32" s="25"/>
      <c r="MWQ32" s="25"/>
      <c r="MWR32" s="25"/>
      <c r="MWS32" s="25"/>
      <c r="MWT32" s="25"/>
      <c r="MWU32" s="25"/>
      <c r="MWV32" s="25"/>
      <c r="MWW32" s="25"/>
      <c r="MWX32" s="25"/>
      <c r="MWY32" s="25"/>
      <c r="MWZ32" s="25"/>
      <c r="MXA32" s="25"/>
      <c r="MXB32" s="25"/>
      <c r="MXC32" s="25"/>
      <c r="MXD32" s="25"/>
      <c r="MXE32" s="25"/>
      <c r="MXF32" s="25"/>
      <c r="MXG32" s="25"/>
      <c r="MXH32" s="25"/>
      <c r="MXI32" s="25"/>
      <c r="MXJ32" s="25"/>
      <c r="MXK32" s="25"/>
      <c r="MXL32" s="25"/>
      <c r="MXM32" s="25"/>
      <c r="MXN32" s="25"/>
      <c r="MXO32" s="25"/>
      <c r="MXP32" s="25"/>
      <c r="MXQ32" s="25"/>
      <c r="MXR32" s="25"/>
      <c r="MXS32" s="25"/>
      <c r="MXT32" s="25"/>
      <c r="MXU32" s="25"/>
      <c r="MXV32" s="25"/>
      <c r="MXW32" s="25"/>
      <c r="MXX32" s="25"/>
      <c r="MXY32" s="25"/>
      <c r="MXZ32" s="25"/>
      <c r="MYA32" s="25"/>
      <c r="MYB32" s="25"/>
      <c r="MYC32" s="25"/>
      <c r="MYD32" s="25"/>
      <c r="MYE32" s="25"/>
      <c r="MYF32" s="25"/>
      <c r="MYG32" s="25"/>
      <c r="MYH32" s="25"/>
      <c r="MYI32" s="25"/>
      <c r="MYJ32" s="25"/>
      <c r="MYK32" s="25"/>
      <c r="MYL32" s="25"/>
      <c r="MYM32" s="25"/>
      <c r="MYN32" s="25"/>
      <c r="MYO32" s="25"/>
      <c r="MYP32" s="25"/>
      <c r="MYQ32" s="25"/>
      <c r="MYR32" s="25"/>
      <c r="MYS32" s="25"/>
      <c r="MYT32" s="25"/>
      <c r="MYU32" s="25"/>
      <c r="MYV32" s="25"/>
      <c r="MYW32" s="25"/>
      <c r="MYX32" s="25"/>
      <c r="MYY32" s="25"/>
      <c r="MYZ32" s="25"/>
      <c r="MZA32" s="25"/>
      <c r="MZB32" s="25"/>
      <c r="MZC32" s="25"/>
      <c r="MZD32" s="25"/>
      <c r="MZE32" s="25"/>
      <c r="MZF32" s="25"/>
      <c r="MZG32" s="25"/>
      <c r="MZH32" s="25"/>
      <c r="MZI32" s="25"/>
      <c r="MZJ32" s="25"/>
      <c r="MZK32" s="25"/>
      <c r="MZL32" s="25"/>
      <c r="MZM32" s="25"/>
      <c r="MZN32" s="25"/>
      <c r="MZO32" s="25"/>
      <c r="MZP32" s="25"/>
      <c r="MZQ32" s="25"/>
      <c r="MZR32" s="25"/>
      <c r="MZS32" s="25"/>
      <c r="MZT32" s="25"/>
      <c r="MZU32" s="25"/>
      <c r="MZV32" s="25"/>
      <c r="MZW32" s="25"/>
      <c r="MZX32" s="25"/>
      <c r="MZY32" s="25"/>
      <c r="MZZ32" s="25"/>
      <c r="NAA32" s="25"/>
      <c r="NAB32" s="25"/>
      <c r="NAC32" s="25"/>
      <c r="NAD32" s="25"/>
      <c r="NAE32" s="25"/>
      <c r="NAF32" s="25"/>
      <c r="NAG32" s="25"/>
      <c r="NAH32" s="25"/>
      <c r="NAI32" s="25"/>
      <c r="NAJ32" s="25"/>
      <c r="NAK32" s="25"/>
      <c r="NAL32" s="25"/>
      <c r="NAM32" s="25"/>
      <c r="NAN32" s="25"/>
      <c r="NAO32" s="25"/>
      <c r="NAP32" s="25"/>
      <c r="NAQ32" s="25"/>
      <c r="NAR32" s="25"/>
      <c r="NAS32" s="25"/>
      <c r="NAT32" s="25"/>
      <c r="NAU32" s="25"/>
      <c r="NAV32" s="25"/>
      <c r="NAW32" s="25"/>
      <c r="NAX32" s="25"/>
      <c r="NAY32" s="25"/>
      <c r="NAZ32" s="25"/>
      <c r="NBA32" s="25"/>
      <c r="NBB32" s="25"/>
      <c r="NBC32" s="25"/>
      <c r="NBD32" s="25"/>
      <c r="NBE32" s="25"/>
      <c r="NBF32" s="25"/>
      <c r="NBG32" s="25"/>
      <c r="NBH32" s="25"/>
      <c r="NBI32" s="25"/>
      <c r="NBJ32" s="25"/>
      <c r="NBK32" s="25"/>
      <c r="NBL32" s="25"/>
      <c r="NBM32" s="25"/>
      <c r="NBN32" s="25"/>
      <c r="NBO32" s="25"/>
      <c r="NBP32" s="25"/>
      <c r="NBQ32" s="25"/>
      <c r="NBR32" s="25"/>
      <c r="NBS32" s="25"/>
      <c r="NBT32" s="25"/>
      <c r="NBU32" s="25"/>
      <c r="NBV32" s="25"/>
      <c r="NBW32" s="25"/>
      <c r="NBX32" s="25"/>
      <c r="NBY32" s="25"/>
      <c r="NBZ32" s="25"/>
      <c r="NCA32" s="25"/>
      <c r="NCB32" s="25"/>
      <c r="NCC32" s="25"/>
      <c r="NCD32" s="25"/>
      <c r="NCE32" s="25"/>
      <c r="NCF32" s="25"/>
      <c r="NCG32" s="25"/>
      <c r="NCH32" s="25"/>
      <c r="NCI32" s="25"/>
      <c r="NCJ32" s="25"/>
      <c r="NCK32" s="25"/>
      <c r="NCL32" s="25"/>
      <c r="NCM32" s="25"/>
      <c r="NCN32" s="25"/>
      <c r="NCO32" s="25"/>
      <c r="NCP32" s="25"/>
      <c r="NCQ32" s="25"/>
      <c r="NCR32" s="25"/>
      <c r="NCS32" s="25"/>
      <c r="NCT32" s="25"/>
      <c r="NCU32" s="25"/>
      <c r="NCV32" s="25"/>
      <c r="NCW32" s="25"/>
      <c r="NCX32" s="25"/>
      <c r="NCY32" s="25"/>
      <c r="NCZ32" s="25"/>
      <c r="NDA32" s="25"/>
      <c r="NDB32" s="25"/>
      <c r="NDC32" s="25"/>
      <c r="NDD32" s="25"/>
      <c r="NDE32" s="25"/>
      <c r="NDF32" s="25"/>
      <c r="NDG32" s="25"/>
      <c r="NDH32" s="25"/>
      <c r="NDI32" s="25"/>
      <c r="NDJ32" s="25"/>
      <c r="NDK32" s="25"/>
      <c r="NDL32" s="25"/>
      <c r="NDM32" s="25"/>
      <c r="NDN32" s="25"/>
      <c r="NDO32" s="25"/>
      <c r="NDP32" s="25"/>
      <c r="NDQ32" s="25"/>
      <c r="NDR32" s="25"/>
      <c r="NDS32" s="25"/>
      <c r="NDT32" s="25"/>
      <c r="NDU32" s="25"/>
      <c r="NDV32" s="25"/>
      <c r="NDW32" s="25"/>
      <c r="NDX32" s="25"/>
      <c r="NDY32" s="25"/>
      <c r="NDZ32" s="25"/>
      <c r="NEA32" s="25"/>
      <c r="NEB32" s="25"/>
      <c r="NEC32" s="25"/>
      <c r="NED32" s="25"/>
      <c r="NEE32" s="25"/>
      <c r="NEF32" s="25"/>
      <c r="NEG32" s="25"/>
      <c r="NEH32" s="25"/>
      <c r="NEI32" s="25"/>
      <c r="NEJ32" s="25"/>
      <c r="NEK32" s="25"/>
      <c r="NEL32" s="25"/>
      <c r="NEM32" s="25"/>
      <c r="NEN32" s="25"/>
      <c r="NEO32" s="25"/>
      <c r="NEP32" s="25"/>
      <c r="NEQ32" s="25"/>
      <c r="NER32" s="25"/>
      <c r="NES32" s="25"/>
      <c r="NET32" s="25"/>
      <c r="NEU32" s="25"/>
      <c r="NEV32" s="25"/>
      <c r="NEW32" s="25"/>
      <c r="NEX32" s="25"/>
      <c r="NEY32" s="25"/>
      <c r="NEZ32" s="25"/>
      <c r="NFA32" s="25"/>
      <c r="NFB32" s="25"/>
      <c r="NFC32" s="25"/>
      <c r="NFD32" s="25"/>
      <c r="NFE32" s="25"/>
      <c r="NFF32" s="25"/>
      <c r="NFG32" s="25"/>
      <c r="NFH32" s="25"/>
      <c r="NFI32" s="25"/>
      <c r="NFJ32" s="25"/>
      <c r="NFK32" s="25"/>
      <c r="NFL32" s="25"/>
      <c r="NFM32" s="25"/>
      <c r="NFN32" s="25"/>
      <c r="NFO32" s="25"/>
      <c r="NFP32" s="25"/>
      <c r="NFQ32" s="25"/>
      <c r="NFR32" s="25"/>
      <c r="NFS32" s="25"/>
      <c r="NFT32" s="25"/>
      <c r="NFU32" s="25"/>
      <c r="NFV32" s="25"/>
      <c r="NFW32" s="25"/>
      <c r="NFX32" s="25"/>
      <c r="NFY32" s="25"/>
      <c r="NFZ32" s="25"/>
      <c r="NGA32" s="25"/>
      <c r="NGB32" s="25"/>
      <c r="NGC32" s="25"/>
      <c r="NGD32" s="25"/>
      <c r="NGE32" s="25"/>
      <c r="NGF32" s="25"/>
      <c r="NGG32" s="25"/>
      <c r="NGH32" s="25"/>
      <c r="NGI32" s="25"/>
      <c r="NGJ32" s="25"/>
      <c r="NGK32" s="25"/>
      <c r="NGL32" s="25"/>
      <c r="NGM32" s="25"/>
      <c r="NGN32" s="25"/>
      <c r="NGO32" s="25"/>
      <c r="NGP32" s="25"/>
      <c r="NGQ32" s="25"/>
      <c r="NGR32" s="25"/>
      <c r="NGS32" s="25"/>
      <c r="NGT32" s="25"/>
      <c r="NGU32" s="25"/>
      <c r="NGV32" s="25"/>
      <c r="NGW32" s="25"/>
      <c r="NGX32" s="25"/>
      <c r="NGY32" s="25"/>
      <c r="NGZ32" s="25"/>
      <c r="NHA32" s="25"/>
      <c r="NHB32" s="25"/>
      <c r="NHC32" s="25"/>
      <c r="NHD32" s="25"/>
      <c r="NHE32" s="25"/>
      <c r="NHF32" s="25"/>
      <c r="NHG32" s="25"/>
      <c r="NHH32" s="25"/>
      <c r="NHI32" s="25"/>
      <c r="NHJ32" s="25"/>
      <c r="NHK32" s="25"/>
      <c r="NHL32" s="25"/>
      <c r="NHM32" s="25"/>
      <c r="NHN32" s="25"/>
      <c r="NHO32" s="25"/>
      <c r="NHP32" s="25"/>
      <c r="NHQ32" s="25"/>
      <c r="NHR32" s="25"/>
      <c r="NHS32" s="25"/>
      <c r="NHT32" s="25"/>
      <c r="NHU32" s="25"/>
      <c r="NHV32" s="25"/>
      <c r="NHW32" s="25"/>
      <c r="NHX32" s="25"/>
      <c r="NHY32" s="25"/>
      <c r="NHZ32" s="25"/>
      <c r="NIA32" s="25"/>
      <c r="NIB32" s="25"/>
      <c r="NIC32" s="25"/>
      <c r="NID32" s="25"/>
      <c r="NIE32" s="25"/>
      <c r="NIF32" s="25"/>
      <c r="NIG32" s="25"/>
      <c r="NIH32" s="25"/>
      <c r="NII32" s="25"/>
      <c r="NIJ32" s="25"/>
      <c r="NIK32" s="25"/>
      <c r="NIL32" s="25"/>
      <c r="NIM32" s="25"/>
      <c r="NIN32" s="25"/>
      <c r="NIO32" s="25"/>
      <c r="NIP32" s="25"/>
      <c r="NIQ32" s="25"/>
      <c r="NIR32" s="25"/>
      <c r="NIS32" s="25"/>
      <c r="NIT32" s="25"/>
      <c r="NIU32" s="25"/>
      <c r="NIV32" s="25"/>
      <c r="NIW32" s="25"/>
      <c r="NIX32" s="25"/>
      <c r="NIY32" s="25"/>
      <c r="NIZ32" s="25"/>
      <c r="NJA32" s="25"/>
      <c r="NJB32" s="25"/>
      <c r="NJC32" s="25"/>
      <c r="NJD32" s="25"/>
      <c r="NJE32" s="25"/>
      <c r="NJF32" s="25"/>
      <c r="NJG32" s="25"/>
      <c r="NJH32" s="25"/>
      <c r="NJI32" s="25"/>
      <c r="NJJ32" s="25"/>
      <c r="NJK32" s="25"/>
      <c r="NJL32" s="25"/>
      <c r="NJM32" s="25"/>
      <c r="NJN32" s="25"/>
      <c r="NJO32" s="25"/>
      <c r="NJP32" s="25"/>
      <c r="NJQ32" s="25"/>
      <c r="NJR32" s="25"/>
      <c r="NJS32" s="25"/>
      <c r="NJT32" s="25"/>
      <c r="NJU32" s="25"/>
      <c r="NJV32" s="25"/>
      <c r="NJW32" s="25"/>
      <c r="NJX32" s="25"/>
      <c r="NJY32" s="25"/>
      <c r="NJZ32" s="25"/>
      <c r="NKA32" s="25"/>
      <c r="NKB32" s="25"/>
      <c r="NKC32" s="25"/>
      <c r="NKD32" s="25"/>
      <c r="NKE32" s="25"/>
      <c r="NKF32" s="25"/>
      <c r="NKG32" s="25"/>
      <c r="NKH32" s="25"/>
      <c r="NKI32" s="25"/>
      <c r="NKJ32" s="25"/>
      <c r="NKK32" s="25"/>
      <c r="NKL32" s="25"/>
      <c r="NKM32" s="25"/>
      <c r="NKN32" s="25"/>
      <c r="NKO32" s="25"/>
      <c r="NKP32" s="25"/>
      <c r="NKQ32" s="25"/>
      <c r="NKR32" s="25"/>
      <c r="NKS32" s="25"/>
      <c r="NKT32" s="25"/>
      <c r="NKU32" s="25"/>
      <c r="NKV32" s="25"/>
      <c r="NKW32" s="25"/>
      <c r="NKX32" s="25"/>
      <c r="NKY32" s="25"/>
      <c r="NKZ32" s="25"/>
      <c r="NLA32" s="25"/>
      <c r="NLB32" s="25"/>
      <c r="NLC32" s="25"/>
      <c r="NLD32" s="25"/>
      <c r="NLE32" s="25"/>
      <c r="NLF32" s="25"/>
      <c r="NLG32" s="25"/>
      <c r="NLH32" s="25"/>
      <c r="NLI32" s="25"/>
      <c r="NLJ32" s="25"/>
      <c r="NLK32" s="25"/>
      <c r="NLL32" s="25"/>
      <c r="NLM32" s="25"/>
      <c r="NLN32" s="25"/>
      <c r="NLO32" s="25"/>
      <c r="NLP32" s="25"/>
      <c r="NLQ32" s="25"/>
      <c r="NLR32" s="25"/>
      <c r="NLS32" s="25"/>
      <c r="NLT32" s="25"/>
      <c r="NLU32" s="25"/>
      <c r="NLV32" s="25"/>
      <c r="NLW32" s="25"/>
      <c r="NLX32" s="25"/>
      <c r="NLY32" s="25"/>
      <c r="NLZ32" s="25"/>
      <c r="NMA32" s="25"/>
      <c r="NMB32" s="25"/>
      <c r="NMC32" s="25"/>
      <c r="NMD32" s="25"/>
      <c r="NME32" s="25"/>
      <c r="NMF32" s="25"/>
      <c r="NMG32" s="25"/>
      <c r="NMH32" s="25"/>
      <c r="NMI32" s="25"/>
      <c r="NMJ32" s="25"/>
      <c r="NMK32" s="25"/>
      <c r="NML32" s="25"/>
      <c r="NMM32" s="25"/>
      <c r="NMN32" s="25"/>
      <c r="NMO32" s="25"/>
      <c r="NMP32" s="25"/>
      <c r="NMQ32" s="25"/>
      <c r="NMR32" s="25"/>
      <c r="NMS32" s="25"/>
      <c r="NMT32" s="25"/>
      <c r="NMU32" s="25"/>
      <c r="NMV32" s="25"/>
      <c r="NMW32" s="25"/>
      <c r="NMX32" s="25"/>
      <c r="NMY32" s="25"/>
      <c r="NMZ32" s="25"/>
      <c r="NNA32" s="25"/>
      <c r="NNB32" s="25"/>
      <c r="NNC32" s="25"/>
      <c r="NND32" s="25"/>
      <c r="NNE32" s="25"/>
      <c r="NNF32" s="25"/>
      <c r="NNG32" s="25"/>
      <c r="NNH32" s="25"/>
      <c r="NNI32" s="25"/>
      <c r="NNJ32" s="25"/>
      <c r="NNK32" s="25"/>
      <c r="NNL32" s="25"/>
      <c r="NNM32" s="25"/>
      <c r="NNN32" s="25"/>
      <c r="NNO32" s="25"/>
      <c r="NNP32" s="25"/>
      <c r="NNQ32" s="25"/>
      <c r="NNR32" s="25"/>
      <c r="NNS32" s="25"/>
      <c r="NNT32" s="25"/>
      <c r="NNU32" s="25"/>
      <c r="NNV32" s="25"/>
      <c r="NNW32" s="25"/>
      <c r="NNX32" s="25"/>
      <c r="NNY32" s="25"/>
      <c r="NNZ32" s="25"/>
      <c r="NOA32" s="25"/>
      <c r="NOB32" s="25"/>
      <c r="NOC32" s="25"/>
      <c r="NOD32" s="25"/>
      <c r="NOE32" s="25"/>
      <c r="NOF32" s="25"/>
      <c r="NOG32" s="25"/>
      <c r="NOH32" s="25"/>
      <c r="NOI32" s="25"/>
      <c r="NOJ32" s="25"/>
      <c r="NOK32" s="25"/>
      <c r="NOL32" s="25"/>
      <c r="NOM32" s="25"/>
      <c r="NON32" s="25"/>
      <c r="NOO32" s="25"/>
      <c r="NOP32" s="25"/>
      <c r="NOQ32" s="25"/>
      <c r="NOR32" s="25"/>
      <c r="NOS32" s="25"/>
      <c r="NOT32" s="25"/>
      <c r="NOU32" s="25"/>
      <c r="NOV32" s="25"/>
      <c r="NOW32" s="25"/>
      <c r="NOX32" s="25"/>
      <c r="NOY32" s="25"/>
      <c r="NOZ32" s="25"/>
      <c r="NPA32" s="25"/>
      <c r="NPB32" s="25"/>
      <c r="NPC32" s="25"/>
      <c r="NPD32" s="25"/>
      <c r="NPE32" s="25"/>
      <c r="NPF32" s="25"/>
      <c r="NPG32" s="25"/>
      <c r="NPH32" s="25"/>
      <c r="NPI32" s="25"/>
      <c r="NPJ32" s="25"/>
      <c r="NPK32" s="25"/>
      <c r="NPL32" s="25"/>
      <c r="NPM32" s="25"/>
      <c r="NPN32" s="25"/>
      <c r="NPO32" s="25"/>
      <c r="NPP32" s="25"/>
      <c r="NPQ32" s="25"/>
      <c r="NPR32" s="25"/>
      <c r="NPS32" s="25"/>
      <c r="NPT32" s="25"/>
      <c r="NPU32" s="25"/>
      <c r="NPV32" s="25"/>
      <c r="NPW32" s="25"/>
      <c r="NPX32" s="25"/>
      <c r="NPY32" s="25"/>
      <c r="NPZ32" s="25"/>
      <c r="NQA32" s="25"/>
      <c r="NQB32" s="25"/>
      <c r="NQC32" s="25"/>
      <c r="NQD32" s="25"/>
      <c r="NQE32" s="25"/>
      <c r="NQF32" s="25"/>
      <c r="NQG32" s="25"/>
      <c r="NQH32" s="25"/>
      <c r="NQI32" s="25"/>
      <c r="NQJ32" s="25"/>
      <c r="NQK32" s="25"/>
      <c r="NQL32" s="25"/>
      <c r="NQM32" s="25"/>
      <c r="NQN32" s="25"/>
      <c r="NQO32" s="25"/>
      <c r="NQP32" s="25"/>
      <c r="NQQ32" s="25"/>
      <c r="NQR32" s="25"/>
      <c r="NQS32" s="25"/>
      <c r="NQT32" s="25"/>
      <c r="NQU32" s="25"/>
      <c r="NQV32" s="25"/>
      <c r="NQW32" s="25"/>
      <c r="NQX32" s="25"/>
      <c r="NQY32" s="25"/>
      <c r="NQZ32" s="25"/>
      <c r="NRA32" s="25"/>
      <c r="NRB32" s="25"/>
      <c r="NRC32" s="25"/>
      <c r="NRD32" s="25"/>
      <c r="NRE32" s="25"/>
      <c r="NRF32" s="25"/>
      <c r="NRG32" s="25"/>
      <c r="NRH32" s="25"/>
      <c r="NRI32" s="25"/>
      <c r="NRJ32" s="25"/>
      <c r="NRK32" s="25"/>
      <c r="NRL32" s="25"/>
      <c r="NRM32" s="25"/>
      <c r="NRN32" s="25"/>
      <c r="NRO32" s="25"/>
      <c r="NRP32" s="25"/>
      <c r="NRQ32" s="25"/>
      <c r="NRR32" s="25"/>
      <c r="NRS32" s="25"/>
      <c r="NRT32" s="25"/>
      <c r="NRU32" s="25"/>
      <c r="NRV32" s="25"/>
      <c r="NRW32" s="25"/>
      <c r="NRX32" s="25"/>
      <c r="NRY32" s="25"/>
      <c r="NRZ32" s="25"/>
      <c r="NSA32" s="25"/>
      <c r="NSB32" s="25"/>
      <c r="NSC32" s="25"/>
      <c r="NSD32" s="25"/>
      <c r="NSE32" s="25"/>
      <c r="NSF32" s="25"/>
      <c r="NSG32" s="25"/>
      <c r="NSH32" s="25"/>
      <c r="NSI32" s="25"/>
      <c r="NSJ32" s="25"/>
      <c r="NSK32" s="25"/>
      <c r="NSL32" s="25"/>
      <c r="NSM32" s="25"/>
      <c r="NSN32" s="25"/>
      <c r="NSO32" s="25"/>
      <c r="NSP32" s="25"/>
      <c r="NSQ32" s="25"/>
      <c r="NSR32" s="25"/>
      <c r="NSS32" s="25"/>
      <c r="NST32" s="25"/>
      <c r="NSU32" s="25"/>
      <c r="NSV32" s="25"/>
      <c r="NSW32" s="25"/>
      <c r="NSX32" s="25"/>
      <c r="NSY32" s="25"/>
      <c r="NSZ32" s="25"/>
      <c r="NTA32" s="25"/>
      <c r="NTB32" s="25"/>
      <c r="NTC32" s="25"/>
      <c r="NTD32" s="25"/>
      <c r="NTE32" s="25"/>
      <c r="NTF32" s="25"/>
      <c r="NTG32" s="25"/>
      <c r="NTH32" s="25"/>
      <c r="NTI32" s="25"/>
      <c r="NTJ32" s="25"/>
      <c r="NTK32" s="25"/>
      <c r="NTL32" s="25"/>
      <c r="NTM32" s="25"/>
      <c r="NTN32" s="25"/>
      <c r="NTO32" s="25"/>
      <c r="NTP32" s="25"/>
      <c r="NTQ32" s="25"/>
      <c r="NTR32" s="25"/>
      <c r="NTS32" s="25"/>
      <c r="NTT32" s="25"/>
      <c r="NTU32" s="25"/>
      <c r="NTV32" s="25"/>
      <c r="NTW32" s="25"/>
      <c r="NTX32" s="25"/>
      <c r="NTY32" s="25"/>
      <c r="NTZ32" s="25"/>
      <c r="NUA32" s="25"/>
      <c r="NUB32" s="25"/>
      <c r="NUC32" s="25"/>
      <c r="NUD32" s="25"/>
      <c r="NUE32" s="25"/>
      <c r="NUF32" s="25"/>
      <c r="NUG32" s="25"/>
      <c r="NUH32" s="25"/>
      <c r="NUI32" s="25"/>
      <c r="NUJ32" s="25"/>
      <c r="NUK32" s="25"/>
      <c r="NUL32" s="25"/>
      <c r="NUM32" s="25"/>
      <c r="NUN32" s="25"/>
      <c r="NUO32" s="25"/>
      <c r="NUP32" s="25"/>
      <c r="NUQ32" s="25"/>
      <c r="NUR32" s="25"/>
      <c r="NUS32" s="25"/>
      <c r="NUT32" s="25"/>
      <c r="NUU32" s="25"/>
      <c r="NUV32" s="25"/>
      <c r="NUW32" s="25"/>
      <c r="NUX32" s="25"/>
      <c r="NUY32" s="25"/>
      <c r="NUZ32" s="25"/>
      <c r="NVA32" s="25"/>
      <c r="NVB32" s="25"/>
      <c r="NVC32" s="25"/>
      <c r="NVD32" s="25"/>
      <c r="NVE32" s="25"/>
      <c r="NVF32" s="25"/>
      <c r="NVG32" s="25"/>
      <c r="NVH32" s="25"/>
      <c r="NVI32" s="25"/>
      <c r="NVJ32" s="25"/>
      <c r="NVK32" s="25"/>
      <c r="NVL32" s="25"/>
      <c r="NVM32" s="25"/>
      <c r="NVN32" s="25"/>
      <c r="NVO32" s="25"/>
      <c r="NVP32" s="25"/>
      <c r="NVQ32" s="25"/>
      <c r="NVR32" s="25"/>
      <c r="NVS32" s="25"/>
      <c r="NVT32" s="25"/>
      <c r="NVU32" s="25"/>
      <c r="NVV32" s="25"/>
      <c r="NVW32" s="25"/>
      <c r="NVX32" s="25"/>
      <c r="NVY32" s="25"/>
      <c r="NVZ32" s="25"/>
      <c r="NWA32" s="25"/>
      <c r="NWB32" s="25"/>
      <c r="NWC32" s="25"/>
      <c r="NWD32" s="25"/>
      <c r="NWE32" s="25"/>
      <c r="NWF32" s="25"/>
      <c r="NWG32" s="25"/>
      <c r="NWH32" s="25"/>
      <c r="NWI32" s="25"/>
      <c r="NWJ32" s="25"/>
      <c r="NWK32" s="25"/>
      <c r="NWL32" s="25"/>
      <c r="NWM32" s="25"/>
      <c r="NWN32" s="25"/>
      <c r="NWO32" s="25"/>
      <c r="NWP32" s="25"/>
      <c r="NWQ32" s="25"/>
      <c r="NWR32" s="25"/>
      <c r="NWS32" s="25"/>
      <c r="NWT32" s="25"/>
      <c r="NWU32" s="25"/>
      <c r="NWV32" s="25"/>
      <c r="NWW32" s="25"/>
      <c r="NWX32" s="25"/>
      <c r="NWY32" s="25"/>
      <c r="NWZ32" s="25"/>
      <c r="NXA32" s="25"/>
      <c r="NXB32" s="25"/>
      <c r="NXC32" s="25"/>
      <c r="NXD32" s="25"/>
      <c r="NXE32" s="25"/>
      <c r="NXF32" s="25"/>
      <c r="NXG32" s="25"/>
      <c r="NXH32" s="25"/>
      <c r="NXI32" s="25"/>
      <c r="NXJ32" s="25"/>
      <c r="NXK32" s="25"/>
      <c r="NXL32" s="25"/>
      <c r="NXM32" s="25"/>
      <c r="NXN32" s="25"/>
      <c r="NXO32" s="25"/>
      <c r="NXP32" s="25"/>
      <c r="NXQ32" s="25"/>
      <c r="NXR32" s="25"/>
      <c r="NXS32" s="25"/>
      <c r="NXT32" s="25"/>
      <c r="NXU32" s="25"/>
      <c r="NXV32" s="25"/>
      <c r="NXW32" s="25"/>
      <c r="NXX32" s="25"/>
      <c r="NXY32" s="25"/>
      <c r="NXZ32" s="25"/>
      <c r="NYA32" s="25"/>
      <c r="NYB32" s="25"/>
      <c r="NYC32" s="25"/>
      <c r="NYD32" s="25"/>
      <c r="NYE32" s="25"/>
      <c r="NYF32" s="25"/>
      <c r="NYG32" s="25"/>
      <c r="NYH32" s="25"/>
      <c r="NYI32" s="25"/>
      <c r="NYJ32" s="25"/>
      <c r="NYK32" s="25"/>
      <c r="NYL32" s="25"/>
      <c r="NYM32" s="25"/>
      <c r="NYN32" s="25"/>
      <c r="NYO32" s="25"/>
      <c r="NYP32" s="25"/>
      <c r="NYQ32" s="25"/>
      <c r="NYR32" s="25"/>
      <c r="NYS32" s="25"/>
      <c r="NYT32" s="25"/>
      <c r="NYU32" s="25"/>
      <c r="NYV32" s="25"/>
      <c r="NYW32" s="25"/>
      <c r="NYX32" s="25"/>
      <c r="NYY32" s="25"/>
      <c r="NYZ32" s="25"/>
      <c r="NZA32" s="25"/>
      <c r="NZB32" s="25"/>
      <c r="NZC32" s="25"/>
      <c r="NZD32" s="25"/>
      <c r="NZE32" s="25"/>
      <c r="NZF32" s="25"/>
      <c r="NZG32" s="25"/>
      <c r="NZH32" s="25"/>
      <c r="NZI32" s="25"/>
      <c r="NZJ32" s="25"/>
      <c r="NZK32" s="25"/>
      <c r="NZL32" s="25"/>
      <c r="NZM32" s="25"/>
      <c r="NZN32" s="25"/>
      <c r="NZO32" s="25"/>
      <c r="NZP32" s="25"/>
      <c r="NZQ32" s="25"/>
      <c r="NZR32" s="25"/>
      <c r="NZS32" s="25"/>
      <c r="NZT32" s="25"/>
      <c r="NZU32" s="25"/>
      <c r="NZV32" s="25"/>
      <c r="NZW32" s="25"/>
      <c r="NZX32" s="25"/>
      <c r="NZY32" s="25"/>
      <c r="NZZ32" s="25"/>
      <c r="OAA32" s="25"/>
      <c r="OAB32" s="25"/>
      <c r="OAC32" s="25"/>
      <c r="OAD32" s="25"/>
      <c r="OAE32" s="25"/>
      <c r="OAF32" s="25"/>
      <c r="OAG32" s="25"/>
      <c r="OAH32" s="25"/>
      <c r="OAI32" s="25"/>
      <c r="OAJ32" s="25"/>
      <c r="OAK32" s="25"/>
      <c r="OAL32" s="25"/>
      <c r="OAM32" s="25"/>
      <c r="OAN32" s="25"/>
      <c r="OAO32" s="25"/>
      <c r="OAP32" s="25"/>
      <c r="OAQ32" s="25"/>
      <c r="OAR32" s="25"/>
      <c r="OAS32" s="25"/>
      <c r="OAT32" s="25"/>
      <c r="OAU32" s="25"/>
      <c r="OAV32" s="25"/>
      <c r="OAW32" s="25"/>
      <c r="OAX32" s="25"/>
      <c r="OAY32" s="25"/>
      <c r="OAZ32" s="25"/>
      <c r="OBA32" s="25"/>
      <c r="OBB32" s="25"/>
      <c r="OBC32" s="25"/>
      <c r="OBD32" s="25"/>
      <c r="OBE32" s="25"/>
      <c r="OBF32" s="25"/>
      <c r="OBG32" s="25"/>
      <c r="OBH32" s="25"/>
      <c r="OBI32" s="25"/>
      <c r="OBJ32" s="25"/>
      <c r="OBK32" s="25"/>
      <c r="OBL32" s="25"/>
      <c r="OBM32" s="25"/>
      <c r="OBN32" s="25"/>
      <c r="OBO32" s="25"/>
      <c r="OBP32" s="25"/>
      <c r="OBQ32" s="25"/>
      <c r="OBR32" s="25"/>
      <c r="OBS32" s="25"/>
      <c r="OBT32" s="25"/>
      <c r="OBU32" s="25"/>
      <c r="OBV32" s="25"/>
      <c r="OBW32" s="25"/>
      <c r="OBX32" s="25"/>
      <c r="OBY32" s="25"/>
      <c r="OBZ32" s="25"/>
      <c r="OCA32" s="25"/>
      <c r="OCB32" s="25"/>
      <c r="OCC32" s="25"/>
      <c r="OCD32" s="25"/>
      <c r="OCE32" s="25"/>
      <c r="OCF32" s="25"/>
      <c r="OCG32" s="25"/>
      <c r="OCH32" s="25"/>
      <c r="OCI32" s="25"/>
      <c r="OCJ32" s="25"/>
      <c r="OCK32" s="25"/>
      <c r="OCL32" s="25"/>
      <c r="OCM32" s="25"/>
      <c r="OCN32" s="25"/>
      <c r="OCO32" s="25"/>
      <c r="OCP32" s="25"/>
      <c r="OCQ32" s="25"/>
      <c r="OCR32" s="25"/>
      <c r="OCS32" s="25"/>
      <c r="OCT32" s="25"/>
      <c r="OCU32" s="25"/>
      <c r="OCV32" s="25"/>
      <c r="OCW32" s="25"/>
      <c r="OCX32" s="25"/>
      <c r="OCY32" s="25"/>
      <c r="OCZ32" s="25"/>
      <c r="ODA32" s="25"/>
      <c r="ODB32" s="25"/>
      <c r="ODC32" s="25"/>
      <c r="ODD32" s="25"/>
      <c r="ODE32" s="25"/>
      <c r="ODF32" s="25"/>
      <c r="ODG32" s="25"/>
      <c r="ODH32" s="25"/>
      <c r="ODI32" s="25"/>
      <c r="ODJ32" s="25"/>
      <c r="ODK32" s="25"/>
      <c r="ODL32" s="25"/>
      <c r="ODM32" s="25"/>
      <c r="ODN32" s="25"/>
      <c r="ODO32" s="25"/>
      <c r="ODP32" s="25"/>
      <c r="ODQ32" s="25"/>
      <c r="ODR32" s="25"/>
      <c r="ODS32" s="25"/>
      <c r="ODT32" s="25"/>
      <c r="ODU32" s="25"/>
      <c r="ODV32" s="25"/>
      <c r="ODW32" s="25"/>
      <c r="ODX32" s="25"/>
      <c r="ODY32" s="25"/>
      <c r="ODZ32" s="25"/>
      <c r="OEA32" s="25"/>
      <c r="OEB32" s="25"/>
      <c r="OEC32" s="25"/>
      <c r="OED32" s="25"/>
      <c r="OEE32" s="25"/>
      <c r="OEF32" s="25"/>
      <c r="OEG32" s="25"/>
      <c r="OEH32" s="25"/>
      <c r="OEI32" s="25"/>
      <c r="OEJ32" s="25"/>
      <c r="OEK32" s="25"/>
      <c r="OEL32" s="25"/>
      <c r="OEM32" s="25"/>
      <c r="OEN32" s="25"/>
      <c r="OEO32" s="25"/>
      <c r="OEP32" s="25"/>
      <c r="OEQ32" s="25"/>
      <c r="OER32" s="25"/>
      <c r="OES32" s="25"/>
      <c r="OET32" s="25"/>
      <c r="OEU32" s="25"/>
      <c r="OEV32" s="25"/>
      <c r="OEW32" s="25"/>
      <c r="OEX32" s="25"/>
      <c r="OEY32" s="25"/>
      <c r="OEZ32" s="25"/>
      <c r="OFA32" s="25"/>
      <c r="OFB32" s="25"/>
      <c r="OFC32" s="25"/>
      <c r="OFD32" s="25"/>
      <c r="OFE32" s="25"/>
      <c r="OFF32" s="25"/>
      <c r="OFG32" s="25"/>
      <c r="OFH32" s="25"/>
      <c r="OFI32" s="25"/>
      <c r="OFJ32" s="25"/>
      <c r="OFK32" s="25"/>
      <c r="OFL32" s="25"/>
      <c r="OFM32" s="25"/>
      <c r="OFN32" s="25"/>
      <c r="OFO32" s="25"/>
      <c r="OFP32" s="25"/>
      <c r="OFQ32" s="25"/>
      <c r="OFR32" s="25"/>
      <c r="OFS32" s="25"/>
      <c r="OFT32" s="25"/>
      <c r="OFU32" s="25"/>
      <c r="OFV32" s="25"/>
      <c r="OFW32" s="25"/>
      <c r="OFX32" s="25"/>
      <c r="OFY32" s="25"/>
      <c r="OFZ32" s="25"/>
      <c r="OGA32" s="25"/>
      <c r="OGB32" s="25"/>
      <c r="OGC32" s="25"/>
      <c r="OGD32" s="25"/>
      <c r="OGE32" s="25"/>
      <c r="OGF32" s="25"/>
      <c r="OGG32" s="25"/>
      <c r="OGH32" s="25"/>
      <c r="OGI32" s="25"/>
      <c r="OGJ32" s="25"/>
      <c r="OGK32" s="25"/>
      <c r="OGL32" s="25"/>
      <c r="OGM32" s="25"/>
      <c r="OGN32" s="25"/>
      <c r="OGO32" s="25"/>
      <c r="OGP32" s="25"/>
      <c r="OGQ32" s="25"/>
      <c r="OGR32" s="25"/>
      <c r="OGS32" s="25"/>
      <c r="OGT32" s="25"/>
      <c r="OGU32" s="25"/>
      <c r="OGV32" s="25"/>
      <c r="OGW32" s="25"/>
      <c r="OGX32" s="25"/>
      <c r="OGY32" s="25"/>
      <c r="OGZ32" s="25"/>
      <c r="OHA32" s="25"/>
      <c r="OHB32" s="25"/>
      <c r="OHC32" s="25"/>
      <c r="OHD32" s="25"/>
      <c r="OHE32" s="25"/>
      <c r="OHF32" s="25"/>
      <c r="OHG32" s="25"/>
      <c r="OHH32" s="25"/>
      <c r="OHI32" s="25"/>
      <c r="OHJ32" s="25"/>
      <c r="OHK32" s="25"/>
      <c r="OHL32" s="25"/>
      <c r="OHM32" s="25"/>
      <c r="OHN32" s="25"/>
      <c r="OHO32" s="25"/>
      <c r="OHP32" s="25"/>
      <c r="OHQ32" s="25"/>
      <c r="OHR32" s="25"/>
      <c r="OHS32" s="25"/>
      <c r="OHT32" s="25"/>
      <c r="OHU32" s="25"/>
      <c r="OHV32" s="25"/>
      <c r="OHW32" s="25"/>
      <c r="OHX32" s="25"/>
      <c r="OHY32" s="25"/>
      <c r="OHZ32" s="25"/>
      <c r="OIA32" s="25"/>
      <c r="OIB32" s="25"/>
      <c r="OIC32" s="25"/>
      <c r="OID32" s="25"/>
      <c r="OIE32" s="25"/>
      <c r="OIF32" s="25"/>
      <c r="OIG32" s="25"/>
      <c r="OIH32" s="25"/>
      <c r="OII32" s="25"/>
      <c r="OIJ32" s="25"/>
      <c r="OIK32" s="25"/>
      <c r="OIL32" s="25"/>
      <c r="OIM32" s="25"/>
      <c r="OIN32" s="25"/>
      <c r="OIO32" s="25"/>
      <c r="OIP32" s="25"/>
      <c r="OIQ32" s="25"/>
      <c r="OIR32" s="25"/>
      <c r="OIS32" s="25"/>
      <c r="OIT32" s="25"/>
      <c r="OIU32" s="25"/>
      <c r="OIV32" s="25"/>
      <c r="OIW32" s="25"/>
      <c r="OIX32" s="25"/>
      <c r="OIY32" s="25"/>
      <c r="OIZ32" s="25"/>
      <c r="OJA32" s="25"/>
      <c r="OJB32" s="25"/>
      <c r="OJC32" s="25"/>
      <c r="OJD32" s="25"/>
      <c r="OJE32" s="25"/>
      <c r="OJF32" s="25"/>
      <c r="OJG32" s="25"/>
      <c r="OJH32" s="25"/>
      <c r="OJI32" s="25"/>
      <c r="OJJ32" s="25"/>
      <c r="OJK32" s="25"/>
      <c r="OJL32" s="25"/>
      <c r="OJM32" s="25"/>
      <c r="OJN32" s="25"/>
      <c r="OJO32" s="25"/>
      <c r="OJP32" s="25"/>
      <c r="OJQ32" s="25"/>
      <c r="OJR32" s="25"/>
      <c r="OJS32" s="25"/>
      <c r="OJT32" s="25"/>
      <c r="OJU32" s="25"/>
      <c r="OJV32" s="25"/>
      <c r="OJW32" s="25"/>
      <c r="OJX32" s="25"/>
      <c r="OJY32" s="25"/>
      <c r="OJZ32" s="25"/>
      <c r="OKA32" s="25"/>
      <c r="OKB32" s="25"/>
      <c r="OKC32" s="25"/>
      <c r="OKD32" s="25"/>
      <c r="OKE32" s="25"/>
      <c r="OKF32" s="25"/>
      <c r="OKG32" s="25"/>
      <c r="OKH32" s="25"/>
      <c r="OKI32" s="25"/>
      <c r="OKJ32" s="25"/>
      <c r="OKK32" s="25"/>
      <c r="OKL32" s="25"/>
      <c r="OKM32" s="25"/>
      <c r="OKN32" s="25"/>
      <c r="OKO32" s="25"/>
      <c r="OKP32" s="25"/>
      <c r="OKQ32" s="25"/>
      <c r="OKR32" s="25"/>
      <c r="OKS32" s="25"/>
      <c r="OKT32" s="25"/>
      <c r="OKU32" s="25"/>
      <c r="OKV32" s="25"/>
      <c r="OKW32" s="25"/>
      <c r="OKX32" s="25"/>
      <c r="OKY32" s="25"/>
      <c r="OKZ32" s="25"/>
      <c r="OLA32" s="25"/>
      <c r="OLB32" s="25"/>
      <c r="OLC32" s="25"/>
      <c r="OLD32" s="25"/>
      <c r="OLE32" s="25"/>
      <c r="OLF32" s="25"/>
      <c r="OLG32" s="25"/>
      <c r="OLH32" s="25"/>
      <c r="OLI32" s="25"/>
      <c r="OLJ32" s="25"/>
      <c r="OLK32" s="25"/>
      <c r="OLL32" s="25"/>
      <c r="OLM32" s="25"/>
      <c r="OLN32" s="25"/>
      <c r="OLO32" s="25"/>
      <c r="OLP32" s="25"/>
      <c r="OLQ32" s="25"/>
      <c r="OLR32" s="25"/>
      <c r="OLS32" s="25"/>
      <c r="OLT32" s="25"/>
      <c r="OLU32" s="25"/>
      <c r="OLV32" s="25"/>
      <c r="OLW32" s="25"/>
      <c r="OLX32" s="25"/>
      <c r="OLY32" s="25"/>
      <c r="OLZ32" s="25"/>
      <c r="OMA32" s="25"/>
      <c r="OMB32" s="25"/>
      <c r="OMC32" s="25"/>
      <c r="OMD32" s="25"/>
      <c r="OME32" s="25"/>
      <c r="OMF32" s="25"/>
      <c r="OMG32" s="25"/>
      <c r="OMH32" s="25"/>
      <c r="OMI32" s="25"/>
      <c r="OMJ32" s="25"/>
      <c r="OMK32" s="25"/>
      <c r="OML32" s="25"/>
      <c r="OMM32" s="25"/>
      <c r="OMN32" s="25"/>
      <c r="OMO32" s="25"/>
      <c r="OMP32" s="25"/>
      <c r="OMQ32" s="25"/>
      <c r="OMR32" s="25"/>
      <c r="OMS32" s="25"/>
      <c r="OMT32" s="25"/>
      <c r="OMU32" s="25"/>
      <c r="OMV32" s="25"/>
      <c r="OMW32" s="25"/>
      <c r="OMX32" s="25"/>
      <c r="OMY32" s="25"/>
      <c r="OMZ32" s="25"/>
      <c r="ONA32" s="25"/>
      <c r="ONB32" s="25"/>
      <c r="ONC32" s="25"/>
      <c r="OND32" s="25"/>
      <c r="ONE32" s="25"/>
      <c r="ONF32" s="25"/>
      <c r="ONG32" s="25"/>
      <c r="ONH32" s="25"/>
      <c r="ONI32" s="25"/>
      <c r="ONJ32" s="25"/>
      <c r="ONK32" s="25"/>
      <c r="ONL32" s="25"/>
      <c r="ONM32" s="25"/>
      <c r="ONN32" s="25"/>
      <c r="ONO32" s="25"/>
      <c r="ONP32" s="25"/>
      <c r="ONQ32" s="25"/>
      <c r="ONR32" s="25"/>
      <c r="ONS32" s="25"/>
      <c r="ONT32" s="25"/>
      <c r="ONU32" s="25"/>
      <c r="ONV32" s="25"/>
      <c r="ONW32" s="25"/>
      <c r="ONX32" s="25"/>
      <c r="ONY32" s="25"/>
      <c r="ONZ32" s="25"/>
      <c r="OOA32" s="25"/>
      <c r="OOB32" s="25"/>
      <c r="OOC32" s="25"/>
      <c r="OOD32" s="25"/>
      <c r="OOE32" s="25"/>
      <c r="OOF32" s="25"/>
      <c r="OOG32" s="25"/>
      <c r="OOH32" s="25"/>
      <c r="OOI32" s="25"/>
      <c r="OOJ32" s="25"/>
      <c r="OOK32" s="25"/>
      <c r="OOL32" s="25"/>
      <c r="OOM32" s="25"/>
      <c r="OON32" s="25"/>
      <c r="OOO32" s="25"/>
      <c r="OOP32" s="25"/>
      <c r="OOQ32" s="25"/>
      <c r="OOR32" s="25"/>
      <c r="OOS32" s="25"/>
      <c r="OOT32" s="25"/>
      <c r="OOU32" s="25"/>
      <c r="OOV32" s="25"/>
      <c r="OOW32" s="25"/>
      <c r="OOX32" s="25"/>
      <c r="OOY32" s="25"/>
      <c r="OOZ32" s="25"/>
      <c r="OPA32" s="25"/>
      <c r="OPB32" s="25"/>
      <c r="OPC32" s="25"/>
      <c r="OPD32" s="25"/>
      <c r="OPE32" s="25"/>
      <c r="OPF32" s="25"/>
      <c r="OPG32" s="25"/>
      <c r="OPH32" s="25"/>
      <c r="OPI32" s="25"/>
      <c r="OPJ32" s="25"/>
      <c r="OPK32" s="25"/>
      <c r="OPL32" s="25"/>
      <c r="OPM32" s="25"/>
      <c r="OPN32" s="25"/>
      <c r="OPO32" s="25"/>
      <c r="OPP32" s="25"/>
      <c r="OPQ32" s="25"/>
      <c r="OPR32" s="25"/>
      <c r="OPS32" s="25"/>
      <c r="OPT32" s="25"/>
      <c r="OPU32" s="25"/>
      <c r="OPV32" s="25"/>
      <c r="OPW32" s="25"/>
      <c r="OPX32" s="25"/>
      <c r="OPY32" s="25"/>
      <c r="OPZ32" s="25"/>
      <c r="OQA32" s="25"/>
      <c r="OQB32" s="25"/>
      <c r="OQC32" s="25"/>
      <c r="OQD32" s="25"/>
      <c r="OQE32" s="25"/>
      <c r="OQF32" s="25"/>
      <c r="OQG32" s="25"/>
      <c r="OQH32" s="25"/>
      <c r="OQI32" s="25"/>
      <c r="OQJ32" s="25"/>
      <c r="OQK32" s="25"/>
      <c r="OQL32" s="25"/>
      <c r="OQM32" s="25"/>
      <c r="OQN32" s="25"/>
      <c r="OQO32" s="25"/>
      <c r="OQP32" s="25"/>
      <c r="OQQ32" s="25"/>
      <c r="OQR32" s="25"/>
      <c r="OQS32" s="25"/>
      <c r="OQT32" s="25"/>
      <c r="OQU32" s="25"/>
      <c r="OQV32" s="25"/>
      <c r="OQW32" s="25"/>
      <c r="OQX32" s="25"/>
      <c r="OQY32" s="25"/>
      <c r="OQZ32" s="25"/>
      <c r="ORA32" s="25"/>
      <c r="ORB32" s="25"/>
      <c r="ORC32" s="25"/>
      <c r="ORD32" s="25"/>
      <c r="ORE32" s="25"/>
      <c r="ORF32" s="25"/>
      <c r="ORG32" s="25"/>
      <c r="ORH32" s="25"/>
      <c r="ORI32" s="25"/>
      <c r="ORJ32" s="25"/>
      <c r="ORK32" s="25"/>
      <c r="ORL32" s="25"/>
      <c r="ORM32" s="25"/>
      <c r="ORN32" s="25"/>
      <c r="ORO32" s="25"/>
      <c r="ORP32" s="25"/>
      <c r="ORQ32" s="25"/>
      <c r="ORR32" s="25"/>
      <c r="ORS32" s="25"/>
      <c r="ORT32" s="25"/>
      <c r="ORU32" s="25"/>
      <c r="ORV32" s="25"/>
      <c r="ORW32" s="25"/>
      <c r="ORX32" s="25"/>
      <c r="ORY32" s="25"/>
      <c r="ORZ32" s="25"/>
      <c r="OSA32" s="25"/>
      <c r="OSB32" s="25"/>
      <c r="OSC32" s="25"/>
      <c r="OSD32" s="25"/>
      <c r="OSE32" s="25"/>
      <c r="OSF32" s="25"/>
      <c r="OSG32" s="25"/>
      <c r="OSH32" s="25"/>
      <c r="OSI32" s="25"/>
      <c r="OSJ32" s="25"/>
      <c r="OSK32" s="25"/>
      <c r="OSL32" s="25"/>
      <c r="OSM32" s="25"/>
      <c r="OSN32" s="25"/>
      <c r="OSO32" s="25"/>
      <c r="OSP32" s="25"/>
      <c r="OSQ32" s="25"/>
      <c r="OSR32" s="25"/>
      <c r="OSS32" s="25"/>
      <c r="OST32" s="25"/>
      <c r="OSU32" s="25"/>
      <c r="OSV32" s="25"/>
      <c r="OSW32" s="25"/>
      <c r="OSX32" s="25"/>
      <c r="OSY32" s="25"/>
      <c r="OSZ32" s="25"/>
      <c r="OTA32" s="25"/>
      <c r="OTB32" s="25"/>
      <c r="OTC32" s="25"/>
      <c r="OTD32" s="25"/>
      <c r="OTE32" s="25"/>
      <c r="OTF32" s="25"/>
      <c r="OTG32" s="25"/>
      <c r="OTH32" s="25"/>
      <c r="OTI32" s="25"/>
      <c r="OTJ32" s="25"/>
      <c r="OTK32" s="25"/>
      <c r="OTL32" s="25"/>
      <c r="OTM32" s="25"/>
      <c r="OTN32" s="25"/>
      <c r="OTO32" s="25"/>
      <c r="OTP32" s="25"/>
      <c r="OTQ32" s="25"/>
      <c r="OTR32" s="25"/>
      <c r="OTS32" s="25"/>
      <c r="OTT32" s="25"/>
      <c r="OTU32" s="25"/>
      <c r="OTV32" s="25"/>
      <c r="OTW32" s="25"/>
      <c r="OTX32" s="25"/>
      <c r="OTY32" s="25"/>
      <c r="OTZ32" s="25"/>
      <c r="OUA32" s="25"/>
      <c r="OUB32" s="25"/>
      <c r="OUC32" s="25"/>
      <c r="OUD32" s="25"/>
      <c r="OUE32" s="25"/>
      <c r="OUF32" s="25"/>
      <c r="OUG32" s="25"/>
      <c r="OUH32" s="25"/>
      <c r="OUI32" s="25"/>
      <c r="OUJ32" s="25"/>
      <c r="OUK32" s="25"/>
      <c r="OUL32" s="25"/>
      <c r="OUM32" s="25"/>
      <c r="OUN32" s="25"/>
      <c r="OUO32" s="25"/>
      <c r="OUP32" s="25"/>
      <c r="OUQ32" s="25"/>
      <c r="OUR32" s="25"/>
      <c r="OUS32" s="25"/>
      <c r="OUT32" s="25"/>
      <c r="OUU32" s="25"/>
      <c r="OUV32" s="25"/>
      <c r="OUW32" s="25"/>
      <c r="OUX32" s="25"/>
      <c r="OUY32" s="25"/>
      <c r="OUZ32" s="25"/>
      <c r="OVA32" s="25"/>
      <c r="OVB32" s="25"/>
      <c r="OVC32" s="25"/>
      <c r="OVD32" s="25"/>
      <c r="OVE32" s="25"/>
      <c r="OVF32" s="25"/>
      <c r="OVG32" s="25"/>
      <c r="OVH32" s="25"/>
      <c r="OVI32" s="25"/>
      <c r="OVJ32" s="25"/>
      <c r="OVK32" s="25"/>
      <c r="OVL32" s="25"/>
      <c r="OVM32" s="25"/>
      <c r="OVN32" s="25"/>
      <c r="OVO32" s="25"/>
      <c r="OVP32" s="25"/>
      <c r="OVQ32" s="25"/>
      <c r="OVR32" s="25"/>
      <c r="OVS32" s="25"/>
      <c r="OVT32" s="25"/>
      <c r="OVU32" s="25"/>
      <c r="OVV32" s="25"/>
      <c r="OVW32" s="25"/>
      <c r="OVX32" s="25"/>
      <c r="OVY32" s="25"/>
      <c r="OVZ32" s="25"/>
      <c r="OWA32" s="25"/>
      <c r="OWB32" s="25"/>
      <c r="OWC32" s="25"/>
      <c r="OWD32" s="25"/>
      <c r="OWE32" s="25"/>
      <c r="OWF32" s="25"/>
      <c r="OWG32" s="25"/>
      <c r="OWH32" s="25"/>
      <c r="OWI32" s="25"/>
      <c r="OWJ32" s="25"/>
      <c r="OWK32" s="25"/>
      <c r="OWL32" s="25"/>
      <c r="OWM32" s="25"/>
      <c r="OWN32" s="25"/>
      <c r="OWO32" s="25"/>
      <c r="OWP32" s="25"/>
      <c r="OWQ32" s="25"/>
      <c r="OWR32" s="25"/>
      <c r="OWS32" s="25"/>
      <c r="OWT32" s="25"/>
      <c r="OWU32" s="25"/>
      <c r="OWV32" s="25"/>
      <c r="OWW32" s="25"/>
      <c r="OWX32" s="25"/>
      <c r="OWY32" s="25"/>
      <c r="OWZ32" s="25"/>
      <c r="OXA32" s="25"/>
      <c r="OXB32" s="25"/>
      <c r="OXC32" s="25"/>
      <c r="OXD32" s="25"/>
      <c r="OXE32" s="25"/>
      <c r="OXF32" s="25"/>
      <c r="OXG32" s="25"/>
      <c r="OXH32" s="25"/>
      <c r="OXI32" s="25"/>
      <c r="OXJ32" s="25"/>
      <c r="OXK32" s="25"/>
      <c r="OXL32" s="25"/>
      <c r="OXM32" s="25"/>
      <c r="OXN32" s="25"/>
      <c r="OXO32" s="25"/>
      <c r="OXP32" s="25"/>
      <c r="OXQ32" s="25"/>
      <c r="OXR32" s="25"/>
      <c r="OXS32" s="25"/>
      <c r="OXT32" s="25"/>
      <c r="OXU32" s="25"/>
      <c r="OXV32" s="25"/>
      <c r="OXW32" s="25"/>
      <c r="OXX32" s="25"/>
      <c r="OXY32" s="25"/>
      <c r="OXZ32" s="25"/>
      <c r="OYA32" s="25"/>
      <c r="OYB32" s="25"/>
      <c r="OYC32" s="25"/>
      <c r="OYD32" s="25"/>
      <c r="OYE32" s="25"/>
      <c r="OYF32" s="25"/>
      <c r="OYG32" s="25"/>
      <c r="OYH32" s="25"/>
      <c r="OYI32" s="25"/>
      <c r="OYJ32" s="25"/>
      <c r="OYK32" s="25"/>
      <c r="OYL32" s="25"/>
      <c r="OYM32" s="25"/>
      <c r="OYN32" s="25"/>
      <c r="OYO32" s="25"/>
      <c r="OYP32" s="25"/>
      <c r="OYQ32" s="25"/>
      <c r="OYR32" s="25"/>
      <c r="OYS32" s="25"/>
      <c r="OYT32" s="25"/>
      <c r="OYU32" s="25"/>
      <c r="OYV32" s="25"/>
      <c r="OYW32" s="25"/>
      <c r="OYX32" s="25"/>
      <c r="OYY32" s="25"/>
      <c r="OYZ32" s="25"/>
      <c r="OZA32" s="25"/>
      <c r="OZB32" s="25"/>
      <c r="OZC32" s="25"/>
      <c r="OZD32" s="25"/>
      <c r="OZE32" s="25"/>
      <c r="OZF32" s="25"/>
      <c r="OZG32" s="25"/>
      <c r="OZH32" s="25"/>
      <c r="OZI32" s="25"/>
      <c r="OZJ32" s="25"/>
      <c r="OZK32" s="25"/>
      <c r="OZL32" s="25"/>
      <c r="OZM32" s="25"/>
      <c r="OZN32" s="25"/>
      <c r="OZO32" s="25"/>
      <c r="OZP32" s="25"/>
      <c r="OZQ32" s="25"/>
      <c r="OZR32" s="25"/>
      <c r="OZS32" s="25"/>
      <c r="OZT32" s="25"/>
      <c r="OZU32" s="25"/>
      <c r="OZV32" s="25"/>
      <c r="OZW32" s="25"/>
      <c r="OZX32" s="25"/>
      <c r="OZY32" s="25"/>
      <c r="OZZ32" s="25"/>
      <c r="PAA32" s="25"/>
      <c r="PAB32" s="25"/>
      <c r="PAC32" s="25"/>
      <c r="PAD32" s="25"/>
      <c r="PAE32" s="25"/>
      <c r="PAF32" s="25"/>
      <c r="PAG32" s="25"/>
      <c r="PAH32" s="25"/>
      <c r="PAI32" s="25"/>
      <c r="PAJ32" s="25"/>
      <c r="PAK32" s="25"/>
      <c r="PAL32" s="25"/>
      <c r="PAM32" s="25"/>
      <c r="PAN32" s="25"/>
      <c r="PAO32" s="25"/>
      <c r="PAP32" s="25"/>
      <c r="PAQ32" s="25"/>
      <c r="PAR32" s="25"/>
      <c r="PAS32" s="25"/>
      <c r="PAT32" s="25"/>
      <c r="PAU32" s="25"/>
      <c r="PAV32" s="25"/>
      <c r="PAW32" s="25"/>
      <c r="PAX32" s="25"/>
      <c r="PAY32" s="25"/>
      <c r="PAZ32" s="25"/>
      <c r="PBA32" s="25"/>
      <c r="PBB32" s="25"/>
      <c r="PBC32" s="25"/>
      <c r="PBD32" s="25"/>
      <c r="PBE32" s="25"/>
      <c r="PBF32" s="25"/>
      <c r="PBG32" s="25"/>
      <c r="PBH32" s="25"/>
      <c r="PBI32" s="25"/>
      <c r="PBJ32" s="25"/>
      <c r="PBK32" s="25"/>
      <c r="PBL32" s="25"/>
      <c r="PBM32" s="25"/>
      <c r="PBN32" s="25"/>
      <c r="PBO32" s="25"/>
      <c r="PBP32" s="25"/>
      <c r="PBQ32" s="25"/>
      <c r="PBR32" s="25"/>
      <c r="PBS32" s="25"/>
      <c r="PBT32" s="25"/>
      <c r="PBU32" s="25"/>
      <c r="PBV32" s="25"/>
      <c r="PBW32" s="25"/>
      <c r="PBX32" s="25"/>
      <c r="PBY32" s="25"/>
      <c r="PBZ32" s="25"/>
      <c r="PCA32" s="25"/>
      <c r="PCB32" s="25"/>
      <c r="PCC32" s="25"/>
      <c r="PCD32" s="25"/>
      <c r="PCE32" s="25"/>
      <c r="PCF32" s="25"/>
      <c r="PCG32" s="25"/>
      <c r="PCH32" s="25"/>
      <c r="PCI32" s="25"/>
      <c r="PCJ32" s="25"/>
      <c r="PCK32" s="25"/>
      <c r="PCL32" s="25"/>
      <c r="PCM32" s="25"/>
      <c r="PCN32" s="25"/>
      <c r="PCO32" s="25"/>
      <c r="PCP32" s="25"/>
      <c r="PCQ32" s="25"/>
      <c r="PCR32" s="25"/>
      <c r="PCS32" s="25"/>
      <c r="PCT32" s="25"/>
      <c r="PCU32" s="25"/>
      <c r="PCV32" s="25"/>
      <c r="PCW32" s="25"/>
      <c r="PCX32" s="25"/>
      <c r="PCY32" s="25"/>
      <c r="PCZ32" s="25"/>
      <c r="PDA32" s="25"/>
      <c r="PDB32" s="25"/>
      <c r="PDC32" s="25"/>
      <c r="PDD32" s="25"/>
      <c r="PDE32" s="25"/>
      <c r="PDF32" s="25"/>
      <c r="PDG32" s="25"/>
      <c r="PDH32" s="25"/>
      <c r="PDI32" s="25"/>
      <c r="PDJ32" s="25"/>
      <c r="PDK32" s="25"/>
      <c r="PDL32" s="25"/>
      <c r="PDM32" s="25"/>
      <c r="PDN32" s="25"/>
      <c r="PDO32" s="25"/>
      <c r="PDP32" s="25"/>
      <c r="PDQ32" s="25"/>
      <c r="PDR32" s="25"/>
      <c r="PDS32" s="25"/>
      <c r="PDT32" s="25"/>
      <c r="PDU32" s="25"/>
      <c r="PDV32" s="25"/>
      <c r="PDW32" s="25"/>
      <c r="PDX32" s="25"/>
      <c r="PDY32" s="25"/>
      <c r="PDZ32" s="25"/>
      <c r="PEA32" s="25"/>
      <c r="PEB32" s="25"/>
      <c r="PEC32" s="25"/>
      <c r="PED32" s="25"/>
      <c r="PEE32" s="25"/>
      <c r="PEF32" s="25"/>
      <c r="PEG32" s="25"/>
      <c r="PEH32" s="25"/>
      <c r="PEI32" s="25"/>
      <c r="PEJ32" s="25"/>
      <c r="PEK32" s="25"/>
      <c r="PEL32" s="25"/>
      <c r="PEM32" s="25"/>
      <c r="PEN32" s="25"/>
      <c r="PEO32" s="25"/>
      <c r="PEP32" s="25"/>
      <c r="PEQ32" s="25"/>
      <c r="PER32" s="25"/>
      <c r="PES32" s="25"/>
      <c r="PET32" s="25"/>
      <c r="PEU32" s="25"/>
      <c r="PEV32" s="25"/>
      <c r="PEW32" s="25"/>
      <c r="PEX32" s="25"/>
      <c r="PEY32" s="25"/>
      <c r="PEZ32" s="25"/>
      <c r="PFA32" s="25"/>
      <c r="PFB32" s="25"/>
      <c r="PFC32" s="25"/>
      <c r="PFD32" s="25"/>
      <c r="PFE32" s="25"/>
      <c r="PFF32" s="25"/>
      <c r="PFG32" s="25"/>
      <c r="PFH32" s="25"/>
      <c r="PFI32" s="25"/>
      <c r="PFJ32" s="25"/>
      <c r="PFK32" s="25"/>
      <c r="PFL32" s="25"/>
      <c r="PFM32" s="25"/>
      <c r="PFN32" s="25"/>
      <c r="PFO32" s="25"/>
      <c r="PFP32" s="25"/>
      <c r="PFQ32" s="25"/>
      <c r="PFR32" s="25"/>
      <c r="PFS32" s="25"/>
      <c r="PFT32" s="25"/>
      <c r="PFU32" s="25"/>
      <c r="PFV32" s="25"/>
      <c r="PFW32" s="25"/>
      <c r="PFX32" s="25"/>
      <c r="PFY32" s="25"/>
      <c r="PFZ32" s="25"/>
      <c r="PGA32" s="25"/>
      <c r="PGB32" s="25"/>
      <c r="PGC32" s="25"/>
      <c r="PGD32" s="25"/>
      <c r="PGE32" s="25"/>
      <c r="PGF32" s="25"/>
      <c r="PGG32" s="25"/>
      <c r="PGH32" s="25"/>
      <c r="PGI32" s="25"/>
      <c r="PGJ32" s="25"/>
      <c r="PGK32" s="25"/>
      <c r="PGL32" s="25"/>
      <c r="PGM32" s="25"/>
      <c r="PGN32" s="25"/>
      <c r="PGO32" s="25"/>
      <c r="PGP32" s="25"/>
      <c r="PGQ32" s="25"/>
      <c r="PGR32" s="25"/>
      <c r="PGS32" s="25"/>
      <c r="PGT32" s="25"/>
      <c r="PGU32" s="25"/>
      <c r="PGV32" s="25"/>
      <c r="PGW32" s="25"/>
      <c r="PGX32" s="25"/>
      <c r="PGY32" s="25"/>
      <c r="PGZ32" s="25"/>
      <c r="PHA32" s="25"/>
      <c r="PHB32" s="25"/>
      <c r="PHC32" s="25"/>
      <c r="PHD32" s="25"/>
      <c r="PHE32" s="25"/>
      <c r="PHF32" s="25"/>
      <c r="PHG32" s="25"/>
      <c r="PHH32" s="25"/>
      <c r="PHI32" s="25"/>
      <c r="PHJ32" s="25"/>
      <c r="PHK32" s="25"/>
      <c r="PHL32" s="25"/>
      <c r="PHM32" s="25"/>
      <c r="PHN32" s="25"/>
      <c r="PHO32" s="25"/>
      <c r="PHP32" s="25"/>
      <c r="PHQ32" s="25"/>
      <c r="PHR32" s="25"/>
      <c r="PHS32" s="25"/>
      <c r="PHT32" s="25"/>
      <c r="PHU32" s="25"/>
      <c r="PHV32" s="25"/>
      <c r="PHW32" s="25"/>
      <c r="PHX32" s="25"/>
      <c r="PHY32" s="25"/>
      <c r="PHZ32" s="25"/>
      <c r="PIA32" s="25"/>
      <c r="PIB32" s="25"/>
      <c r="PIC32" s="25"/>
      <c r="PID32" s="25"/>
      <c r="PIE32" s="25"/>
      <c r="PIF32" s="25"/>
      <c r="PIG32" s="25"/>
      <c r="PIH32" s="25"/>
      <c r="PII32" s="25"/>
      <c r="PIJ32" s="25"/>
      <c r="PIK32" s="25"/>
      <c r="PIL32" s="25"/>
      <c r="PIM32" s="25"/>
      <c r="PIN32" s="25"/>
      <c r="PIO32" s="25"/>
      <c r="PIP32" s="25"/>
      <c r="PIQ32" s="25"/>
      <c r="PIR32" s="25"/>
      <c r="PIS32" s="25"/>
      <c r="PIT32" s="25"/>
      <c r="PIU32" s="25"/>
      <c r="PIV32" s="25"/>
      <c r="PIW32" s="25"/>
      <c r="PIX32" s="25"/>
      <c r="PIY32" s="25"/>
      <c r="PIZ32" s="25"/>
      <c r="PJA32" s="25"/>
      <c r="PJB32" s="25"/>
      <c r="PJC32" s="25"/>
      <c r="PJD32" s="25"/>
      <c r="PJE32" s="25"/>
      <c r="PJF32" s="25"/>
      <c r="PJG32" s="25"/>
      <c r="PJH32" s="25"/>
      <c r="PJI32" s="25"/>
      <c r="PJJ32" s="25"/>
      <c r="PJK32" s="25"/>
      <c r="PJL32" s="25"/>
      <c r="PJM32" s="25"/>
      <c r="PJN32" s="25"/>
      <c r="PJO32" s="25"/>
      <c r="PJP32" s="25"/>
      <c r="PJQ32" s="25"/>
      <c r="PJR32" s="25"/>
      <c r="PJS32" s="25"/>
      <c r="PJT32" s="25"/>
      <c r="PJU32" s="25"/>
      <c r="PJV32" s="25"/>
      <c r="PJW32" s="25"/>
      <c r="PJX32" s="25"/>
      <c r="PJY32" s="25"/>
      <c r="PJZ32" s="25"/>
      <c r="PKA32" s="25"/>
      <c r="PKB32" s="25"/>
      <c r="PKC32" s="25"/>
      <c r="PKD32" s="25"/>
      <c r="PKE32" s="25"/>
      <c r="PKF32" s="25"/>
      <c r="PKG32" s="25"/>
      <c r="PKH32" s="25"/>
      <c r="PKI32" s="25"/>
      <c r="PKJ32" s="25"/>
      <c r="PKK32" s="25"/>
      <c r="PKL32" s="25"/>
      <c r="PKM32" s="25"/>
      <c r="PKN32" s="25"/>
      <c r="PKO32" s="25"/>
      <c r="PKP32" s="25"/>
      <c r="PKQ32" s="25"/>
      <c r="PKR32" s="25"/>
      <c r="PKS32" s="25"/>
      <c r="PKT32" s="25"/>
      <c r="PKU32" s="25"/>
      <c r="PKV32" s="25"/>
      <c r="PKW32" s="25"/>
      <c r="PKX32" s="25"/>
      <c r="PKY32" s="25"/>
      <c r="PKZ32" s="25"/>
      <c r="PLA32" s="25"/>
      <c r="PLB32" s="25"/>
      <c r="PLC32" s="25"/>
      <c r="PLD32" s="25"/>
      <c r="PLE32" s="25"/>
      <c r="PLF32" s="25"/>
      <c r="PLG32" s="25"/>
      <c r="PLH32" s="25"/>
      <c r="PLI32" s="25"/>
      <c r="PLJ32" s="25"/>
      <c r="PLK32" s="25"/>
      <c r="PLL32" s="25"/>
      <c r="PLM32" s="25"/>
      <c r="PLN32" s="25"/>
      <c r="PLO32" s="25"/>
      <c r="PLP32" s="25"/>
      <c r="PLQ32" s="25"/>
      <c r="PLR32" s="25"/>
      <c r="PLS32" s="25"/>
      <c r="PLT32" s="25"/>
      <c r="PLU32" s="25"/>
      <c r="PLV32" s="25"/>
      <c r="PLW32" s="25"/>
      <c r="PLX32" s="25"/>
      <c r="PLY32" s="25"/>
      <c r="PLZ32" s="25"/>
      <c r="PMA32" s="25"/>
      <c r="PMB32" s="25"/>
      <c r="PMC32" s="25"/>
      <c r="PMD32" s="25"/>
      <c r="PME32" s="25"/>
      <c r="PMF32" s="25"/>
      <c r="PMG32" s="25"/>
      <c r="PMH32" s="25"/>
      <c r="PMI32" s="25"/>
      <c r="PMJ32" s="25"/>
      <c r="PMK32" s="25"/>
      <c r="PML32" s="25"/>
      <c r="PMM32" s="25"/>
      <c r="PMN32" s="25"/>
      <c r="PMO32" s="25"/>
      <c r="PMP32" s="25"/>
      <c r="PMQ32" s="25"/>
      <c r="PMR32" s="25"/>
      <c r="PMS32" s="25"/>
      <c r="PMT32" s="25"/>
      <c r="PMU32" s="25"/>
      <c r="PMV32" s="25"/>
      <c r="PMW32" s="25"/>
      <c r="PMX32" s="25"/>
      <c r="PMY32" s="25"/>
      <c r="PMZ32" s="25"/>
      <c r="PNA32" s="25"/>
      <c r="PNB32" s="25"/>
      <c r="PNC32" s="25"/>
      <c r="PND32" s="25"/>
      <c r="PNE32" s="25"/>
      <c r="PNF32" s="25"/>
      <c r="PNG32" s="25"/>
      <c r="PNH32" s="25"/>
      <c r="PNI32" s="25"/>
      <c r="PNJ32" s="25"/>
      <c r="PNK32" s="25"/>
      <c r="PNL32" s="25"/>
      <c r="PNM32" s="25"/>
      <c r="PNN32" s="25"/>
      <c r="PNO32" s="25"/>
      <c r="PNP32" s="25"/>
      <c r="PNQ32" s="25"/>
      <c r="PNR32" s="25"/>
      <c r="PNS32" s="25"/>
      <c r="PNT32" s="25"/>
      <c r="PNU32" s="25"/>
      <c r="PNV32" s="25"/>
      <c r="PNW32" s="25"/>
      <c r="PNX32" s="25"/>
      <c r="PNY32" s="25"/>
      <c r="PNZ32" s="25"/>
      <c r="POA32" s="25"/>
      <c r="POB32" s="25"/>
      <c r="POC32" s="25"/>
      <c r="POD32" s="25"/>
      <c r="POE32" s="25"/>
      <c r="POF32" s="25"/>
      <c r="POG32" s="25"/>
      <c r="POH32" s="25"/>
      <c r="POI32" s="25"/>
      <c r="POJ32" s="25"/>
      <c r="POK32" s="25"/>
      <c r="POL32" s="25"/>
      <c r="POM32" s="25"/>
      <c r="PON32" s="25"/>
      <c r="POO32" s="25"/>
      <c r="POP32" s="25"/>
      <c r="POQ32" s="25"/>
      <c r="POR32" s="25"/>
      <c r="POS32" s="25"/>
      <c r="POT32" s="25"/>
      <c r="POU32" s="25"/>
      <c r="POV32" s="25"/>
      <c r="POW32" s="25"/>
      <c r="POX32" s="25"/>
      <c r="POY32" s="25"/>
      <c r="POZ32" s="25"/>
      <c r="PPA32" s="25"/>
      <c r="PPB32" s="25"/>
      <c r="PPC32" s="25"/>
      <c r="PPD32" s="25"/>
      <c r="PPE32" s="25"/>
      <c r="PPF32" s="25"/>
      <c r="PPG32" s="25"/>
      <c r="PPH32" s="25"/>
      <c r="PPI32" s="25"/>
      <c r="PPJ32" s="25"/>
      <c r="PPK32" s="25"/>
      <c r="PPL32" s="25"/>
      <c r="PPM32" s="25"/>
      <c r="PPN32" s="25"/>
      <c r="PPO32" s="25"/>
      <c r="PPP32" s="25"/>
      <c r="PPQ32" s="25"/>
      <c r="PPR32" s="25"/>
      <c r="PPS32" s="25"/>
      <c r="PPT32" s="25"/>
      <c r="PPU32" s="25"/>
      <c r="PPV32" s="25"/>
      <c r="PPW32" s="25"/>
      <c r="PPX32" s="25"/>
      <c r="PPY32" s="25"/>
      <c r="PPZ32" s="25"/>
      <c r="PQA32" s="25"/>
      <c r="PQB32" s="25"/>
      <c r="PQC32" s="25"/>
      <c r="PQD32" s="25"/>
      <c r="PQE32" s="25"/>
      <c r="PQF32" s="25"/>
      <c r="PQG32" s="25"/>
      <c r="PQH32" s="25"/>
      <c r="PQI32" s="25"/>
      <c r="PQJ32" s="25"/>
      <c r="PQK32" s="25"/>
      <c r="PQL32" s="25"/>
      <c r="PQM32" s="25"/>
      <c r="PQN32" s="25"/>
      <c r="PQO32" s="25"/>
      <c r="PQP32" s="25"/>
      <c r="PQQ32" s="25"/>
      <c r="PQR32" s="25"/>
      <c r="PQS32" s="25"/>
      <c r="PQT32" s="25"/>
      <c r="PQU32" s="25"/>
      <c r="PQV32" s="25"/>
      <c r="PQW32" s="25"/>
      <c r="PQX32" s="25"/>
      <c r="PQY32" s="25"/>
      <c r="PQZ32" s="25"/>
      <c r="PRA32" s="25"/>
      <c r="PRB32" s="25"/>
      <c r="PRC32" s="25"/>
      <c r="PRD32" s="25"/>
      <c r="PRE32" s="25"/>
      <c r="PRF32" s="25"/>
      <c r="PRG32" s="25"/>
      <c r="PRH32" s="25"/>
      <c r="PRI32" s="25"/>
      <c r="PRJ32" s="25"/>
      <c r="PRK32" s="25"/>
      <c r="PRL32" s="25"/>
      <c r="PRM32" s="25"/>
      <c r="PRN32" s="25"/>
      <c r="PRO32" s="25"/>
      <c r="PRP32" s="25"/>
      <c r="PRQ32" s="25"/>
      <c r="PRR32" s="25"/>
      <c r="PRS32" s="25"/>
      <c r="PRT32" s="25"/>
      <c r="PRU32" s="25"/>
      <c r="PRV32" s="25"/>
      <c r="PRW32" s="25"/>
      <c r="PRX32" s="25"/>
      <c r="PRY32" s="25"/>
      <c r="PRZ32" s="25"/>
      <c r="PSA32" s="25"/>
      <c r="PSB32" s="25"/>
      <c r="PSC32" s="25"/>
      <c r="PSD32" s="25"/>
      <c r="PSE32" s="25"/>
      <c r="PSF32" s="25"/>
      <c r="PSG32" s="25"/>
      <c r="PSH32" s="25"/>
      <c r="PSI32" s="25"/>
      <c r="PSJ32" s="25"/>
      <c r="PSK32" s="25"/>
      <c r="PSL32" s="25"/>
      <c r="PSM32" s="25"/>
      <c r="PSN32" s="25"/>
      <c r="PSO32" s="25"/>
      <c r="PSP32" s="25"/>
      <c r="PSQ32" s="25"/>
      <c r="PSR32" s="25"/>
      <c r="PSS32" s="25"/>
      <c r="PST32" s="25"/>
      <c r="PSU32" s="25"/>
      <c r="PSV32" s="25"/>
      <c r="PSW32" s="25"/>
      <c r="PSX32" s="25"/>
      <c r="PSY32" s="25"/>
      <c r="PSZ32" s="25"/>
      <c r="PTA32" s="25"/>
      <c r="PTB32" s="25"/>
      <c r="PTC32" s="25"/>
      <c r="PTD32" s="25"/>
      <c r="PTE32" s="25"/>
      <c r="PTF32" s="25"/>
      <c r="PTG32" s="25"/>
      <c r="PTH32" s="25"/>
      <c r="PTI32" s="25"/>
      <c r="PTJ32" s="25"/>
      <c r="PTK32" s="25"/>
      <c r="PTL32" s="25"/>
      <c r="PTM32" s="25"/>
      <c r="PTN32" s="25"/>
      <c r="PTO32" s="25"/>
      <c r="PTP32" s="25"/>
      <c r="PTQ32" s="25"/>
      <c r="PTR32" s="25"/>
      <c r="PTS32" s="25"/>
      <c r="PTT32" s="25"/>
      <c r="PTU32" s="25"/>
      <c r="PTV32" s="25"/>
      <c r="PTW32" s="25"/>
      <c r="PTX32" s="25"/>
      <c r="PTY32" s="25"/>
      <c r="PTZ32" s="25"/>
      <c r="PUA32" s="25"/>
      <c r="PUB32" s="25"/>
      <c r="PUC32" s="25"/>
      <c r="PUD32" s="25"/>
      <c r="PUE32" s="25"/>
      <c r="PUF32" s="25"/>
      <c r="PUG32" s="25"/>
      <c r="PUH32" s="25"/>
      <c r="PUI32" s="25"/>
      <c r="PUJ32" s="25"/>
      <c r="PUK32" s="25"/>
      <c r="PUL32" s="25"/>
      <c r="PUM32" s="25"/>
      <c r="PUN32" s="25"/>
      <c r="PUO32" s="25"/>
      <c r="PUP32" s="25"/>
      <c r="PUQ32" s="25"/>
      <c r="PUR32" s="25"/>
      <c r="PUS32" s="25"/>
      <c r="PUT32" s="25"/>
      <c r="PUU32" s="25"/>
      <c r="PUV32" s="25"/>
      <c r="PUW32" s="25"/>
      <c r="PUX32" s="25"/>
      <c r="PUY32" s="25"/>
      <c r="PUZ32" s="25"/>
      <c r="PVA32" s="25"/>
      <c r="PVB32" s="25"/>
      <c r="PVC32" s="25"/>
      <c r="PVD32" s="25"/>
      <c r="PVE32" s="25"/>
      <c r="PVF32" s="25"/>
      <c r="PVG32" s="25"/>
      <c r="PVH32" s="25"/>
      <c r="PVI32" s="25"/>
      <c r="PVJ32" s="25"/>
      <c r="PVK32" s="25"/>
      <c r="PVL32" s="25"/>
      <c r="PVM32" s="25"/>
      <c r="PVN32" s="25"/>
      <c r="PVO32" s="25"/>
      <c r="PVP32" s="25"/>
      <c r="PVQ32" s="25"/>
      <c r="PVR32" s="25"/>
      <c r="PVS32" s="25"/>
      <c r="PVT32" s="25"/>
      <c r="PVU32" s="25"/>
      <c r="PVV32" s="25"/>
      <c r="PVW32" s="25"/>
      <c r="PVX32" s="25"/>
      <c r="PVY32" s="25"/>
      <c r="PVZ32" s="25"/>
      <c r="PWA32" s="25"/>
      <c r="PWB32" s="25"/>
      <c r="PWC32" s="25"/>
      <c r="PWD32" s="25"/>
      <c r="PWE32" s="25"/>
      <c r="PWF32" s="25"/>
      <c r="PWG32" s="25"/>
      <c r="PWH32" s="25"/>
      <c r="PWI32" s="25"/>
      <c r="PWJ32" s="25"/>
      <c r="PWK32" s="25"/>
      <c r="PWL32" s="25"/>
      <c r="PWM32" s="25"/>
      <c r="PWN32" s="25"/>
      <c r="PWO32" s="25"/>
      <c r="PWP32" s="25"/>
      <c r="PWQ32" s="25"/>
      <c r="PWR32" s="25"/>
      <c r="PWS32" s="25"/>
      <c r="PWT32" s="25"/>
      <c r="PWU32" s="25"/>
      <c r="PWV32" s="25"/>
      <c r="PWW32" s="25"/>
      <c r="PWX32" s="25"/>
      <c r="PWY32" s="25"/>
      <c r="PWZ32" s="25"/>
      <c r="PXA32" s="25"/>
      <c r="PXB32" s="25"/>
      <c r="PXC32" s="25"/>
      <c r="PXD32" s="25"/>
      <c r="PXE32" s="25"/>
      <c r="PXF32" s="25"/>
      <c r="PXG32" s="25"/>
      <c r="PXH32" s="25"/>
      <c r="PXI32" s="25"/>
      <c r="PXJ32" s="25"/>
      <c r="PXK32" s="25"/>
      <c r="PXL32" s="25"/>
      <c r="PXM32" s="25"/>
      <c r="PXN32" s="25"/>
      <c r="PXO32" s="25"/>
      <c r="PXP32" s="25"/>
      <c r="PXQ32" s="25"/>
      <c r="PXR32" s="25"/>
      <c r="PXS32" s="25"/>
      <c r="PXT32" s="25"/>
      <c r="PXU32" s="25"/>
      <c r="PXV32" s="25"/>
      <c r="PXW32" s="25"/>
      <c r="PXX32" s="25"/>
      <c r="PXY32" s="25"/>
      <c r="PXZ32" s="25"/>
      <c r="PYA32" s="25"/>
      <c r="PYB32" s="25"/>
      <c r="PYC32" s="25"/>
      <c r="PYD32" s="25"/>
      <c r="PYE32" s="25"/>
      <c r="PYF32" s="25"/>
      <c r="PYG32" s="25"/>
      <c r="PYH32" s="25"/>
      <c r="PYI32" s="25"/>
      <c r="PYJ32" s="25"/>
      <c r="PYK32" s="25"/>
      <c r="PYL32" s="25"/>
      <c r="PYM32" s="25"/>
      <c r="PYN32" s="25"/>
      <c r="PYO32" s="25"/>
      <c r="PYP32" s="25"/>
      <c r="PYQ32" s="25"/>
      <c r="PYR32" s="25"/>
      <c r="PYS32" s="25"/>
      <c r="PYT32" s="25"/>
      <c r="PYU32" s="25"/>
      <c r="PYV32" s="25"/>
      <c r="PYW32" s="25"/>
      <c r="PYX32" s="25"/>
      <c r="PYY32" s="25"/>
      <c r="PYZ32" s="25"/>
      <c r="PZA32" s="25"/>
      <c r="PZB32" s="25"/>
      <c r="PZC32" s="25"/>
      <c r="PZD32" s="25"/>
      <c r="PZE32" s="25"/>
      <c r="PZF32" s="25"/>
      <c r="PZG32" s="25"/>
      <c r="PZH32" s="25"/>
      <c r="PZI32" s="25"/>
      <c r="PZJ32" s="25"/>
      <c r="PZK32" s="25"/>
      <c r="PZL32" s="25"/>
      <c r="PZM32" s="25"/>
      <c r="PZN32" s="25"/>
      <c r="PZO32" s="25"/>
      <c r="PZP32" s="25"/>
      <c r="PZQ32" s="25"/>
      <c r="PZR32" s="25"/>
      <c r="PZS32" s="25"/>
      <c r="PZT32" s="25"/>
      <c r="PZU32" s="25"/>
      <c r="PZV32" s="25"/>
      <c r="PZW32" s="25"/>
      <c r="PZX32" s="25"/>
      <c r="PZY32" s="25"/>
      <c r="PZZ32" s="25"/>
      <c r="QAA32" s="25"/>
      <c r="QAB32" s="25"/>
      <c r="QAC32" s="25"/>
      <c r="QAD32" s="25"/>
      <c r="QAE32" s="25"/>
      <c r="QAF32" s="25"/>
      <c r="QAG32" s="25"/>
      <c r="QAH32" s="25"/>
      <c r="QAI32" s="25"/>
      <c r="QAJ32" s="25"/>
      <c r="QAK32" s="25"/>
      <c r="QAL32" s="25"/>
      <c r="QAM32" s="25"/>
      <c r="QAN32" s="25"/>
      <c r="QAO32" s="25"/>
      <c r="QAP32" s="25"/>
      <c r="QAQ32" s="25"/>
      <c r="QAR32" s="25"/>
      <c r="QAS32" s="25"/>
      <c r="QAT32" s="25"/>
      <c r="QAU32" s="25"/>
      <c r="QAV32" s="25"/>
      <c r="QAW32" s="25"/>
      <c r="QAX32" s="25"/>
      <c r="QAY32" s="25"/>
      <c r="QAZ32" s="25"/>
      <c r="QBA32" s="25"/>
      <c r="QBB32" s="25"/>
      <c r="QBC32" s="25"/>
      <c r="QBD32" s="25"/>
      <c r="QBE32" s="25"/>
      <c r="QBF32" s="25"/>
      <c r="QBG32" s="25"/>
      <c r="QBH32" s="25"/>
      <c r="QBI32" s="25"/>
      <c r="QBJ32" s="25"/>
      <c r="QBK32" s="25"/>
      <c r="QBL32" s="25"/>
      <c r="QBM32" s="25"/>
      <c r="QBN32" s="25"/>
      <c r="QBO32" s="25"/>
      <c r="QBP32" s="25"/>
      <c r="QBQ32" s="25"/>
      <c r="QBR32" s="25"/>
      <c r="QBS32" s="25"/>
      <c r="QBT32" s="25"/>
      <c r="QBU32" s="25"/>
      <c r="QBV32" s="25"/>
      <c r="QBW32" s="25"/>
      <c r="QBX32" s="25"/>
      <c r="QBY32" s="25"/>
      <c r="QBZ32" s="25"/>
      <c r="QCA32" s="25"/>
      <c r="QCB32" s="25"/>
      <c r="QCC32" s="25"/>
      <c r="QCD32" s="25"/>
      <c r="QCE32" s="25"/>
      <c r="QCF32" s="25"/>
      <c r="QCG32" s="25"/>
      <c r="QCH32" s="25"/>
      <c r="QCI32" s="25"/>
      <c r="QCJ32" s="25"/>
      <c r="QCK32" s="25"/>
      <c r="QCL32" s="25"/>
      <c r="QCM32" s="25"/>
      <c r="QCN32" s="25"/>
      <c r="QCO32" s="25"/>
      <c r="QCP32" s="25"/>
      <c r="QCQ32" s="25"/>
      <c r="QCR32" s="25"/>
      <c r="QCS32" s="25"/>
      <c r="QCT32" s="25"/>
      <c r="QCU32" s="25"/>
      <c r="QCV32" s="25"/>
      <c r="QCW32" s="25"/>
      <c r="QCX32" s="25"/>
      <c r="QCY32" s="25"/>
      <c r="QCZ32" s="25"/>
      <c r="QDA32" s="25"/>
      <c r="QDB32" s="25"/>
      <c r="QDC32" s="25"/>
      <c r="QDD32" s="25"/>
      <c r="QDE32" s="25"/>
      <c r="QDF32" s="25"/>
      <c r="QDG32" s="25"/>
      <c r="QDH32" s="25"/>
      <c r="QDI32" s="25"/>
      <c r="QDJ32" s="25"/>
      <c r="QDK32" s="25"/>
      <c r="QDL32" s="25"/>
      <c r="QDM32" s="25"/>
      <c r="QDN32" s="25"/>
      <c r="QDO32" s="25"/>
      <c r="QDP32" s="25"/>
      <c r="QDQ32" s="25"/>
      <c r="QDR32" s="25"/>
      <c r="QDS32" s="25"/>
      <c r="QDT32" s="25"/>
      <c r="QDU32" s="25"/>
      <c r="QDV32" s="25"/>
      <c r="QDW32" s="25"/>
      <c r="QDX32" s="25"/>
      <c r="QDY32" s="25"/>
      <c r="QDZ32" s="25"/>
      <c r="QEA32" s="25"/>
      <c r="QEB32" s="25"/>
      <c r="QEC32" s="25"/>
      <c r="QED32" s="25"/>
      <c r="QEE32" s="25"/>
      <c r="QEF32" s="25"/>
      <c r="QEG32" s="25"/>
      <c r="QEH32" s="25"/>
      <c r="QEI32" s="25"/>
      <c r="QEJ32" s="25"/>
      <c r="QEK32" s="25"/>
      <c r="QEL32" s="25"/>
      <c r="QEM32" s="25"/>
      <c r="QEN32" s="25"/>
      <c r="QEO32" s="25"/>
      <c r="QEP32" s="25"/>
      <c r="QEQ32" s="25"/>
      <c r="QER32" s="25"/>
      <c r="QES32" s="25"/>
      <c r="QET32" s="25"/>
      <c r="QEU32" s="25"/>
      <c r="QEV32" s="25"/>
      <c r="QEW32" s="25"/>
      <c r="QEX32" s="25"/>
      <c r="QEY32" s="25"/>
      <c r="QEZ32" s="25"/>
      <c r="QFA32" s="25"/>
      <c r="QFB32" s="25"/>
      <c r="QFC32" s="25"/>
      <c r="QFD32" s="25"/>
      <c r="QFE32" s="25"/>
      <c r="QFF32" s="25"/>
      <c r="QFG32" s="25"/>
      <c r="QFH32" s="25"/>
      <c r="QFI32" s="25"/>
      <c r="QFJ32" s="25"/>
      <c r="QFK32" s="25"/>
      <c r="QFL32" s="25"/>
      <c r="QFM32" s="25"/>
      <c r="QFN32" s="25"/>
      <c r="QFO32" s="25"/>
      <c r="QFP32" s="25"/>
      <c r="QFQ32" s="25"/>
      <c r="QFR32" s="25"/>
      <c r="QFS32" s="25"/>
      <c r="QFT32" s="25"/>
      <c r="QFU32" s="25"/>
      <c r="QFV32" s="25"/>
      <c r="QFW32" s="25"/>
      <c r="QFX32" s="25"/>
      <c r="QFY32" s="25"/>
      <c r="QFZ32" s="25"/>
      <c r="QGA32" s="25"/>
      <c r="QGB32" s="25"/>
      <c r="QGC32" s="25"/>
      <c r="QGD32" s="25"/>
      <c r="QGE32" s="25"/>
      <c r="QGF32" s="25"/>
      <c r="QGG32" s="25"/>
      <c r="QGH32" s="25"/>
      <c r="QGI32" s="25"/>
      <c r="QGJ32" s="25"/>
      <c r="QGK32" s="25"/>
      <c r="QGL32" s="25"/>
      <c r="QGM32" s="25"/>
      <c r="QGN32" s="25"/>
      <c r="QGO32" s="25"/>
      <c r="QGP32" s="25"/>
      <c r="QGQ32" s="25"/>
      <c r="QGR32" s="25"/>
      <c r="QGS32" s="25"/>
      <c r="QGT32" s="25"/>
      <c r="QGU32" s="25"/>
      <c r="QGV32" s="25"/>
      <c r="QGW32" s="25"/>
      <c r="QGX32" s="25"/>
      <c r="QGY32" s="25"/>
      <c r="QGZ32" s="25"/>
      <c r="QHA32" s="25"/>
      <c r="QHB32" s="25"/>
      <c r="QHC32" s="25"/>
      <c r="QHD32" s="25"/>
      <c r="QHE32" s="25"/>
      <c r="QHF32" s="25"/>
      <c r="QHG32" s="25"/>
      <c r="QHH32" s="25"/>
      <c r="QHI32" s="25"/>
      <c r="QHJ32" s="25"/>
      <c r="QHK32" s="25"/>
      <c r="QHL32" s="25"/>
      <c r="QHM32" s="25"/>
      <c r="QHN32" s="25"/>
      <c r="QHO32" s="25"/>
      <c r="QHP32" s="25"/>
      <c r="QHQ32" s="25"/>
      <c r="QHR32" s="25"/>
      <c r="QHS32" s="25"/>
      <c r="QHT32" s="25"/>
      <c r="QHU32" s="25"/>
      <c r="QHV32" s="25"/>
      <c r="QHW32" s="25"/>
      <c r="QHX32" s="25"/>
      <c r="QHY32" s="25"/>
      <c r="QHZ32" s="25"/>
      <c r="QIA32" s="25"/>
      <c r="QIB32" s="25"/>
      <c r="QIC32" s="25"/>
      <c r="QID32" s="25"/>
      <c r="QIE32" s="25"/>
      <c r="QIF32" s="25"/>
      <c r="QIG32" s="25"/>
      <c r="QIH32" s="25"/>
      <c r="QII32" s="25"/>
      <c r="QIJ32" s="25"/>
      <c r="QIK32" s="25"/>
      <c r="QIL32" s="25"/>
      <c r="QIM32" s="25"/>
      <c r="QIN32" s="25"/>
      <c r="QIO32" s="25"/>
      <c r="QIP32" s="25"/>
      <c r="QIQ32" s="25"/>
      <c r="QIR32" s="25"/>
      <c r="QIS32" s="25"/>
      <c r="QIT32" s="25"/>
      <c r="QIU32" s="25"/>
      <c r="QIV32" s="25"/>
      <c r="QIW32" s="25"/>
      <c r="QIX32" s="25"/>
      <c r="QIY32" s="25"/>
      <c r="QIZ32" s="25"/>
      <c r="QJA32" s="25"/>
      <c r="QJB32" s="25"/>
      <c r="QJC32" s="25"/>
      <c r="QJD32" s="25"/>
      <c r="QJE32" s="25"/>
      <c r="QJF32" s="25"/>
      <c r="QJG32" s="25"/>
      <c r="QJH32" s="25"/>
      <c r="QJI32" s="25"/>
      <c r="QJJ32" s="25"/>
      <c r="QJK32" s="25"/>
      <c r="QJL32" s="25"/>
      <c r="QJM32" s="25"/>
      <c r="QJN32" s="25"/>
      <c r="QJO32" s="25"/>
      <c r="QJP32" s="25"/>
      <c r="QJQ32" s="25"/>
      <c r="QJR32" s="25"/>
      <c r="QJS32" s="25"/>
      <c r="QJT32" s="25"/>
      <c r="QJU32" s="25"/>
      <c r="QJV32" s="25"/>
      <c r="QJW32" s="25"/>
      <c r="QJX32" s="25"/>
      <c r="QJY32" s="25"/>
      <c r="QJZ32" s="25"/>
      <c r="QKA32" s="25"/>
      <c r="QKB32" s="25"/>
      <c r="QKC32" s="25"/>
      <c r="QKD32" s="25"/>
      <c r="QKE32" s="25"/>
      <c r="QKF32" s="25"/>
      <c r="QKG32" s="25"/>
      <c r="QKH32" s="25"/>
      <c r="QKI32" s="25"/>
      <c r="QKJ32" s="25"/>
      <c r="QKK32" s="25"/>
      <c r="QKL32" s="25"/>
      <c r="QKM32" s="25"/>
      <c r="QKN32" s="25"/>
      <c r="QKO32" s="25"/>
      <c r="QKP32" s="25"/>
      <c r="QKQ32" s="25"/>
      <c r="QKR32" s="25"/>
      <c r="QKS32" s="25"/>
      <c r="QKT32" s="25"/>
      <c r="QKU32" s="25"/>
      <c r="QKV32" s="25"/>
      <c r="QKW32" s="25"/>
      <c r="QKX32" s="25"/>
      <c r="QKY32" s="25"/>
      <c r="QKZ32" s="25"/>
      <c r="QLA32" s="25"/>
      <c r="QLB32" s="25"/>
      <c r="QLC32" s="25"/>
      <c r="QLD32" s="25"/>
      <c r="QLE32" s="25"/>
      <c r="QLF32" s="25"/>
      <c r="QLG32" s="25"/>
      <c r="QLH32" s="25"/>
      <c r="QLI32" s="25"/>
      <c r="QLJ32" s="25"/>
      <c r="QLK32" s="25"/>
      <c r="QLL32" s="25"/>
      <c r="QLM32" s="25"/>
      <c r="QLN32" s="25"/>
      <c r="QLO32" s="25"/>
      <c r="QLP32" s="25"/>
      <c r="QLQ32" s="25"/>
      <c r="QLR32" s="25"/>
      <c r="QLS32" s="25"/>
      <c r="QLT32" s="25"/>
      <c r="QLU32" s="25"/>
      <c r="QLV32" s="25"/>
      <c r="QLW32" s="25"/>
      <c r="QLX32" s="25"/>
      <c r="QLY32" s="25"/>
      <c r="QLZ32" s="25"/>
      <c r="QMA32" s="25"/>
      <c r="QMB32" s="25"/>
      <c r="QMC32" s="25"/>
      <c r="QMD32" s="25"/>
      <c r="QME32" s="25"/>
      <c r="QMF32" s="25"/>
      <c r="QMG32" s="25"/>
      <c r="QMH32" s="25"/>
      <c r="QMI32" s="25"/>
      <c r="QMJ32" s="25"/>
      <c r="QMK32" s="25"/>
      <c r="QML32" s="25"/>
      <c r="QMM32" s="25"/>
      <c r="QMN32" s="25"/>
      <c r="QMO32" s="25"/>
      <c r="QMP32" s="25"/>
      <c r="QMQ32" s="25"/>
      <c r="QMR32" s="25"/>
      <c r="QMS32" s="25"/>
      <c r="QMT32" s="25"/>
      <c r="QMU32" s="25"/>
      <c r="QMV32" s="25"/>
      <c r="QMW32" s="25"/>
      <c r="QMX32" s="25"/>
      <c r="QMY32" s="25"/>
      <c r="QMZ32" s="25"/>
      <c r="QNA32" s="25"/>
      <c r="QNB32" s="25"/>
      <c r="QNC32" s="25"/>
      <c r="QND32" s="25"/>
      <c r="QNE32" s="25"/>
      <c r="QNF32" s="25"/>
      <c r="QNG32" s="25"/>
      <c r="QNH32" s="25"/>
      <c r="QNI32" s="25"/>
      <c r="QNJ32" s="25"/>
      <c r="QNK32" s="25"/>
      <c r="QNL32" s="25"/>
      <c r="QNM32" s="25"/>
      <c r="QNN32" s="25"/>
      <c r="QNO32" s="25"/>
      <c r="QNP32" s="25"/>
      <c r="QNQ32" s="25"/>
      <c r="QNR32" s="25"/>
      <c r="QNS32" s="25"/>
      <c r="QNT32" s="25"/>
      <c r="QNU32" s="25"/>
      <c r="QNV32" s="25"/>
      <c r="QNW32" s="25"/>
      <c r="QNX32" s="25"/>
      <c r="QNY32" s="25"/>
      <c r="QNZ32" s="25"/>
      <c r="QOA32" s="25"/>
      <c r="QOB32" s="25"/>
      <c r="QOC32" s="25"/>
      <c r="QOD32" s="25"/>
      <c r="QOE32" s="25"/>
      <c r="QOF32" s="25"/>
      <c r="QOG32" s="25"/>
      <c r="QOH32" s="25"/>
      <c r="QOI32" s="25"/>
      <c r="QOJ32" s="25"/>
      <c r="QOK32" s="25"/>
      <c r="QOL32" s="25"/>
      <c r="QOM32" s="25"/>
      <c r="QON32" s="25"/>
      <c r="QOO32" s="25"/>
      <c r="QOP32" s="25"/>
      <c r="QOQ32" s="25"/>
      <c r="QOR32" s="25"/>
      <c r="QOS32" s="25"/>
      <c r="QOT32" s="25"/>
      <c r="QOU32" s="25"/>
      <c r="QOV32" s="25"/>
      <c r="QOW32" s="25"/>
      <c r="QOX32" s="25"/>
      <c r="QOY32" s="25"/>
      <c r="QOZ32" s="25"/>
      <c r="QPA32" s="25"/>
      <c r="QPB32" s="25"/>
      <c r="QPC32" s="25"/>
      <c r="QPD32" s="25"/>
      <c r="QPE32" s="25"/>
      <c r="QPF32" s="25"/>
      <c r="QPG32" s="25"/>
      <c r="QPH32" s="25"/>
      <c r="QPI32" s="25"/>
      <c r="QPJ32" s="25"/>
      <c r="QPK32" s="25"/>
      <c r="QPL32" s="25"/>
      <c r="QPM32" s="25"/>
      <c r="QPN32" s="25"/>
      <c r="QPO32" s="25"/>
      <c r="QPP32" s="25"/>
      <c r="QPQ32" s="25"/>
      <c r="QPR32" s="25"/>
      <c r="QPS32" s="25"/>
      <c r="QPT32" s="25"/>
      <c r="QPU32" s="25"/>
      <c r="QPV32" s="25"/>
      <c r="QPW32" s="25"/>
      <c r="QPX32" s="25"/>
      <c r="QPY32" s="25"/>
      <c r="QPZ32" s="25"/>
      <c r="QQA32" s="25"/>
      <c r="QQB32" s="25"/>
      <c r="QQC32" s="25"/>
      <c r="QQD32" s="25"/>
      <c r="QQE32" s="25"/>
      <c r="QQF32" s="25"/>
      <c r="QQG32" s="25"/>
      <c r="QQH32" s="25"/>
      <c r="QQI32" s="25"/>
      <c r="QQJ32" s="25"/>
      <c r="QQK32" s="25"/>
      <c r="QQL32" s="25"/>
      <c r="QQM32" s="25"/>
      <c r="QQN32" s="25"/>
      <c r="QQO32" s="25"/>
      <c r="QQP32" s="25"/>
      <c r="QQQ32" s="25"/>
      <c r="QQR32" s="25"/>
      <c r="QQS32" s="25"/>
      <c r="QQT32" s="25"/>
      <c r="QQU32" s="25"/>
      <c r="QQV32" s="25"/>
      <c r="QQW32" s="25"/>
      <c r="QQX32" s="25"/>
      <c r="QQY32" s="25"/>
      <c r="QQZ32" s="25"/>
      <c r="QRA32" s="25"/>
      <c r="QRB32" s="25"/>
      <c r="QRC32" s="25"/>
      <c r="QRD32" s="25"/>
      <c r="QRE32" s="25"/>
      <c r="QRF32" s="25"/>
      <c r="QRG32" s="25"/>
      <c r="QRH32" s="25"/>
      <c r="QRI32" s="25"/>
      <c r="QRJ32" s="25"/>
      <c r="QRK32" s="25"/>
      <c r="QRL32" s="25"/>
      <c r="QRM32" s="25"/>
      <c r="QRN32" s="25"/>
      <c r="QRO32" s="25"/>
      <c r="QRP32" s="25"/>
      <c r="QRQ32" s="25"/>
      <c r="QRR32" s="25"/>
      <c r="QRS32" s="25"/>
      <c r="QRT32" s="25"/>
      <c r="QRU32" s="25"/>
      <c r="QRV32" s="25"/>
      <c r="QRW32" s="25"/>
      <c r="QRX32" s="25"/>
      <c r="QRY32" s="25"/>
      <c r="QRZ32" s="25"/>
      <c r="QSA32" s="25"/>
      <c r="QSB32" s="25"/>
      <c r="QSC32" s="25"/>
      <c r="QSD32" s="25"/>
      <c r="QSE32" s="25"/>
      <c r="QSF32" s="25"/>
      <c r="QSG32" s="25"/>
      <c r="QSH32" s="25"/>
      <c r="QSI32" s="25"/>
      <c r="QSJ32" s="25"/>
      <c r="QSK32" s="25"/>
      <c r="QSL32" s="25"/>
      <c r="QSM32" s="25"/>
      <c r="QSN32" s="25"/>
      <c r="QSO32" s="25"/>
      <c r="QSP32" s="25"/>
      <c r="QSQ32" s="25"/>
      <c r="QSR32" s="25"/>
      <c r="QSS32" s="25"/>
      <c r="QST32" s="25"/>
      <c r="QSU32" s="25"/>
      <c r="QSV32" s="25"/>
      <c r="QSW32" s="25"/>
      <c r="QSX32" s="25"/>
      <c r="QSY32" s="25"/>
      <c r="QSZ32" s="25"/>
      <c r="QTA32" s="25"/>
      <c r="QTB32" s="25"/>
      <c r="QTC32" s="25"/>
      <c r="QTD32" s="25"/>
      <c r="QTE32" s="25"/>
      <c r="QTF32" s="25"/>
      <c r="QTG32" s="25"/>
      <c r="QTH32" s="25"/>
      <c r="QTI32" s="25"/>
      <c r="QTJ32" s="25"/>
      <c r="QTK32" s="25"/>
      <c r="QTL32" s="25"/>
      <c r="QTM32" s="25"/>
      <c r="QTN32" s="25"/>
      <c r="QTO32" s="25"/>
      <c r="QTP32" s="25"/>
      <c r="QTQ32" s="25"/>
      <c r="QTR32" s="25"/>
      <c r="QTS32" s="25"/>
      <c r="QTT32" s="25"/>
      <c r="QTU32" s="25"/>
      <c r="QTV32" s="25"/>
      <c r="QTW32" s="25"/>
      <c r="QTX32" s="25"/>
      <c r="QTY32" s="25"/>
      <c r="QTZ32" s="25"/>
      <c r="QUA32" s="25"/>
      <c r="QUB32" s="25"/>
      <c r="QUC32" s="25"/>
      <c r="QUD32" s="25"/>
      <c r="QUE32" s="25"/>
      <c r="QUF32" s="25"/>
      <c r="QUG32" s="25"/>
      <c r="QUH32" s="25"/>
      <c r="QUI32" s="25"/>
      <c r="QUJ32" s="25"/>
      <c r="QUK32" s="25"/>
      <c r="QUL32" s="25"/>
      <c r="QUM32" s="25"/>
      <c r="QUN32" s="25"/>
      <c r="QUO32" s="25"/>
      <c r="QUP32" s="25"/>
      <c r="QUQ32" s="25"/>
      <c r="QUR32" s="25"/>
      <c r="QUS32" s="25"/>
      <c r="QUT32" s="25"/>
      <c r="QUU32" s="25"/>
      <c r="QUV32" s="25"/>
      <c r="QUW32" s="25"/>
      <c r="QUX32" s="25"/>
      <c r="QUY32" s="25"/>
      <c r="QUZ32" s="25"/>
      <c r="QVA32" s="25"/>
      <c r="QVB32" s="25"/>
      <c r="QVC32" s="25"/>
      <c r="QVD32" s="25"/>
      <c r="QVE32" s="25"/>
      <c r="QVF32" s="25"/>
      <c r="QVG32" s="25"/>
      <c r="QVH32" s="25"/>
      <c r="QVI32" s="25"/>
      <c r="QVJ32" s="25"/>
      <c r="QVK32" s="25"/>
      <c r="QVL32" s="25"/>
      <c r="QVM32" s="25"/>
      <c r="QVN32" s="25"/>
      <c r="QVO32" s="25"/>
      <c r="QVP32" s="25"/>
      <c r="QVQ32" s="25"/>
      <c r="QVR32" s="25"/>
      <c r="QVS32" s="25"/>
      <c r="QVT32" s="25"/>
      <c r="QVU32" s="25"/>
      <c r="QVV32" s="25"/>
      <c r="QVW32" s="25"/>
      <c r="QVX32" s="25"/>
      <c r="QVY32" s="25"/>
      <c r="QVZ32" s="25"/>
      <c r="QWA32" s="25"/>
      <c r="QWB32" s="25"/>
      <c r="QWC32" s="25"/>
      <c r="QWD32" s="25"/>
      <c r="QWE32" s="25"/>
      <c r="QWF32" s="25"/>
      <c r="QWG32" s="25"/>
      <c r="QWH32" s="25"/>
      <c r="QWI32" s="25"/>
      <c r="QWJ32" s="25"/>
      <c r="QWK32" s="25"/>
      <c r="QWL32" s="25"/>
      <c r="QWM32" s="25"/>
      <c r="QWN32" s="25"/>
      <c r="QWO32" s="25"/>
      <c r="QWP32" s="25"/>
      <c r="QWQ32" s="25"/>
      <c r="QWR32" s="25"/>
      <c r="QWS32" s="25"/>
      <c r="QWT32" s="25"/>
      <c r="QWU32" s="25"/>
      <c r="QWV32" s="25"/>
      <c r="QWW32" s="25"/>
      <c r="QWX32" s="25"/>
      <c r="QWY32" s="25"/>
      <c r="QWZ32" s="25"/>
      <c r="QXA32" s="25"/>
      <c r="QXB32" s="25"/>
      <c r="QXC32" s="25"/>
      <c r="QXD32" s="25"/>
      <c r="QXE32" s="25"/>
      <c r="QXF32" s="25"/>
      <c r="QXG32" s="25"/>
      <c r="QXH32" s="25"/>
      <c r="QXI32" s="25"/>
      <c r="QXJ32" s="25"/>
      <c r="QXK32" s="25"/>
      <c r="QXL32" s="25"/>
      <c r="QXM32" s="25"/>
      <c r="QXN32" s="25"/>
      <c r="QXO32" s="25"/>
      <c r="QXP32" s="25"/>
      <c r="QXQ32" s="25"/>
      <c r="QXR32" s="25"/>
      <c r="QXS32" s="25"/>
      <c r="QXT32" s="25"/>
      <c r="QXU32" s="25"/>
      <c r="QXV32" s="25"/>
      <c r="QXW32" s="25"/>
      <c r="QXX32" s="25"/>
      <c r="QXY32" s="25"/>
      <c r="QXZ32" s="25"/>
      <c r="QYA32" s="25"/>
      <c r="QYB32" s="25"/>
      <c r="QYC32" s="25"/>
      <c r="QYD32" s="25"/>
      <c r="QYE32" s="25"/>
      <c r="QYF32" s="25"/>
      <c r="QYG32" s="25"/>
      <c r="QYH32" s="25"/>
      <c r="QYI32" s="25"/>
      <c r="QYJ32" s="25"/>
      <c r="QYK32" s="25"/>
      <c r="QYL32" s="25"/>
      <c r="QYM32" s="25"/>
      <c r="QYN32" s="25"/>
      <c r="QYO32" s="25"/>
      <c r="QYP32" s="25"/>
      <c r="QYQ32" s="25"/>
      <c r="QYR32" s="25"/>
      <c r="QYS32" s="25"/>
      <c r="QYT32" s="25"/>
      <c r="QYU32" s="25"/>
      <c r="QYV32" s="25"/>
      <c r="QYW32" s="25"/>
      <c r="QYX32" s="25"/>
      <c r="QYY32" s="25"/>
      <c r="QYZ32" s="25"/>
      <c r="QZA32" s="25"/>
      <c r="QZB32" s="25"/>
      <c r="QZC32" s="25"/>
      <c r="QZD32" s="25"/>
      <c r="QZE32" s="25"/>
      <c r="QZF32" s="25"/>
      <c r="QZG32" s="25"/>
      <c r="QZH32" s="25"/>
      <c r="QZI32" s="25"/>
      <c r="QZJ32" s="25"/>
      <c r="QZK32" s="25"/>
      <c r="QZL32" s="25"/>
      <c r="QZM32" s="25"/>
      <c r="QZN32" s="25"/>
      <c r="QZO32" s="25"/>
      <c r="QZP32" s="25"/>
      <c r="QZQ32" s="25"/>
      <c r="QZR32" s="25"/>
      <c r="QZS32" s="25"/>
      <c r="QZT32" s="25"/>
      <c r="QZU32" s="25"/>
      <c r="QZV32" s="25"/>
      <c r="QZW32" s="25"/>
      <c r="QZX32" s="25"/>
      <c r="QZY32" s="25"/>
      <c r="QZZ32" s="25"/>
      <c r="RAA32" s="25"/>
      <c r="RAB32" s="25"/>
      <c r="RAC32" s="25"/>
      <c r="RAD32" s="25"/>
      <c r="RAE32" s="25"/>
      <c r="RAF32" s="25"/>
      <c r="RAG32" s="25"/>
      <c r="RAH32" s="25"/>
      <c r="RAI32" s="25"/>
      <c r="RAJ32" s="25"/>
      <c r="RAK32" s="25"/>
      <c r="RAL32" s="25"/>
      <c r="RAM32" s="25"/>
      <c r="RAN32" s="25"/>
      <c r="RAO32" s="25"/>
      <c r="RAP32" s="25"/>
      <c r="RAQ32" s="25"/>
      <c r="RAR32" s="25"/>
      <c r="RAS32" s="25"/>
      <c r="RAT32" s="25"/>
      <c r="RAU32" s="25"/>
      <c r="RAV32" s="25"/>
      <c r="RAW32" s="25"/>
      <c r="RAX32" s="25"/>
      <c r="RAY32" s="25"/>
      <c r="RAZ32" s="25"/>
      <c r="RBA32" s="25"/>
      <c r="RBB32" s="25"/>
      <c r="RBC32" s="25"/>
      <c r="RBD32" s="25"/>
      <c r="RBE32" s="25"/>
      <c r="RBF32" s="25"/>
      <c r="RBG32" s="25"/>
      <c r="RBH32" s="25"/>
      <c r="RBI32" s="25"/>
      <c r="RBJ32" s="25"/>
      <c r="RBK32" s="25"/>
      <c r="RBL32" s="25"/>
      <c r="RBM32" s="25"/>
      <c r="RBN32" s="25"/>
      <c r="RBO32" s="25"/>
      <c r="RBP32" s="25"/>
      <c r="RBQ32" s="25"/>
      <c r="RBR32" s="25"/>
      <c r="RBS32" s="25"/>
      <c r="RBT32" s="25"/>
      <c r="RBU32" s="25"/>
      <c r="RBV32" s="25"/>
      <c r="RBW32" s="25"/>
      <c r="RBX32" s="25"/>
      <c r="RBY32" s="25"/>
      <c r="RBZ32" s="25"/>
      <c r="RCA32" s="25"/>
      <c r="RCB32" s="25"/>
      <c r="RCC32" s="25"/>
      <c r="RCD32" s="25"/>
      <c r="RCE32" s="25"/>
      <c r="RCF32" s="25"/>
      <c r="RCG32" s="25"/>
      <c r="RCH32" s="25"/>
      <c r="RCI32" s="25"/>
      <c r="RCJ32" s="25"/>
      <c r="RCK32" s="25"/>
      <c r="RCL32" s="25"/>
      <c r="RCM32" s="25"/>
      <c r="RCN32" s="25"/>
      <c r="RCO32" s="25"/>
      <c r="RCP32" s="25"/>
      <c r="RCQ32" s="25"/>
      <c r="RCR32" s="25"/>
      <c r="RCS32" s="25"/>
      <c r="RCT32" s="25"/>
      <c r="RCU32" s="25"/>
      <c r="RCV32" s="25"/>
      <c r="RCW32" s="25"/>
      <c r="RCX32" s="25"/>
      <c r="RCY32" s="25"/>
      <c r="RCZ32" s="25"/>
      <c r="RDA32" s="25"/>
      <c r="RDB32" s="25"/>
      <c r="RDC32" s="25"/>
      <c r="RDD32" s="25"/>
      <c r="RDE32" s="25"/>
      <c r="RDF32" s="25"/>
      <c r="RDG32" s="25"/>
      <c r="RDH32" s="25"/>
      <c r="RDI32" s="25"/>
      <c r="RDJ32" s="25"/>
      <c r="RDK32" s="25"/>
      <c r="RDL32" s="25"/>
      <c r="RDM32" s="25"/>
      <c r="RDN32" s="25"/>
      <c r="RDO32" s="25"/>
      <c r="RDP32" s="25"/>
      <c r="RDQ32" s="25"/>
      <c r="RDR32" s="25"/>
      <c r="RDS32" s="25"/>
      <c r="RDT32" s="25"/>
      <c r="RDU32" s="25"/>
      <c r="RDV32" s="25"/>
      <c r="RDW32" s="25"/>
      <c r="RDX32" s="25"/>
      <c r="RDY32" s="25"/>
      <c r="RDZ32" s="25"/>
      <c r="REA32" s="25"/>
      <c r="REB32" s="25"/>
      <c r="REC32" s="25"/>
      <c r="RED32" s="25"/>
      <c r="REE32" s="25"/>
      <c r="REF32" s="25"/>
      <c r="REG32" s="25"/>
      <c r="REH32" s="25"/>
      <c r="REI32" s="25"/>
      <c r="REJ32" s="25"/>
      <c r="REK32" s="25"/>
      <c r="REL32" s="25"/>
      <c r="REM32" s="25"/>
      <c r="REN32" s="25"/>
      <c r="REO32" s="25"/>
      <c r="REP32" s="25"/>
      <c r="REQ32" s="25"/>
      <c r="RER32" s="25"/>
      <c r="RES32" s="25"/>
      <c r="RET32" s="25"/>
      <c r="REU32" s="25"/>
      <c r="REV32" s="25"/>
      <c r="REW32" s="25"/>
      <c r="REX32" s="25"/>
      <c r="REY32" s="25"/>
      <c r="REZ32" s="25"/>
      <c r="RFA32" s="25"/>
      <c r="RFB32" s="25"/>
      <c r="RFC32" s="25"/>
      <c r="RFD32" s="25"/>
      <c r="RFE32" s="25"/>
      <c r="RFF32" s="25"/>
      <c r="RFG32" s="25"/>
      <c r="RFH32" s="25"/>
      <c r="RFI32" s="25"/>
      <c r="RFJ32" s="25"/>
      <c r="RFK32" s="25"/>
      <c r="RFL32" s="25"/>
      <c r="RFM32" s="25"/>
      <c r="RFN32" s="25"/>
      <c r="RFO32" s="25"/>
      <c r="RFP32" s="25"/>
      <c r="RFQ32" s="25"/>
      <c r="RFR32" s="25"/>
      <c r="RFS32" s="25"/>
      <c r="RFT32" s="25"/>
      <c r="RFU32" s="25"/>
      <c r="RFV32" s="25"/>
      <c r="RFW32" s="25"/>
      <c r="RFX32" s="25"/>
      <c r="RFY32" s="25"/>
      <c r="RFZ32" s="25"/>
      <c r="RGA32" s="25"/>
      <c r="RGB32" s="25"/>
      <c r="RGC32" s="25"/>
      <c r="RGD32" s="25"/>
      <c r="RGE32" s="25"/>
      <c r="RGF32" s="25"/>
      <c r="RGG32" s="25"/>
      <c r="RGH32" s="25"/>
      <c r="RGI32" s="25"/>
      <c r="RGJ32" s="25"/>
      <c r="RGK32" s="25"/>
      <c r="RGL32" s="25"/>
      <c r="RGM32" s="25"/>
      <c r="RGN32" s="25"/>
      <c r="RGO32" s="25"/>
      <c r="RGP32" s="25"/>
      <c r="RGQ32" s="25"/>
      <c r="RGR32" s="25"/>
      <c r="RGS32" s="25"/>
      <c r="RGT32" s="25"/>
      <c r="RGU32" s="25"/>
      <c r="RGV32" s="25"/>
      <c r="RGW32" s="25"/>
      <c r="RGX32" s="25"/>
      <c r="RGY32" s="25"/>
      <c r="RGZ32" s="25"/>
      <c r="RHA32" s="25"/>
      <c r="RHB32" s="25"/>
      <c r="RHC32" s="25"/>
      <c r="RHD32" s="25"/>
      <c r="RHE32" s="25"/>
      <c r="RHF32" s="25"/>
      <c r="RHG32" s="25"/>
      <c r="RHH32" s="25"/>
      <c r="RHI32" s="25"/>
      <c r="RHJ32" s="25"/>
      <c r="RHK32" s="25"/>
      <c r="RHL32" s="25"/>
      <c r="RHM32" s="25"/>
      <c r="RHN32" s="25"/>
      <c r="RHO32" s="25"/>
      <c r="RHP32" s="25"/>
      <c r="RHQ32" s="25"/>
      <c r="RHR32" s="25"/>
      <c r="RHS32" s="25"/>
      <c r="RHT32" s="25"/>
      <c r="RHU32" s="25"/>
      <c r="RHV32" s="25"/>
      <c r="RHW32" s="25"/>
      <c r="RHX32" s="25"/>
      <c r="RHY32" s="25"/>
      <c r="RHZ32" s="25"/>
      <c r="RIA32" s="25"/>
      <c r="RIB32" s="25"/>
      <c r="RIC32" s="25"/>
      <c r="RID32" s="25"/>
      <c r="RIE32" s="25"/>
      <c r="RIF32" s="25"/>
      <c r="RIG32" s="25"/>
      <c r="RIH32" s="25"/>
      <c r="RII32" s="25"/>
      <c r="RIJ32" s="25"/>
      <c r="RIK32" s="25"/>
      <c r="RIL32" s="25"/>
      <c r="RIM32" s="25"/>
      <c r="RIN32" s="25"/>
      <c r="RIO32" s="25"/>
      <c r="RIP32" s="25"/>
      <c r="RIQ32" s="25"/>
      <c r="RIR32" s="25"/>
      <c r="RIS32" s="25"/>
      <c r="RIT32" s="25"/>
      <c r="RIU32" s="25"/>
      <c r="RIV32" s="25"/>
      <c r="RIW32" s="25"/>
      <c r="RIX32" s="25"/>
      <c r="RIY32" s="25"/>
      <c r="RIZ32" s="25"/>
      <c r="RJA32" s="25"/>
      <c r="RJB32" s="25"/>
      <c r="RJC32" s="25"/>
      <c r="RJD32" s="25"/>
      <c r="RJE32" s="25"/>
      <c r="RJF32" s="25"/>
      <c r="RJG32" s="25"/>
      <c r="RJH32" s="25"/>
      <c r="RJI32" s="25"/>
      <c r="RJJ32" s="25"/>
      <c r="RJK32" s="25"/>
      <c r="RJL32" s="25"/>
      <c r="RJM32" s="25"/>
      <c r="RJN32" s="25"/>
      <c r="RJO32" s="25"/>
      <c r="RJP32" s="25"/>
      <c r="RJQ32" s="25"/>
      <c r="RJR32" s="25"/>
      <c r="RJS32" s="25"/>
      <c r="RJT32" s="25"/>
      <c r="RJU32" s="25"/>
      <c r="RJV32" s="25"/>
      <c r="RJW32" s="25"/>
      <c r="RJX32" s="25"/>
      <c r="RJY32" s="25"/>
      <c r="RJZ32" s="25"/>
      <c r="RKA32" s="25"/>
      <c r="RKB32" s="25"/>
      <c r="RKC32" s="25"/>
      <c r="RKD32" s="25"/>
      <c r="RKE32" s="25"/>
      <c r="RKF32" s="25"/>
      <c r="RKG32" s="25"/>
      <c r="RKH32" s="25"/>
      <c r="RKI32" s="25"/>
      <c r="RKJ32" s="25"/>
      <c r="RKK32" s="25"/>
      <c r="RKL32" s="25"/>
      <c r="RKM32" s="25"/>
      <c r="RKN32" s="25"/>
      <c r="RKO32" s="25"/>
      <c r="RKP32" s="25"/>
      <c r="RKQ32" s="25"/>
      <c r="RKR32" s="25"/>
      <c r="RKS32" s="25"/>
      <c r="RKT32" s="25"/>
      <c r="RKU32" s="25"/>
      <c r="RKV32" s="25"/>
      <c r="RKW32" s="25"/>
      <c r="RKX32" s="25"/>
      <c r="RKY32" s="25"/>
      <c r="RKZ32" s="25"/>
      <c r="RLA32" s="25"/>
      <c r="RLB32" s="25"/>
      <c r="RLC32" s="25"/>
      <c r="RLD32" s="25"/>
      <c r="RLE32" s="25"/>
      <c r="RLF32" s="25"/>
      <c r="RLG32" s="25"/>
      <c r="RLH32" s="25"/>
      <c r="RLI32" s="25"/>
      <c r="RLJ32" s="25"/>
      <c r="RLK32" s="25"/>
      <c r="RLL32" s="25"/>
      <c r="RLM32" s="25"/>
      <c r="RLN32" s="25"/>
      <c r="RLO32" s="25"/>
      <c r="RLP32" s="25"/>
      <c r="RLQ32" s="25"/>
      <c r="RLR32" s="25"/>
      <c r="RLS32" s="25"/>
      <c r="RLT32" s="25"/>
      <c r="RLU32" s="25"/>
      <c r="RLV32" s="25"/>
      <c r="RLW32" s="25"/>
      <c r="RLX32" s="25"/>
      <c r="RLY32" s="25"/>
      <c r="RLZ32" s="25"/>
      <c r="RMA32" s="25"/>
      <c r="RMB32" s="25"/>
      <c r="RMC32" s="25"/>
      <c r="RMD32" s="25"/>
      <c r="RME32" s="25"/>
      <c r="RMF32" s="25"/>
      <c r="RMG32" s="25"/>
      <c r="RMH32" s="25"/>
      <c r="RMI32" s="25"/>
      <c r="RMJ32" s="25"/>
      <c r="RMK32" s="25"/>
      <c r="RML32" s="25"/>
      <c r="RMM32" s="25"/>
      <c r="RMN32" s="25"/>
      <c r="RMO32" s="25"/>
      <c r="RMP32" s="25"/>
      <c r="RMQ32" s="25"/>
      <c r="RMR32" s="25"/>
      <c r="RMS32" s="25"/>
      <c r="RMT32" s="25"/>
      <c r="RMU32" s="25"/>
      <c r="RMV32" s="25"/>
      <c r="RMW32" s="25"/>
      <c r="RMX32" s="25"/>
      <c r="RMY32" s="25"/>
      <c r="RMZ32" s="25"/>
      <c r="RNA32" s="25"/>
      <c r="RNB32" s="25"/>
      <c r="RNC32" s="25"/>
      <c r="RND32" s="25"/>
      <c r="RNE32" s="25"/>
      <c r="RNF32" s="25"/>
      <c r="RNG32" s="25"/>
      <c r="RNH32" s="25"/>
      <c r="RNI32" s="25"/>
      <c r="RNJ32" s="25"/>
      <c r="RNK32" s="25"/>
      <c r="RNL32" s="25"/>
      <c r="RNM32" s="25"/>
      <c r="RNN32" s="25"/>
      <c r="RNO32" s="25"/>
      <c r="RNP32" s="25"/>
      <c r="RNQ32" s="25"/>
      <c r="RNR32" s="25"/>
      <c r="RNS32" s="25"/>
      <c r="RNT32" s="25"/>
      <c r="RNU32" s="25"/>
      <c r="RNV32" s="25"/>
      <c r="RNW32" s="25"/>
      <c r="RNX32" s="25"/>
      <c r="RNY32" s="25"/>
      <c r="RNZ32" s="25"/>
      <c r="ROA32" s="25"/>
      <c r="ROB32" s="25"/>
      <c r="ROC32" s="25"/>
      <c r="ROD32" s="25"/>
      <c r="ROE32" s="25"/>
      <c r="ROF32" s="25"/>
      <c r="ROG32" s="25"/>
      <c r="ROH32" s="25"/>
      <c r="ROI32" s="25"/>
      <c r="ROJ32" s="25"/>
      <c r="ROK32" s="25"/>
      <c r="ROL32" s="25"/>
      <c r="ROM32" s="25"/>
      <c r="RON32" s="25"/>
      <c r="ROO32" s="25"/>
      <c r="ROP32" s="25"/>
      <c r="ROQ32" s="25"/>
      <c r="ROR32" s="25"/>
      <c r="ROS32" s="25"/>
      <c r="ROT32" s="25"/>
      <c r="ROU32" s="25"/>
      <c r="ROV32" s="25"/>
      <c r="ROW32" s="25"/>
      <c r="ROX32" s="25"/>
      <c r="ROY32" s="25"/>
      <c r="ROZ32" s="25"/>
      <c r="RPA32" s="25"/>
      <c r="RPB32" s="25"/>
      <c r="RPC32" s="25"/>
      <c r="RPD32" s="25"/>
      <c r="RPE32" s="25"/>
      <c r="RPF32" s="25"/>
      <c r="RPG32" s="25"/>
      <c r="RPH32" s="25"/>
      <c r="RPI32" s="25"/>
      <c r="RPJ32" s="25"/>
      <c r="RPK32" s="25"/>
      <c r="RPL32" s="25"/>
      <c r="RPM32" s="25"/>
      <c r="RPN32" s="25"/>
      <c r="RPO32" s="25"/>
      <c r="RPP32" s="25"/>
      <c r="RPQ32" s="25"/>
      <c r="RPR32" s="25"/>
      <c r="RPS32" s="25"/>
      <c r="RPT32" s="25"/>
      <c r="RPU32" s="25"/>
      <c r="RPV32" s="25"/>
      <c r="RPW32" s="25"/>
      <c r="RPX32" s="25"/>
      <c r="RPY32" s="25"/>
      <c r="RPZ32" s="25"/>
      <c r="RQA32" s="25"/>
      <c r="RQB32" s="25"/>
      <c r="RQC32" s="25"/>
      <c r="RQD32" s="25"/>
      <c r="RQE32" s="25"/>
      <c r="RQF32" s="25"/>
      <c r="RQG32" s="25"/>
      <c r="RQH32" s="25"/>
      <c r="RQI32" s="25"/>
      <c r="RQJ32" s="25"/>
      <c r="RQK32" s="25"/>
      <c r="RQL32" s="25"/>
      <c r="RQM32" s="25"/>
      <c r="RQN32" s="25"/>
      <c r="RQO32" s="25"/>
      <c r="RQP32" s="25"/>
      <c r="RQQ32" s="25"/>
      <c r="RQR32" s="25"/>
      <c r="RQS32" s="25"/>
      <c r="RQT32" s="25"/>
      <c r="RQU32" s="25"/>
      <c r="RQV32" s="25"/>
      <c r="RQW32" s="25"/>
      <c r="RQX32" s="25"/>
      <c r="RQY32" s="25"/>
      <c r="RQZ32" s="25"/>
      <c r="RRA32" s="25"/>
      <c r="RRB32" s="25"/>
      <c r="RRC32" s="25"/>
      <c r="RRD32" s="25"/>
      <c r="RRE32" s="25"/>
      <c r="RRF32" s="25"/>
      <c r="RRG32" s="25"/>
      <c r="RRH32" s="25"/>
      <c r="RRI32" s="25"/>
      <c r="RRJ32" s="25"/>
      <c r="RRK32" s="25"/>
      <c r="RRL32" s="25"/>
      <c r="RRM32" s="25"/>
      <c r="RRN32" s="25"/>
      <c r="RRO32" s="25"/>
      <c r="RRP32" s="25"/>
      <c r="RRQ32" s="25"/>
      <c r="RRR32" s="25"/>
      <c r="RRS32" s="25"/>
      <c r="RRT32" s="25"/>
      <c r="RRU32" s="25"/>
      <c r="RRV32" s="25"/>
      <c r="RRW32" s="25"/>
      <c r="RRX32" s="25"/>
      <c r="RRY32" s="25"/>
      <c r="RRZ32" s="25"/>
      <c r="RSA32" s="25"/>
      <c r="RSB32" s="25"/>
      <c r="RSC32" s="25"/>
      <c r="RSD32" s="25"/>
      <c r="RSE32" s="25"/>
      <c r="RSF32" s="25"/>
      <c r="RSG32" s="25"/>
      <c r="RSH32" s="25"/>
      <c r="RSI32" s="25"/>
      <c r="RSJ32" s="25"/>
      <c r="RSK32" s="25"/>
      <c r="RSL32" s="25"/>
      <c r="RSM32" s="25"/>
      <c r="RSN32" s="25"/>
      <c r="RSO32" s="25"/>
      <c r="RSP32" s="25"/>
      <c r="RSQ32" s="25"/>
      <c r="RSR32" s="25"/>
      <c r="RSS32" s="25"/>
      <c r="RST32" s="25"/>
      <c r="RSU32" s="25"/>
      <c r="RSV32" s="25"/>
      <c r="RSW32" s="25"/>
      <c r="RSX32" s="25"/>
      <c r="RSY32" s="25"/>
      <c r="RSZ32" s="25"/>
      <c r="RTA32" s="25"/>
      <c r="RTB32" s="25"/>
      <c r="RTC32" s="25"/>
      <c r="RTD32" s="25"/>
      <c r="RTE32" s="25"/>
      <c r="RTF32" s="25"/>
      <c r="RTG32" s="25"/>
      <c r="RTH32" s="25"/>
      <c r="RTI32" s="25"/>
      <c r="RTJ32" s="25"/>
      <c r="RTK32" s="25"/>
      <c r="RTL32" s="25"/>
      <c r="RTM32" s="25"/>
      <c r="RTN32" s="25"/>
      <c r="RTO32" s="25"/>
      <c r="RTP32" s="25"/>
      <c r="RTQ32" s="25"/>
      <c r="RTR32" s="25"/>
      <c r="RTS32" s="25"/>
      <c r="RTT32" s="25"/>
      <c r="RTU32" s="25"/>
      <c r="RTV32" s="25"/>
      <c r="RTW32" s="25"/>
      <c r="RTX32" s="25"/>
      <c r="RTY32" s="25"/>
      <c r="RTZ32" s="25"/>
      <c r="RUA32" s="25"/>
      <c r="RUB32" s="25"/>
      <c r="RUC32" s="25"/>
      <c r="RUD32" s="25"/>
      <c r="RUE32" s="25"/>
      <c r="RUF32" s="25"/>
      <c r="RUG32" s="25"/>
      <c r="RUH32" s="25"/>
      <c r="RUI32" s="25"/>
      <c r="RUJ32" s="25"/>
      <c r="RUK32" s="25"/>
      <c r="RUL32" s="25"/>
      <c r="RUM32" s="25"/>
      <c r="RUN32" s="25"/>
      <c r="RUO32" s="25"/>
      <c r="RUP32" s="25"/>
      <c r="RUQ32" s="25"/>
      <c r="RUR32" s="25"/>
      <c r="RUS32" s="25"/>
      <c r="RUT32" s="25"/>
      <c r="RUU32" s="25"/>
      <c r="RUV32" s="25"/>
      <c r="RUW32" s="25"/>
      <c r="RUX32" s="25"/>
      <c r="RUY32" s="25"/>
      <c r="RUZ32" s="25"/>
      <c r="RVA32" s="25"/>
      <c r="RVB32" s="25"/>
      <c r="RVC32" s="25"/>
      <c r="RVD32" s="25"/>
      <c r="RVE32" s="25"/>
      <c r="RVF32" s="25"/>
      <c r="RVG32" s="25"/>
      <c r="RVH32" s="25"/>
      <c r="RVI32" s="25"/>
      <c r="RVJ32" s="25"/>
      <c r="RVK32" s="25"/>
      <c r="RVL32" s="25"/>
      <c r="RVM32" s="25"/>
      <c r="RVN32" s="25"/>
      <c r="RVO32" s="25"/>
      <c r="RVP32" s="25"/>
      <c r="RVQ32" s="25"/>
      <c r="RVR32" s="25"/>
      <c r="RVS32" s="25"/>
      <c r="RVT32" s="25"/>
      <c r="RVU32" s="25"/>
      <c r="RVV32" s="25"/>
      <c r="RVW32" s="25"/>
      <c r="RVX32" s="25"/>
      <c r="RVY32" s="25"/>
      <c r="RVZ32" s="25"/>
      <c r="RWA32" s="25"/>
      <c r="RWB32" s="25"/>
      <c r="RWC32" s="25"/>
      <c r="RWD32" s="25"/>
      <c r="RWE32" s="25"/>
      <c r="RWF32" s="25"/>
      <c r="RWG32" s="25"/>
      <c r="RWH32" s="25"/>
      <c r="RWI32" s="25"/>
      <c r="RWJ32" s="25"/>
      <c r="RWK32" s="25"/>
      <c r="RWL32" s="25"/>
      <c r="RWM32" s="25"/>
      <c r="RWN32" s="25"/>
      <c r="RWO32" s="25"/>
      <c r="RWP32" s="25"/>
      <c r="RWQ32" s="25"/>
      <c r="RWR32" s="25"/>
      <c r="RWS32" s="25"/>
      <c r="RWT32" s="25"/>
      <c r="RWU32" s="25"/>
      <c r="RWV32" s="25"/>
      <c r="RWW32" s="25"/>
      <c r="RWX32" s="25"/>
      <c r="RWY32" s="25"/>
      <c r="RWZ32" s="25"/>
      <c r="RXA32" s="25"/>
      <c r="RXB32" s="25"/>
      <c r="RXC32" s="25"/>
      <c r="RXD32" s="25"/>
      <c r="RXE32" s="25"/>
      <c r="RXF32" s="25"/>
      <c r="RXG32" s="25"/>
      <c r="RXH32" s="25"/>
      <c r="RXI32" s="25"/>
      <c r="RXJ32" s="25"/>
      <c r="RXK32" s="25"/>
      <c r="RXL32" s="25"/>
      <c r="RXM32" s="25"/>
      <c r="RXN32" s="25"/>
      <c r="RXO32" s="25"/>
      <c r="RXP32" s="25"/>
      <c r="RXQ32" s="25"/>
      <c r="RXR32" s="25"/>
      <c r="RXS32" s="25"/>
      <c r="RXT32" s="25"/>
      <c r="RXU32" s="25"/>
      <c r="RXV32" s="25"/>
      <c r="RXW32" s="25"/>
      <c r="RXX32" s="25"/>
      <c r="RXY32" s="25"/>
      <c r="RXZ32" s="25"/>
      <c r="RYA32" s="25"/>
      <c r="RYB32" s="25"/>
      <c r="RYC32" s="25"/>
      <c r="RYD32" s="25"/>
      <c r="RYE32" s="25"/>
      <c r="RYF32" s="25"/>
      <c r="RYG32" s="25"/>
      <c r="RYH32" s="25"/>
      <c r="RYI32" s="25"/>
      <c r="RYJ32" s="25"/>
      <c r="RYK32" s="25"/>
      <c r="RYL32" s="25"/>
      <c r="RYM32" s="25"/>
      <c r="RYN32" s="25"/>
      <c r="RYO32" s="25"/>
      <c r="RYP32" s="25"/>
      <c r="RYQ32" s="25"/>
      <c r="RYR32" s="25"/>
      <c r="RYS32" s="25"/>
      <c r="RYT32" s="25"/>
      <c r="RYU32" s="25"/>
      <c r="RYV32" s="25"/>
      <c r="RYW32" s="25"/>
      <c r="RYX32" s="25"/>
      <c r="RYY32" s="25"/>
      <c r="RYZ32" s="25"/>
      <c r="RZA32" s="25"/>
      <c r="RZB32" s="25"/>
      <c r="RZC32" s="25"/>
      <c r="RZD32" s="25"/>
      <c r="RZE32" s="25"/>
      <c r="RZF32" s="25"/>
      <c r="RZG32" s="25"/>
      <c r="RZH32" s="25"/>
      <c r="RZI32" s="25"/>
      <c r="RZJ32" s="25"/>
      <c r="RZK32" s="25"/>
      <c r="RZL32" s="25"/>
      <c r="RZM32" s="25"/>
      <c r="RZN32" s="25"/>
      <c r="RZO32" s="25"/>
      <c r="RZP32" s="25"/>
      <c r="RZQ32" s="25"/>
      <c r="RZR32" s="25"/>
      <c r="RZS32" s="25"/>
      <c r="RZT32" s="25"/>
      <c r="RZU32" s="25"/>
      <c r="RZV32" s="25"/>
      <c r="RZW32" s="25"/>
      <c r="RZX32" s="25"/>
      <c r="RZY32" s="25"/>
      <c r="RZZ32" s="25"/>
      <c r="SAA32" s="25"/>
      <c r="SAB32" s="25"/>
      <c r="SAC32" s="25"/>
      <c r="SAD32" s="25"/>
      <c r="SAE32" s="25"/>
      <c r="SAF32" s="25"/>
      <c r="SAG32" s="25"/>
      <c r="SAH32" s="25"/>
      <c r="SAI32" s="25"/>
      <c r="SAJ32" s="25"/>
      <c r="SAK32" s="25"/>
      <c r="SAL32" s="25"/>
      <c r="SAM32" s="25"/>
      <c r="SAN32" s="25"/>
      <c r="SAO32" s="25"/>
      <c r="SAP32" s="25"/>
      <c r="SAQ32" s="25"/>
      <c r="SAR32" s="25"/>
      <c r="SAS32" s="25"/>
      <c r="SAT32" s="25"/>
      <c r="SAU32" s="25"/>
      <c r="SAV32" s="25"/>
      <c r="SAW32" s="25"/>
      <c r="SAX32" s="25"/>
      <c r="SAY32" s="25"/>
      <c r="SAZ32" s="25"/>
      <c r="SBA32" s="25"/>
      <c r="SBB32" s="25"/>
      <c r="SBC32" s="25"/>
      <c r="SBD32" s="25"/>
      <c r="SBE32" s="25"/>
      <c r="SBF32" s="25"/>
      <c r="SBG32" s="25"/>
      <c r="SBH32" s="25"/>
      <c r="SBI32" s="25"/>
      <c r="SBJ32" s="25"/>
      <c r="SBK32" s="25"/>
      <c r="SBL32" s="25"/>
      <c r="SBM32" s="25"/>
      <c r="SBN32" s="25"/>
      <c r="SBO32" s="25"/>
      <c r="SBP32" s="25"/>
      <c r="SBQ32" s="25"/>
      <c r="SBR32" s="25"/>
      <c r="SBS32" s="25"/>
      <c r="SBT32" s="25"/>
      <c r="SBU32" s="25"/>
      <c r="SBV32" s="25"/>
      <c r="SBW32" s="25"/>
      <c r="SBX32" s="25"/>
      <c r="SBY32" s="25"/>
      <c r="SBZ32" s="25"/>
      <c r="SCA32" s="25"/>
      <c r="SCB32" s="25"/>
      <c r="SCC32" s="25"/>
      <c r="SCD32" s="25"/>
      <c r="SCE32" s="25"/>
      <c r="SCF32" s="25"/>
      <c r="SCG32" s="25"/>
      <c r="SCH32" s="25"/>
      <c r="SCI32" s="25"/>
      <c r="SCJ32" s="25"/>
      <c r="SCK32" s="25"/>
      <c r="SCL32" s="25"/>
      <c r="SCM32" s="25"/>
      <c r="SCN32" s="25"/>
      <c r="SCO32" s="25"/>
      <c r="SCP32" s="25"/>
      <c r="SCQ32" s="25"/>
      <c r="SCR32" s="25"/>
      <c r="SCS32" s="25"/>
      <c r="SCT32" s="25"/>
      <c r="SCU32" s="25"/>
      <c r="SCV32" s="25"/>
      <c r="SCW32" s="25"/>
      <c r="SCX32" s="25"/>
      <c r="SCY32" s="25"/>
      <c r="SCZ32" s="25"/>
      <c r="SDA32" s="25"/>
      <c r="SDB32" s="25"/>
      <c r="SDC32" s="25"/>
      <c r="SDD32" s="25"/>
      <c r="SDE32" s="25"/>
      <c r="SDF32" s="25"/>
      <c r="SDG32" s="25"/>
      <c r="SDH32" s="25"/>
      <c r="SDI32" s="25"/>
      <c r="SDJ32" s="25"/>
      <c r="SDK32" s="25"/>
      <c r="SDL32" s="25"/>
      <c r="SDM32" s="25"/>
      <c r="SDN32" s="25"/>
      <c r="SDO32" s="25"/>
      <c r="SDP32" s="25"/>
      <c r="SDQ32" s="25"/>
      <c r="SDR32" s="25"/>
      <c r="SDS32" s="25"/>
      <c r="SDT32" s="25"/>
      <c r="SDU32" s="25"/>
      <c r="SDV32" s="25"/>
      <c r="SDW32" s="25"/>
      <c r="SDX32" s="25"/>
      <c r="SDY32" s="25"/>
      <c r="SDZ32" s="25"/>
      <c r="SEA32" s="25"/>
      <c r="SEB32" s="25"/>
      <c r="SEC32" s="25"/>
      <c r="SED32" s="25"/>
      <c r="SEE32" s="25"/>
      <c r="SEF32" s="25"/>
      <c r="SEG32" s="25"/>
      <c r="SEH32" s="25"/>
      <c r="SEI32" s="25"/>
      <c r="SEJ32" s="25"/>
      <c r="SEK32" s="25"/>
      <c r="SEL32" s="25"/>
      <c r="SEM32" s="25"/>
      <c r="SEN32" s="25"/>
      <c r="SEO32" s="25"/>
      <c r="SEP32" s="25"/>
      <c r="SEQ32" s="25"/>
      <c r="SER32" s="25"/>
      <c r="SES32" s="25"/>
      <c r="SET32" s="25"/>
      <c r="SEU32" s="25"/>
      <c r="SEV32" s="25"/>
      <c r="SEW32" s="25"/>
      <c r="SEX32" s="25"/>
      <c r="SEY32" s="25"/>
      <c r="SEZ32" s="25"/>
      <c r="SFA32" s="25"/>
      <c r="SFB32" s="25"/>
      <c r="SFC32" s="25"/>
      <c r="SFD32" s="25"/>
      <c r="SFE32" s="25"/>
      <c r="SFF32" s="25"/>
      <c r="SFG32" s="25"/>
      <c r="SFH32" s="25"/>
      <c r="SFI32" s="25"/>
      <c r="SFJ32" s="25"/>
      <c r="SFK32" s="25"/>
      <c r="SFL32" s="25"/>
      <c r="SFM32" s="25"/>
      <c r="SFN32" s="25"/>
      <c r="SFO32" s="25"/>
      <c r="SFP32" s="25"/>
      <c r="SFQ32" s="25"/>
      <c r="SFR32" s="25"/>
      <c r="SFS32" s="25"/>
      <c r="SFT32" s="25"/>
      <c r="SFU32" s="25"/>
      <c r="SFV32" s="25"/>
      <c r="SFW32" s="25"/>
      <c r="SFX32" s="25"/>
      <c r="SFY32" s="25"/>
      <c r="SFZ32" s="25"/>
      <c r="SGA32" s="25"/>
      <c r="SGB32" s="25"/>
      <c r="SGC32" s="25"/>
      <c r="SGD32" s="25"/>
      <c r="SGE32" s="25"/>
      <c r="SGF32" s="25"/>
      <c r="SGG32" s="25"/>
      <c r="SGH32" s="25"/>
      <c r="SGI32" s="25"/>
      <c r="SGJ32" s="25"/>
      <c r="SGK32" s="25"/>
      <c r="SGL32" s="25"/>
      <c r="SGM32" s="25"/>
      <c r="SGN32" s="25"/>
      <c r="SGO32" s="25"/>
      <c r="SGP32" s="25"/>
      <c r="SGQ32" s="25"/>
      <c r="SGR32" s="25"/>
      <c r="SGS32" s="25"/>
      <c r="SGT32" s="25"/>
      <c r="SGU32" s="25"/>
      <c r="SGV32" s="25"/>
      <c r="SGW32" s="25"/>
      <c r="SGX32" s="25"/>
      <c r="SGY32" s="25"/>
      <c r="SGZ32" s="25"/>
      <c r="SHA32" s="25"/>
      <c r="SHB32" s="25"/>
      <c r="SHC32" s="25"/>
      <c r="SHD32" s="25"/>
      <c r="SHE32" s="25"/>
      <c r="SHF32" s="25"/>
      <c r="SHG32" s="25"/>
      <c r="SHH32" s="25"/>
      <c r="SHI32" s="25"/>
      <c r="SHJ32" s="25"/>
      <c r="SHK32" s="25"/>
      <c r="SHL32" s="25"/>
      <c r="SHM32" s="25"/>
      <c r="SHN32" s="25"/>
      <c r="SHO32" s="25"/>
      <c r="SHP32" s="25"/>
      <c r="SHQ32" s="25"/>
      <c r="SHR32" s="25"/>
      <c r="SHS32" s="25"/>
      <c r="SHT32" s="25"/>
      <c r="SHU32" s="25"/>
      <c r="SHV32" s="25"/>
      <c r="SHW32" s="25"/>
      <c r="SHX32" s="25"/>
      <c r="SHY32" s="25"/>
      <c r="SHZ32" s="25"/>
      <c r="SIA32" s="25"/>
      <c r="SIB32" s="25"/>
      <c r="SIC32" s="25"/>
      <c r="SID32" s="25"/>
      <c r="SIE32" s="25"/>
      <c r="SIF32" s="25"/>
      <c r="SIG32" s="25"/>
      <c r="SIH32" s="25"/>
      <c r="SII32" s="25"/>
      <c r="SIJ32" s="25"/>
      <c r="SIK32" s="25"/>
      <c r="SIL32" s="25"/>
      <c r="SIM32" s="25"/>
      <c r="SIN32" s="25"/>
      <c r="SIO32" s="25"/>
      <c r="SIP32" s="25"/>
      <c r="SIQ32" s="25"/>
      <c r="SIR32" s="25"/>
      <c r="SIS32" s="25"/>
      <c r="SIT32" s="25"/>
      <c r="SIU32" s="25"/>
      <c r="SIV32" s="25"/>
      <c r="SIW32" s="25"/>
      <c r="SIX32" s="25"/>
      <c r="SIY32" s="25"/>
      <c r="SIZ32" s="25"/>
      <c r="SJA32" s="25"/>
      <c r="SJB32" s="25"/>
      <c r="SJC32" s="25"/>
      <c r="SJD32" s="25"/>
      <c r="SJE32" s="25"/>
      <c r="SJF32" s="25"/>
      <c r="SJG32" s="25"/>
      <c r="SJH32" s="25"/>
      <c r="SJI32" s="25"/>
      <c r="SJJ32" s="25"/>
      <c r="SJK32" s="25"/>
      <c r="SJL32" s="25"/>
      <c r="SJM32" s="25"/>
      <c r="SJN32" s="25"/>
      <c r="SJO32" s="25"/>
      <c r="SJP32" s="25"/>
      <c r="SJQ32" s="25"/>
      <c r="SJR32" s="25"/>
      <c r="SJS32" s="25"/>
      <c r="SJT32" s="25"/>
      <c r="SJU32" s="25"/>
      <c r="SJV32" s="25"/>
      <c r="SJW32" s="25"/>
      <c r="SJX32" s="25"/>
      <c r="SJY32" s="25"/>
      <c r="SJZ32" s="25"/>
      <c r="SKA32" s="25"/>
      <c r="SKB32" s="25"/>
      <c r="SKC32" s="25"/>
      <c r="SKD32" s="25"/>
      <c r="SKE32" s="25"/>
      <c r="SKF32" s="25"/>
      <c r="SKG32" s="25"/>
      <c r="SKH32" s="25"/>
      <c r="SKI32" s="25"/>
      <c r="SKJ32" s="25"/>
      <c r="SKK32" s="25"/>
      <c r="SKL32" s="25"/>
      <c r="SKM32" s="25"/>
      <c r="SKN32" s="25"/>
      <c r="SKO32" s="25"/>
      <c r="SKP32" s="25"/>
      <c r="SKQ32" s="25"/>
      <c r="SKR32" s="25"/>
      <c r="SKS32" s="25"/>
      <c r="SKT32" s="25"/>
      <c r="SKU32" s="25"/>
      <c r="SKV32" s="25"/>
      <c r="SKW32" s="25"/>
      <c r="SKX32" s="25"/>
      <c r="SKY32" s="25"/>
      <c r="SKZ32" s="25"/>
      <c r="SLA32" s="25"/>
      <c r="SLB32" s="25"/>
      <c r="SLC32" s="25"/>
      <c r="SLD32" s="25"/>
      <c r="SLE32" s="25"/>
      <c r="SLF32" s="25"/>
      <c r="SLG32" s="25"/>
      <c r="SLH32" s="25"/>
      <c r="SLI32" s="25"/>
      <c r="SLJ32" s="25"/>
      <c r="SLK32" s="25"/>
      <c r="SLL32" s="25"/>
      <c r="SLM32" s="25"/>
      <c r="SLN32" s="25"/>
      <c r="SLO32" s="25"/>
      <c r="SLP32" s="25"/>
      <c r="SLQ32" s="25"/>
      <c r="SLR32" s="25"/>
      <c r="SLS32" s="25"/>
      <c r="SLT32" s="25"/>
      <c r="SLU32" s="25"/>
      <c r="SLV32" s="25"/>
      <c r="SLW32" s="25"/>
      <c r="SLX32" s="25"/>
      <c r="SLY32" s="25"/>
      <c r="SLZ32" s="25"/>
      <c r="SMA32" s="25"/>
      <c r="SMB32" s="25"/>
      <c r="SMC32" s="25"/>
      <c r="SMD32" s="25"/>
      <c r="SME32" s="25"/>
      <c r="SMF32" s="25"/>
      <c r="SMG32" s="25"/>
      <c r="SMH32" s="25"/>
      <c r="SMI32" s="25"/>
      <c r="SMJ32" s="25"/>
      <c r="SMK32" s="25"/>
      <c r="SML32" s="25"/>
      <c r="SMM32" s="25"/>
      <c r="SMN32" s="25"/>
      <c r="SMO32" s="25"/>
      <c r="SMP32" s="25"/>
      <c r="SMQ32" s="25"/>
      <c r="SMR32" s="25"/>
      <c r="SMS32" s="25"/>
      <c r="SMT32" s="25"/>
      <c r="SMU32" s="25"/>
      <c r="SMV32" s="25"/>
      <c r="SMW32" s="25"/>
      <c r="SMX32" s="25"/>
      <c r="SMY32" s="25"/>
      <c r="SMZ32" s="25"/>
      <c r="SNA32" s="25"/>
      <c r="SNB32" s="25"/>
      <c r="SNC32" s="25"/>
      <c r="SND32" s="25"/>
      <c r="SNE32" s="25"/>
      <c r="SNF32" s="25"/>
      <c r="SNG32" s="25"/>
      <c r="SNH32" s="25"/>
      <c r="SNI32" s="25"/>
      <c r="SNJ32" s="25"/>
      <c r="SNK32" s="25"/>
      <c r="SNL32" s="25"/>
      <c r="SNM32" s="25"/>
      <c r="SNN32" s="25"/>
      <c r="SNO32" s="25"/>
      <c r="SNP32" s="25"/>
      <c r="SNQ32" s="25"/>
      <c r="SNR32" s="25"/>
      <c r="SNS32" s="25"/>
      <c r="SNT32" s="25"/>
      <c r="SNU32" s="25"/>
      <c r="SNV32" s="25"/>
      <c r="SNW32" s="25"/>
      <c r="SNX32" s="25"/>
      <c r="SNY32" s="25"/>
      <c r="SNZ32" s="25"/>
      <c r="SOA32" s="25"/>
      <c r="SOB32" s="25"/>
      <c r="SOC32" s="25"/>
      <c r="SOD32" s="25"/>
      <c r="SOE32" s="25"/>
      <c r="SOF32" s="25"/>
      <c r="SOG32" s="25"/>
      <c r="SOH32" s="25"/>
      <c r="SOI32" s="25"/>
      <c r="SOJ32" s="25"/>
      <c r="SOK32" s="25"/>
      <c r="SOL32" s="25"/>
      <c r="SOM32" s="25"/>
      <c r="SON32" s="25"/>
      <c r="SOO32" s="25"/>
      <c r="SOP32" s="25"/>
      <c r="SOQ32" s="25"/>
      <c r="SOR32" s="25"/>
      <c r="SOS32" s="25"/>
      <c r="SOT32" s="25"/>
      <c r="SOU32" s="25"/>
      <c r="SOV32" s="25"/>
      <c r="SOW32" s="25"/>
      <c r="SOX32" s="25"/>
      <c r="SOY32" s="25"/>
      <c r="SOZ32" s="25"/>
      <c r="SPA32" s="25"/>
      <c r="SPB32" s="25"/>
      <c r="SPC32" s="25"/>
      <c r="SPD32" s="25"/>
      <c r="SPE32" s="25"/>
      <c r="SPF32" s="25"/>
      <c r="SPG32" s="25"/>
      <c r="SPH32" s="25"/>
      <c r="SPI32" s="25"/>
      <c r="SPJ32" s="25"/>
      <c r="SPK32" s="25"/>
      <c r="SPL32" s="25"/>
      <c r="SPM32" s="25"/>
      <c r="SPN32" s="25"/>
      <c r="SPO32" s="25"/>
      <c r="SPP32" s="25"/>
      <c r="SPQ32" s="25"/>
      <c r="SPR32" s="25"/>
      <c r="SPS32" s="25"/>
      <c r="SPT32" s="25"/>
      <c r="SPU32" s="25"/>
      <c r="SPV32" s="25"/>
      <c r="SPW32" s="25"/>
      <c r="SPX32" s="25"/>
      <c r="SPY32" s="25"/>
      <c r="SPZ32" s="25"/>
      <c r="SQA32" s="25"/>
      <c r="SQB32" s="25"/>
      <c r="SQC32" s="25"/>
      <c r="SQD32" s="25"/>
      <c r="SQE32" s="25"/>
      <c r="SQF32" s="25"/>
      <c r="SQG32" s="25"/>
      <c r="SQH32" s="25"/>
      <c r="SQI32" s="25"/>
      <c r="SQJ32" s="25"/>
      <c r="SQK32" s="25"/>
      <c r="SQL32" s="25"/>
      <c r="SQM32" s="25"/>
      <c r="SQN32" s="25"/>
      <c r="SQO32" s="25"/>
      <c r="SQP32" s="25"/>
      <c r="SQQ32" s="25"/>
      <c r="SQR32" s="25"/>
      <c r="SQS32" s="25"/>
      <c r="SQT32" s="25"/>
      <c r="SQU32" s="25"/>
      <c r="SQV32" s="25"/>
      <c r="SQW32" s="25"/>
      <c r="SQX32" s="25"/>
      <c r="SQY32" s="25"/>
      <c r="SQZ32" s="25"/>
      <c r="SRA32" s="25"/>
      <c r="SRB32" s="25"/>
      <c r="SRC32" s="25"/>
      <c r="SRD32" s="25"/>
      <c r="SRE32" s="25"/>
      <c r="SRF32" s="25"/>
      <c r="SRG32" s="25"/>
      <c r="SRH32" s="25"/>
      <c r="SRI32" s="25"/>
      <c r="SRJ32" s="25"/>
      <c r="SRK32" s="25"/>
      <c r="SRL32" s="25"/>
      <c r="SRM32" s="25"/>
      <c r="SRN32" s="25"/>
      <c r="SRO32" s="25"/>
      <c r="SRP32" s="25"/>
      <c r="SRQ32" s="25"/>
      <c r="SRR32" s="25"/>
      <c r="SRS32" s="25"/>
      <c r="SRT32" s="25"/>
      <c r="SRU32" s="25"/>
      <c r="SRV32" s="25"/>
      <c r="SRW32" s="25"/>
      <c r="SRX32" s="25"/>
      <c r="SRY32" s="25"/>
      <c r="SRZ32" s="25"/>
      <c r="SSA32" s="25"/>
      <c r="SSB32" s="25"/>
      <c r="SSC32" s="25"/>
      <c r="SSD32" s="25"/>
      <c r="SSE32" s="25"/>
      <c r="SSF32" s="25"/>
      <c r="SSG32" s="25"/>
      <c r="SSH32" s="25"/>
      <c r="SSI32" s="25"/>
      <c r="SSJ32" s="25"/>
      <c r="SSK32" s="25"/>
      <c r="SSL32" s="25"/>
      <c r="SSM32" s="25"/>
      <c r="SSN32" s="25"/>
      <c r="SSO32" s="25"/>
      <c r="SSP32" s="25"/>
      <c r="SSQ32" s="25"/>
      <c r="SSR32" s="25"/>
      <c r="SSS32" s="25"/>
      <c r="SST32" s="25"/>
      <c r="SSU32" s="25"/>
      <c r="SSV32" s="25"/>
      <c r="SSW32" s="25"/>
      <c r="SSX32" s="25"/>
      <c r="SSY32" s="25"/>
      <c r="SSZ32" s="25"/>
      <c r="STA32" s="25"/>
      <c r="STB32" s="25"/>
      <c r="STC32" s="25"/>
      <c r="STD32" s="25"/>
      <c r="STE32" s="25"/>
      <c r="STF32" s="25"/>
      <c r="STG32" s="25"/>
      <c r="STH32" s="25"/>
      <c r="STI32" s="25"/>
      <c r="STJ32" s="25"/>
      <c r="STK32" s="25"/>
      <c r="STL32" s="25"/>
      <c r="STM32" s="25"/>
      <c r="STN32" s="25"/>
      <c r="STO32" s="25"/>
      <c r="STP32" s="25"/>
      <c r="STQ32" s="25"/>
      <c r="STR32" s="25"/>
      <c r="STS32" s="25"/>
      <c r="STT32" s="25"/>
      <c r="STU32" s="25"/>
      <c r="STV32" s="25"/>
      <c r="STW32" s="25"/>
      <c r="STX32" s="25"/>
      <c r="STY32" s="25"/>
      <c r="STZ32" s="25"/>
      <c r="SUA32" s="25"/>
      <c r="SUB32" s="25"/>
      <c r="SUC32" s="25"/>
      <c r="SUD32" s="25"/>
      <c r="SUE32" s="25"/>
      <c r="SUF32" s="25"/>
      <c r="SUG32" s="25"/>
      <c r="SUH32" s="25"/>
      <c r="SUI32" s="25"/>
      <c r="SUJ32" s="25"/>
      <c r="SUK32" s="25"/>
      <c r="SUL32" s="25"/>
      <c r="SUM32" s="25"/>
      <c r="SUN32" s="25"/>
      <c r="SUO32" s="25"/>
      <c r="SUP32" s="25"/>
      <c r="SUQ32" s="25"/>
      <c r="SUR32" s="25"/>
      <c r="SUS32" s="25"/>
      <c r="SUT32" s="25"/>
      <c r="SUU32" s="25"/>
      <c r="SUV32" s="25"/>
      <c r="SUW32" s="25"/>
      <c r="SUX32" s="25"/>
      <c r="SUY32" s="25"/>
      <c r="SUZ32" s="25"/>
      <c r="SVA32" s="25"/>
      <c r="SVB32" s="25"/>
      <c r="SVC32" s="25"/>
      <c r="SVD32" s="25"/>
      <c r="SVE32" s="25"/>
      <c r="SVF32" s="25"/>
      <c r="SVG32" s="25"/>
      <c r="SVH32" s="25"/>
      <c r="SVI32" s="25"/>
      <c r="SVJ32" s="25"/>
      <c r="SVK32" s="25"/>
      <c r="SVL32" s="25"/>
      <c r="SVM32" s="25"/>
      <c r="SVN32" s="25"/>
      <c r="SVO32" s="25"/>
      <c r="SVP32" s="25"/>
      <c r="SVQ32" s="25"/>
      <c r="SVR32" s="25"/>
      <c r="SVS32" s="25"/>
      <c r="SVT32" s="25"/>
      <c r="SVU32" s="25"/>
      <c r="SVV32" s="25"/>
      <c r="SVW32" s="25"/>
      <c r="SVX32" s="25"/>
      <c r="SVY32" s="25"/>
      <c r="SVZ32" s="25"/>
      <c r="SWA32" s="25"/>
      <c r="SWB32" s="25"/>
      <c r="SWC32" s="25"/>
      <c r="SWD32" s="25"/>
      <c r="SWE32" s="25"/>
      <c r="SWF32" s="25"/>
      <c r="SWG32" s="25"/>
      <c r="SWH32" s="25"/>
      <c r="SWI32" s="25"/>
      <c r="SWJ32" s="25"/>
      <c r="SWK32" s="25"/>
      <c r="SWL32" s="25"/>
      <c r="SWM32" s="25"/>
      <c r="SWN32" s="25"/>
      <c r="SWO32" s="25"/>
      <c r="SWP32" s="25"/>
      <c r="SWQ32" s="25"/>
      <c r="SWR32" s="25"/>
      <c r="SWS32" s="25"/>
      <c r="SWT32" s="25"/>
      <c r="SWU32" s="25"/>
      <c r="SWV32" s="25"/>
      <c r="SWW32" s="25"/>
      <c r="SWX32" s="25"/>
      <c r="SWY32" s="25"/>
      <c r="SWZ32" s="25"/>
      <c r="SXA32" s="25"/>
      <c r="SXB32" s="25"/>
      <c r="SXC32" s="25"/>
      <c r="SXD32" s="25"/>
      <c r="SXE32" s="25"/>
      <c r="SXF32" s="25"/>
      <c r="SXG32" s="25"/>
      <c r="SXH32" s="25"/>
      <c r="SXI32" s="25"/>
      <c r="SXJ32" s="25"/>
      <c r="SXK32" s="25"/>
      <c r="SXL32" s="25"/>
      <c r="SXM32" s="25"/>
      <c r="SXN32" s="25"/>
      <c r="SXO32" s="25"/>
      <c r="SXP32" s="25"/>
      <c r="SXQ32" s="25"/>
      <c r="SXR32" s="25"/>
      <c r="SXS32" s="25"/>
      <c r="SXT32" s="25"/>
      <c r="SXU32" s="25"/>
      <c r="SXV32" s="25"/>
      <c r="SXW32" s="25"/>
      <c r="SXX32" s="25"/>
      <c r="SXY32" s="25"/>
      <c r="SXZ32" s="25"/>
      <c r="SYA32" s="25"/>
      <c r="SYB32" s="25"/>
      <c r="SYC32" s="25"/>
      <c r="SYD32" s="25"/>
      <c r="SYE32" s="25"/>
      <c r="SYF32" s="25"/>
      <c r="SYG32" s="25"/>
      <c r="SYH32" s="25"/>
      <c r="SYI32" s="25"/>
      <c r="SYJ32" s="25"/>
      <c r="SYK32" s="25"/>
      <c r="SYL32" s="25"/>
      <c r="SYM32" s="25"/>
      <c r="SYN32" s="25"/>
      <c r="SYO32" s="25"/>
      <c r="SYP32" s="25"/>
      <c r="SYQ32" s="25"/>
      <c r="SYR32" s="25"/>
      <c r="SYS32" s="25"/>
      <c r="SYT32" s="25"/>
      <c r="SYU32" s="25"/>
      <c r="SYV32" s="25"/>
      <c r="SYW32" s="25"/>
      <c r="SYX32" s="25"/>
      <c r="SYY32" s="25"/>
      <c r="SYZ32" s="25"/>
      <c r="SZA32" s="25"/>
      <c r="SZB32" s="25"/>
      <c r="SZC32" s="25"/>
      <c r="SZD32" s="25"/>
      <c r="SZE32" s="25"/>
      <c r="SZF32" s="25"/>
      <c r="SZG32" s="25"/>
      <c r="SZH32" s="25"/>
      <c r="SZI32" s="25"/>
      <c r="SZJ32" s="25"/>
      <c r="SZK32" s="25"/>
      <c r="SZL32" s="25"/>
      <c r="SZM32" s="25"/>
      <c r="SZN32" s="25"/>
      <c r="SZO32" s="25"/>
      <c r="SZP32" s="25"/>
      <c r="SZQ32" s="25"/>
      <c r="SZR32" s="25"/>
      <c r="SZS32" s="25"/>
      <c r="SZT32" s="25"/>
      <c r="SZU32" s="25"/>
      <c r="SZV32" s="25"/>
      <c r="SZW32" s="25"/>
      <c r="SZX32" s="25"/>
      <c r="SZY32" s="25"/>
      <c r="SZZ32" s="25"/>
      <c r="TAA32" s="25"/>
      <c r="TAB32" s="25"/>
      <c r="TAC32" s="25"/>
      <c r="TAD32" s="25"/>
      <c r="TAE32" s="25"/>
      <c r="TAF32" s="25"/>
      <c r="TAG32" s="25"/>
      <c r="TAH32" s="25"/>
      <c r="TAI32" s="25"/>
      <c r="TAJ32" s="25"/>
      <c r="TAK32" s="25"/>
      <c r="TAL32" s="25"/>
      <c r="TAM32" s="25"/>
      <c r="TAN32" s="25"/>
      <c r="TAO32" s="25"/>
      <c r="TAP32" s="25"/>
      <c r="TAQ32" s="25"/>
      <c r="TAR32" s="25"/>
      <c r="TAS32" s="25"/>
      <c r="TAT32" s="25"/>
      <c r="TAU32" s="25"/>
      <c r="TAV32" s="25"/>
      <c r="TAW32" s="25"/>
      <c r="TAX32" s="25"/>
      <c r="TAY32" s="25"/>
      <c r="TAZ32" s="25"/>
      <c r="TBA32" s="25"/>
      <c r="TBB32" s="25"/>
      <c r="TBC32" s="25"/>
      <c r="TBD32" s="25"/>
      <c r="TBE32" s="25"/>
      <c r="TBF32" s="25"/>
      <c r="TBG32" s="25"/>
      <c r="TBH32" s="25"/>
      <c r="TBI32" s="25"/>
      <c r="TBJ32" s="25"/>
      <c r="TBK32" s="25"/>
      <c r="TBL32" s="25"/>
      <c r="TBM32" s="25"/>
      <c r="TBN32" s="25"/>
      <c r="TBO32" s="25"/>
      <c r="TBP32" s="25"/>
      <c r="TBQ32" s="25"/>
      <c r="TBR32" s="25"/>
      <c r="TBS32" s="25"/>
      <c r="TBT32" s="25"/>
      <c r="TBU32" s="25"/>
      <c r="TBV32" s="25"/>
      <c r="TBW32" s="25"/>
      <c r="TBX32" s="25"/>
      <c r="TBY32" s="25"/>
      <c r="TBZ32" s="25"/>
      <c r="TCA32" s="25"/>
      <c r="TCB32" s="25"/>
      <c r="TCC32" s="25"/>
      <c r="TCD32" s="25"/>
      <c r="TCE32" s="25"/>
      <c r="TCF32" s="25"/>
      <c r="TCG32" s="25"/>
      <c r="TCH32" s="25"/>
      <c r="TCI32" s="25"/>
      <c r="TCJ32" s="25"/>
      <c r="TCK32" s="25"/>
      <c r="TCL32" s="25"/>
      <c r="TCM32" s="25"/>
      <c r="TCN32" s="25"/>
      <c r="TCO32" s="25"/>
      <c r="TCP32" s="25"/>
      <c r="TCQ32" s="25"/>
      <c r="TCR32" s="25"/>
      <c r="TCS32" s="25"/>
      <c r="TCT32" s="25"/>
      <c r="TCU32" s="25"/>
      <c r="TCV32" s="25"/>
      <c r="TCW32" s="25"/>
      <c r="TCX32" s="25"/>
      <c r="TCY32" s="25"/>
      <c r="TCZ32" s="25"/>
      <c r="TDA32" s="25"/>
      <c r="TDB32" s="25"/>
      <c r="TDC32" s="25"/>
      <c r="TDD32" s="25"/>
      <c r="TDE32" s="25"/>
      <c r="TDF32" s="25"/>
      <c r="TDG32" s="25"/>
      <c r="TDH32" s="25"/>
      <c r="TDI32" s="25"/>
      <c r="TDJ32" s="25"/>
      <c r="TDK32" s="25"/>
      <c r="TDL32" s="25"/>
      <c r="TDM32" s="25"/>
      <c r="TDN32" s="25"/>
      <c r="TDO32" s="25"/>
      <c r="TDP32" s="25"/>
      <c r="TDQ32" s="25"/>
      <c r="TDR32" s="25"/>
      <c r="TDS32" s="25"/>
      <c r="TDT32" s="25"/>
      <c r="TDU32" s="25"/>
      <c r="TDV32" s="25"/>
      <c r="TDW32" s="25"/>
      <c r="TDX32" s="25"/>
      <c r="TDY32" s="25"/>
      <c r="TDZ32" s="25"/>
      <c r="TEA32" s="25"/>
      <c r="TEB32" s="25"/>
      <c r="TEC32" s="25"/>
      <c r="TED32" s="25"/>
      <c r="TEE32" s="25"/>
      <c r="TEF32" s="25"/>
      <c r="TEG32" s="25"/>
      <c r="TEH32" s="25"/>
      <c r="TEI32" s="25"/>
      <c r="TEJ32" s="25"/>
      <c r="TEK32" s="25"/>
      <c r="TEL32" s="25"/>
      <c r="TEM32" s="25"/>
      <c r="TEN32" s="25"/>
      <c r="TEO32" s="25"/>
      <c r="TEP32" s="25"/>
      <c r="TEQ32" s="25"/>
      <c r="TER32" s="25"/>
      <c r="TES32" s="25"/>
      <c r="TET32" s="25"/>
      <c r="TEU32" s="25"/>
      <c r="TEV32" s="25"/>
      <c r="TEW32" s="25"/>
      <c r="TEX32" s="25"/>
      <c r="TEY32" s="25"/>
      <c r="TEZ32" s="25"/>
      <c r="TFA32" s="25"/>
      <c r="TFB32" s="25"/>
      <c r="TFC32" s="25"/>
      <c r="TFD32" s="25"/>
      <c r="TFE32" s="25"/>
      <c r="TFF32" s="25"/>
      <c r="TFG32" s="25"/>
      <c r="TFH32" s="25"/>
      <c r="TFI32" s="25"/>
      <c r="TFJ32" s="25"/>
      <c r="TFK32" s="25"/>
      <c r="TFL32" s="25"/>
      <c r="TFM32" s="25"/>
      <c r="TFN32" s="25"/>
      <c r="TFO32" s="25"/>
      <c r="TFP32" s="25"/>
      <c r="TFQ32" s="25"/>
      <c r="TFR32" s="25"/>
      <c r="TFS32" s="25"/>
      <c r="TFT32" s="25"/>
      <c r="TFU32" s="25"/>
      <c r="TFV32" s="25"/>
      <c r="TFW32" s="25"/>
      <c r="TFX32" s="25"/>
      <c r="TFY32" s="25"/>
      <c r="TFZ32" s="25"/>
      <c r="TGA32" s="25"/>
      <c r="TGB32" s="25"/>
      <c r="TGC32" s="25"/>
      <c r="TGD32" s="25"/>
      <c r="TGE32" s="25"/>
      <c r="TGF32" s="25"/>
      <c r="TGG32" s="25"/>
      <c r="TGH32" s="25"/>
      <c r="TGI32" s="25"/>
      <c r="TGJ32" s="25"/>
      <c r="TGK32" s="25"/>
      <c r="TGL32" s="25"/>
      <c r="TGM32" s="25"/>
      <c r="TGN32" s="25"/>
      <c r="TGO32" s="25"/>
      <c r="TGP32" s="25"/>
      <c r="TGQ32" s="25"/>
      <c r="TGR32" s="25"/>
      <c r="TGS32" s="25"/>
      <c r="TGT32" s="25"/>
      <c r="TGU32" s="25"/>
      <c r="TGV32" s="25"/>
      <c r="TGW32" s="25"/>
      <c r="TGX32" s="25"/>
      <c r="TGY32" s="25"/>
      <c r="TGZ32" s="25"/>
      <c r="THA32" s="25"/>
      <c r="THB32" s="25"/>
      <c r="THC32" s="25"/>
      <c r="THD32" s="25"/>
      <c r="THE32" s="25"/>
      <c r="THF32" s="25"/>
      <c r="THG32" s="25"/>
      <c r="THH32" s="25"/>
      <c r="THI32" s="25"/>
      <c r="THJ32" s="25"/>
      <c r="THK32" s="25"/>
      <c r="THL32" s="25"/>
      <c r="THM32" s="25"/>
      <c r="THN32" s="25"/>
      <c r="THO32" s="25"/>
      <c r="THP32" s="25"/>
      <c r="THQ32" s="25"/>
      <c r="THR32" s="25"/>
      <c r="THS32" s="25"/>
      <c r="THT32" s="25"/>
      <c r="THU32" s="25"/>
      <c r="THV32" s="25"/>
      <c r="THW32" s="25"/>
      <c r="THX32" s="25"/>
      <c r="THY32" s="25"/>
      <c r="THZ32" s="25"/>
      <c r="TIA32" s="25"/>
      <c r="TIB32" s="25"/>
      <c r="TIC32" s="25"/>
      <c r="TID32" s="25"/>
      <c r="TIE32" s="25"/>
      <c r="TIF32" s="25"/>
      <c r="TIG32" s="25"/>
      <c r="TIH32" s="25"/>
      <c r="TII32" s="25"/>
      <c r="TIJ32" s="25"/>
      <c r="TIK32" s="25"/>
      <c r="TIL32" s="25"/>
      <c r="TIM32" s="25"/>
      <c r="TIN32" s="25"/>
      <c r="TIO32" s="25"/>
      <c r="TIP32" s="25"/>
      <c r="TIQ32" s="25"/>
      <c r="TIR32" s="25"/>
      <c r="TIS32" s="25"/>
      <c r="TIT32" s="25"/>
      <c r="TIU32" s="25"/>
      <c r="TIV32" s="25"/>
      <c r="TIW32" s="25"/>
      <c r="TIX32" s="25"/>
      <c r="TIY32" s="25"/>
      <c r="TIZ32" s="25"/>
      <c r="TJA32" s="25"/>
      <c r="TJB32" s="25"/>
      <c r="TJC32" s="25"/>
      <c r="TJD32" s="25"/>
      <c r="TJE32" s="25"/>
      <c r="TJF32" s="25"/>
      <c r="TJG32" s="25"/>
      <c r="TJH32" s="25"/>
      <c r="TJI32" s="25"/>
      <c r="TJJ32" s="25"/>
      <c r="TJK32" s="25"/>
      <c r="TJL32" s="25"/>
      <c r="TJM32" s="25"/>
      <c r="TJN32" s="25"/>
      <c r="TJO32" s="25"/>
      <c r="TJP32" s="25"/>
      <c r="TJQ32" s="25"/>
      <c r="TJR32" s="25"/>
      <c r="TJS32" s="25"/>
      <c r="TJT32" s="25"/>
      <c r="TJU32" s="25"/>
      <c r="TJV32" s="25"/>
      <c r="TJW32" s="25"/>
      <c r="TJX32" s="25"/>
      <c r="TJY32" s="25"/>
      <c r="TJZ32" s="25"/>
      <c r="TKA32" s="25"/>
      <c r="TKB32" s="25"/>
      <c r="TKC32" s="25"/>
      <c r="TKD32" s="25"/>
      <c r="TKE32" s="25"/>
      <c r="TKF32" s="25"/>
      <c r="TKG32" s="25"/>
      <c r="TKH32" s="25"/>
      <c r="TKI32" s="25"/>
      <c r="TKJ32" s="25"/>
      <c r="TKK32" s="25"/>
      <c r="TKL32" s="25"/>
      <c r="TKM32" s="25"/>
      <c r="TKN32" s="25"/>
      <c r="TKO32" s="25"/>
      <c r="TKP32" s="25"/>
      <c r="TKQ32" s="25"/>
      <c r="TKR32" s="25"/>
      <c r="TKS32" s="25"/>
      <c r="TKT32" s="25"/>
      <c r="TKU32" s="25"/>
      <c r="TKV32" s="25"/>
      <c r="TKW32" s="25"/>
      <c r="TKX32" s="25"/>
      <c r="TKY32" s="25"/>
      <c r="TKZ32" s="25"/>
      <c r="TLA32" s="25"/>
      <c r="TLB32" s="25"/>
      <c r="TLC32" s="25"/>
      <c r="TLD32" s="25"/>
      <c r="TLE32" s="25"/>
      <c r="TLF32" s="25"/>
      <c r="TLG32" s="25"/>
      <c r="TLH32" s="25"/>
      <c r="TLI32" s="25"/>
      <c r="TLJ32" s="25"/>
      <c r="TLK32" s="25"/>
      <c r="TLL32" s="25"/>
      <c r="TLM32" s="25"/>
      <c r="TLN32" s="25"/>
      <c r="TLO32" s="25"/>
      <c r="TLP32" s="25"/>
      <c r="TLQ32" s="25"/>
      <c r="TLR32" s="25"/>
      <c r="TLS32" s="25"/>
      <c r="TLT32" s="25"/>
      <c r="TLU32" s="25"/>
      <c r="TLV32" s="25"/>
      <c r="TLW32" s="25"/>
      <c r="TLX32" s="25"/>
      <c r="TLY32" s="25"/>
      <c r="TLZ32" s="25"/>
      <c r="TMA32" s="25"/>
      <c r="TMB32" s="25"/>
      <c r="TMC32" s="25"/>
      <c r="TMD32" s="25"/>
      <c r="TME32" s="25"/>
      <c r="TMF32" s="25"/>
      <c r="TMG32" s="25"/>
      <c r="TMH32" s="25"/>
      <c r="TMI32" s="25"/>
      <c r="TMJ32" s="25"/>
      <c r="TMK32" s="25"/>
      <c r="TML32" s="25"/>
      <c r="TMM32" s="25"/>
      <c r="TMN32" s="25"/>
      <c r="TMO32" s="25"/>
      <c r="TMP32" s="25"/>
      <c r="TMQ32" s="25"/>
      <c r="TMR32" s="25"/>
      <c r="TMS32" s="25"/>
      <c r="TMT32" s="25"/>
      <c r="TMU32" s="25"/>
      <c r="TMV32" s="25"/>
      <c r="TMW32" s="25"/>
      <c r="TMX32" s="25"/>
      <c r="TMY32" s="25"/>
      <c r="TMZ32" s="25"/>
      <c r="TNA32" s="25"/>
      <c r="TNB32" s="25"/>
      <c r="TNC32" s="25"/>
      <c r="TND32" s="25"/>
      <c r="TNE32" s="25"/>
      <c r="TNF32" s="25"/>
      <c r="TNG32" s="25"/>
      <c r="TNH32" s="25"/>
      <c r="TNI32" s="25"/>
      <c r="TNJ32" s="25"/>
      <c r="TNK32" s="25"/>
      <c r="TNL32" s="25"/>
      <c r="TNM32" s="25"/>
      <c r="TNN32" s="25"/>
      <c r="TNO32" s="25"/>
      <c r="TNP32" s="25"/>
      <c r="TNQ32" s="25"/>
      <c r="TNR32" s="25"/>
      <c r="TNS32" s="25"/>
      <c r="TNT32" s="25"/>
      <c r="TNU32" s="25"/>
      <c r="TNV32" s="25"/>
      <c r="TNW32" s="25"/>
      <c r="TNX32" s="25"/>
      <c r="TNY32" s="25"/>
      <c r="TNZ32" s="25"/>
      <c r="TOA32" s="25"/>
      <c r="TOB32" s="25"/>
      <c r="TOC32" s="25"/>
      <c r="TOD32" s="25"/>
      <c r="TOE32" s="25"/>
      <c r="TOF32" s="25"/>
      <c r="TOG32" s="25"/>
      <c r="TOH32" s="25"/>
      <c r="TOI32" s="25"/>
      <c r="TOJ32" s="25"/>
      <c r="TOK32" s="25"/>
      <c r="TOL32" s="25"/>
      <c r="TOM32" s="25"/>
      <c r="TON32" s="25"/>
      <c r="TOO32" s="25"/>
      <c r="TOP32" s="25"/>
      <c r="TOQ32" s="25"/>
      <c r="TOR32" s="25"/>
      <c r="TOS32" s="25"/>
      <c r="TOT32" s="25"/>
      <c r="TOU32" s="25"/>
      <c r="TOV32" s="25"/>
      <c r="TOW32" s="25"/>
      <c r="TOX32" s="25"/>
      <c r="TOY32" s="25"/>
      <c r="TOZ32" s="25"/>
      <c r="TPA32" s="25"/>
      <c r="TPB32" s="25"/>
      <c r="TPC32" s="25"/>
      <c r="TPD32" s="25"/>
      <c r="TPE32" s="25"/>
      <c r="TPF32" s="25"/>
      <c r="TPG32" s="25"/>
      <c r="TPH32" s="25"/>
      <c r="TPI32" s="25"/>
      <c r="TPJ32" s="25"/>
      <c r="TPK32" s="25"/>
      <c r="TPL32" s="25"/>
      <c r="TPM32" s="25"/>
      <c r="TPN32" s="25"/>
      <c r="TPO32" s="25"/>
      <c r="TPP32" s="25"/>
      <c r="TPQ32" s="25"/>
      <c r="TPR32" s="25"/>
      <c r="TPS32" s="25"/>
      <c r="TPT32" s="25"/>
      <c r="TPU32" s="25"/>
      <c r="TPV32" s="25"/>
      <c r="TPW32" s="25"/>
      <c r="TPX32" s="25"/>
      <c r="TPY32" s="25"/>
      <c r="TPZ32" s="25"/>
      <c r="TQA32" s="25"/>
      <c r="TQB32" s="25"/>
      <c r="TQC32" s="25"/>
      <c r="TQD32" s="25"/>
      <c r="TQE32" s="25"/>
      <c r="TQF32" s="25"/>
      <c r="TQG32" s="25"/>
      <c r="TQH32" s="25"/>
      <c r="TQI32" s="25"/>
      <c r="TQJ32" s="25"/>
      <c r="TQK32" s="25"/>
      <c r="TQL32" s="25"/>
      <c r="TQM32" s="25"/>
      <c r="TQN32" s="25"/>
      <c r="TQO32" s="25"/>
      <c r="TQP32" s="25"/>
      <c r="TQQ32" s="25"/>
      <c r="TQR32" s="25"/>
      <c r="TQS32" s="25"/>
      <c r="TQT32" s="25"/>
      <c r="TQU32" s="25"/>
      <c r="TQV32" s="25"/>
      <c r="TQW32" s="25"/>
      <c r="TQX32" s="25"/>
      <c r="TQY32" s="25"/>
      <c r="TQZ32" s="25"/>
      <c r="TRA32" s="25"/>
      <c r="TRB32" s="25"/>
      <c r="TRC32" s="25"/>
      <c r="TRD32" s="25"/>
      <c r="TRE32" s="25"/>
      <c r="TRF32" s="25"/>
      <c r="TRG32" s="25"/>
      <c r="TRH32" s="25"/>
      <c r="TRI32" s="25"/>
      <c r="TRJ32" s="25"/>
      <c r="TRK32" s="25"/>
      <c r="TRL32" s="25"/>
      <c r="TRM32" s="25"/>
      <c r="TRN32" s="25"/>
      <c r="TRO32" s="25"/>
      <c r="TRP32" s="25"/>
      <c r="TRQ32" s="25"/>
      <c r="TRR32" s="25"/>
      <c r="TRS32" s="25"/>
      <c r="TRT32" s="25"/>
      <c r="TRU32" s="25"/>
      <c r="TRV32" s="25"/>
      <c r="TRW32" s="25"/>
      <c r="TRX32" s="25"/>
      <c r="TRY32" s="25"/>
      <c r="TRZ32" s="25"/>
      <c r="TSA32" s="25"/>
      <c r="TSB32" s="25"/>
      <c r="TSC32" s="25"/>
      <c r="TSD32" s="25"/>
      <c r="TSE32" s="25"/>
      <c r="TSF32" s="25"/>
      <c r="TSG32" s="25"/>
      <c r="TSH32" s="25"/>
      <c r="TSI32" s="25"/>
      <c r="TSJ32" s="25"/>
      <c r="TSK32" s="25"/>
      <c r="TSL32" s="25"/>
      <c r="TSM32" s="25"/>
      <c r="TSN32" s="25"/>
      <c r="TSO32" s="25"/>
      <c r="TSP32" s="25"/>
      <c r="TSQ32" s="25"/>
      <c r="TSR32" s="25"/>
      <c r="TSS32" s="25"/>
      <c r="TST32" s="25"/>
      <c r="TSU32" s="25"/>
      <c r="TSV32" s="25"/>
      <c r="TSW32" s="25"/>
      <c r="TSX32" s="25"/>
      <c r="TSY32" s="25"/>
      <c r="TSZ32" s="25"/>
      <c r="TTA32" s="25"/>
      <c r="TTB32" s="25"/>
      <c r="TTC32" s="25"/>
      <c r="TTD32" s="25"/>
      <c r="TTE32" s="25"/>
      <c r="TTF32" s="25"/>
      <c r="TTG32" s="25"/>
      <c r="TTH32" s="25"/>
      <c r="TTI32" s="25"/>
      <c r="TTJ32" s="25"/>
      <c r="TTK32" s="25"/>
      <c r="TTL32" s="25"/>
      <c r="TTM32" s="25"/>
      <c r="TTN32" s="25"/>
      <c r="TTO32" s="25"/>
      <c r="TTP32" s="25"/>
      <c r="TTQ32" s="25"/>
      <c r="TTR32" s="25"/>
      <c r="TTS32" s="25"/>
      <c r="TTT32" s="25"/>
      <c r="TTU32" s="25"/>
      <c r="TTV32" s="25"/>
      <c r="TTW32" s="25"/>
      <c r="TTX32" s="25"/>
      <c r="TTY32" s="25"/>
      <c r="TTZ32" s="25"/>
      <c r="TUA32" s="25"/>
      <c r="TUB32" s="25"/>
      <c r="TUC32" s="25"/>
      <c r="TUD32" s="25"/>
      <c r="TUE32" s="25"/>
      <c r="TUF32" s="25"/>
      <c r="TUG32" s="25"/>
      <c r="TUH32" s="25"/>
      <c r="TUI32" s="25"/>
      <c r="TUJ32" s="25"/>
      <c r="TUK32" s="25"/>
      <c r="TUL32" s="25"/>
      <c r="TUM32" s="25"/>
      <c r="TUN32" s="25"/>
      <c r="TUO32" s="25"/>
      <c r="TUP32" s="25"/>
      <c r="TUQ32" s="25"/>
      <c r="TUR32" s="25"/>
      <c r="TUS32" s="25"/>
      <c r="TUT32" s="25"/>
      <c r="TUU32" s="25"/>
      <c r="TUV32" s="25"/>
      <c r="TUW32" s="25"/>
      <c r="TUX32" s="25"/>
      <c r="TUY32" s="25"/>
      <c r="TUZ32" s="25"/>
      <c r="TVA32" s="25"/>
      <c r="TVB32" s="25"/>
      <c r="TVC32" s="25"/>
      <c r="TVD32" s="25"/>
      <c r="TVE32" s="25"/>
      <c r="TVF32" s="25"/>
      <c r="TVG32" s="25"/>
      <c r="TVH32" s="25"/>
      <c r="TVI32" s="25"/>
      <c r="TVJ32" s="25"/>
      <c r="TVK32" s="25"/>
      <c r="TVL32" s="25"/>
      <c r="TVM32" s="25"/>
      <c r="TVN32" s="25"/>
      <c r="TVO32" s="25"/>
      <c r="TVP32" s="25"/>
      <c r="TVQ32" s="25"/>
      <c r="TVR32" s="25"/>
      <c r="TVS32" s="25"/>
      <c r="TVT32" s="25"/>
      <c r="TVU32" s="25"/>
      <c r="TVV32" s="25"/>
      <c r="TVW32" s="25"/>
      <c r="TVX32" s="25"/>
      <c r="TVY32" s="25"/>
      <c r="TVZ32" s="25"/>
      <c r="TWA32" s="25"/>
      <c r="TWB32" s="25"/>
      <c r="TWC32" s="25"/>
      <c r="TWD32" s="25"/>
      <c r="TWE32" s="25"/>
      <c r="TWF32" s="25"/>
      <c r="TWG32" s="25"/>
      <c r="TWH32" s="25"/>
      <c r="TWI32" s="25"/>
      <c r="TWJ32" s="25"/>
      <c r="TWK32" s="25"/>
      <c r="TWL32" s="25"/>
      <c r="TWM32" s="25"/>
      <c r="TWN32" s="25"/>
      <c r="TWO32" s="25"/>
      <c r="TWP32" s="25"/>
      <c r="TWQ32" s="25"/>
      <c r="TWR32" s="25"/>
      <c r="TWS32" s="25"/>
      <c r="TWT32" s="25"/>
      <c r="TWU32" s="25"/>
      <c r="TWV32" s="25"/>
      <c r="TWW32" s="25"/>
      <c r="TWX32" s="25"/>
      <c r="TWY32" s="25"/>
      <c r="TWZ32" s="25"/>
      <c r="TXA32" s="25"/>
      <c r="TXB32" s="25"/>
      <c r="TXC32" s="25"/>
      <c r="TXD32" s="25"/>
      <c r="TXE32" s="25"/>
      <c r="TXF32" s="25"/>
      <c r="TXG32" s="25"/>
      <c r="TXH32" s="25"/>
      <c r="TXI32" s="25"/>
      <c r="TXJ32" s="25"/>
      <c r="TXK32" s="25"/>
      <c r="TXL32" s="25"/>
      <c r="TXM32" s="25"/>
      <c r="TXN32" s="25"/>
      <c r="TXO32" s="25"/>
      <c r="TXP32" s="25"/>
      <c r="TXQ32" s="25"/>
      <c r="TXR32" s="25"/>
      <c r="TXS32" s="25"/>
      <c r="TXT32" s="25"/>
      <c r="TXU32" s="25"/>
      <c r="TXV32" s="25"/>
      <c r="TXW32" s="25"/>
      <c r="TXX32" s="25"/>
      <c r="TXY32" s="25"/>
      <c r="TXZ32" s="25"/>
      <c r="TYA32" s="25"/>
      <c r="TYB32" s="25"/>
      <c r="TYC32" s="25"/>
      <c r="TYD32" s="25"/>
      <c r="TYE32" s="25"/>
      <c r="TYF32" s="25"/>
      <c r="TYG32" s="25"/>
      <c r="TYH32" s="25"/>
      <c r="TYI32" s="25"/>
      <c r="TYJ32" s="25"/>
      <c r="TYK32" s="25"/>
      <c r="TYL32" s="25"/>
      <c r="TYM32" s="25"/>
      <c r="TYN32" s="25"/>
      <c r="TYO32" s="25"/>
      <c r="TYP32" s="25"/>
      <c r="TYQ32" s="25"/>
      <c r="TYR32" s="25"/>
      <c r="TYS32" s="25"/>
      <c r="TYT32" s="25"/>
      <c r="TYU32" s="25"/>
      <c r="TYV32" s="25"/>
      <c r="TYW32" s="25"/>
      <c r="TYX32" s="25"/>
      <c r="TYY32" s="25"/>
      <c r="TYZ32" s="25"/>
      <c r="TZA32" s="25"/>
      <c r="TZB32" s="25"/>
      <c r="TZC32" s="25"/>
      <c r="TZD32" s="25"/>
      <c r="TZE32" s="25"/>
      <c r="TZF32" s="25"/>
      <c r="TZG32" s="25"/>
      <c r="TZH32" s="25"/>
      <c r="TZI32" s="25"/>
      <c r="TZJ32" s="25"/>
      <c r="TZK32" s="25"/>
      <c r="TZL32" s="25"/>
      <c r="TZM32" s="25"/>
      <c r="TZN32" s="25"/>
      <c r="TZO32" s="25"/>
      <c r="TZP32" s="25"/>
      <c r="TZQ32" s="25"/>
      <c r="TZR32" s="25"/>
      <c r="TZS32" s="25"/>
      <c r="TZT32" s="25"/>
      <c r="TZU32" s="25"/>
      <c r="TZV32" s="25"/>
      <c r="TZW32" s="25"/>
      <c r="TZX32" s="25"/>
      <c r="TZY32" s="25"/>
      <c r="TZZ32" s="25"/>
      <c r="UAA32" s="25"/>
      <c r="UAB32" s="25"/>
      <c r="UAC32" s="25"/>
      <c r="UAD32" s="25"/>
      <c r="UAE32" s="25"/>
      <c r="UAF32" s="25"/>
      <c r="UAG32" s="25"/>
      <c r="UAH32" s="25"/>
      <c r="UAI32" s="25"/>
      <c r="UAJ32" s="25"/>
      <c r="UAK32" s="25"/>
      <c r="UAL32" s="25"/>
      <c r="UAM32" s="25"/>
      <c r="UAN32" s="25"/>
      <c r="UAO32" s="25"/>
      <c r="UAP32" s="25"/>
      <c r="UAQ32" s="25"/>
      <c r="UAR32" s="25"/>
      <c r="UAS32" s="25"/>
      <c r="UAT32" s="25"/>
      <c r="UAU32" s="25"/>
      <c r="UAV32" s="25"/>
      <c r="UAW32" s="25"/>
      <c r="UAX32" s="25"/>
      <c r="UAY32" s="25"/>
      <c r="UAZ32" s="25"/>
      <c r="UBA32" s="25"/>
      <c r="UBB32" s="25"/>
      <c r="UBC32" s="25"/>
      <c r="UBD32" s="25"/>
      <c r="UBE32" s="25"/>
      <c r="UBF32" s="25"/>
      <c r="UBG32" s="25"/>
      <c r="UBH32" s="25"/>
      <c r="UBI32" s="25"/>
      <c r="UBJ32" s="25"/>
      <c r="UBK32" s="25"/>
      <c r="UBL32" s="25"/>
      <c r="UBM32" s="25"/>
      <c r="UBN32" s="25"/>
      <c r="UBO32" s="25"/>
      <c r="UBP32" s="25"/>
      <c r="UBQ32" s="25"/>
      <c r="UBR32" s="25"/>
      <c r="UBS32" s="25"/>
      <c r="UBT32" s="25"/>
      <c r="UBU32" s="25"/>
      <c r="UBV32" s="25"/>
      <c r="UBW32" s="25"/>
      <c r="UBX32" s="25"/>
      <c r="UBY32" s="25"/>
      <c r="UBZ32" s="25"/>
      <c r="UCA32" s="25"/>
      <c r="UCB32" s="25"/>
      <c r="UCC32" s="25"/>
      <c r="UCD32" s="25"/>
      <c r="UCE32" s="25"/>
      <c r="UCF32" s="25"/>
      <c r="UCG32" s="25"/>
      <c r="UCH32" s="25"/>
      <c r="UCI32" s="25"/>
      <c r="UCJ32" s="25"/>
      <c r="UCK32" s="25"/>
      <c r="UCL32" s="25"/>
      <c r="UCM32" s="25"/>
      <c r="UCN32" s="25"/>
      <c r="UCO32" s="25"/>
      <c r="UCP32" s="25"/>
      <c r="UCQ32" s="25"/>
      <c r="UCR32" s="25"/>
      <c r="UCS32" s="25"/>
      <c r="UCT32" s="25"/>
      <c r="UCU32" s="25"/>
      <c r="UCV32" s="25"/>
      <c r="UCW32" s="25"/>
      <c r="UCX32" s="25"/>
      <c r="UCY32" s="25"/>
      <c r="UCZ32" s="25"/>
      <c r="UDA32" s="25"/>
      <c r="UDB32" s="25"/>
      <c r="UDC32" s="25"/>
      <c r="UDD32" s="25"/>
      <c r="UDE32" s="25"/>
      <c r="UDF32" s="25"/>
      <c r="UDG32" s="25"/>
      <c r="UDH32" s="25"/>
      <c r="UDI32" s="25"/>
      <c r="UDJ32" s="25"/>
      <c r="UDK32" s="25"/>
      <c r="UDL32" s="25"/>
      <c r="UDM32" s="25"/>
      <c r="UDN32" s="25"/>
      <c r="UDO32" s="25"/>
      <c r="UDP32" s="25"/>
      <c r="UDQ32" s="25"/>
      <c r="UDR32" s="25"/>
      <c r="UDS32" s="25"/>
      <c r="UDT32" s="25"/>
      <c r="UDU32" s="25"/>
      <c r="UDV32" s="25"/>
      <c r="UDW32" s="25"/>
      <c r="UDX32" s="25"/>
      <c r="UDY32" s="25"/>
      <c r="UDZ32" s="25"/>
      <c r="UEA32" s="25"/>
      <c r="UEB32" s="25"/>
      <c r="UEC32" s="25"/>
      <c r="UED32" s="25"/>
      <c r="UEE32" s="25"/>
      <c r="UEF32" s="25"/>
      <c r="UEG32" s="25"/>
      <c r="UEH32" s="25"/>
      <c r="UEI32" s="25"/>
      <c r="UEJ32" s="25"/>
      <c r="UEK32" s="25"/>
      <c r="UEL32" s="25"/>
      <c r="UEM32" s="25"/>
      <c r="UEN32" s="25"/>
      <c r="UEO32" s="25"/>
      <c r="UEP32" s="25"/>
      <c r="UEQ32" s="25"/>
      <c r="UER32" s="25"/>
      <c r="UES32" s="25"/>
      <c r="UET32" s="25"/>
      <c r="UEU32" s="25"/>
      <c r="UEV32" s="25"/>
      <c r="UEW32" s="25"/>
      <c r="UEX32" s="25"/>
      <c r="UEY32" s="25"/>
      <c r="UEZ32" s="25"/>
      <c r="UFA32" s="25"/>
      <c r="UFB32" s="25"/>
      <c r="UFC32" s="25"/>
      <c r="UFD32" s="25"/>
      <c r="UFE32" s="25"/>
      <c r="UFF32" s="25"/>
      <c r="UFG32" s="25"/>
      <c r="UFH32" s="25"/>
      <c r="UFI32" s="25"/>
      <c r="UFJ32" s="25"/>
      <c r="UFK32" s="25"/>
      <c r="UFL32" s="25"/>
      <c r="UFM32" s="25"/>
      <c r="UFN32" s="25"/>
      <c r="UFO32" s="25"/>
      <c r="UFP32" s="25"/>
      <c r="UFQ32" s="25"/>
      <c r="UFR32" s="25"/>
      <c r="UFS32" s="25"/>
      <c r="UFT32" s="25"/>
      <c r="UFU32" s="25"/>
      <c r="UFV32" s="25"/>
      <c r="UFW32" s="25"/>
      <c r="UFX32" s="25"/>
      <c r="UFY32" s="25"/>
      <c r="UFZ32" s="25"/>
      <c r="UGA32" s="25"/>
      <c r="UGB32" s="25"/>
      <c r="UGC32" s="25"/>
      <c r="UGD32" s="25"/>
      <c r="UGE32" s="25"/>
      <c r="UGF32" s="25"/>
      <c r="UGG32" s="25"/>
      <c r="UGH32" s="25"/>
      <c r="UGI32" s="25"/>
      <c r="UGJ32" s="25"/>
      <c r="UGK32" s="25"/>
      <c r="UGL32" s="25"/>
      <c r="UGM32" s="25"/>
      <c r="UGN32" s="25"/>
      <c r="UGO32" s="25"/>
      <c r="UGP32" s="25"/>
      <c r="UGQ32" s="25"/>
      <c r="UGR32" s="25"/>
      <c r="UGS32" s="25"/>
      <c r="UGT32" s="25"/>
      <c r="UGU32" s="25"/>
      <c r="UGV32" s="25"/>
      <c r="UGW32" s="25"/>
      <c r="UGX32" s="25"/>
      <c r="UGY32" s="25"/>
      <c r="UGZ32" s="25"/>
      <c r="UHA32" s="25"/>
      <c r="UHB32" s="25"/>
      <c r="UHC32" s="25"/>
      <c r="UHD32" s="25"/>
      <c r="UHE32" s="25"/>
      <c r="UHF32" s="25"/>
      <c r="UHG32" s="25"/>
      <c r="UHH32" s="25"/>
      <c r="UHI32" s="25"/>
      <c r="UHJ32" s="25"/>
      <c r="UHK32" s="25"/>
      <c r="UHL32" s="25"/>
      <c r="UHM32" s="25"/>
      <c r="UHN32" s="25"/>
      <c r="UHO32" s="25"/>
      <c r="UHP32" s="25"/>
      <c r="UHQ32" s="25"/>
      <c r="UHR32" s="25"/>
      <c r="UHS32" s="25"/>
      <c r="UHT32" s="25"/>
      <c r="UHU32" s="25"/>
      <c r="UHV32" s="25"/>
      <c r="UHW32" s="25"/>
      <c r="UHX32" s="25"/>
      <c r="UHY32" s="25"/>
      <c r="UHZ32" s="25"/>
      <c r="UIA32" s="25"/>
      <c r="UIB32" s="25"/>
      <c r="UIC32" s="25"/>
      <c r="UID32" s="25"/>
      <c r="UIE32" s="25"/>
      <c r="UIF32" s="25"/>
      <c r="UIG32" s="25"/>
      <c r="UIH32" s="25"/>
      <c r="UII32" s="25"/>
      <c r="UIJ32" s="25"/>
      <c r="UIK32" s="25"/>
      <c r="UIL32" s="25"/>
      <c r="UIM32" s="25"/>
      <c r="UIN32" s="25"/>
      <c r="UIO32" s="25"/>
      <c r="UIP32" s="25"/>
      <c r="UIQ32" s="25"/>
      <c r="UIR32" s="25"/>
      <c r="UIS32" s="25"/>
      <c r="UIT32" s="25"/>
      <c r="UIU32" s="25"/>
      <c r="UIV32" s="25"/>
      <c r="UIW32" s="25"/>
      <c r="UIX32" s="25"/>
      <c r="UIY32" s="25"/>
      <c r="UIZ32" s="25"/>
      <c r="UJA32" s="25"/>
      <c r="UJB32" s="25"/>
      <c r="UJC32" s="25"/>
      <c r="UJD32" s="25"/>
      <c r="UJE32" s="25"/>
      <c r="UJF32" s="25"/>
      <c r="UJG32" s="25"/>
      <c r="UJH32" s="25"/>
      <c r="UJI32" s="25"/>
      <c r="UJJ32" s="25"/>
      <c r="UJK32" s="25"/>
      <c r="UJL32" s="25"/>
      <c r="UJM32" s="25"/>
      <c r="UJN32" s="25"/>
      <c r="UJO32" s="25"/>
      <c r="UJP32" s="25"/>
      <c r="UJQ32" s="25"/>
      <c r="UJR32" s="25"/>
      <c r="UJS32" s="25"/>
      <c r="UJT32" s="25"/>
      <c r="UJU32" s="25"/>
      <c r="UJV32" s="25"/>
      <c r="UJW32" s="25"/>
      <c r="UJX32" s="25"/>
      <c r="UJY32" s="25"/>
      <c r="UJZ32" s="25"/>
      <c r="UKA32" s="25"/>
      <c r="UKB32" s="25"/>
      <c r="UKC32" s="25"/>
      <c r="UKD32" s="25"/>
      <c r="UKE32" s="25"/>
      <c r="UKF32" s="25"/>
      <c r="UKG32" s="25"/>
      <c r="UKH32" s="25"/>
      <c r="UKI32" s="25"/>
      <c r="UKJ32" s="25"/>
      <c r="UKK32" s="25"/>
      <c r="UKL32" s="25"/>
      <c r="UKM32" s="25"/>
      <c r="UKN32" s="25"/>
      <c r="UKO32" s="25"/>
      <c r="UKP32" s="25"/>
      <c r="UKQ32" s="25"/>
      <c r="UKR32" s="25"/>
      <c r="UKS32" s="25"/>
      <c r="UKT32" s="25"/>
      <c r="UKU32" s="25"/>
      <c r="UKV32" s="25"/>
      <c r="UKW32" s="25"/>
      <c r="UKX32" s="25"/>
      <c r="UKY32" s="25"/>
      <c r="UKZ32" s="25"/>
      <c r="ULA32" s="25"/>
      <c r="ULB32" s="25"/>
      <c r="ULC32" s="25"/>
      <c r="ULD32" s="25"/>
      <c r="ULE32" s="25"/>
      <c r="ULF32" s="25"/>
      <c r="ULG32" s="25"/>
      <c r="ULH32" s="25"/>
      <c r="ULI32" s="25"/>
      <c r="ULJ32" s="25"/>
      <c r="ULK32" s="25"/>
      <c r="ULL32" s="25"/>
      <c r="ULM32" s="25"/>
      <c r="ULN32" s="25"/>
      <c r="ULO32" s="25"/>
      <c r="ULP32" s="25"/>
      <c r="ULQ32" s="25"/>
      <c r="ULR32" s="25"/>
      <c r="ULS32" s="25"/>
      <c r="ULT32" s="25"/>
      <c r="ULU32" s="25"/>
      <c r="ULV32" s="25"/>
      <c r="ULW32" s="25"/>
      <c r="ULX32" s="25"/>
      <c r="ULY32" s="25"/>
      <c r="ULZ32" s="25"/>
      <c r="UMA32" s="25"/>
      <c r="UMB32" s="25"/>
      <c r="UMC32" s="25"/>
      <c r="UMD32" s="25"/>
      <c r="UME32" s="25"/>
      <c r="UMF32" s="25"/>
      <c r="UMG32" s="25"/>
      <c r="UMH32" s="25"/>
      <c r="UMI32" s="25"/>
      <c r="UMJ32" s="25"/>
      <c r="UMK32" s="25"/>
      <c r="UML32" s="25"/>
      <c r="UMM32" s="25"/>
      <c r="UMN32" s="25"/>
      <c r="UMO32" s="25"/>
      <c r="UMP32" s="25"/>
      <c r="UMQ32" s="25"/>
      <c r="UMR32" s="25"/>
      <c r="UMS32" s="25"/>
      <c r="UMT32" s="25"/>
      <c r="UMU32" s="25"/>
      <c r="UMV32" s="25"/>
      <c r="UMW32" s="25"/>
      <c r="UMX32" s="25"/>
      <c r="UMY32" s="25"/>
      <c r="UMZ32" s="25"/>
      <c r="UNA32" s="25"/>
      <c r="UNB32" s="25"/>
      <c r="UNC32" s="25"/>
      <c r="UND32" s="25"/>
      <c r="UNE32" s="25"/>
      <c r="UNF32" s="25"/>
      <c r="UNG32" s="25"/>
      <c r="UNH32" s="25"/>
      <c r="UNI32" s="25"/>
      <c r="UNJ32" s="25"/>
      <c r="UNK32" s="25"/>
      <c r="UNL32" s="25"/>
      <c r="UNM32" s="25"/>
      <c r="UNN32" s="25"/>
      <c r="UNO32" s="25"/>
      <c r="UNP32" s="25"/>
      <c r="UNQ32" s="25"/>
      <c r="UNR32" s="25"/>
      <c r="UNS32" s="25"/>
      <c r="UNT32" s="25"/>
      <c r="UNU32" s="25"/>
      <c r="UNV32" s="25"/>
      <c r="UNW32" s="25"/>
      <c r="UNX32" s="25"/>
      <c r="UNY32" s="25"/>
      <c r="UNZ32" s="25"/>
      <c r="UOA32" s="25"/>
      <c r="UOB32" s="25"/>
      <c r="UOC32" s="25"/>
      <c r="UOD32" s="25"/>
      <c r="UOE32" s="25"/>
      <c r="UOF32" s="25"/>
      <c r="UOG32" s="25"/>
      <c r="UOH32" s="25"/>
      <c r="UOI32" s="25"/>
      <c r="UOJ32" s="25"/>
      <c r="UOK32" s="25"/>
      <c r="UOL32" s="25"/>
      <c r="UOM32" s="25"/>
      <c r="UON32" s="25"/>
      <c r="UOO32" s="25"/>
      <c r="UOP32" s="25"/>
      <c r="UOQ32" s="25"/>
      <c r="UOR32" s="25"/>
      <c r="UOS32" s="25"/>
      <c r="UOT32" s="25"/>
      <c r="UOU32" s="25"/>
      <c r="UOV32" s="25"/>
      <c r="UOW32" s="25"/>
      <c r="UOX32" s="25"/>
      <c r="UOY32" s="25"/>
      <c r="UOZ32" s="25"/>
      <c r="UPA32" s="25"/>
      <c r="UPB32" s="25"/>
      <c r="UPC32" s="25"/>
      <c r="UPD32" s="25"/>
      <c r="UPE32" s="25"/>
      <c r="UPF32" s="25"/>
      <c r="UPG32" s="25"/>
      <c r="UPH32" s="25"/>
      <c r="UPI32" s="25"/>
      <c r="UPJ32" s="25"/>
      <c r="UPK32" s="25"/>
      <c r="UPL32" s="25"/>
      <c r="UPM32" s="25"/>
      <c r="UPN32" s="25"/>
      <c r="UPO32" s="25"/>
      <c r="UPP32" s="25"/>
      <c r="UPQ32" s="25"/>
      <c r="UPR32" s="25"/>
      <c r="UPS32" s="25"/>
      <c r="UPT32" s="25"/>
      <c r="UPU32" s="25"/>
      <c r="UPV32" s="25"/>
      <c r="UPW32" s="25"/>
      <c r="UPX32" s="25"/>
      <c r="UPY32" s="25"/>
      <c r="UPZ32" s="25"/>
      <c r="UQA32" s="25"/>
      <c r="UQB32" s="25"/>
      <c r="UQC32" s="25"/>
      <c r="UQD32" s="25"/>
      <c r="UQE32" s="25"/>
      <c r="UQF32" s="25"/>
      <c r="UQG32" s="25"/>
      <c r="UQH32" s="25"/>
      <c r="UQI32" s="25"/>
      <c r="UQJ32" s="25"/>
      <c r="UQK32" s="25"/>
      <c r="UQL32" s="25"/>
      <c r="UQM32" s="25"/>
      <c r="UQN32" s="25"/>
      <c r="UQO32" s="25"/>
      <c r="UQP32" s="25"/>
      <c r="UQQ32" s="25"/>
      <c r="UQR32" s="25"/>
      <c r="UQS32" s="25"/>
      <c r="UQT32" s="25"/>
      <c r="UQU32" s="25"/>
      <c r="UQV32" s="25"/>
      <c r="UQW32" s="25"/>
      <c r="UQX32" s="25"/>
      <c r="UQY32" s="25"/>
      <c r="UQZ32" s="25"/>
      <c r="URA32" s="25"/>
      <c r="URB32" s="25"/>
      <c r="URC32" s="25"/>
      <c r="URD32" s="25"/>
      <c r="URE32" s="25"/>
      <c r="URF32" s="25"/>
      <c r="URG32" s="25"/>
      <c r="URH32" s="25"/>
      <c r="URI32" s="25"/>
      <c r="URJ32" s="25"/>
      <c r="URK32" s="25"/>
      <c r="URL32" s="25"/>
      <c r="URM32" s="25"/>
      <c r="URN32" s="25"/>
      <c r="URO32" s="25"/>
      <c r="URP32" s="25"/>
      <c r="URQ32" s="25"/>
      <c r="URR32" s="25"/>
      <c r="URS32" s="25"/>
      <c r="URT32" s="25"/>
      <c r="URU32" s="25"/>
      <c r="URV32" s="25"/>
      <c r="URW32" s="25"/>
      <c r="URX32" s="25"/>
      <c r="URY32" s="25"/>
      <c r="URZ32" s="25"/>
      <c r="USA32" s="25"/>
      <c r="USB32" s="25"/>
      <c r="USC32" s="25"/>
      <c r="USD32" s="25"/>
      <c r="USE32" s="25"/>
      <c r="USF32" s="25"/>
      <c r="USG32" s="25"/>
      <c r="USH32" s="25"/>
      <c r="USI32" s="25"/>
      <c r="USJ32" s="25"/>
      <c r="USK32" s="25"/>
      <c r="USL32" s="25"/>
      <c r="USM32" s="25"/>
      <c r="USN32" s="25"/>
      <c r="USO32" s="25"/>
      <c r="USP32" s="25"/>
      <c r="USQ32" s="25"/>
      <c r="USR32" s="25"/>
      <c r="USS32" s="25"/>
      <c r="UST32" s="25"/>
      <c r="USU32" s="25"/>
      <c r="USV32" s="25"/>
      <c r="USW32" s="25"/>
      <c r="USX32" s="25"/>
      <c r="USY32" s="25"/>
      <c r="USZ32" s="25"/>
      <c r="UTA32" s="25"/>
      <c r="UTB32" s="25"/>
      <c r="UTC32" s="25"/>
      <c r="UTD32" s="25"/>
      <c r="UTE32" s="25"/>
      <c r="UTF32" s="25"/>
      <c r="UTG32" s="25"/>
      <c r="UTH32" s="25"/>
      <c r="UTI32" s="25"/>
      <c r="UTJ32" s="25"/>
      <c r="UTK32" s="25"/>
      <c r="UTL32" s="25"/>
      <c r="UTM32" s="25"/>
      <c r="UTN32" s="25"/>
      <c r="UTO32" s="25"/>
      <c r="UTP32" s="25"/>
      <c r="UTQ32" s="25"/>
      <c r="UTR32" s="25"/>
      <c r="UTS32" s="25"/>
      <c r="UTT32" s="25"/>
      <c r="UTU32" s="25"/>
      <c r="UTV32" s="25"/>
      <c r="UTW32" s="25"/>
      <c r="UTX32" s="25"/>
      <c r="UTY32" s="25"/>
      <c r="UTZ32" s="25"/>
      <c r="UUA32" s="25"/>
      <c r="UUB32" s="25"/>
      <c r="UUC32" s="25"/>
      <c r="UUD32" s="25"/>
      <c r="UUE32" s="25"/>
      <c r="UUF32" s="25"/>
      <c r="UUG32" s="25"/>
      <c r="UUH32" s="25"/>
      <c r="UUI32" s="25"/>
      <c r="UUJ32" s="25"/>
      <c r="UUK32" s="25"/>
      <c r="UUL32" s="25"/>
      <c r="UUM32" s="25"/>
      <c r="UUN32" s="25"/>
      <c r="UUO32" s="25"/>
      <c r="UUP32" s="25"/>
      <c r="UUQ32" s="25"/>
      <c r="UUR32" s="25"/>
      <c r="UUS32" s="25"/>
      <c r="UUT32" s="25"/>
      <c r="UUU32" s="25"/>
      <c r="UUV32" s="25"/>
      <c r="UUW32" s="25"/>
      <c r="UUX32" s="25"/>
      <c r="UUY32" s="25"/>
      <c r="UUZ32" s="25"/>
      <c r="UVA32" s="25"/>
      <c r="UVB32" s="25"/>
      <c r="UVC32" s="25"/>
      <c r="UVD32" s="25"/>
      <c r="UVE32" s="25"/>
      <c r="UVF32" s="25"/>
      <c r="UVG32" s="25"/>
      <c r="UVH32" s="25"/>
      <c r="UVI32" s="25"/>
      <c r="UVJ32" s="25"/>
      <c r="UVK32" s="25"/>
      <c r="UVL32" s="25"/>
      <c r="UVM32" s="25"/>
      <c r="UVN32" s="25"/>
      <c r="UVO32" s="25"/>
      <c r="UVP32" s="25"/>
      <c r="UVQ32" s="25"/>
      <c r="UVR32" s="25"/>
      <c r="UVS32" s="25"/>
      <c r="UVT32" s="25"/>
      <c r="UVU32" s="25"/>
      <c r="UVV32" s="25"/>
      <c r="UVW32" s="25"/>
      <c r="UVX32" s="25"/>
      <c r="UVY32" s="25"/>
      <c r="UVZ32" s="25"/>
      <c r="UWA32" s="25"/>
      <c r="UWB32" s="25"/>
      <c r="UWC32" s="25"/>
      <c r="UWD32" s="25"/>
      <c r="UWE32" s="25"/>
      <c r="UWF32" s="25"/>
      <c r="UWG32" s="25"/>
      <c r="UWH32" s="25"/>
      <c r="UWI32" s="25"/>
      <c r="UWJ32" s="25"/>
      <c r="UWK32" s="25"/>
      <c r="UWL32" s="25"/>
      <c r="UWM32" s="25"/>
      <c r="UWN32" s="25"/>
      <c r="UWO32" s="25"/>
      <c r="UWP32" s="25"/>
      <c r="UWQ32" s="25"/>
      <c r="UWR32" s="25"/>
      <c r="UWS32" s="25"/>
      <c r="UWT32" s="25"/>
      <c r="UWU32" s="25"/>
      <c r="UWV32" s="25"/>
      <c r="UWW32" s="25"/>
      <c r="UWX32" s="25"/>
      <c r="UWY32" s="25"/>
      <c r="UWZ32" s="25"/>
      <c r="UXA32" s="25"/>
      <c r="UXB32" s="25"/>
      <c r="UXC32" s="25"/>
      <c r="UXD32" s="25"/>
      <c r="UXE32" s="25"/>
      <c r="UXF32" s="25"/>
      <c r="UXG32" s="25"/>
      <c r="UXH32" s="25"/>
      <c r="UXI32" s="25"/>
      <c r="UXJ32" s="25"/>
      <c r="UXK32" s="25"/>
      <c r="UXL32" s="25"/>
      <c r="UXM32" s="25"/>
      <c r="UXN32" s="25"/>
      <c r="UXO32" s="25"/>
      <c r="UXP32" s="25"/>
      <c r="UXQ32" s="25"/>
      <c r="UXR32" s="25"/>
      <c r="UXS32" s="25"/>
      <c r="UXT32" s="25"/>
      <c r="UXU32" s="25"/>
      <c r="UXV32" s="25"/>
      <c r="UXW32" s="25"/>
      <c r="UXX32" s="25"/>
      <c r="UXY32" s="25"/>
      <c r="UXZ32" s="25"/>
      <c r="UYA32" s="25"/>
      <c r="UYB32" s="25"/>
      <c r="UYC32" s="25"/>
      <c r="UYD32" s="25"/>
      <c r="UYE32" s="25"/>
      <c r="UYF32" s="25"/>
      <c r="UYG32" s="25"/>
      <c r="UYH32" s="25"/>
      <c r="UYI32" s="25"/>
      <c r="UYJ32" s="25"/>
      <c r="UYK32" s="25"/>
      <c r="UYL32" s="25"/>
      <c r="UYM32" s="25"/>
      <c r="UYN32" s="25"/>
      <c r="UYO32" s="25"/>
      <c r="UYP32" s="25"/>
      <c r="UYQ32" s="25"/>
      <c r="UYR32" s="25"/>
      <c r="UYS32" s="25"/>
      <c r="UYT32" s="25"/>
      <c r="UYU32" s="25"/>
      <c r="UYV32" s="25"/>
      <c r="UYW32" s="25"/>
      <c r="UYX32" s="25"/>
      <c r="UYY32" s="25"/>
      <c r="UYZ32" s="25"/>
      <c r="UZA32" s="25"/>
      <c r="UZB32" s="25"/>
      <c r="UZC32" s="25"/>
      <c r="UZD32" s="25"/>
      <c r="UZE32" s="25"/>
      <c r="UZF32" s="25"/>
      <c r="UZG32" s="25"/>
      <c r="UZH32" s="25"/>
      <c r="UZI32" s="25"/>
      <c r="UZJ32" s="25"/>
      <c r="UZK32" s="25"/>
      <c r="UZL32" s="25"/>
      <c r="UZM32" s="25"/>
      <c r="UZN32" s="25"/>
      <c r="UZO32" s="25"/>
      <c r="UZP32" s="25"/>
      <c r="UZQ32" s="25"/>
      <c r="UZR32" s="25"/>
      <c r="UZS32" s="25"/>
      <c r="UZT32" s="25"/>
      <c r="UZU32" s="25"/>
      <c r="UZV32" s="25"/>
      <c r="UZW32" s="25"/>
      <c r="UZX32" s="25"/>
      <c r="UZY32" s="25"/>
      <c r="UZZ32" s="25"/>
      <c r="VAA32" s="25"/>
      <c r="VAB32" s="25"/>
      <c r="VAC32" s="25"/>
      <c r="VAD32" s="25"/>
      <c r="VAE32" s="25"/>
      <c r="VAF32" s="25"/>
      <c r="VAG32" s="25"/>
      <c r="VAH32" s="25"/>
      <c r="VAI32" s="25"/>
      <c r="VAJ32" s="25"/>
      <c r="VAK32" s="25"/>
      <c r="VAL32" s="25"/>
      <c r="VAM32" s="25"/>
      <c r="VAN32" s="25"/>
      <c r="VAO32" s="25"/>
      <c r="VAP32" s="25"/>
      <c r="VAQ32" s="25"/>
      <c r="VAR32" s="25"/>
      <c r="VAS32" s="25"/>
      <c r="VAT32" s="25"/>
      <c r="VAU32" s="25"/>
      <c r="VAV32" s="25"/>
      <c r="VAW32" s="25"/>
      <c r="VAX32" s="25"/>
      <c r="VAY32" s="25"/>
      <c r="VAZ32" s="25"/>
      <c r="VBA32" s="25"/>
      <c r="VBB32" s="25"/>
      <c r="VBC32" s="25"/>
      <c r="VBD32" s="25"/>
      <c r="VBE32" s="25"/>
      <c r="VBF32" s="25"/>
      <c r="VBG32" s="25"/>
      <c r="VBH32" s="25"/>
      <c r="VBI32" s="25"/>
      <c r="VBJ32" s="25"/>
      <c r="VBK32" s="25"/>
      <c r="VBL32" s="25"/>
      <c r="VBM32" s="25"/>
      <c r="VBN32" s="25"/>
      <c r="VBO32" s="25"/>
      <c r="VBP32" s="25"/>
      <c r="VBQ32" s="25"/>
      <c r="VBR32" s="25"/>
      <c r="VBS32" s="25"/>
      <c r="VBT32" s="25"/>
      <c r="VBU32" s="25"/>
      <c r="VBV32" s="25"/>
      <c r="VBW32" s="25"/>
      <c r="VBX32" s="25"/>
      <c r="VBY32" s="25"/>
      <c r="VBZ32" s="25"/>
      <c r="VCA32" s="25"/>
      <c r="VCB32" s="25"/>
      <c r="VCC32" s="25"/>
      <c r="VCD32" s="25"/>
      <c r="VCE32" s="25"/>
      <c r="VCF32" s="25"/>
      <c r="VCG32" s="25"/>
      <c r="VCH32" s="25"/>
      <c r="VCI32" s="25"/>
      <c r="VCJ32" s="25"/>
      <c r="VCK32" s="25"/>
      <c r="VCL32" s="25"/>
      <c r="VCM32" s="25"/>
      <c r="VCN32" s="25"/>
      <c r="VCO32" s="25"/>
      <c r="VCP32" s="25"/>
      <c r="VCQ32" s="25"/>
      <c r="VCR32" s="25"/>
      <c r="VCS32" s="25"/>
      <c r="VCT32" s="25"/>
      <c r="VCU32" s="25"/>
      <c r="VCV32" s="25"/>
      <c r="VCW32" s="25"/>
      <c r="VCX32" s="25"/>
      <c r="VCY32" s="25"/>
      <c r="VCZ32" s="25"/>
      <c r="VDA32" s="25"/>
      <c r="VDB32" s="25"/>
      <c r="VDC32" s="25"/>
      <c r="VDD32" s="25"/>
      <c r="VDE32" s="25"/>
      <c r="VDF32" s="25"/>
      <c r="VDG32" s="25"/>
      <c r="VDH32" s="25"/>
      <c r="VDI32" s="25"/>
      <c r="VDJ32" s="25"/>
      <c r="VDK32" s="25"/>
      <c r="VDL32" s="25"/>
      <c r="VDM32" s="25"/>
      <c r="VDN32" s="25"/>
      <c r="VDO32" s="25"/>
      <c r="VDP32" s="25"/>
      <c r="VDQ32" s="25"/>
      <c r="VDR32" s="25"/>
      <c r="VDS32" s="25"/>
      <c r="VDT32" s="25"/>
      <c r="VDU32" s="25"/>
      <c r="VDV32" s="25"/>
      <c r="VDW32" s="25"/>
      <c r="VDX32" s="25"/>
      <c r="VDY32" s="25"/>
      <c r="VDZ32" s="25"/>
      <c r="VEA32" s="25"/>
      <c r="VEB32" s="25"/>
      <c r="VEC32" s="25"/>
      <c r="VED32" s="25"/>
      <c r="VEE32" s="25"/>
      <c r="VEF32" s="25"/>
      <c r="VEG32" s="25"/>
      <c r="VEH32" s="25"/>
      <c r="VEI32" s="25"/>
      <c r="VEJ32" s="25"/>
      <c r="VEK32" s="25"/>
      <c r="VEL32" s="25"/>
      <c r="VEM32" s="25"/>
      <c r="VEN32" s="25"/>
      <c r="VEO32" s="25"/>
      <c r="VEP32" s="25"/>
      <c r="VEQ32" s="25"/>
      <c r="VER32" s="25"/>
      <c r="VES32" s="25"/>
      <c r="VET32" s="25"/>
      <c r="VEU32" s="25"/>
      <c r="VEV32" s="25"/>
      <c r="VEW32" s="25"/>
      <c r="VEX32" s="25"/>
      <c r="VEY32" s="25"/>
      <c r="VEZ32" s="25"/>
      <c r="VFA32" s="25"/>
      <c r="VFB32" s="25"/>
      <c r="VFC32" s="25"/>
      <c r="VFD32" s="25"/>
      <c r="VFE32" s="25"/>
      <c r="VFF32" s="25"/>
      <c r="VFG32" s="25"/>
      <c r="VFH32" s="25"/>
      <c r="VFI32" s="25"/>
      <c r="VFJ32" s="25"/>
      <c r="VFK32" s="25"/>
      <c r="VFL32" s="25"/>
      <c r="VFM32" s="25"/>
      <c r="VFN32" s="25"/>
      <c r="VFO32" s="25"/>
      <c r="VFP32" s="25"/>
      <c r="VFQ32" s="25"/>
      <c r="VFR32" s="25"/>
      <c r="VFS32" s="25"/>
      <c r="VFT32" s="25"/>
      <c r="VFU32" s="25"/>
      <c r="VFV32" s="25"/>
      <c r="VFW32" s="25"/>
      <c r="VFX32" s="25"/>
      <c r="VFY32" s="25"/>
      <c r="VFZ32" s="25"/>
      <c r="VGA32" s="25"/>
      <c r="VGB32" s="25"/>
      <c r="VGC32" s="25"/>
      <c r="VGD32" s="25"/>
      <c r="VGE32" s="25"/>
      <c r="VGF32" s="25"/>
      <c r="VGG32" s="25"/>
      <c r="VGH32" s="25"/>
      <c r="VGI32" s="25"/>
      <c r="VGJ32" s="25"/>
      <c r="VGK32" s="25"/>
      <c r="VGL32" s="25"/>
      <c r="VGM32" s="25"/>
      <c r="VGN32" s="25"/>
      <c r="VGO32" s="25"/>
      <c r="VGP32" s="25"/>
      <c r="VGQ32" s="25"/>
      <c r="VGR32" s="25"/>
      <c r="VGS32" s="25"/>
      <c r="VGT32" s="25"/>
      <c r="VGU32" s="25"/>
      <c r="VGV32" s="25"/>
      <c r="VGW32" s="25"/>
      <c r="VGX32" s="25"/>
      <c r="VGY32" s="25"/>
      <c r="VGZ32" s="25"/>
      <c r="VHA32" s="25"/>
      <c r="VHB32" s="25"/>
      <c r="VHC32" s="25"/>
      <c r="VHD32" s="25"/>
      <c r="VHE32" s="25"/>
      <c r="VHF32" s="25"/>
      <c r="VHG32" s="25"/>
      <c r="VHH32" s="25"/>
      <c r="VHI32" s="25"/>
      <c r="VHJ32" s="25"/>
      <c r="VHK32" s="25"/>
      <c r="VHL32" s="25"/>
      <c r="VHM32" s="25"/>
      <c r="VHN32" s="25"/>
      <c r="VHO32" s="25"/>
      <c r="VHP32" s="25"/>
      <c r="VHQ32" s="25"/>
      <c r="VHR32" s="25"/>
      <c r="VHS32" s="25"/>
      <c r="VHT32" s="25"/>
      <c r="VHU32" s="25"/>
      <c r="VHV32" s="25"/>
      <c r="VHW32" s="25"/>
      <c r="VHX32" s="25"/>
      <c r="VHY32" s="25"/>
      <c r="VHZ32" s="25"/>
      <c r="VIA32" s="25"/>
      <c r="VIB32" s="25"/>
      <c r="VIC32" s="25"/>
      <c r="VID32" s="25"/>
      <c r="VIE32" s="25"/>
      <c r="VIF32" s="25"/>
      <c r="VIG32" s="25"/>
      <c r="VIH32" s="25"/>
      <c r="VII32" s="25"/>
      <c r="VIJ32" s="25"/>
      <c r="VIK32" s="25"/>
      <c r="VIL32" s="25"/>
      <c r="VIM32" s="25"/>
      <c r="VIN32" s="25"/>
      <c r="VIO32" s="25"/>
      <c r="VIP32" s="25"/>
      <c r="VIQ32" s="25"/>
      <c r="VIR32" s="25"/>
      <c r="VIS32" s="25"/>
      <c r="VIT32" s="25"/>
      <c r="VIU32" s="25"/>
      <c r="VIV32" s="25"/>
      <c r="VIW32" s="25"/>
      <c r="VIX32" s="25"/>
      <c r="VIY32" s="25"/>
      <c r="VIZ32" s="25"/>
      <c r="VJA32" s="25"/>
      <c r="VJB32" s="25"/>
      <c r="VJC32" s="25"/>
      <c r="VJD32" s="25"/>
      <c r="VJE32" s="25"/>
      <c r="VJF32" s="25"/>
      <c r="VJG32" s="25"/>
      <c r="VJH32" s="25"/>
      <c r="VJI32" s="25"/>
      <c r="VJJ32" s="25"/>
      <c r="VJK32" s="25"/>
      <c r="VJL32" s="25"/>
      <c r="VJM32" s="25"/>
      <c r="VJN32" s="25"/>
      <c r="VJO32" s="25"/>
      <c r="VJP32" s="25"/>
      <c r="VJQ32" s="25"/>
      <c r="VJR32" s="25"/>
      <c r="VJS32" s="25"/>
      <c r="VJT32" s="25"/>
      <c r="VJU32" s="25"/>
      <c r="VJV32" s="25"/>
      <c r="VJW32" s="25"/>
      <c r="VJX32" s="25"/>
      <c r="VJY32" s="25"/>
      <c r="VJZ32" s="25"/>
      <c r="VKA32" s="25"/>
      <c r="VKB32" s="25"/>
      <c r="VKC32" s="25"/>
      <c r="VKD32" s="25"/>
      <c r="VKE32" s="25"/>
      <c r="VKF32" s="25"/>
      <c r="VKG32" s="25"/>
      <c r="VKH32" s="25"/>
      <c r="VKI32" s="25"/>
      <c r="VKJ32" s="25"/>
      <c r="VKK32" s="25"/>
      <c r="VKL32" s="25"/>
      <c r="VKM32" s="25"/>
      <c r="VKN32" s="25"/>
      <c r="VKO32" s="25"/>
      <c r="VKP32" s="25"/>
      <c r="VKQ32" s="25"/>
      <c r="VKR32" s="25"/>
      <c r="VKS32" s="25"/>
      <c r="VKT32" s="25"/>
      <c r="VKU32" s="25"/>
      <c r="VKV32" s="25"/>
      <c r="VKW32" s="25"/>
      <c r="VKX32" s="25"/>
      <c r="VKY32" s="25"/>
      <c r="VKZ32" s="25"/>
      <c r="VLA32" s="25"/>
      <c r="VLB32" s="25"/>
      <c r="VLC32" s="25"/>
      <c r="VLD32" s="25"/>
      <c r="VLE32" s="25"/>
      <c r="VLF32" s="25"/>
      <c r="VLG32" s="25"/>
      <c r="VLH32" s="25"/>
      <c r="VLI32" s="25"/>
      <c r="VLJ32" s="25"/>
      <c r="VLK32" s="25"/>
      <c r="VLL32" s="25"/>
      <c r="VLM32" s="25"/>
      <c r="VLN32" s="25"/>
      <c r="VLO32" s="25"/>
      <c r="VLP32" s="25"/>
      <c r="VLQ32" s="25"/>
      <c r="VLR32" s="25"/>
      <c r="VLS32" s="25"/>
      <c r="VLT32" s="25"/>
      <c r="VLU32" s="25"/>
      <c r="VLV32" s="25"/>
      <c r="VLW32" s="25"/>
      <c r="VLX32" s="25"/>
      <c r="VLY32" s="25"/>
      <c r="VLZ32" s="25"/>
      <c r="VMA32" s="25"/>
      <c r="VMB32" s="25"/>
      <c r="VMC32" s="25"/>
      <c r="VMD32" s="25"/>
      <c r="VME32" s="25"/>
      <c r="VMF32" s="25"/>
      <c r="VMG32" s="25"/>
      <c r="VMH32" s="25"/>
      <c r="VMI32" s="25"/>
      <c r="VMJ32" s="25"/>
      <c r="VMK32" s="25"/>
      <c r="VML32" s="25"/>
      <c r="VMM32" s="25"/>
      <c r="VMN32" s="25"/>
      <c r="VMO32" s="25"/>
      <c r="VMP32" s="25"/>
      <c r="VMQ32" s="25"/>
      <c r="VMR32" s="25"/>
      <c r="VMS32" s="25"/>
      <c r="VMT32" s="25"/>
      <c r="VMU32" s="25"/>
      <c r="VMV32" s="25"/>
      <c r="VMW32" s="25"/>
      <c r="VMX32" s="25"/>
      <c r="VMY32" s="25"/>
      <c r="VMZ32" s="25"/>
      <c r="VNA32" s="25"/>
      <c r="VNB32" s="25"/>
      <c r="VNC32" s="25"/>
      <c r="VND32" s="25"/>
      <c r="VNE32" s="25"/>
      <c r="VNF32" s="25"/>
      <c r="VNG32" s="25"/>
      <c r="VNH32" s="25"/>
      <c r="VNI32" s="25"/>
      <c r="VNJ32" s="25"/>
      <c r="VNK32" s="25"/>
      <c r="VNL32" s="25"/>
      <c r="VNM32" s="25"/>
      <c r="VNN32" s="25"/>
      <c r="VNO32" s="25"/>
      <c r="VNP32" s="25"/>
      <c r="VNQ32" s="25"/>
      <c r="VNR32" s="25"/>
      <c r="VNS32" s="25"/>
      <c r="VNT32" s="25"/>
      <c r="VNU32" s="25"/>
      <c r="VNV32" s="25"/>
      <c r="VNW32" s="25"/>
      <c r="VNX32" s="25"/>
      <c r="VNY32" s="25"/>
      <c r="VNZ32" s="25"/>
      <c r="VOA32" s="25"/>
      <c r="VOB32" s="25"/>
      <c r="VOC32" s="25"/>
      <c r="VOD32" s="25"/>
      <c r="VOE32" s="25"/>
      <c r="VOF32" s="25"/>
      <c r="VOG32" s="25"/>
      <c r="VOH32" s="25"/>
      <c r="VOI32" s="25"/>
      <c r="VOJ32" s="25"/>
      <c r="VOK32" s="25"/>
      <c r="VOL32" s="25"/>
      <c r="VOM32" s="25"/>
      <c r="VON32" s="25"/>
      <c r="VOO32" s="25"/>
      <c r="VOP32" s="25"/>
      <c r="VOQ32" s="25"/>
      <c r="VOR32" s="25"/>
      <c r="VOS32" s="25"/>
      <c r="VOT32" s="25"/>
      <c r="VOU32" s="25"/>
      <c r="VOV32" s="25"/>
      <c r="VOW32" s="25"/>
      <c r="VOX32" s="25"/>
      <c r="VOY32" s="25"/>
      <c r="VOZ32" s="25"/>
      <c r="VPA32" s="25"/>
      <c r="VPB32" s="25"/>
      <c r="VPC32" s="25"/>
      <c r="VPD32" s="25"/>
      <c r="VPE32" s="25"/>
      <c r="VPF32" s="25"/>
      <c r="VPG32" s="25"/>
      <c r="VPH32" s="25"/>
      <c r="VPI32" s="25"/>
      <c r="VPJ32" s="25"/>
      <c r="VPK32" s="25"/>
      <c r="VPL32" s="25"/>
      <c r="VPM32" s="25"/>
      <c r="VPN32" s="25"/>
      <c r="VPO32" s="25"/>
      <c r="VPP32" s="25"/>
      <c r="VPQ32" s="25"/>
      <c r="VPR32" s="25"/>
      <c r="VPS32" s="25"/>
      <c r="VPT32" s="25"/>
      <c r="VPU32" s="25"/>
      <c r="VPV32" s="25"/>
      <c r="VPW32" s="25"/>
      <c r="VPX32" s="25"/>
      <c r="VPY32" s="25"/>
      <c r="VPZ32" s="25"/>
      <c r="VQA32" s="25"/>
      <c r="VQB32" s="25"/>
      <c r="VQC32" s="25"/>
      <c r="VQD32" s="25"/>
      <c r="VQE32" s="25"/>
      <c r="VQF32" s="25"/>
      <c r="VQG32" s="25"/>
      <c r="VQH32" s="25"/>
      <c r="VQI32" s="25"/>
      <c r="VQJ32" s="25"/>
      <c r="VQK32" s="25"/>
      <c r="VQL32" s="25"/>
      <c r="VQM32" s="25"/>
      <c r="VQN32" s="25"/>
      <c r="VQO32" s="25"/>
      <c r="VQP32" s="25"/>
      <c r="VQQ32" s="25"/>
      <c r="VQR32" s="25"/>
      <c r="VQS32" s="25"/>
      <c r="VQT32" s="25"/>
      <c r="VQU32" s="25"/>
      <c r="VQV32" s="25"/>
      <c r="VQW32" s="25"/>
      <c r="VQX32" s="25"/>
      <c r="VQY32" s="25"/>
      <c r="VQZ32" s="25"/>
      <c r="VRA32" s="25"/>
      <c r="VRB32" s="25"/>
      <c r="VRC32" s="25"/>
      <c r="VRD32" s="25"/>
      <c r="VRE32" s="25"/>
      <c r="VRF32" s="25"/>
      <c r="VRG32" s="25"/>
      <c r="VRH32" s="25"/>
      <c r="VRI32" s="25"/>
      <c r="VRJ32" s="25"/>
      <c r="VRK32" s="25"/>
      <c r="VRL32" s="25"/>
      <c r="VRM32" s="25"/>
      <c r="VRN32" s="25"/>
      <c r="VRO32" s="25"/>
      <c r="VRP32" s="25"/>
      <c r="VRQ32" s="25"/>
      <c r="VRR32" s="25"/>
      <c r="VRS32" s="25"/>
      <c r="VRT32" s="25"/>
      <c r="VRU32" s="25"/>
      <c r="VRV32" s="25"/>
      <c r="VRW32" s="25"/>
      <c r="VRX32" s="25"/>
      <c r="VRY32" s="25"/>
      <c r="VRZ32" s="25"/>
      <c r="VSA32" s="25"/>
      <c r="VSB32" s="25"/>
      <c r="VSC32" s="25"/>
      <c r="VSD32" s="25"/>
      <c r="VSE32" s="25"/>
      <c r="VSF32" s="25"/>
      <c r="VSG32" s="25"/>
      <c r="VSH32" s="25"/>
      <c r="VSI32" s="25"/>
      <c r="VSJ32" s="25"/>
      <c r="VSK32" s="25"/>
      <c r="VSL32" s="25"/>
      <c r="VSM32" s="25"/>
      <c r="VSN32" s="25"/>
      <c r="VSO32" s="25"/>
      <c r="VSP32" s="25"/>
      <c r="VSQ32" s="25"/>
      <c r="VSR32" s="25"/>
      <c r="VSS32" s="25"/>
      <c r="VST32" s="25"/>
      <c r="VSU32" s="25"/>
      <c r="VSV32" s="25"/>
      <c r="VSW32" s="25"/>
      <c r="VSX32" s="25"/>
      <c r="VSY32" s="25"/>
      <c r="VSZ32" s="25"/>
      <c r="VTA32" s="25"/>
      <c r="VTB32" s="25"/>
      <c r="VTC32" s="25"/>
      <c r="VTD32" s="25"/>
      <c r="VTE32" s="25"/>
      <c r="VTF32" s="25"/>
      <c r="VTG32" s="25"/>
      <c r="VTH32" s="25"/>
      <c r="VTI32" s="25"/>
      <c r="VTJ32" s="25"/>
      <c r="VTK32" s="25"/>
      <c r="VTL32" s="25"/>
      <c r="VTM32" s="25"/>
      <c r="VTN32" s="25"/>
      <c r="VTO32" s="25"/>
      <c r="VTP32" s="25"/>
      <c r="VTQ32" s="25"/>
      <c r="VTR32" s="25"/>
      <c r="VTS32" s="25"/>
      <c r="VTT32" s="25"/>
      <c r="VTU32" s="25"/>
      <c r="VTV32" s="25"/>
      <c r="VTW32" s="25"/>
      <c r="VTX32" s="25"/>
      <c r="VTY32" s="25"/>
      <c r="VTZ32" s="25"/>
      <c r="VUA32" s="25"/>
      <c r="VUB32" s="25"/>
      <c r="VUC32" s="25"/>
      <c r="VUD32" s="25"/>
      <c r="VUE32" s="25"/>
      <c r="VUF32" s="25"/>
      <c r="VUG32" s="25"/>
      <c r="VUH32" s="25"/>
      <c r="VUI32" s="25"/>
      <c r="VUJ32" s="25"/>
      <c r="VUK32" s="25"/>
      <c r="VUL32" s="25"/>
      <c r="VUM32" s="25"/>
      <c r="VUN32" s="25"/>
      <c r="VUO32" s="25"/>
      <c r="VUP32" s="25"/>
      <c r="VUQ32" s="25"/>
      <c r="VUR32" s="25"/>
      <c r="VUS32" s="25"/>
      <c r="VUT32" s="25"/>
      <c r="VUU32" s="25"/>
      <c r="VUV32" s="25"/>
      <c r="VUW32" s="25"/>
      <c r="VUX32" s="25"/>
      <c r="VUY32" s="25"/>
      <c r="VUZ32" s="25"/>
      <c r="VVA32" s="25"/>
      <c r="VVB32" s="25"/>
      <c r="VVC32" s="25"/>
      <c r="VVD32" s="25"/>
      <c r="VVE32" s="25"/>
      <c r="VVF32" s="25"/>
      <c r="VVG32" s="25"/>
      <c r="VVH32" s="25"/>
      <c r="VVI32" s="25"/>
      <c r="VVJ32" s="25"/>
      <c r="VVK32" s="25"/>
      <c r="VVL32" s="25"/>
      <c r="VVM32" s="25"/>
      <c r="VVN32" s="25"/>
      <c r="VVO32" s="25"/>
      <c r="VVP32" s="25"/>
      <c r="VVQ32" s="25"/>
      <c r="VVR32" s="25"/>
      <c r="VVS32" s="25"/>
      <c r="VVT32" s="25"/>
      <c r="VVU32" s="25"/>
      <c r="VVV32" s="25"/>
      <c r="VVW32" s="25"/>
      <c r="VVX32" s="25"/>
      <c r="VVY32" s="25"/>
      <c r="VVZ32" s="25"/>
      <c r="VWA32" s="25"/>
      <c r="VWB32" s="25"/>
      <c r="VWC32" s="25"/>
      <c r="VWD32" s="25"/>
      <c r="VWE32" s="25"/>
      <c r="VWF32" s="25"/>
      <c r="VWG32" s="25"/>
      <c r="VWH32" s="25"/>
      <c r="VWI32" s="25"/>
      <c r="VWJ32" s="25"/>
      <c r="VWK32" s="25"/>
      <c r="VWL32" s="25"/>
      <c r="VWM32" s="25"/>
      <c r="VWN32" s="25"/>
      <c r="VWO32" s="25"/>
      <c r="VWP32" s="25"/>
      <c r="VWQ32" s="25"/>
      <c r="VWR32" s="25"/>
      <c r="VWS32" s="25"/>
      <c r="VWT32" s="25"/>
      <c r="VWU32" s="25"/>
      <c r="VWV32" s="25"/>
      <c r="VWW32" s="25"/>
      <c r="VWX32" s="25"/>
      <c r="VWY32" s="25"/>
      <c r="VWZ32" s="25"/>
      <c r="VXA32" s="25"/>
      <c r="VXB32" s="25"/>
      <c r="VXC32" s="25"/>
      <c r="VXD32" s="25"/>
      <c r="VXE32" s="25"/>
      <c r="VXF32" s="25"/>
      <c r="VXG32" s="25"/>
      <c r="VXH32" s="25"/>
      <c r="VXI32" s="25"/>
      <c r="VXJ32" s="25"/>
      <c r="VXK32" s="25"/>
      <c r="VXL32" s="25"/>
      <c r="VXM32" s="25"/>
      <c r="VXN32" s="25"/>
      <c r="VXO32" s="25"/>
      <c r="VXP32" s="25"/>
      <c r="VXQ32" s="25"/>
      <c r="VXR32" s="25"/>
      <c r="VXS32" s="25"/>
      <c r="VXT32" s="25"/>
      <c r="VXU32" s="25"/>
      <c r="VXV32" s="25"/>
      <c r="VXW32" s="25"/>
      <c r="VXX32" s="25"/>
      <c r="VXY32" s="25"/>
      <c r="VXZ32" s="25"/>
      <c r="VYA32" s="25"/>
      <c r="VYB32" s="25"/>
      <c r="VYC32" s="25"/>
      <c r="VYD32" s="25"/>
      <c r="VYE32" s="25"/>
      <c r="VYF32" s="25"/>
      <c r="VYG32" s="25"/>
      <c r="VYH32" s="25"/>
      <c r="VYI32" s="25"/>
      <c r="VYJ32" s="25"/>
      <c r="VYK32" s="25"/>
      <c r="VYL32" s="25"/>
      <c r="VYM32" s="25"/>
      <c r="VYN32" s="25"/>
      <c r="VYO32" s="25"/>
      <c r="VYP32" s="25"/>
      <c r="VYQ32" s="25"/>
      <c r="VYR32" s="25"/>
      <c r="VYS32" s="25"/>
      <c r="VYT32" s="25"/>
      <c r="VYU32" s="25"/>
      <c r="VYV32" s="25"/>
      <c r="VYW32" s="25"/>
      <c r="VYX32" s="25"/>
      <c r="VYY32" s="25"/>
      <c r="VYZ32" s="25"/>
      <c r="VZA32" s="25"/>
      <c r="VZB32" s="25"/>
      <c r="VZC32" s="25"/>
      <c r="VZD32" s="25"/>
      <c r="VZE32" s="25"/>
      <c r="VZF32" s="25"/>
      <c r="VZG32" s="25"/>
      <c r="VZH32" s="25"/>
      <c r="VZI32" s="25"/>
      <c r="VZJ32" s="25"/>
      <c r="VZK32" s="25"/>
      <c r="VZL32" s="25"/>
      <c r="VZM32" s="25"/>
      <c r="VZN32" s="25"/>
      <c r="VZO32" s="25"/>
      <c r="VZP32" s="25"/>
      <c r="VZQ32" s="25"/>
      <c r="VZR32" s="25"/>
      <c r="VZS32" s="25"/>
      <c r="VZT32" s="25"/>
      <c r="VZU32" s="25"/>
      <c r="VZV32" s="25"/>
      <c r="VZW32" s="25"/>
      <c r="VZX32" s="25"/>
      <c r="VZY32" s="25"/>
      <c r="VZZ32" s="25"/>
      <c r="WAA32" s="25"/>
      <c r="WAB32" s="25"/>
      <c r="WAC32" s="25"/>
      <c r="WAD32" s="25"/>
      <c r="WAE32" s="25"/>
      <c r="WAF32" s="25"/>
      <c r="WAG32" s="25"/>
      <c r="WAH32" s="25"/>
      <c r="WAI32" s="25"/>
      <c r="WAJ32" s="25"/>
      <c r="WAK32" s="25"/>
      <c r="WAL32" s="25"/>
      <c r="WAM32" s="25"/>
      <c r="WAN32" s="25"/>
      <c r="WAO32" s="25"/>
      <c r="WAP32" s="25"/>
      <c r="WAQ32" s="25"/>
      <c r="WAR32" s="25"/>
      <c r="WAS32" s="25"/>
      <c r="WAT32" s="25"/>
      <c r="WAU32" s="25"/>
      <c r="WAV32" s="25"/>
      <c r="WAW32" s="25"/>
      <c r="WAX32" s="25"/>
      <c r="WAY32" s="25"/>
      <c r="WAZ32" s="25"/>
      <c r="WBA32" s="25"/>
      <c r="WBB32" s="25"/>
      <c r="WBC32" s="25"/>
      <c r="WBD32" s="25"/>
      <c r="WBE32" s="25"/>
      <c r="WBF32" s="25"/>
      <c r="WBG32" s="25"/>
      <c r="WBH32" s="25"/>
      <c r="WBI32" s="25"/>
      <c r="WBJ32" s="25"/>
      <c r="WBK32" s="25"/>
      <c r="WBL32" s="25"/>
      <c r="WBM32" s="25"/>
      <c r="WBN32" s="25"/>
      <c r="WBO32" s="25"/>
      <c r="WBP32" s="25"/>
      <c r="WBQ32" s="25"/>
      <c r="WBR32" s="25"/>
      <c r="WBS32" s="25"/>
      <c r="WBT32" s="25"/>
      <c r="WBU32" s="25"/>
      <c r="WBV32" s="25"/>
      <c r="WBW32" s="25"/>
      <c r="WBX32" s="25"/>
      <c r="WBY32" s="25"/>
      <c r="WBZ32" s="25"/>
      <c r="WCA32" s="25"/>
      <c r="WCB32" s="25"/>
      <c r="WCC32" s="25"/>
      <c r="WCD32" s="25"/>
      <c r="WCE32" s="25"/>
      <c r="WCF32" s="25"/>
      <c r="WCG32" s="25"/>
      <c r="WCH32" s="25"/>
      <c r="WCI32" s="25"/>
      <c r="WCJ32" s="25"/>
      <c r="WCK32" s="25"/>
      <c r="WCL32" s="25"/>
      <c r="WCM32" s="25"/>
      <c r="WCN32" s="25"/>
      <c r="WCO32" s="25"/>
      <c r="WCP32" s="25"/>
      <c r="WCQ32" s="25"/>
      <c r="WCR32" s="25"/>
      <c r="WCS32" s="25"/>
      <c r="WCT32" s="25"/>
      <c r="WCU32" s="25"/>
      <c r="WCV32" s="25"/>
      <c r="WCW32" s="25"/>
      <c r="WCX32" s="25"/>
      <c r="WCY32" s="25"/>
      <c r="WCZ32" s="25"/>
      <c r="WDA32" s="25"/>
      <c r="WDB32" s="25"/>
      <c r="WDC32" s="25"/>
      <c r="WDD32" s="25"/>
      <c r="WDE32" s="25"/>
      <c r="WDF32" s="25"/>
      <c r="WDG32" s="25"/>
      <c r="WDH32" s="25"/>
      <c r="WDI32" s="25"/>
      <c r="WDJ32" s="25"/>
      <c r="WDK32" s="25"/>
      <c r="WDL32" s="25"/>
      <c r="WDM32" s="25"/>
      <c r="WDN32" s="25"/>
      <c r="WDO32" s="25"/>
      <c r="WDP32" s="25"/>
      <c r="WDQ32" s="25"/>
      <c r="WDR32" s="25"/>
      <c r="WDS32" s="25"/>
      <c r="WDT32" s="25"/>
      <c r="WDU32" s="25"/>
      <c r="WDV32" s="25"/>
      <c r="WDW32" s="25"/>
      <c r="WDX32" s="25"/>
      <c r="WDY32" s="25"/>
      <c r="WDZ32" s="25"/>
      <c r="WEA32" s="25"/>
      <c r="WEB32" s="25"/>
      <c r="WEC32" s="25"/>
      <c r="WED32" s="25"/>
      <c r="WEE32" s="25"/>
      <c r="WEF32" s="25"/>
      <c r="WEG32" s="25"/>
      <c r="WEH32" s="25"/>
      <c r="WEI32" s="25"/>
      <c r="WEJ32" s="25"/>
      <c r="WEK32" s="25"/>
      <c r="WEL32" s="25"/>
      <c r="WEM32" s="25"/>
      <c r="WEN32" s="25"/>
      <c r="WEO32" s="25"/>
      <c r="WEP32" s="25"/>
      <c r="WEQ32" s="25"/>
      <c r="WER32" s="25"/>
      <c r="WES32" s="25"/>
      <c r="WET32" s="25"/>
      <c r="WEU32" s="25"/>
      <c r="WEV32" s="25"/>
      <c r="WEW32" s="25"/>
      <c r="WEX32" s="25"/>
      <c r="WEY32" s="25"/>
      <c r="WEZ32" s="25"/>
      <c r="WFA32" s="25"/>
      <c r="WFB32" s="25"/>
      <c r="WFC32" s="25"/>
      <c r="WFD32" s="25"/>
      <c r="WFE32" s="25"/>
      <c r="WFF32" s="25"/>
      <c r="WFG32" s="25"/>
      <c r="WFH32" s="25"/>
      <c r="WFI32" s="25"/>
      <c r="WFJ32" s="25"/>
      <c r="WFK32" s="25"/>
      <c r="WFL32" s="25"/>
      <c r="WFM32" s="25"/>
      <c r="WFN32" s="25"/>
      <c r="WFO32" s="25"/>
      <c r="WFP32" s="25"/>
      <c r="WFQ32" s="25"/>
      <c r="WFR32" s="25"/>
      <c r="WFS32" s="25"/>
      <c r="WFT32" s="25"/>
      <c r="WFU32" s="25"/>
      <c r="WFV32" s="25"/>
      <c r="WFW32" s="25"/>
      <c r="WFX32" s="25"/>
      <c r="WFY32" s="25"/>
      <c r="WFZ32" s="25"/>
      <c r="WGA32" s="25"/>
      <c r="WGB32" s="25"/>
      <c r="WGC32" s="25"/>
      <c r="WGD32" s="25"/>
      <c r="WGE32" s="25"/>
      <c r="WGF32" s="25"/>
      <c r="WGG32" s="25"/>
      <c r="WGH32" s="25"/>
      <c r="WGI32" s="25"/>
      <c r="WGJ32" s="25"/>
      <c r="WGK32" s="25"/>
      <c r="WGL32" s="25"/>
      <c r="WGM32" s="25"/>
      <c r="WGN32" s="25"/>
      <c r="WGO32" s="25"/>
      <c r="WGP32" s="25"/>
      <c r="WGQ32" s="25"/>
      <c r="WGR32" s="25"/>
      <c r="WGS32" s="25"/>
      <c r="WGT32" s="25"/>
      <c r="WGU32" s="25"/>
      <c r="WGV32" s="25"/>
      <c r="WGW32" s="25"/>
      <c r="WGX32" s="25"/>
      <c r="WGY32" s="25"/>
      <c r="WGZ32" s="25"/>
      <c r="WHA32" s="25"/>
      <c r="WHB32" s="25"/>
      <c r="WHC32" s="25"/>
      <c r="WHD32" s="25"/>
      <c r="WHE32" s="25"/>
      <c r="WHF32" s="25"/>
      <c r="WHG32" s="25"/>
      <c r="WHH32" s="25"/>
      <c r="WHI32" s="25"/>
      <c r="WHJ32" s="25"/>
      <c r="WHK32" s="25"/>
      <c r="WHL32" s="25"/>
      <c r="WHM32" s="25"/>
      <c r="WHN32" s="25"/>
      <c r="WHO32" s="25"/>
      <c r="WHP32" s="25"/>
      <c r="WHQ32" s="25"/>
      <c r="WHR32" s="25"/>
      <c r="WHS32" s="25"/>
      <c r="WHT32" s="25"/>
      <c r="WHU32" s="25"/>
      <c r="WHV32" s="25"/>
      <c r="WHW32" s="25"/>
      <c r="WHX32" s="25"/>
      <c r="WHY32" s="25"/>
      <c r="WHZ32" s="25"/>
      <c r="WIA32" s="25"/>
      <c r="WIB32" s="25"/>
      <c r="WIC32" s="25"/>
      <c r="WID32" s="25"/>
      <c r="WIE32" s="25"/>
      <c r="WIF32" s="25"/>
      <c r="WIG32" s="25"/>
      <c r="WIH32" s="25"/>
      <c r="WII32" s="25"/>
      <c r="WIJ32" s="25"/>
      <c r="WIK32" s="25"/>
      <c r="WIL32" s="25"/>
      <c r="WIM32" s="25"/>
      <c r="WIN32" s="25"/>
      <c r="WIO32" s="25"/>
      <c r="WIP32" s="25"/>
      <c r="WIQ32" s="25"/>
      <c r="WIR32" s="25"/>
      <c r="WIS32" s="25"/>
      <c r="WIT32" s="25"/>
      <c r="WIU32" s="25"/>
      <c r="WIV32" s="25"/>
      <c r="WIW32" s="25"/>
      <c r="WIX32" s="25"/>
      <c r="WIY32" s="25"/>
      <c r="WIZ32" s="25"/>
      <c r="WJA32" s="25"/>
      <c r="WJB32" s="25"/>
      <c r="WJC32" s="25"/>
      <c r="WJD32" s="25"/>
      <c r="WJE32" s="25"/>
      <c r="WJF32" s="25"/>
      <c r="WJG32" s="25"/>
      <c r="WJH32" s="25"/>
      <c r="WJI32" s="25"/>
      <c r="WJJ32" s="25"/>
      <c r="WJK32" s="25"/>
      <c r="WJL32" s="25"/>
      <c r="WJM32" s="25"/>
      <c r="WJN32" s="25"/>
      <c r="WJO32" s="25"/>
      <c r="WJP32" s="25"/>
      <c r="WJQ32" s="25"/>
      <c r="WJR32" s="25"/>
      <c r="WJS32" s="25"/>
      <c r="WJT32" s="25"/>
      <c r="WJU32" s="25"/>
      <c r="WJV32" s="25"/>
      <c r="WJW32" s="25"/>
      <c r="WJX32" s="25"/>
      <c r="WJY32" s="25"/>
      <c r="WJZ32" s="25"/>
      <c r="WKA32" s="25"/>
      <c r="WKB32" s="25"/>
      <c r="WKC32" s="25"/>
      <c r="WKD32" s="25"/>
      <c r="WKE32" s="25"/>
      <c r="WKF32" s="25"/>
      <c r="WKG32" s="25"/>
      <c r="WKH32" s="25"/>
      <c r="WKI32" s="25"/>
      <c r="WKJ32" s="25"/>
      <c r="WKK32" s="25"/>
      <c r="WKL32" s="25"/>
      <c r="WKM32" s="25"/>
      <c r="WKN32" s="25"/>
      <c r="WKO32" s="25"/>
      <c r="WKP32" s="25"/>
      <c r="WKQ32" s="25"/>
      <c r="WKR32" s="25"/>
      <c r="WKS32" s="25"/>
      <c r="WKT32" s="25"/>
      <c r="WKU32" s="25"/>
      <c r="WKV32" s="25"/>
      <c r="WKW32" s="25"/>
      <c r="WKX32" s="25"/>
      <c r="WKY32" s="25"/>
      <c r="WKZ32" s="25"/>
      <c r="WLA32" s="25"/>
      <c r="WLB32" s="25"/>
      <c r="WLC32" s="25"/>
      <c r="WLD32" s="25"/>
      <c r="WLE32" s="25"/>
      <c r="WLF32" s="25"/>
      <c r="WLG32" s="25"/>
      <c r="WLH32" s="25"/>
      <c r="WLI32" s="25"/>
      <c r="WLJ32" s="25"/>
      <c r="WLK32" s="25"/>
      <c r="WLL32" s="25"/>
      <c r="WLM32" s="25"/>
      <c r="WLN32" s="25"/>
      <c r="WLO32" s="25"/>
      <c r="WLP32" s="25"/>
      <c r="WLQ32" s="25"/>
      <c r="WLR32" s="25"/>
      <c r="WLS32" s="25"/>
      <c r="WLT32" s="25"/>
      <c r="WLU32" s="25"/>
      <c r="WLV32" s="25"/>
      <c r="WLW32" s="25"/>
      <c r="WLX32" s="25"/>
      <c r="WLY32" s="25"/>
      <c r="WLZ32" s="25"/>
      <c r="WMA32" s="25"/>
      <c r="WMB32" s="25"/>
      <c r="WMC32" s="25"/>
      <c r="WMD32" s="25"/>
      <c r="WME32" s="25"/>
      <c r="WMF32" s="25"/>
      <c r="WMG32" s="25"/>
      <c r="WMH32" s="25"/>
      <c r="WMI32" s="25"/>
      <c r="WMJ32" s="25"/>
      <c r="WMK32" s="25"/>
      <c r="WML32" s="25"/>
      <c r="WMM32" s="25"/>
      <c r="WMN32" s="25"/>
      <c r="WMO32" s="25"/>
      <c r="WMP32" s="25"/>
      <c r="WMQ32" s="25"/>
      <c r="WMR32" s="25"/>
      <c r="WMS32" s="25"/>
      <c r="WMT32" s="25"/>
      <c r="WMU32" s="25"/>
      <c r="WMV32" s="25"/>
      <c r="WMW32" s="25"/>
      <c r="WMX32" s="25"/>
      <c r="WMY32" s="25"/>
      <c r="WMZ32" s="25"/>
      <c r="WNA32" s="25"/>
      <c r="WNB32" s="25"/>
      <c r="WNC32" s="25"/>
      <c r="WND32" s="25"/>
      <c r="WNE32" s="25"/>
      <c r="WNF32" s="25"/>
      <c r="WNG32" s="25"/>
      <c r="WNH32" s="25"/>
      <c r="WNI32" s="25"/>
      <c r="WNJ32" s="25"/>
      <c r="WNK32" s="25"/>
      <c r="WNL32" s="25"/>
      <c r="WNM32" s="25"/>
      <c r="WNN32" s="25"/>
      <c r="WNO32" s="25"/>
      <c r="WNP32" s="25"/>
      <c r="WNQ32" s="25"/>
      <c r="WNR32" s="25"/>
      <c r="WNS32" s="25"/>
      <c r="WNT32" s="25"/>
      <c r="WNU32" s="25"/>
      <c r="WNV32" s="25"/>
      <c r="WNW32" s="25"/>
      <c r="WNX32" s="25"/>
      <c r="WNY32" s="25"/>
      <c r="WNZ32" s="25"/>
      <c r="WOA32" s="25"/>
      <c r="WOB32" s="25"/>
      <c r="WOC32" s="25"/>
      <c r="WOD32" s="25"/>
      <c r="WOE32" s="25"/>
      <c r="WOF32" s="25"/>
      <c r="WOG32" s="25"/>
      <c r="WOH32" s="25"/>
      <c r="WOI32" s="25"/>
      <c r="WOJ32" s="25"/>
      <c r="WOK32" s="25"/>
      <c r="WOL32" s="25"/>
      <c r="WOM32" s="25"/>
      <c r="WON32" s="25"/>
      <c r="WOO32" s="25"/>
      <c r="WOP32" s="25"/>
      <c r="WOQ32" s="25"/>
      <c r="WOR32" s="25"/>
      <c r="WOS32" s="25"/>
      <c r="WOT32" s="25"/>
      <c r="WOU32" s="25"/>
      <c r="WOV32" s="25"/>
      <c r="WOW32" s="25"/>
      <c r="WOX32" s="25"/>
      <c r="WOY32" s="25"/>
      <c r="WOZ32" s="25"/>
      <c r="WPA32" s="25"/>
      <c r="WPB32" s="25"/>
      <c r="WPC32" s="25"/>
      <c r="WPD32" s="25"/>
      <c r="WPE32" s="25"/>
      <c r="WPF32" s="25"/>
      <c r="WPG32" s="25"/>
      <c r="WPH32" s="25"/>
      <c r="WPI32" s="25"/>
      <c r="WPJ32" s="25"/>
      <c r="WPK32" s="25"/>
      <c r="WPL32" s="25"/>
      <c r="WPM32" s="25"/>
      <c r="WPN32" s="25"/>
      <c r="WPO32" s="25"/>
      <c r="WPP32" s="25"/>
      <c r="WPQ32" s="25"/>
      <c r="WPR32" s="25"/>
      <c r="WPS32" s="25"/>
      <c r="WPT32" s="25"/>
      <c r="WPU32" s="25"/>
      <c r="WPV32" s="25"/>
      <c r="WPW32" s="25"/>
      <c r="WPX32" s="25"/>
      <c r="WPY32" s="25"/>
      <c r="WPZ32" s="25"/>
      <c r="WQA32" s="25"/>
      <c r="WQB32" s="25"/>
      <c r="WQC32" s="25"/>
      <c r="WQD32" s="25"/>
      <c r="WQE32" s="25"/>
      <c r="WQF32" s="25"/>
      <c r="WQG32" s="25"/>
      <c r="WQH32" s="25"/>
      <c r="WQI32" s="25"/>
      <c r="WQJ32" s="25"/>
      <c r="WQK32" s="25"/>
      <c r="WQL32" s="25"/>
      <c r="WQM32" s="25"/>
      <c r="WQN32" s="25"/>
      <c r="WQO32" s="25"/>
      <c r="WQP32" s="25"/>
      <c r="WQQ32" s="25"/>
      <c r="WQR32" s="25"/>
      <c r="WQS32" s="25"/>
      <c r="WQT32" s="25"/>
      <c r="WQU32" s="25"/>
      <c r="WQV32" s="25"/>
      <c r="WQW32" s="25"/>
      <c r="WQX32" s="25"/>
      <c r="WQY32" s="25"/>
      <c r="WQZ32" s="25"/>
      <c r="WRA32" s="25"/>
      <c r="WRB32" s="25"/>
      <c r="WRC32" s="25"/>
      <c r="WRD32" s="25"/>
      <c r="WRE32" s="25"/>
      <c r="WRF32" s="25"/>
      <c r="WRG32" s="25"/>
      <c r="WRH32" s="25"/>
      <c r="WRI32" s="25"/>
      <c r="WRJ32" s="25"/>
      <c r="WRK32" s="25"/>
      <c r="WRL32" s="25"/>
      <c r="WRM32" s="25"/>
      <c r="WRN32" s="25"/>
      <c r="WRO32" s="25"/>
      <c r="WRP32" s="25"/>
      <c r="WRQ32" s="25"/>
      <c r="WRR32" s="25"/>
      <c r="WRS32" s="25"/>
      <c r="WRT32" s="25"/>
      <c r="WRU32" s="25"/>
      <c r="WRV32" s="25"/>
      <c r="WRW32" s="25"/>
      <c r="WRX32" s="25"/>
      <c r="WRY32" s="25"/>
      <c r="WRZ32" s="25"/>
      <c r="WSA32" s="25"/>
      <c r="WSB32" s="25"/>
      <c r="WSC32" s="25"/>
      <c r="WSD32" s="25"/>
      <c r="WSE32" s="25"/>
      <c r="WSF32" s="25"/>
      <c r="WSG32" s="25"/>
      <c r="WSH32" s="25"/>
      <c r="WSI32" s="25"/>
      <c r="WSJ32" s="25"/>
      <c r="WSK32" s="25"/>
      <c r="WSL32" s="25"/>
      <c r="WSM32" s="25"/>
      <c r="WSN32" s="25"/>
      <c r="WSO32" s="25"/>
      <c r="WSP32" s="25"/>
      <c r="WSQ32" s="25"/>
      <c r="WSR32" s="25"/>
      <c r="WSS32" s="25"/>
      <c r="WST32" s="25"/>
      <c r="WSU32" s="25"/>
      <c r="WSV32" s="25"/>
      <c r="WSW32" s="25"/>
      <c r="WSX32" s="25"/>
      <c r="WSY32" s="25"/>
      <c r="WSZ32" s="25"/>
      <c r="WTA32" s="25"/>
      <c r="WTB32" s="25"/>
      <c r="WTC32" s="25"/>
      <c r="WTD32" s="25"/>
      <c r="WTE32" s="25"/>
      <c r="WTF32" s="25"/>
      <c r="WTG32" s="25"/>
      <c r="WTH32" s="25"/>
      <c r="WTI32" s="25"/>
      <c r="WTJ32" s="25"/>
      <c r="WTK32" s="25"/>
      <c r="WTL32" s="25"/>
      <c r="WTM32" s="25"/>
      <c r="WTN32" s="25"/>
      <c r="WTO32" s="25"/>
      <c r="WTP32" s="25"/>
      <c r="WTQ32" s="25"/>
      <c r="WTR32" s="25"/>
      <c r="WTS32" s="25"/>
      <c r="WTT32" s="25"/>
      <c r="WTU32" s="25"/>
      <c r="WTV32" s="25"/>
      <c r="WTW32" s="25"/>
      <c r="WTX32" s="25"/>
      <c r="WTY32" s="25"/>
      <c r="WTZ32" s="25"/>
      <c r="WUA32" s="25"/>
      <c r="WUB32" s="25"/>
      <c r="WUC32" s="25"/>
      <c r="WUD32" s="25"/>
      <c r="WUE32" s="25"/>
      <c r="WUF32" s="25"/>
      <c r="WUG32" s="25"/>
      <c r="WUH32" s="25"/>
      <c r="WUI32" s="25"/>
      <c r="WUJ32" s="25"/>
      <c r="WUK32" s="25"/>
      <c r="WUL32" s="25"/>
      <c r="WUM32" s="25"/>
      <c r="WUN32" s="25"/>
      <c r="WUO32" s="25"/>
      <c r="WUP32" s="25"/>
      <c r="WUQ32" s="25"/>
      <c r="WUR32" s="25"/>
      <c r="WUS32" s="25"/>
      <c r="WUT32" s="25"/>
      <c r="WUU32" s="25"/>
      <c r="WUV32" s="25"/>
      <c r="WUW32" s="25"/>
      <c r="WUX32" s="25"/>
      <c r="WUY32" s="25"/>
      <c r="WUZ32" s="25"/>
      <c r="WVA32" s="25"/>
      <c r="WVB32" s="25"/>
      <c r="WVC32" s="25"/>
      <c r="WVD32" s="25"/>
      <c r="WVE32" s="25"/>
      <c r="WVF32" s="25"/>
      <c r="WVG32" s="25"/>
      <c r="WVH32" s="25"/>
      <c r="WVI32" s="25"/>
      <c r="WVJ32" s="25"/>
      <c r="WVK32" s="25"/>
      <c r="WVL32" s="25"/>
      <c r="WVM32" s="25"/>
      <c r="WVN32" s="25"/>
      <c r="WVO32" s="25"/>
      <c r="WVP32" s="25"/>
      <c r="WVQ32" s="25"/>
      <c r="WVR32" s="25"/>
      <c r="WVS32" s="25"/>
      <c r="WVT32" s="25"/>
      <c r="WVU32" s="25"/>
      <c r="WVV32" s="25"/>
      <c r="WVW32" s="25"/>
      <c r="WVX32" s="25"/>
      <c r="WVY32" s="25"/>
      <c r="WVZ32" s="25"/>
      <c r="WWA32" s="25"/>
      <c r="WWB32" s="25"/>
      <c r="WWC32" s="25"/>
      <c r="WWD32" s="25"/>
      <c r="WWE32" s="25"/>
      <c r="WWF32" s="25"/>
      <c r="WWG32" s="25"/>
      <c r="WWH32" s="25"/>
      <c r="WWI32" s="25"/>
      <c r="WWJ32" s="25"/>
      <c r="WWK32" s="25"/>
      <c r="WWL32" s="25"/>
      <c r="WWM32" s="25"/>
      <c r="WWN32" s="25"/>
      <c r="WWO32" s="25"/>
      <c r="WWP32" s="25"/>
      <c r="WWQ32" s="25"/>
      <c r="WWR32" s="25"/>
      <c r="WWS32" s="25"/>
      <c r="WWT32" s="25"/>
      <c r="WWU32" s="25"/>
      <c r="WWV32" s="25"/>
      <c r="WWW32" s="25"/>
      <c r="WWX32" s="25"/>
      <c r="WWY32" s="25"/>
      <c r="WWZ32" s="25"/>
      <c r="WXA32" s="25"/>
      <c r="WXB32" s="25"/>
      <c r="WXC32" s="25"/>
      <c r="WXD32" s="25"/>
      <c r="WXE32" s="25"/>
      <c r="WXF32" s="25"/>
      <c r="WXG32" s="25"/>
      <c r="WXH32" s="25"/>
      <c r="WXI32" s="25"/>
      <c r="WXJ32" s="25"/>
      <c r="WXK32" s="25"/>
      <c r="WXL32" s="25"/>
      <c r="WXM32" s="25"/>
      <c r="WXN32" s="25"/>
      <c r="WXO32" s="25"/>
      <c r="WXP32" s="25"/>
      <c r="WXQ32" s="25"/>
      <c r="WXR32" s="25"/>
      <c r="WXS32" s="25"/>
      <c r="WXT32" s="25"/>
      <c r="WXU32" s="25"/>
      <c r="WXV32" s="25"/>
      <c r="WXW32" s="25"/>
      <c r="WXX32" s="25"/>
      <c r="WXY32" s="25"/>
      <c r="WXZ32" s="25"/>
      <c r="WYA32" s="25"/>
      <c r="WYB32" s="25"/>
      <c r="WYC32" s="25"/>
      <c r="WYD32" s="25"/>
      <c r="WYE32" s="25"/>
      <c r="WYF32" s="25"/>
      <c r="WYG32" s="25"/>
      <c r="WYH32" s="25"/>
      <c r="WYI32" s="25"/>
      <c r="WYJ32" s="25"/>
      <c r="WYK32" s="25"/>
      <c r="WYL32" s="25"/>
      <c r="WYM32" s="25"/>
      <c r="WYN32" s="25"/>
      <c r="WYO32" s="25"/>
      <c r="WYP32" s="25"/>
      <c r="WYQ32" s="25"/>
      <c r="WYR32" s="25"/>
      <c r="WYS32" s="25"/>
      <c r="WYT32" s="25"/>
      <c r="WYU32" s="25"/>
      <c r="WYV32" s="25"/>
      <c r="WYW32" s="25"/>
      <c r="WYX32" s="25"/>
      <c r="WYY32" s="25"/>
      <c r="WYZ32" s="25"/>
      <c r="WZA32" s="25"/>
      <c r="WZB32" s="25"/>
      <c r="WZC32" s="25"/>
      <c r="WZD32" s="25"/>
      <c r="WZE32" s="25"/>
      <c r="WZF32" s="25"/>
      <c r="WZG32" s="25"/>
      <c r="WZH32" s="25"/>
      <c r="WZI32" s="25"/>
      <c r="WZJ32" s="25"/>
      <c r="WZK32" s="25"/>
      <c r="WZL32" s="25"/>
      <c r="WZM32" s="25"/>
      <c r="WZN32" s="25"/>
      <c r="WZO32" s="25"/>
      <c r="WZP32" s="25"/>
      <c r="WZQ32" s="25"/>
      <c r="WZR32" s="25"/>
      <c r="WZS32" s="25"/>
      <c r="WZT32" s="25"/>
      <c r="WZU32" s="25"/>
      <c r="WZV32" s="25"/>
      <c r="WZW32" s="25"/>
      <c r="WZX32" s="25"/>
      <c r="WZY32" s="25"/>
      <c r="WZZ32" s="25"/>
      <c r="XAA32" s="25"/>
      <c r="XAB32" s="25"/>
      <c r="XAC32" s="25"/>
      <c r="XAD32" s="25"/>
      <c r="XAE32" s="25"/>
      <c r="XAF32" s="25"/>
      <c r="XAG32" s="25"/>
      <c r="XAH32" s="25"/>
      <c r="XAI32" s="25"/>
      <c r="XAJ32" s="25"/>
      <c r="XAK32" s="25"/>
      <c r="XAL32" s="25"/>
      <c r="XAM32" s="25"/>
      <c r="XAN32" s="25"/>
      <c r="XAO32" s="25"/>
      <c r="XAP32" s="25"/>
      <c r="XAQ32" s="25"/>
      <c r="XAR32" s="25"/>
      <c r="XAS32" s="25"/>
      <c r="XAT32" s="25"/>
      <c r="XAU32" s="25"/>
      <c r="XAV32" s="25"/>
      <c r="XAW32" s="25"/>
      <c r="XAX32" s="25"/>
      <c r="XAY32" s="25"/>
      <c r="XAZ32" s="25"/>
      <c r="XBA32" s="25"/>
      <c r="XBB32" s="25"/>
      <c r="XBC32" s="25"/>
      <c r="XBD32" s="25"/>
      <c r="XBE32" s="25"/>
      <c r="XBF32" s="25"/>
      <c r="XBG32" s="25"/>
      <c r="XBH32" s="25"/>
      <c r="XBI32" s="25"/>
      <c r="XBJ32" s="25"/>
      <c r="XBK32" s="25"/>
      <c r="XBL32" s="25"/>
      <c r="XBM32" s="25"/>
      <c r="XBN32" s="25"/>
      <c r="XBO32" s="25"/>
      <c r="XBP32" s="25"/>
      <c r="XBQ32" s="25"/>
      <c r="XBR32" s="25"/>
      <c r="XBS32" s="25"/>
      <c r="XBT32" s="25"/>
      <c r="XBU32" s="25"/>
      <c r="XBV32" s="25"/>
      <c r="XBW32" s="25"/>
      <c r="XBX32" s="25"/>
      <c r="XBY32" s="25"/>
      <c r="XBZ32" s="25"/>
      <c r="XCA32" s="25"/>
      <c r="XCB32" s="25"/>
      <c r="XCC32" s="25"/>
      <c r="XCD32" s="25"/>
      <c r="XCE32" s="25"/>
      <c r="XCF32" s="25"/>
      <c r="XCG32" s="25"/>
      <c r="XCH32" s="25"/>
      <c r="XCI32" s="25"/>
      <c r="XCJ32" s="25"/>
      <c r="XCK32" s="25"/>
      <c r="XCL32" s="25"/>
      <c r="XCM32" s="25"/>
      <c r="XCN32" s="25"/>
      <c r="XCO32" s="25"/>
      <c r="XCP32" s="25"/>
      <c r="XCQ32" s="25"/>
      <c r="XCR32" s="25"/>
      <c r="XCS32" s="25"/>
    </row>
    <row r="33" spans="1:32" s="287" customFormat="1" ht="30" customHeight="1">
      <c r="A33" s="286"/>
      <c r="D33" s="1162"/>
      <c r="E33" s="1163"/>
      <c r="F33" s="1163"/>
      <c r="G33" s="1163"/>
      <c r="H33" s="1163"/>
      <c r="I33" s="1163"/>
      <c r="J33" s="1163"/>
      <c r="K33" s="1163"/>
      <c r="L33" s="1164"/>
      <c r="N33" s="342" t="s">
        <v>35</v>
      </c>
      <c r="O33" s="343">
        <f>+G27</f>
        <v>0</v>
      </c>
      <c r="P33" s="339"/>
      <c r="Q33" s="341"/>
      <c r="W33" s="875"/>
      <c r="X33" s="290"/>
      <c r="Y33" s="288" t="str">
        <f t="shared" si="4"/>
        <v/>
      </c>
      <c r="Z33" s="294"/>
      <c r="AA33" s="878"/>
      <c r="AB33" s="555"/>
      <c r="AC33" s="366" t="str">
        <f t="shared" si="2"/>
        <v/>
      </c>
      <c r="AD33" s="866" t="str">
        <f t="shared" si="3"/>
        <v/>
      </c>
      <c r="AE33" s="867" t="str">
        <f t="shared" si="24"/>
        <v>.</v>
      </c>
      <c r="AF33" s="1142" t="str">
        <f t="shared" si="24"/>
        <v>.</v>
      </c>
    </row>
    <row r="34" spans="1:32" s="287" customFormat="1" ht="30" customHeight="1">
      <c r="A34" s="286"/>
      <c r="D34" s="1162"/>
      <c r="E34" s="1163"/>
      <c r="F34" s="1163"/>
      <c r="G34" s="1163"/>
      <c r="H34" s="1163"/>
      <c r="I34" s="1163"/>
      <c r="J34" s="1163"/>
      <c r="K34" s="1163"/>
      <c r="L34" s="1164"/>
      <c r="N34" s="339"/>
      <c r="O34" s="340"/>
      <c r="P34" s="339"/>
      <c r="Q34" s="341"/>
      <c r="W34" s="875"/>
      <c r="X34" s="290"/>
      <c r="Y34" s="288" t="str">
        <f t="shared" si="4"/>
        <v/>
      </c>
      <c r="Z34" s="294"/>
      <c r="AA34" s="878"/>
      <c r="AB34" s="555"/>
      <c r="AC34" s="366" t="str">
        <f t="shared" si="2"/>
        <v/>
      </c>
      <c r="AD34" s="866" t="str">
        <f t="shared" si="3"/>
        <v/>
      </c>
      <c r="AE34" s="867" t="str">
        <f t="shared" si="24"/>
        <v>.</v>
      </c>
      <c r="AF34" s="1142" t="str">
        <f t="shared" si="24"/>
        <v>.</v>
      </c>
    </row>
    <row r="35" spans="1:32" s="287" customFormat="1" ht="30" customHeight="1">
      <c r="A35" s="286"/>
      <c r="D35" s="1162"/>
      <c r="E35" s="1163"/>
      <c r="F35" s="1163"/>
      <c r="G35" s="1163"/>
      <c r="H35" s="1163"/>
      <c r="I35" s="1163"/>
      <c r="J35" s="1163"/>
      <c r="K35" s="1163"/>
      <c r="L35" s="1164"/>
      <c r="W35" s="875"/>
      <c r="X35" s="290"/>
      <c r="Y35" s="288" t="str">
        <f t="shared" si="4"/>
        <v/>
      </c>
      <c r="Z35" s="294"/>
      <c r="AA35" s="878"/>
      <c r="AB35" s="555"/>
      <c r="AC35" s="366" t="str">
        <f t="shared" si="2"/>
        <v/>
      </c>
      <c r="AD35" s="866" t="str">
        <f t="shared" si="3"/>
        <v/>
      </c>
      <c r="AE35" s="867" t="str">
        <f t="shared" si="24"/>
        <v>.</v>
      </c>
      <c r="AF35" s="1142" t="str">
        <f t="shared" si="24"/>
        <v>.</v>
      </c>
    </row>
    <row r="36" spans="1:32" s="287" customFormat="1" ht="30" customHeight="1">
      <c r="A36" s="286"/>
      <c r="D36" s="1162"/>
      <c r="E36" s="1163"/>
      <c r="F36" s="1163"/>
      <c r="G36" s="1163"/>
      <c r="H36" s="1163"/>
      <c r="I36" s="1163"/>
      <c r="J36" s="1163"/>
      <c r="K36" s="1163"/>
      <c r="L36" s="1164"/>
      <c r="W36" s="875"/>
      <c r="X36" s="290"/>
      <c r="Y36" s="288" t="str">
        <f t="shared" si="4"/>
        <v/>
      </c>
      <c r="Z36" s="294"/>
      <c r="AA36" s="294"/>
      <c r="AB36" s="555"/>
      <c r="AC36" s="366" t="str">
        <f t="shared" si="2"/>
        <v/>
      </c>
      <c r="AD36" s="866" t="str">
        <f t="shared" si="3"/>
        <v/>
      </c>
      <c r="AE36" s="867" t="str">
        <f t="shared" si="24"/>
        <v>.</v>
      </c>
      <c r="AF36" s="1142" t="str">
        <f t="shared" si="24"/>
        <v>.</v>
      </c>
    </row>
    <row r="37" spans="1:32" s="287" customFormat="1" ht="30" customHeight="1" thickBot="1">
      <c r="A37" s="286"/>
      <c r="D37" s="1165"/>
      <c r="E37" s="1166"/>
      <c r="F37" s="1166"/>
      <c r="G37" s="1166"/>
      <c r="H37" s="1166"/>
      <c r="I37" s="1166"/>
      <c r="J37" s="1166"/>
      <c r="K37" s="1166"/>
      <c r="L37" s="1167"/>
      <c r="W37" s="875"/>
      <c r="X37" s="290"/>
      <c r="Y37" s="288" t="str">
        <f t="shared" si="4"/>
        <v/>
      </c>
      <c r="Z37" s="294"/>
      <c r="AA37" s="294"/>
      <c r="AB37" s="555"/>
      <c r="AC37" s="366" t="str">
        <f t="shared" si="2"/>
        <v/>
      </c>
      <c r="AD37" s="866" t="str">
        <f t="shared" si="3"/>
        <v/>
      </c>
      <c r="AE37" s="867" t="str">
        <f t="shared" si="24"/>
        <v>.</v>
      </c>
      <c r="AF37" s="1142" t="str">
        <f t="shared" si="24"/>
        <v>.</v>
      </c>
    </row>
    <row r="38" spans="1:32" s="287" customFormat="1" ht="30" customHeight="1">
      <c r="A38" s="286"/>
      <c r="W38" s="875"/>
      <c r="X38" s="290"/>
      <c r="Y38" s="288" t="str">
        <f t="shared" si="4"/>
        <v/>
      </c>
      <c r="Z38" s="294"/>
      <c r="AA38" s="294"/>
      <c r="AB38" s="555"/>
      <c r="AC38" s="366" t="str">
        <f t="shared" si="2"/>
        <v/>
      </c>
      <c r="AD38" s="866" t="str">
        <f t="shared" si="3"/>
        <v/>
      </c>
      <c r="AE38" s="867" t="str">
        <f t="shared" si="24"/>
        <v>.</v>
      </c>
      <c r="AF38" s="1142" t="str">
        <f t="shared" si="24"/>
        <v>.</v>
      </c>
    </row>
    <row r="39" spans="1:32" s="287" customFormat="1" ht="30" customHeight="1">
      <c r="A39" s="286"/>
      <c r="W39" s="875"/>
      <c r="X39" s="290"/>
      <c r="Y39" s="288" t="str">
        <f t="shared" si="4"/>
        <v/>
      </c>
      <c r="Z39" s="294"/>
      <c r="AA39" s="294"/>
      <c r="AB39" s="555"/>
      <c r="AC39" s="366" t="str">
        <f t="shared" si="2"/>
        <v/>
      </c>
      <c r="AD39" s="866" t="str">
        <f t="shared" si="3"/>
        <v/>
      </c>
      <c r="AE39" s="867" t="str">
        <f t="shared" si="24"/>
        <v>.</v>
      </c>
      <c r="AF39" s="1142" t="str">
        <f t="shared" si="24"/>
        <v>.</v>
      </c>
    </row>
    <row r="40" spans="1:32" s="287" customFormat="1" ht="30" customHeight="1">
      <c r="A40" s="286"/>
      <c r="E40" s="1492"/>
      <c r="F40" s="1492"/>
      <c r="G40" s="1492"/>
      <c r="H40" s="1492"/>
      <c r="I40" s="1492"/>
      <c r="J40" s="1492"/>
      <c r="W40" s="875"/>
      <c r="X40" s="290"/>
      <c r="Y40" s="288" t="str">
        <f t="shared" si="4"/>
        <v/>
      </c>
      <c r="Z40" s="294"/>
      <c r="AA40" s="555"/>
      <c r="AB40" s="555"/>
      <c r="AC40" s="366" t="str">
        <f t="shared" si="2"/>
        <v/>
      </c>
      <c r="AD40" s="866" t="str">
        <f t="shared" si="3"/>
        <v/>
      </c>
      <c r="AE40" s="867" t="str">
        <f t="shared" si="24"/>
        <v>.</v>
      </c>
      <c r="AF40" s="1142" t="str">
        <f t="shared" si="24"/>
        <v>.</v>
      </c>
    </row>
    <row r="41" spans="1:32" s="287" customFormat="1" ht="30" customHeight="1">
      <c r="A41" s="286"/>
      <c r="W41" s="875"/>
      <c r="X41" s="290"/>
      <c r="Y41" s="288" t="str">
        <f t="shared" si="4"/>
        <v/>
      </c>
      <c r="Z41" s="294"/>
      <c r="AA41" s="555"/>
      <c r="AB41" s="555"/>
      <c r="AC41" s="366" t="str">
        <f t="shared" ref="AC41:AC68" si="25">IFERROR((VLOOKUP(X41,$C$7:$G$21,4,FALSE)),"")</f>
        <v/>
      </c>
      <c r="AD41" s="866" t="str">
        <f t="shared" si="3"/>
        <v/>
      </c>
      <c r="AE41" s="867" t="str">
        <f t="shared" si="24"/>
        <v>.</v>
      </c>
      <c r="AF41" s="1142" t="str">
        <f t="shared" si="24"/>
        <v>.</v>
      </c>
    </row>
    <row r="42" spans="1:32" s="287" customFormat="1" ht="30" customHeight="1">
      <c r="A42" s="286"/>
      <c r="W42" s="875"/>
      <c r="X42" s="290"/>
      <c r="Y42" s="288" t="str">
        <f t="shared" ref="Y42:Y68" si="26">IFERROR((VLOOKUP(X42,$C$7:$G$21,2,FALSE)),"")</f>
        <v/>
      </c>
      <c r="Z42" s="294"/>
      <c r="AA42" s="555"/>
      <c r="AB42" s="555"/>
      <c r="AC42" s="366" t="str">
        <f t="shared" si="25"/>
        <v/>
      </c>
      <c r="AD42" s="866" t="str">
        <f t="shared" ref="AD42:AD68" si="27">IF(X42&gt;0,(Z42*AC42),"")</f>
        <v/>
      </c>
      <c r="AE42" s="867" t="str">
        <f t="shared" si="24"/>
        <v>.</v>
      </c>
      <c r="AF42" s="1142" t="str">
        <f t="shared" si="24"/>
        <v>.</v>
      </c>
    </row>
    <row r="43" spans="1:32" s="287" customFormat="1" ht="30" customHeight="1">
      <c r="A43" s="286"/>
      <c r="W43" s="875"/>
      <c r="X43" s="290"/>
      <c r="Y43" s="288" t="str">
        <f t="shared" si="26"/>
        <v/>
      </c>
      <c r="Z43" s="294"/>
      <c r="AA43" s="555"/>
      <c r="AB43" s="555"/>
      <c r="AC43" s="366" t="str">
        <f t="shared" si="25"/>
        <v/>
      </c>
      <c r="AD43" s="866" t="str">
        <f t="shared" si="27"/>
        <v/>
      </c>
      <c r="AE43" s="867" t="str">
        <f t="shared" si="24"/>
        <v>.</v>
      </c>
      <c r="AF43" s="1142" t="str">
        <f t="shared" si="24"/>
        <v>.</v>
      </c>
    </row>
    <row r="44" spans="1:32" s="287" customFormat="1" ht="30" customHeight="1">
      <c r="A44" s="286"/>
      <c r="W44" s="875"/>
      <c r="X44" s="290"/>
      <c r="Y44" s="288" t="str">
        <f t="shared" si="26"/>
        <v/>
      </c>
      <c r="Z44" s="294"/>
      <c r="AA44" s="555"/>
      <c r="AB44" s="555"/>
      <c r="AC44" s="366" t="str">
        <f t="shared" si="25"/>
        <v/>
      </c>
      <c r="AD44" s="866" t="str">
        <f t="shared" si="27"/>
        <v/>
      </c>
      <c r="AE44" s="867" t="str">
        <f t="shared" si="24"/>
        <v>.</v>
      </c>
      <c r="AF44" s="1142" t="str">
        <f t="shared" si="24"/>
        <v>.</v>
      </c>
    </row>
    <row r="45" spans="1:32" s="287" customFormat="1" ht="30" customHeight="1">
      <c r="A45" s="286"/>
      <c r="W45" s="875"/>
      <c r="X45" s="290"/>
      <c r="Y45" s="288" t="str">
        <f t="shared" si="26"/>
        <v/>
      </c>
      <c r="Z45" s="294"/>
      <c r="AA45" s="555"/>
      <c r="AB45" s="555"/>
      <c r="AC45" s="366" t="str">
        <f t="shared" si="25"/>
        <v/>
      </c>
      <c r="AD45" s="866" t="str">
        <f t="shared" si="27"/>
        <v/>
      </c>
      <c r="AE45" s="867" t="str">
        <f t="shared" si="24"/>
        <v>.</v>
      </c>
      <c r="AF45" s="1142" t="str">
        <f t="shared" si="24"/>
        <v>.</v>
      </c>
    </row>
    <row r="46" spans="1:32" s="287" customFormat="1" ht="30" customHeight="1">
      <c r="A46" s="286"/>
      <c r="W46" s="875"/>
      <c r="X46" s="290"/>
      <c r="Y46" s="288" t="str">
        <f t="shared" si="26"/>
        <v/>
      </c>
      <c r="Z46" s="294"/>
      <c r="AA46" s="555"/>
      <c r="AB46" s="555"/>
      <c r="AC46" s="366" t="str">
        <f t="shared" si="25"/>
        <v/>
      </c>
      <c r="AD46" s="866" t="str">
        <f t="shared" si="27"/>
        <v/>
      </c>
      <c r="AE46" s="867" t="str">
        <f t="shared" si="24"/>
        <v>.</v>
      </c>
      <c r="AF46" s="1142" t="str">
        <f t="shared" si="24"/>
        <v>.</v>
      </c>
    </row>
    <row r="47" spans="1:32" s="287" customFormat="1" ht="30" customHeight="1">
      <c r="A47" s="286"/>
      <c r="W47" s="875"/>
      <c r="X47" s="290"/>
      <c r="Y47" s="288" t="str">
        <f t="shared" si="26"/>
        <v/>
      </c>
      <c r="Z47" s="294"/>
      <c r="AA47" s="555"/>
      <c r="AB47" s="555"/>
      <c r="AC47" s="366" t="str">
        <f t="shared" si="25"/>
        <v/>
      </c>
      <c r="AD47" s="866" t="str">
        <f t="shared" si="27"/>
        <v/>
      </c>
      <c r="AE47" s="867" t="str">
        <f t="shared" si="24"/>
        <v>.</v>
      </c>
      <c r="AF47" s="1142" t="str">
        <f t="shared" si="24"/>
        <v>.</v>
      </c>
    </row>
    <row r="48" spans="1:32" s="287" customFormat="1" ht="30" customHeight="1">
      <c r="A48" s="286"/>
      <c r="W48" s="875"/>
      <c r="X48" s="290"/>
      <c r="Y48" s="288" t="str">
        <f t="shared" si="26"/>
        <v/>
      </c>
      <c r="Z48" s="294"/>
      <c r="AA48" s="555"/>
      <c r="AB48" s="555"/>
      <c r="AC48" s="366" t="str">
        <f t="shared" si="25"/>
        <v/>
      </c>
      <c r="AD48" s="866" t="str">
        <f t="shared" si="27"/>
        <v/>
      </c>
      <c r="AE48" s="867" t="str">
        <f t="shared" si="24"/>
        <v>.</v>
      </c>
      <c r="AF48" s="1142" t="str">
        <f t="shared" si="24"/>
        <v>.</v>
      </c>
    </row>
    <row r="49" spans="1:32" s="287" customFormat="1" ht="30" customHeight="1">
      <c r="A49" s="286"/>
      <c r="W49" s="875"/>
      <c r="X49" s="290"/>
      <c r="Y49" s="288" t="str">
        <f t="shared" si="26"/>
        <v/>
      </c>
      <c r="Z49" s="294"/>
      <c r="AA49" s="555"/>
      <c r="AB49" s="555"/>
      <c r="AC49" s="366" t="str">
        <f t="shared" si="25"/>
        <v/>
      </c>
      <c r="AD49" s="866" t="str">
        <f t="shared" si="27"/>
        <v/>
      </c>
      <c r="AE49" s="867" t="str">
        <f t="shared" si="24"/>
        <v>.</v>
      </c>
      <c r="AF49" s="1142" t="str">
        <f t="shared" si="24"/>
        <v>.</v>
      </c>
    </row>
    <row r="50" spans="1:32" s="287" customFormat="1" ht="30" customHeight="1">
      <c r="A50" s="286"/>
      <c r="W50" s="875"/>
      <c r="X50" s="290"/>
      <c r="Y50" s="288" t="str">
        <f t="shared" si="26"/>
        <v/>
      </c>
      <c r="Z50" s="294"/>
      <c r="AA50" s="555"/>
      <c r="AB50" s="555"/>
      <c r="AC50" s="366" t="str">
        <f t="shared" si="25"/>
        <v/>
      </c>
      <c r="AD50" s="866" t="str">
        <f t="shared" si="27"/>
        <v/>
      </c>
      <c r="AE50" s="867" t="str">
        <f t="shared" si="24"/>
        <v>.</v>
      </c>
      <c r="AF50" s="1142" t="str">
        <f t="shared" si="24"/>
        <v>.</v>
      </c>
    </row>
    <row r="51" spans="1:32" s="287" customFormat="1" ht="30" customHeight="1">
      <c r="A51" s="286"/>
      <c r="W51" s="875"/>
      <c r="X51" s="290"/>
      <c r="Y51" s="288" t="str">
        <f t="shared" si="26"/>
        <v/>
      </c>
      <c r="Z51" s="294"/>
      <c r="AA51" s="294"/>
      <c r="AB51" s="555"/>
      <c r="AC51" s="366" t="str">
        <f t="shared" si="25"/>
        <v/>
      </c>
      <c r="AD51" s="866" t="str">
        <f t="shared" si="27"/>
        <v/>
      </c>
      <c r="AE51" s="867" t="str">
        <f t="shared" si="24"/>
        <v>.</v>
      </c>
      <c r="AF51" s="1142" t="str">
        <f t="shared" si="24"/>
        <v>.</v>
      </c>
    </row>
    <row r="52" spans="1:32" s="287" customFormat="1" ht="30" customHeight="1">
      <c r="A52" s="286"/>
      <c r="W52" s="875"/>
      <c r="X52" s="290"/>
      <c r="Y52" s="288" t="str">
        <f t="shared" si="26"/>
        <v/>
      </c>
      <c r="Z52" s="294"/>
      <c r="AA52" s="294"/>
      <c r="AB52" s="555"/>
      <c r="AC52" s="366" t="str">
        <f t="shared" si="25"/>
        <v/>
      </c>
      <c r="AD52" s="866" t="str">
        <f t="shared" si="27"/>
        <v/>
      </c>
      <c r="AE52" s="867" t="str">
        <f t="shared" si="24"/>
        <v>.</v>
      </c>
      <c r="AF52" s="1142" t="str">
        <f t="shared" si="24"/>
        <v>.</v>
      </c>
    </row>
    <row r="53" spans="1:32" s="287" customFormat="1" ht="30" customHeight="1">
      <c r="A53" s="286"/>
      <c r="W53" s="875"/>
      <c r="X53" s="290"/>
      <c r="Y53" s="288" t="str">
        <f t="shared" si="26"/>
        <v/>
      </c>
      <c r="Z53" s="294"/>
      <c r="AA53" s="294"/>
      <c r="AB53" s="555"/>
      <c r="AC53" s="366" t="str">
        <f t="shared" si="25"/>
        <v/>
      </c>
      <c r="AD53" s="866" t="str">
        <f t="shared" si="27"/>
        <v/>
      </c>
      <c r="AE53" s="867" t="str">
        <f t="shared" si="24"/>
        <v>.</v>
      </c>
      <c r="AF53" s="1142" t="str">
        <f t="shared" si="24"/>
        <v>.</v>
      </c>
    </row>
    <row r="54" spans="1:32" s="287" customFormat="1" ht="30" customHeight="1">
      <c r="A54" s="286"/>
      <c r="W54" s="875"/>
      <c r="X54" s="290"/>
      <c r="Y54" s="288" t="str">
        <f t="shared" si="26"/>
        <v/>
      </c>
      <c r="Z54" s="294"/>
      <c r="AA54" s="294"/>
      <c r="AB54" s="555"/>
      <c r="AC54" s="366" t="str">
        <f t="shared" si="25"/>
        <v/>
      </c>
      <c r="AD54" s="866" t="str">
        <f t="shared" si="27"/>
        <v/>
      </c>
      <c r="AE54" s="867" t="str">
        <f t="shared" si="24"/>
        <v>.</v>
      </c>
      <c r="AF54" s="1142" t="str">
        <f t="shared" si="24"/>
        <v>.</v>
      </c>
    </row>
    <row r="55" spans="1:32" s="287" customFormat="1" ht="30" customHeight="1">
      <c r="A55" s="286"/>
      <c r="W55" s="875"/>
      <c r="X55" s="290"/>
      <c r="Y55" s="288" t="str">
        <f t="shared" si="26"/>
        <v/>
      </c>
      <c r="Z55" s="294"/>
      <c r="AA55" s="294"/>
      <c r="AB55" s="555"/>
      <c r="AC55" s="366" t="str">
        <f t="shared" si="25"/>
        <v/>
      </c>
      <c r="AD55" s="866" t="str">
        <f t="shared" si="27"/>
        <v/>
      </c>
      <c r="AE55" s="867" t="str">
        <f t="shared" si="24"/>
        <v>.</v>
      </c>
      <c r="AF55" s="1142" t="str">
        <f t="shared" si="24"/>
        <v>.</v>
      </c>
    </row>
    <row r="56" spans="1:32" s="287" customFormat="1" ht="30" customHeight="1">
      <c r="A56" s="286"/>
      <c r="W56" s="875"/>
      <c r="X56" s="290"/>
      <c r="Y56" s="288" t="str">
        <f t="shared" si="26"/>
        <v/>
      </c>
      <c r="Z56" s="294"/>
      <c r="AA56" s="294"/>
      <c r="AB56" s="555"/>
      <c r="AC56" s="366" t="str">
        <f t="shared" si="25"/>
        <v/>
      </c>
      <c r="AD56" s="866" t="str">
        <f t="shared" si="27"/>
        <v/>
      </c>
      <c r="AE56" s="867" t="str">
        <f t="shared" si="24"/>
        <v>.</v>
      </c>
      <c r="AF56" s="1142" t="str">
        <f t="shared" si="24"/>
        <v>.</v>
      </c>
    </row>
    <row r="57" spans="1:32" s="287" customFormat="1" ht="30" customHeight="1">
      <c r="A57" s="286"/>
      <c r="W57" s="875"/>
      <c r="X57" s="290"/>
      <c r="Y57" s="288" t="str">
        <f t="shared" si="26"/>
        <v/>
      </c>
      <c r="Z57" s="294"/>
      <c r="AA57" s="294"/>
      <c r="AB57" s="555"/>
      <c r="AC57" s="366" t="str">
        <f t="shared" si="25"/>
        <v/>
      </c>
      <c r="AD57" s="866" t="str">
        <f t="shared" si="27"/>
        <v/>
      </c>
      <c r="AE57" s="867" t="str">
        <f t="shared" si="24"/>
        <v>.</v>
      </c>
      <c r="AF57" s="1142" t="str">
        <f t="shared" si="24"/>
        <v>.</v>
      </c>
    </row>
    <row r="58" spans="1:32" s="287" customFormat="1" ht="30" customHeight="1">
      <c r="A58" s="286"/>
      <c r="W58" s="875"/>
      <c r="X58" s="290"/>
      <c r="Y58" s="288" t="str">
        <f t="shared" si="26"/>
        <v/>
      </c>
      <c r="Z58" s="294"/>
      <c r="AA58" s="294"/>
      <c r="AB58" s="555"/>
      <c r="AC58" s="366" t="str">
        <f t="shared" si="25"/>
        <v/>
      </c>
      <c r="AD58" s="866" t="str">
        <f t="shared" si="27"/>
        <v/>
      </c>
      <c r="AE58" s="867" t="str">
        <f t="shared" si="24"/>
        <v>.</v>
      </c>
      <c r="AF58" s="1142" t="str">
        <f t="shared" si="24"/>
        <v>.</v>
      </c>
    </row>
    <row r="59" spans="1:32" s="287" customFormat="1" ht="30" customHeight="1">
      <c r="A59" s="286"/>
      <c r="W59" s="875"/>
      <c r="X59" s="290"/>
      <c r="Y59" s="288" t="str">
        <f t="shared" si="26"/>
        <v/>
      </c>
      <c r="Z59" s="294"/>
      <c r="AA59" s="294"/>
      <c r="AB59" s="555"/>
      <c r="AC59" s="366" t="str">
        <f t="shared" si="25"/>
        <v/>
      </c>
      <c r="AD59" s="866" t="str">
        <f t="shared" si="27"/>
        <v/>
      </c>
      <c r="AE59" s="867" t="str">
        <f t="shared" si="24"/>
        <v>.</v>
      </c>
      <c r="AF59" s="1142" t="str">
        <f t="shared" si="24"/>
        <v>.</v>
      </c>
    </row>
    <row r="60" spans="1:32" s="287" customFormat="1" ht="30" customHeight="1">
      <c r="A60" s="286"/>
      <c r="W60" s="875"/>
      <c r="X60" s="290"/>
      <c r="Y60" s="288" t="str">
        <f t="shared" si="26"/>
        <v/>
      </c>
      <c r="Z60" s="294"/>
      <c r="AA60" s="294"/>
      <c r="AB60" s="555"/>
      <c r="AC60" s="366" t="str">
        <f t="shared" si="25"/>
        <v/>
      </c>
      <c r="AD60" s="866" t="str">
        <f t="shared" si="27"/>
        <v/>
      </c>
      <c r="AE60" s="867" t="str">
        <f t="shared" si="24"/>
        <v>.</v>
      </c>
      <c r="AF60" s="1142" t="str">
        <f t="shared" si="24"/>
        <v>.</v>
      </c>
    </row>
    <row r="61" spans="1:32" s="287" customFormat="1" ht="30" customHeight="1">
      <c r="A61" s="286"/>
      <c r="W61" s="875"/>
      <c r="X61" s="290"/>
      <c r="Y61" s="288" t="str">
        <f t="shared" si="26"/>
        <v/>
      </c>
      <c r="Z61" s="294"/>
      <c r="AA61" s="294"/>
      <c r="AB61" s="555"/>
      <c r="AC61" s="366" t="str">
        <f t="shared" si="25"/>
        <v/>
      </c>
      <c r="AD61" s="866" t="str">
        <f t="shared" si="27"/>
        <v/>
      </c>
      <c r="AE61" s="867" t="str">
        <f t="shared" si="24"/>
        <v>.</v>
      </c>
      <c r="AF61" s="1142" t="str">
        <f t="shared" si="24"/>
        <v>.</v>
      </c>
    </row>
    <row r="62" spans="1:32" s="287" customFormat="1" ht="30" customHeight="1">
      <c r="A62" s="286"/>
      <c r="W62" s="875"/>
      <c r="X62" s="290"/>
      <c r="Y62" s="288" t="str">
        <f t="shared" si="26"/>
        <v/>
      </c>
      <c r="Z62" s="294"/>
      <c r="AA62" s="294"/>
      <c r="AB62" s="555"/>
      <c r="AC62" s="366" t="str">
        <f t="shared" si="25"/>
        <v/>
      </c>
      <c r="AD62" s="866" t="str">
        <f t="shared" si="27"/>
        <v/>
      </c>
      <c r="AE62" s="867" t="str">
        <f t="shared" si="24"/>
        <v>.</v>
      </c>
      <c r="AF62" s="1142" t="str">
        <f t="shared" si="24"/>
        <v>.</v>
      </c>
    </row>
    <row r="63" spans="1:32" s="287" customFormat="1" ht="30" customHeight="1">
      <c r="A63" s="286"/>
      <c r="W63" s="875"/>
      <c r="X63" s="290"/>
      <c r="Y63" s="288" t="str">
        <f t="shared" si="26"/>
        <v/>
      </c>
      <c r="Z63" s="294"/>
      <c r="AA63" s="294"/>
      <c r="AB63" s="555"/>
      <c r="AC63" s="366" t="str">
        <f t="shared" si="25"/>
        <v/>
      </c>
      <c r="AD63" s="866" t="str">
        <f t="shared" si="27"/>
        <v/>
      </c>
      <c r="AE63" s="867" t="str">
        <f t="shared" si="24"/>
        <v>.</v>
      </c>
      <c r="AF63" s="1142" t="str">
        <f t="shared" si="24"/>
        <v>.</v>
      </c>
    </row>
    <row r="64" spans="1:32" s="287" customFormat="1" ht="30" customHeight="1">
      <c r="A64" s="286"/>
      <c r="W64" s="875"/>
      <c r="X64" s="290"/>
      <c r="Y64" s="288" t="str">
        <f t="shared" si="26"/>
        <v/>
      </c>
      <c r="Z64" s="294"/>
      <c r="AA64" s="294"/>
      <c r="AB64" s="555"/>
      <c r="AC64" s="366" t="str">
        <f t="shared" si="25"/>
        <v/>
      </c>
      <c r="AD64" s="866" t="str">
        <f t="shared" si="27"/>
        <v/>
      </c>
      <c r="AE64" s="867" t="str">
        <f t="shared" si="24"/>
        <v>.</v>
      </c>
      <c r="AF64" s="1142" t="str">
        <f t="shared" si="24"/>
        <v>.</v>
      </c>
    </row>
    <row r="65" spans="1:32" s="287" customFormat="1" ht="30" customHeight="1">
      <c r="A65" s="286"/>
      <c r="W65" s="875"/>
      <c r="X65" s="290"/>
      <c r="Y65" s="288" t="str">
        <f t="shared" si="26"/>
        <v/>
      </c>
      <c r="Z65" s="294"/>
      <c r="AA65" s="294"/>
      <c r="AB65" s="555"/>
      <c r="AC65" s="366" t="str">
        <f t="shared" si="25"/>
        <v/>
      </c>
      <c r="AD65" s="866" t="str">
        <f t="shared" si="27"/>
        <v/>
      </c>
      <c r="AE65" s="867" t="str">
        <f t="shared" si="24"/>
        <v>.</v>
      </c>
      <c r="AF65" s="1142" t="str">
        <f t="shared" si="24"/>
        <v>.</v>
      </c>
    </row>
    <row r="66" spans="1:32" s="287" customFormat="1" ht="30" customHeight="1">
      <c r="A66" s="286"/>
      <c r="W66" s="875"/>
      <c r="X66" s="290"/>
      <c r="Y66" s="288" t="str">
        <f t="shared" si="26"/>
        <v/>
      </c>
      <c r="Z66" s="294"/>
      <c r="AA66" s="294"/>
      <c r="AB66" s="555"/>
      <c r="AC66" s="366" t="str">
        <f t="shared" si="25"/>
        <v/>
      </c>
      <c r="AD66" s="866" t="str">
        <f t="shared" si="27"/>
        <v/>
      </c>
      <c r="AE66" s="867" t="str">
        <f t="shared" si="24"/>
        <v>.</v>
      </c>
      <c r="AF66" s="1142" t="str">
        <f t="shared" si="24"/>
        <v>.</v>
      </c>
    </row>
    <row r="67" spans="1:32" s="287" customFormat="1" ht="30" customHeight="1">
      <c r="A67" s="286"/>
      <c r="W67" s="875"/>
      <c r="X67" s="290"/>
      <c r="Y67" s="288" t="str">
        <f t="shared" si="26"/>
        <v/>
      </c>
      <c r="Z67" s="294"/>
      <c r="AA67" s="294"/>
      <c r="AB67" s="555"/>
      <c r="AC67" s="366" t="str">
        <f t="shared" si="25"/>
        <v/>
      </c>
      <c r="AD67" s="866" t="str">
        <f t="shared" si="27"/>
        <v/>
      </c>
      <c r="AE67" s="867" t="str">
        <f t="shared" si="24"/>
        <v>.</v>
      </c>
      <c r="AF67" s="1142" t="str">
        <f t="shared" si="24"/>
        <v>.</v>
      </c>
    </row>
    <row r="68" spans="1:32" s="287" customFormat="1" ht="30" customHeight="1" thickBot="1">
      <c r="A68" s="286"/>
      <c r="W68" s="875"/>
      <c r="X68" s="868"/>
      <c r="Y68" s="869" t="str">
        <f t="shared" si="26"/>
        <v/>
      </c>
      <c r="Z68" s="870"/>
      <c r="AA68" s="870"/>
      <c r="AB68" s="871"/>
      <c r="AC68" s="872" t="str">
        <f t="shared" si="25"/>
        <v/>
      </c>
      <c r="AD68" s="873" t="str">
        <f t="shared" si="27"/>
        <v/>
      </c>
      <c r="AE68" s="874" t="str">
        <f t="shared" si="24"/>
        <v>.</v>
      </c>
      <c r="AF68" s="1143" t="str">
        <f t="shared" si="24"/>
        <v>.</v>
      </c>
    </row>
    <row r="69" spans="1:32" s="287" customFormat="1" ht="30" customHeight="1">
      <c r="A69" s="286"/>
      <c r="W69"/>
      <c r="X69"/>
      <c r="Y69"/>
      <c r="Z69" s="177"/>
      <c r="AA69" s="177"/>
      <c r="AB69" s="177"/>
      <c r="AC69"/>
      <c r="AD69" s="365"/>
      <c r="AE69"/>
      <c r="AF69" s="402"/>
    </row>
    <row r="70" spans="1:32" s="287" customFormat="1" ht="30" customHeight="1">
      <c r="A70" s="286"/>
      <c r="W70"/>
      <c r="X70"/>
      <c r="Y70"/>
      <c r="Z70" s="177"/>
      <c r="AA70" s="177"/>
      <c r="AB70" s="177"/>
      <c r="AC70"/>
      <c r="AD70" s="365"/>
      <c r="AE70"/>
      <c r="AF70" s="402"/>
    </row>
    <row r="71" spans="1:32" s="287" customFormat="1" ht="30" customHeight="1">
      <c r="A71" s="286"/>
      <c r="W71"/>
      <c r="X71"/>
      <c r="Y71"/>
      <c r="Z71" s="177"/>
      <c r="AA71" s="177"/>
      <c r="AB71" s="177"/>
      <c r="AC71"/>
      <c r="AD71" s="365"/>
      <c r="AE71"/>
      <c r="AF71" s="402"/>
    </row>
    <row r="72" spans="1:32" s="287" customFormat="1" ht="30" customHeight="1">
      <c r="A72" s="286"/>
      <c r="D72" s="192"/>
      <c r="E72" s="5"/>
      <c r="F72" s="5"/>
      <c r="G72" s="49"/>
      <c r="H72" s="557"/>
      <c r="I72"/>
      <c r="J72"/>
      <c r="K72" s="5"/>
      <c r="L72" s="5"/>
      <c r="W72"/>
      <c r="X72"/>
      <c r="Y72"/>
      <c r="Z72" s="177"/>
      <c r="AA72" s="177"/>
      <c r="AB72" s="177"/>
      <c r="AC72"/>
      <c r="AD72" s="365"/>
      <c r="AE72"/>
      <c r="AF72" s="402"/>
    </row>
    <row r="73" spans="1:32" s="287" customFormat="1" ht="30" customHeight="1">
      <c r="A73" s="286"/>
      <c r="D73" s="192"/>
      <c r="E73" s="5"/>
      <c r="F73" s="5"/>
      <c r="G73" s="49"/>
      <c r="H73" s="557"/>
      <c r="I73"/>
      <c r="J73"/>
      <c r="K73" s="5"/>
      <c r="L73" s="5"/>
      <c r="M73" s="5"/>
      <c r="W73"/>
      <c r="X73"/>
      <c r="Y73"/>
      <c r="Z73" s="177"/>
      <c r="AA73" s="177"/>
      <c r="AB73" s="177"/>
      <c r="AC73"/>
      <c r="AD73" s="365"/>
      <c r="AE73"/>
      <c r="AF73" s="402"/>
    </row>
    <row r="74" spans="1:32" s="287" customFormat="1" ht="30" customHeight="1">
      <c r="A74" s="286"/>
      <c r="D74" s="192"/>
      <c r="E74" s="5"/>
      <c r="F74" s="5"/>
      <c r="G74" s="49"/>
      <c r="H74" s="557"/>
      <c r="I74"/>
      <c r="J74"/>
      <c r="K74" s="5"/>
      <c r="L74" s="5"/>
      <c r="M74" s="5"/>
      <c r="W74"/>
      <c r="X74"/>
      <c r="Y74"/>
      <c r="Z74" s="177"/>
      <c r="AA74" s="177"/>
      <c r="AB74" s="177"/>
      <c r="AC74"/>
      <c r="AD74" s="365"/>
      <c r="AE74"/>
      <c r="AF74" s="402"/>
    </row>
    <row r="75" spans="1:32" s="287" customFormat="1" ht="30" customHeight="1">
      <c r="A75" s="286"/>
      <c r="B75"/>
      <c r="C75"/>
      <c r="D75" s="192"/>
      <c r="E75" s="5"/>
      <c r="F75" s="5"/>
      <c r="G75" s="49"/>
      <c r="H75" s="557"/>
      <c r="I75"/>
      <c r="J75"/>
      <c r="K75" s="5"/>
      <c r="L75" s="5"/>
      <c r="M75" s="5"/>
      <c r="N75" s="5"/>
      <c r="O75" s="73"/>
      <c r="P75" s="5"/>
      <c r="Q75" s="5"/>
      <c r="R75" s="5"/>
      <c r="W75"/>
      <c r="X75"/>
      <c r="Y75"/>
      <c r="Z75" s="177"/>
      <c r="AA75" s="177"/>
      <c r="AB75" s="177"/>
      <c r="AC75"/>
      <c r="AD75" s="365"/>
      <c r="AE75"/>
      <c r="AF75" s="402"/>
    </row>
    <row r="76" spans="1:32" ht="30" customHeight="1"/>
    <row r="77" spans="1:32" ht="30" customHeight="1"/>
    <row r="78" spans="1:32" ht="30" customHeight="1"/>
    <row r="79" spans="1:32" ht="30" customHeight="1"/>
    <row r="80" spans="1:32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</sheetData>
  <sheetProtection selectLockedCells="1"/>
  <autoFilter ref="W6:AE68"/>
  <mergeCells count="36">
    <mergeCell ref="N6:P6"/>
    <mergeCell ref="Q2:Q3"/>
    <mergeCell ref="R2:R3"/>
    <mergeCell ref="D2:K3"/>
    <mergeCell ref="L2:M2"/>
    <mergeCell ref="L3:M3"/>
    <mergeCell ref="N2:P2"/>
    <mergeCell ref="N3:P3"/>
    <mergeCell ref="Q6:R6"/>
    <mergeCell ref="Q8:Q10"/>
    <mergeCell ref="B22:B23"/>
    <mergeCell ref="C22:C23"/>
    <mergeCell ref="M8:M10"/>
    <mergeCell ref="L8:L10"/>
    <mergeCell ref="K8:K10"/>
    <mergeCell ref="J8:J10"/>
    <mergeCell ref="I8:I10"/>
    <mergeCell ref="D8:D10"/>
    <mergeCell ref="H8:H10"/>
    <mergeCell ref="I16:I17"/>
    <mergeCell ref="V9:V11"/>
    <mergeCell ref="E40:J40"/>
    <mergeCell ref="K22:K23"/>
    <mergeCell ref="M22:M23"/>
    <mergeCell ref="D28:L37"/>
    <mergeCell ref="D27:F27"/>
    <mergeCell ref="D25:F26"/>
    <mergeCell ref="G25:L26"/>
    <mergeCell ref="G27:L27"/>
    <mergeCell ref="U9:U11"/>
    <mergeCell ref="T9:T11"/>
    <mergeCell ref="S9:S11"/>
    <mergeCell ref="P8:P10"/>
    <mergeCell ref="O8:O10"/>
    <mergeCell ref="N8:N10"/>
    <mergeCell ref="R8:R10"/>
  </mergeCells>
  <conditionalFormatting sqref="R11:R21 R7:R8">
    <cfRule type="containsText" dxfId="310" priority="53" operator="containsText" text="4">
      <formula>NOT(ISERROR(SEARCH("4",R7)))</formula>
    </cfRule>
  </conditionalFormatting>
  <conditionalFormatting sqref="W23:W68 W7:W14">
    <cfRule type="containsText" dxfId="309" priority="102" operator="containsText" text="SALIDA">
      <formula>NOT(ISERROR(SEARCH("SALIDA",W7)))</formula>
    </cfRule>
    <cfRule type="containsText" dxfId="308" priority="103" operator="containsText" text="ENTRADA">
      <formula>NOT(ISERROR(SEARCH("ENTRADA",W7)))</formula>
    </cfRule>
    <cfRule type="containsText" dxfId="307" priority="104" operator="containsText" text="REQUISICION">
      <formula>NOT(ISERROR(SEARCH("REQUISICION",W7)))</formula>
    </cfRule>
  </conditionalFormatting>
  <conditionalFormatting sqref="S1:S4 S22:S1048576 S6">
    <cfRule type="containsText" dxfId="306" priority="44" operator="containsText" text="SOLICITAR URGENTE">
      <formula>NOT(ISERROR(SEARCH("SOLICITAR URGENTE",S1)))</formula>
    </cfRule>
    <cfRule type="containsText" dxfId="305" priority="45" operator="containsText" text="EN REQUISICION">
      <formula>NOT(ISERROR(SEARCH("EN REQUISICION",S1)))</formula>
    </cfRule>
  </conditionalFormatting>
  <conditionalFormatting sqref="T9">
    <cfRule type="cellIs" dxfId="304" priority="34" operator="greaterThan">
      <formula>0</formula>
    </cfRule>
  </conditionalFormatting>
  <conditionalFormatting sqref="S9">
    <cfRule type="containsText" dxfId="303" priority="31" operator="containsText" text="REQUISICION">
      <formula>NOT(ISERROR(SEARCH("REQUISICION",S9)))</formula>
    </cfRule>
    <cfRule type="containsText" dxfId="302" priority="32" operator="containsText" text="SOLICITAR">
      <formula>NOT(ISERROR(SEARCH("SOLICITAR",S9)))</formula>
    </cfRule>
    <cfRule type="containsText" dxfId="301" priority="33" operator="containsText" text="SOLICITAR URGENTE">
      <formula>NOT(ISERROR(SEARCH("SOLICITAR URGENTE",S9)))</formula>
    </cfRule>
  </conditionalFormatting>
  <conditionalFormatting sqref="T9">
    <cfRule type="cellIs" dxfId="300" priority="30" operator="equal">
      <formula>0</formula>
    </cfRule>
  </conditionalFormatting>
  <conditionalFormatting sqref="U7:U9 U12:U27">
    <cfRule type="containsText" dxfId="299" priority="29" operator="containsText" text="SI">
      <formula>NOT(ISERROR(SEARCH("SI",U7)))</formula>
    </cfRule>
  </conditionalFormatting>
  <conditionalFormatting sqref="U7:U9 U12:U27">
    <cfRule type="containsText" dxfId="298" priority="28" operator="containsText" text="NO">
      <formula>NOT(ISERROR(SEARCH("NO",U7)))</formula>
    </cfRule>
  </conditionalFormatting>
  <conditionalFormatting sqref="W23:W25">
    <cfRule type="containsText" dxfId="297" priority="16" operator="containsText" text="SALIDA">
      <formula>NOT(ISERROR(SEARCH("SALIDA",W23)))</formula>
    </cfRule>
    <cfRule type="containsText" dxfId="296" priority="17" operator="containsText" text="ENTRADA">
      <formula>NOT(ISERROR(SEARCH("ENTRADA",W23)))</formula>
    </cfRule>
    <cfRule type="containsText" dxfId="295" priority="18" operator="containsText" text="REQUISICION">
      <formula>NOT(ISERROR(SEARCH("REQUISICION",W23)))</formula>
    </cfRule>
  </conditionalFormatting>
  <conditionalFormatting sqref="W15:W22">
    <cfRule type="containsText" dxfId="294" priority="13" operator="containsText" text="SALIDA">
      <formula>NOT(ISERROR(SEARCH("SALIDA",W15)))</formula>
    </cfRule>
    <cfRule type="containsText" dxfId="293" priority="14" operator="containsText" text="ENTRADA">
      <formula>NOT(ISERROR(SEARCH("ENTRADA",W15)))</formula>
    </cfRule>
    <cfRule type="containsText" dxfId="292" priority="15" operator="containsText" text="REQUISICION">
      <formula>NOT(ISERROR(SEARCH("REQUISICION",W15)))</formula>
    </cfRule>
  </conditionalFormatting>
  <conditionalFormatting sqref="S5">
    <cfRule type="containsText" dxfId="291" priority="11" operator="containsText" text="SOLICITAR URGENTE">
      <formula>NOT(ISERROR(SEARCH("SOLICITAR URGENTE",S5)))</formula>
    </cfRule>
    <cfRule type="containsText" dxfId="290" priority="12" operator="containsText" text="EN REQUISICION">
      <formula>NOT(ISERROR(SEARCH("EN REQUISICION",S5)))</formula>
    </cfRule>
  </conditionalFormatting>
  <conditionalFormatting sqref="T7:T8">
    <cfRule type="cellIs" dxfId="289" priority="6" operator="lessThan">
      <formula>1</formula>
    </cfRule>
    <cfRule type="cellIs" dxfId="288" priority="7" operator="greaterThan">
      <formula>1</formula>
    </cfRule>
  </conditionalFormatting>
  <conditionalFormatting sqref="S7:S8">
    <cfRule type="containsText" dxfId="287" priority="8" operator="containsText" text="REQUISICION">
      <formula>NOT(ISERROR(SEARCH("REQUISICION",S7)))</formula>
    </cfRule>
    <cfRule type="containsText" dxfId="286" priority="9" operator="containsText" text="SOLICITAR">
      <formula>NOT(ISERROR(SEARCH("SOLICITAR",S7)))</formula>
    </cfRule>
    <cfRule type="containsText" dxfId="285" priority="10" operator="containsText" text="SOLICITAR URGENTE">
      <formula>NOT(ISERROR(SEARCH("SOLICITAR URGENTE",S7)))</formula>
    </cfRule>
  </conditionalFormatting>
  <conditionalFormatting sqref="T12:T21">
    <cfRule type="cellIs" dxfId="284" priority="1" operator="lessThan">
      <formula>1</formula>
    </cfRule>
    <cfRule type="cellIs" dxfId="283" priority="2" operator="greaterThan">
      <formula>1</formula>
    </cfRule>
  </conditionalFormatting>
  <conditionalFormatting sqref="S12:S21">
    <cfRule type="containsText" dxfId="282" priority="3" operator="containsText" text="REQUISICION">
      <formula>NOT(ISERROR(SEARCH("REQUISICION",S12)))</formula>
    </cfRule>
    <cfRule type="containsText" dxfId="281" priority="4" operator="containsText" text="SOLICITAR">
      <formula>NOT(ISERROR(SEARCH("SOLICITAR",S12)))</formula>
    </cfRule>
    <cfRule type="containsText" dxfId="280" priority="5" operator="containsText" text="SOLICITAR URGENTE">
      <formula>NOT(ISERROR(SEARCH("SOLICITAR URGENTE",S12)))</formula>
    </cfRule>
  </conditionalFormatting>
  <pageMargins left="0.39370078740157483" right="0" top="0" bottom="0" header="0.31496062992125984" footer="0.31496062992125984"/>
  <pageSetup scale="38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18" operator="containsText" text="ENTRADA" id="{E1930E53-0F4D-4D87-99AF-D89227DE41FD}">
            <xm:f>NOT(ISERROR(SEARCH("ENTRADA",'C:\Protegida\Sección\Ingeniería\Registro de entradas de hetta de corte（切削工具購入履歴 ）2020\[CONTROL DE HTTA DE CORTE DIANA.xlsx]CARRIER'!#REF!)))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219" operator="containsText" text="SALIDA" id="{69E73E3F-C34E-41EB-995D-D8A4D441C783}">
            <xm:f>NOT(ISERROR(SEARCH("SALIDA",'C:\Protegida\Sección\Ingeniería\Registro de entradas de hetta de corte（切削工具購入履歴 ）2020\[CONTROL DE HTTA DE CORTE DIANA.xlsx]CARRIER'!#REF!)))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B6</xm:sqref>
        </x14:conditionalFormatting>
        <x14:conditionalFormatting xmlns:xm="http://schemas.microsoft.com/office/excel/2006/main">
          <x14:cfRule type="iconSet" priority="889" id="{7CC42D17-3E22-4742-93C7-66FDF2EA235C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R11:R21 R7:R8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'225'!Q8:Q8</xm:f>
              <xm:sqref>R8</xm:sqref>
            </x14:sparkline>
            <x14:sparkline>
              <xm:f>'225'!Q11:Q11</xm:f>
              <xm:sqref>R11</xm:sqref>
            </x14:sparkline>
            <x14:sparkline>
              <xm:f>'225'!Q12:Q12</xm:f>
              <xm:sqref>R12</xm:sqref>
            </x14:sparkline>
            <x14:sparkline>
              <xm:f>'225'!Q13:Q13</xm:f>
              <xm:sqref>R13</xm:sqref>
            </x14:sparkline>
            <x14:sparkline>
              <xm:f>'225'!Q14:Q14</xm:f>
              <xm:sqref>R14</xm:sqref>
            </x14:sparkline>
            <x14:sparkline>
              <xm:f>'225'!Q15:Q15</xm:f>
              <xm:sqref>R15</xm:sqref>
            </x14:sparkline>
            <x14:sparkline>
              <xm:f>'225'!Q16:Q16</xm:f>
              <xm:sqref>R16</xm:sqref>
            </x14:sparkline>
            <x14:sparkline>
              <xm:f>'225'!Q17:Q17</xm:f>
              <xm:sqref>R17</xm:sqref>
            </x14:sparkline>
            <x14:sparkline>
              <xm:f>'225'!Q18:Q18</xm:f>
              <xm:sqref>R18</xm:sqref>
            </x14:sparkline>
            <x14:sparkline>
              <xm:f>'225'!Q20:Q20</xm:f>
              <xm:sqref>R20</xm:sqref>
            </x14:sparkline>
            <x14:sparkline>
              <xm:f>'225'!Q21:Q21</xm:f>
              <xm:sqref>R21</xm:sqref>
            </x14:sparkline>
            <x14:sparkline>
              <xm:f>'225'!Q19:Q19</xm:f>
              <xm:sqref>R19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'225'!Q7:Q7</xm:f>
              <xm:sqref>R7</xm:sqref>
            </x14:sparkline>
          </x14:sparklines>
        </x14:sparklineGroup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'225'!O32:O33</xm:f>
              <xm:sqref>D28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7"/>
    <pageSetUpPr fitToPage="1"/>
  </sheetPr>
  <dimension ref="A1:XEK139"/>
  <sheetViews>
    <sheetView view="pageBreakPreview" topLeftCell="T4" zoomScale="55" zoomScaleNormal="55" zoomScaleSheetLayoutView="55" workbookViewId="0">
      <selection activeCell="AE22" sqref="AE22"/>
    </sheetView>
  </sheetViews>
  <sheetFormatPr baseColWidth="10" defaultColWidth="11" defaultRowHeight="36"/>
  <cols>
    <col min="1" max="1" width="5.140625" style="165" customWidth="1"/>
    <col min="2" max="2" width="16" customWidth="1"/>
    <col min="3" max="3" width="21.5703125" customWidth="1"/>
    <col min="4" max="4" width="58.7109375" customWidth="1"/>
    <col min="5" max="5" width="16.85546875" customWidth="1"/>
    <col min="6" max="6" width="17" customWidth="1"/>
    <col min="7" max="7" width="23.5703125" customWidth="1"/>
    <col min="8" max="8" width="24.42578125" customWidth="1"/>
    <col min="9" max="9" width="21.85546875" customWidth="1"/>
    <col min="10" max="10" width="20.140625" style="5" customWidth="1"/>
    <col min="11" max="11" width="21.5703125" style="5" customWidth="1"/>
    <col min="12" max="12" width="18.7109375" style="5" customWidth="1"/>
    <col min="13" max="13" width="8.5703125" style="5" customWidth="1"/>
    <col min="14" max="14" width="7.85546875" style="83" customWidth="1"/>
    <col min="15" max="15" width="8.85546875" style="5" customWidth="1"/>
    <col min="16" max="16" width="17.140625" style="5" customWidth="1"/>
    <col min="17" max="17" width="7.140625" style="551" customWidth="1"/>
    <col min="18" max="18" width="23" style="177" customWidth="1"/>
    <col min="19" max="19" width="18.5703125" style="5" customWidth="1"/>
    <col min="20" max="20" width="14.85546875" style="5" customWidth="1"/>
    <col min="21" max="21" width="4.5703125" style="5" customWidth="1"/>
    <col min="22" max="22" width="9.7109375" style="5" customWidth="1"/>
    <col min="23" max="23" width="25.7109375" style="655" customWidth="1"/>
    <col min="24" max="24" width="26.85546875" style="655" customWidth="1"/>
    <col min="25" max="25" width="63.85546875" style="655" customWidth="1"/>
    <col min="26" max="26" width="13" style="655" customWidth="1"/>
    <col min="27" max="27" width="29.7109375" style="655" customWidth="1"/>
    <col min="28" max="28" width="23.42578125" style="655" customWidth="1"/>
    <col min="29" max="29" width="21.28515625" style="655" bestFit="1" customWidth="1"/>
    <col min="30" max="30" width="20.85546875" style="655" bestFit="1" customWidth="1"/>
    <col min="31" max="31" width="24.28515625" style="655" customWidth="1"/>
    <col min="32" max="32" width="24.28515625" style="1145" customWidth="1"/>
  </cols>
  <sheetData>
    <row r="1" spans="1:33" s="165" customFormat="1" ht="35.25" customHeight="1" thickBot="1">
      <c r="A1" s="278"/>
      <c r="C1" s="284"/>
      <c r="D1" s="297"/>
      <c r="E1" s="300"/>
      <c r="F1" s="301"/>
      <c r="G1" s="298"/>
      <c r="H1" s="300"/>
      <c r="I1" s="299"/>
      <c r="J1" s="299"/>
      <c r="K1" s="281"/>
      <c r="L1" s="281"/>
      <c r="M1" s="282"/>
      <c r="N1" s="177"/>
      <c r="O1" s="177"/>
      <c r="P1" s="160"/>
      <c r="Q1" s="546"/>
      <c r="R1" s="1086"/>
      <c r="S1" s="1086"/>
      <c r="T1" s="1086"/>
      <c r="U1" s="1086"/>
      <c r="V1" s="1086"/>
      <c r="W1" s="655"/>
      <c r="X1" s="655"/>
      <c r="Y1" s="655"/>
      <c r="Z1" s="655"/>
      <c r="AA1" s="655"/>
      <c r="AB1" s="655"/>
      <c r="AC1" s="655"/>
      <c r="AD1" s="655"/>
      <c r="AE1" s="655"/>
      <c r="AF1" s="1145"/>
    </row>
    <row r="2" spans="1:33" s="165" customFormat="1" ht="31.5" customHeight="1" thickBot="1">
      <c r="A2" s="278"/>
      <c r="B2" s="280"/>
      <c r="C2" s="285"/>
      <c r="D2" s="1194" t="s">
        <v>146</v>
      </c>
      <c r="E2" s="1195"/>
      <c r="F2" s="1195"/>
      <c r="G2" s="1195"/>
      <c r="H2" s="1195"/>
      <c r="I2" s="1195"/>
      <c r="J2" s="1195" t="s">
        <v>2</v>
      </c>
      <c r="K2" s="1198" t="s">
        <v>375</v>
      </c>
      <c r="L2" s="1199" t="s">
        <v>3</v>
      </c>
      <c r="M2" s="1200">
        <v>126000</v>
      </c>
      <c r="N2" s="1201">
        <v>93000</v>
      </c>
      <c r="O2" s="1202">
        <v>93000</v>
      </c>
      <c r="P2" s="1203" t="s">
        <v>376</v>
      </c>
      <c r="Q2" s="1551">
        <v>22</v>
      </c>
      <c r="R2" s="1086"/>
      <c r="S2" s="1086"/>
      <c r="T2" s="1086"/>
      <c r="U2" s="1086"/>
      <c r="V2" s="1086"/>
      <c r="W2" s="655"/>
      <c r="X2" s="655"/>
      <c r="Y2" s="655"/>
      <c r="Z2" s="655"/>
      <c r="AA2" s="655"/>
      <c r="AB2" s="655"/>
      <c r="AC2" s="655"/>
      <c r="AD2" s="655"/>
      <c r="AE2" s="655"/>
      <c r="AF2" s="1145"/>
    </row>
    <row r="3" spans="1:33" s="165" customFormat="1" ht="31.5" customHeight="1" thickBot="1">
      <c r="A3" s="278"/>
      <c r="C3" s="285"/>
      <c r="D3" s="1196"/>
      <c r="E3" s="1197"/>
      <c r="F3" s="1197"/>
      <c r="G3" s="1197"/>
      <c r="H3" s="1197"/>
      <c r="I3" s="1197"/>
      <c r="J3" s="1197"/>
      <c r="K3" s="1198" t="s">
        <v>373</v>
      </c>
      <c r="L3" s="1199"/>
      <c r="M3" s="1338">
        <f>M2/Q2</f>
        <v>5727.272727272727</v>
      </c>
      <c r="N3" s="1339"/>
      <c r="O3" s="1340"/>
      <c r="P3" s="1204"/>
      <c r="Q3" s="1552"/>
      <c r="R3" s="1086"/>
      <c r="S3" s="1086"/>
      <c r="T3" s="1086"/>
      <c r="U3" s="1086"/>
      <c r="V3" s="1086"/>
      <c r="W3" s="655"/>
      <c r="X3" s="655"/>
      <c r="Y3" s="655"/>
      <c r="Z3" s="655"/>
      <c r="AA3" s="655"/>
      <c r="AB3" s="655"/>
      <c r="AC3" s="655"/>
      <c r="AD3" s="655"/>
      <c r="AE3" s="655"/>
      <c r="AF3" s="1145"/>
    </row>
    <row r="4" spans="1:33" s="165" customFormat="1" ht="59.25" customHeight="1" thickBot="1">
      <c r="A4" s="278"/>
      <c r="B4" s="310"/>
      <c r="C4" s="384"/>
      <c r="D4" s="311"/>
      <c r="E4" s="312"/>
      <c r="F4" s="305"/>
      <c r="G4" s="306"/>
      <c r="H4" s="7"/>
      <c r="I4" s="307"/>
      <c r="J4" s="308"/>
      <c r="K4" s="281"/>
      <c r="L4" s="334"/>
      <c r="M4" s="335"/>
      <c r="N4" s="334"/>
      <c r="O4" s="160"/>
      <c r="P4" s="334"/>
      <c r="Q4" s="547"/>
      <c r="R4" s="1086"/>
      <c r="S4" s="1086"/>
      <c r="T4" s="1086"/>
      <c r="U4" s="1086"/>
      <c r="V4" s="1086"/>
      <c r="W4" s="655"/>
      <c r="X4" s="655"/>
      <c r="Y4" s="655"/>
      <c r="Z4" s="655"/>
      <c r="AA4" s="655"/>
      <c r="AB4" s="655"/>
      <c r="AC4" s="655"/>
      <c r="AD4" s="655"/>
      <c r="AE4" s="655"/>
      <c r="AF4" s="1145"/>
    </row>
    <row r="5" spans="1:33" ht="45" customHeight="1">
      <c r="B5" s="533" t="s">
        <v>4</v>
      </c>
      <c r="C5" s="529" t="s">
        <v>5</v>
      </c>
      <c r="D5" s="538" t="s">
        <v>6</v>
      </c>
      <c r="E5" s="529" t="s">
        <v>86</v>
      </c>
      <c r="F5" s="530" t="s">
        <v>8</v>
      </c>
      <c r="G5" s="529" t="s">
        <v>44</v>
      </c>
      <c r="H5" s="529" t="s">
        <v>10</v>
      </c>
      <c r="I5" s="531" t="s">
        <v>65</v>
      </c>
      <c r="J5" s="529" t="s">
        <v>2</v>
      </c>
      <c r="K5" s="532" t="s">
        <v>12</v>
      </c>
      <c r="L5" s="532" t="s">
        <v>13</v>
      </c>
      <c r="M5" s="1554" t="s">
        <v>55</v>
      </c>
      <c r="N5" s="1555"/>
      <c r="O5" s="1556"/>
      <c r="P5" s="1553" t="s">
        <v>14</v>
      </c>
      <c r="Q5" s="1553"/>
      <c r="R5" s="1104" t="s">
        <v>596</v>
      </c>
      <c r="S5" s="1106" t="s">
        <v>590</v>
      </c>
      <c r="T5" s="1086"/>
      <c r="U5" s="1086"/>
      <c r="V5" s="1086"/>
      <c r="W5" s="658" t="s">
        <v>36</v>
      </c>
      <c r="X5" s="658" t="s">
        <v>37</v>
      </c>
      <c r="Y5" s="658" t="s">
        <v>38</v>
      </c>
      <c r="Z5" s="658" t="s">
        <v>39</v>
      </c>
      <c r="AA5" s="658" t="s">
        <v>40</v>
      </c>
      <c r="AB5" s="658" t="s">
        <v>41</v>
      </c>
      <c r="AC5" s="658" t="s">
        <v>42</v>
      </c>
      <c r="AD5" s="658" t="s">
        <v>43</v>
      </c>
      <c r="AE5" s="658" t="s">
        <v>352</v>
      </c>
      <c r="AF5" s="1147" t="s">
        <v>647</v>
      </c>
    </row>
    <row r="6" spans="1:33" ht="30" customHeight="1">
      <c r="A6" s="1574">
        <v>1</v>
      </c>
      <c r="B6" s="511" t="s">
        <v>16</v>
      </c>
      <c r="C6" s="1571" t="s">
        <v>303</v>
      </c>
      <c r="D6" s="1534" t="s">
        <v>70</v>
      </c>
      <c r="E6" s="511">
        <v>4000</v>
      </c>
      <c r="F6" s="1532">
        <v>13.43</v>
      </c>
      <c r="G6" s="1547">
        <f>$C$24*F6</f>
        <v>228.248222</v>
      </c>
      <c r="H6" s="1367">
        <v>80</v>
      </c>
      <c r="I6" s="1535">
        <f>+SUMIFS($Z$6:$Z$102,$W$6:$W$102,"ENTRADA",$X$6:$X$102,C6)</f>
        <v>0</v>
      </c>
      <c r="J6" s="1535">
        <f>($M$2/E8)*2</f>
        <v>126</v>
      </c>
      <c r="K6" s="1535">
        <f>+SUMIFS($Z$6:$Z$102,$W$6:$W$102,"SALIDA",$X$6:$X$102,C6)</f>
        <v>50</v>
      </c>
      <c r="L6" s="1544">
        <f>G6*K6</f>
        <v>11412.411099999999</v>
      </c>
      <c r="M6" s="1575">
        <f>ROUNDUP((N6*0.8),0)</f>
        <v>40</v>
      </c>
      <c r="N6" s="1539">
        <f>(ROUNDUP((($M$3/E6)),0))*25</f>
        <v>50</v>
      </c>
      <c r="O6" s="1576">
        <f>ROUNDUP((N6*1.2),0)</f>
        <v>60</v>
      </c>
      <c r="P6" s="1355">
        <f>+H6+I6-K6</f>
        <v>30</v>
      </c>
      <c r="Q6" s="1557">
        <f>IF(P6&gt;N6,3,(IF(P6-M6&gt;0,2,1)))</f>
        <v>1</v>
      </c>
      <c r="R6" s="1290" t="str">
        <f>IF(S6&gt;0,"EN REQUISICION",(IF(Q6=1,"SOLICITAR URGENTE",(IF(S6&gt;0,"",(IF(Q6&lt;3,"SOLICITAR","")))))))</f>
        <v>SOLICITAR URGENTE</v>
      </c>
      <c r="S6" s="1579">
        <f>+SUMIFS($Z$6:$Z$29,$W$6:$W$29,"Requisicion",$X$6:$X$29,C6)</f>
        <v>0</v>
      </c>
      <c r="T6" s="1573"/>
      <c r="U6" s="1573"/>
      <c r="V6" s="1573"/>
      <c r="W6" s="815" t="s">
        <v>603</v>
      </c>
      <c r="X6" s="660" t="s">
        <v>307</v>
      </c>
      <c r="Y6" s="661" t="str">
        <f t="shared" ref="Y6:Y38" si="0">IFERROR((VLOOKUP(X6,$C$6:$D$23,2,FALSE)),"")</f>
        <v>DSW060-048-06DI8(AFILADA)</v>
      </c>
      <c r="Z6" s="294">
        <v>14</v>
      </c>
      <c r="AA6" s="294" t="s">
        <v>588</v>
      </c>
      <c r="AB6" s="555">
        <v>45566</v>
      </c>
      <c r="AC6" s="664">
        <f t="shared" ref="AC6:AC38" si="1">IFERROR((VLOOKUP(X6,$C$6:$I$24,5,FALSE)),"")</f>
        <v>322.9126</v>
      </c>
      <c r="AD6" s="662">
        <f t="shared" ref="AD6:AD40" si="2">IF(Z6&gt;0,(AC6*Z6),"")</f>
        <v>4520.7763999999997</v>
      </c>
      <c r="AE6" s="663" t="s">
        <v>609</v>
      </c>
      <c r="AF6" s="747">
        <v>45574</v>
      </c>
    </row>
    <row r="7" spans="1:33" ht="30" customHeight="1">
      <c r="A7" s="1574"/>
      <c r="B7" s="511" t="s">
        <v>19</v>
      </c>
      <c r="C7" s="1571"/>
      <c r="D7" s="1534"/>
      <c r="E7" s="511">
        <v>2000</v>
      </c>
      <c r="F7" s="1532"/>
      <c r="G7" s="1548"/>
      <c r="H7" s="1550"/>
      <c r="I7" s="1535"/>
      <c r="J7" s="1535"/>
      <c r="K7" s="1535"/>
      <c r="L7" s="1544"/>
      <c r="M7" s="1575"/>
      <c r="N7" s="1558"/>
      <c r="O7" s="1576"/>
      <c r="P7" s="1559"/>
      <c r="Q7" s="1557"/>
      <c r="R7" s="1290"/>
      <c r="S7" s="1579"/>
      <c r="T7" s="1573"/>
      <c r="U7" s="1573"/>
      <c r="V7" s="1573"/>
      <c r="W7" s="815" t="s">
        <v>568</v>
      </c>
      <c r="X7" s="660" t="s">
        <v>306</v>
      </c>
      <c r="Y7" s="661" t="str">
        <f t="shared" si="0"/>
        <v>FDC0890S (AFILADA)</v>
      </c>
      <c r="Z7" s="294">
        <v>13</v>
      </c>
      <c r="AA7" s="294" t="s">
        <v>588</v>
      </c>
      <c r="AB7" s="555">
        <v>45567</v>
      </c>
      <c r="AC7" s="664">
        <f t="shared" si="1"/>
        <v>377.80774200000002</v>
      </c>
      <c r="AD7" s="662">
        <f t="shared" ref="AD7" si="3">IF(Z7&gt;0,(AC7*Z7),"")</f>
        <v>4911.5006460000004</v>
      </c>
      <c r="AE7" s="663" t="str">
        <f t="shared" ref="AE7:AE8" si="4">IF(W7="REQUISICION"," ",".")</f>
        <v>.</v>
      </c>
      <c r="AF7" s="747"/>
      <c r="AG7" s="165"/>
    </row>
    <row r="8" spans="1:33" ht="30" customHeight="1">
      <c r="A8" s="1574"/>
      <c r="B8" s="511" t="s">
        <v>22</v>
      </c>
      <c r="C8" s="1571"/>
      <c r="D8" s="1534"/>
      <c r="E8" s="511">
        <v>2000</v>
      </c>
      <c r="F8" s="1532"/>
      <c r="G8" s="1549"/>
      <c r="H8" s="1368"/>
      <c r="I8" s="1535"/>
      <c r="J8" s="1535"/>
      <c r="K8" s="1535"/>
      <c r="L8" s="1544"/>
      <c r="M8" s="1575"/>
      <c r="N8" s="1540"/>
      <c r="O8" s="1576"/>
      <c r="P8" s="1356"/>
      <c r="Q8" s="1557"/>
      <c r="R8" s="1290"/>
      <c r="S8" s="1579"/>
      <c r="T8" s="1573"/>
      <c r="U8" s="1573"/>
      <c r="V8" s="1573"/>
      <c r="W8" s="815" t="s">
        <v>568</v>
      </c>
      <c r="X8" s="660" t="s">
        <v>307</v>
      </c>
      <c r="Y8" s="661" t="str">
        <f t="shared" si="0"/>
        <v>DSW060-048-06DI8(AFILADA)</v>
      </c>
      <c r="Z8" s="294">
        <v>1</v>
      </c>
      <c r="AA8" s="294" t="s">
        <v>588</v>
      </c>
      <c r="AB8" s="555">
        <v>45567</v>
      </c>
      <c r="AC8" s="664">
        <f t="shared" si="1"/>
        <v>322.9126</v>
      </c>
      <c r="AD8" s="662">
        <f t="shared" si="2"/>
        <v>322.9126</v>
      </c>
      <c r="AE8" s="663" t="str">
        <f t="shared" si="4"/>
        <v>.</v>
      </c>
      <c r="AF8" s="747"/>
    </row>
    <row r="9" spans="1:33" ht="30" customHeight="1">
      <c r="A9" s="165">
        <v>1</v>
      </c>
      <c r="B9" s="924" t="s">
        <v>16</v>
      </c>
      <c r="C9" s="924" t="s">
        <v>490</v>
      </c>
      <c r="D9" s="925" t="s">
        <v>498</v>
      </c>
      <c r="E9" s="924">
        <v>2000</v>
      </c>
      <c r="F9" s="929">
        <v>12.94</v>
      </c>
      <c r="G9" s="1004">
        <f t="shared" ref="G9:G14" si="5">$C$24*F9</f>
        <v>219.92047599999998</v>
      </c>
      <c r="H9" s="973">
        <v>46</v>
      </c>
      <c r="I9" s="950">
        <f>+SUMIFS($Z$6:$Z$102,$W$6:$W$102,"ENTRADA",$X$6:$X$102,C9)</f>
        <v>60</v>
      </c>
      <c r="J9" s="926">
        <f>M2/E9*2</f>
        <v>126</v>
      </c>
      <c r="K9" s="628">
        <f>+SUMIFS($Z$6:$Z$102,$W$6:$W$102,"SALIDA",$X$6:$X$102,C9)</f>
        <v>10</v>
      </c>
      <c r="L9" s="927">
        <v>0</v>
      </c>
      <c r="M9" s="928">
        <f>+N9*0.8</f>
        <v>60</v>
      </c>
      <c r="N9" s="545">
        <f>(ROUNDUP((($M$3/E9)),0))*25</f>
        <v>75</v>
      </c>
      <c r="O9" s="930">
        <f>+N9*1.2</f>
        <v>90</v>
      </c>
      <c r="P9" s="926">
        <f t="shared" ref="P9:P14" si="6">+H9+I9-K9</f>
        <v>96</v>
      </c>
      <c r="Q9" s="1121">
        <f t="shared" ref="Q9:Q14" si="7">IF(P9&gt;N9,3,(IF(P9-M9&gt;0,2,1)))</f>
        <v>3</v>
      </c>
      <c r="R9" s="1094" t="str">
        <f>IF(S9&gt;0,"EN REQUISICION",(IF(Q9=1,"SOLICITAR URGENTE",(IF(S9&gt;0,"",(IF(Q9&lt;3,"SOLICITAR","")))))))</f>
        <v/>
      </c>
      <c r="S9" s="1093">
        <f>SUMIFS($Z$7:$Z$58,$W$7:$W$58,"Requisicion",$X$7:$X$58,C8)</f>
        <v>0</v>
      </c>
      <c r="T9" s="275"/>
      <c r="U9" s="25"/>
      <c r="V9" s="165"/>
      <c r="W9" s="815" t="s">
        <v>568</v>
      </c>
      <c r="X9" s="660" t="s">
        <v>490</v>
      </c>
      <c r="Y9" s="661" t="str">
        <f t="shared" si="0"/>
        <v>LOMU040410ER-GM PR1510</v>
      </c>
      <c r="Z9" s="294">
        <v>60</v>
      </c>
      <c r="AA9" s="294" t="s">
        <v>573</v>
      </c>
      <c r="AB9" s="555">
        <v>45567</v>
      </c>
      <c r="AC9" s="664">
        <f t="shared" si="1"/>
        <v>219.92047599999998</v>
      </c>
      <c r="AD9" s="662">
        <f t="shared" si="2"/>
        <v>13195.22856</v>
      </c>
      <c r="AE9" s="663" t="str">
        <f>IF(W9="REQUISICION"," ",".")</f>
        <v>.</v>
      </c>
      <c r="AF9" s="747"/>
    </row>
    <row r="10" spans="1:33" ht="30" customHeight="1">
      <c r="A10" s="165">
        <v>1</v>
      </c>
      <c r="B10" s="511" t="s">
        <v>16</v>
      </c>
      <c r="C10" s="511" t="s">
        <v>304</v>
      </c>
      <c r="D10" s="553" t="s">
        <v>383</v>
      </c>
      <c r="E10" s="511">
        <v>7200</v>
      </c>
      <c r="F10" s="539">
        <v>153.13</v>
      </c>
      <c r="G10" s="818">
        <f t="shared" si="5"/>
        <v>2602.5056019999997</v>
      </c>
      <c r="H10" s="628">
        <v>15</v>
      </c>
      <c r="I10" s="205">
        <f>+SUMIFS($Z$6:$Z$102,$W$6:$W$102,"ENTRADA",$X$6:$X$102,C10)</f>
        <v>0</v>
      </c>
      <c r="J10" s="1545">
        <f>$M$2/E10</f>
        <v>17.5</v>
      </c>
      <c r="K10" s="536">
        <f>+SUMIFS($Z$6:$Z$102,$W$6:$W$102,"SALIDA",$X$6:$X$102,C10)</f>
        <v>0</v>
      </c>
      <c r="L10" s="535"/>
      <c r="M10" s="644">
        <f>ROUNDUP((N10*0.8),0)</f>
        <v>20</v>
      </c>
      <c r="N10" s="545">
        <f>(ROUNDUP((($M$3/E10)),0))*25</f>
        <v>25</v>
      </c>
      <c r="O10" s="544">
        <f>ROUNDUP((N10*1.2),0)</f>
        <v>30</v>
      </c>
      <c r="P10" s="579">
        <f t="shared" si="6"/>
        <v>15</v>
      </c>
      <c r="Q10" s="1121">
        <f t="shared" si="7"/>
        <v>1</v>
      </c>
      <c r="R10" s="1120" t="str">
        <f t="shared" ref="R10:R19" si="8">IF(S10&gt;0,"EN REQUISICION",(IF(Q10=1,"SOLICITAR URGENTE",(IF(S10&gt;0,"",(IF(Q10&lt;3,"SOLICITAR","")))))))</f>
        <v>SOLICITAR URGENTE</v>
      </c>
      <c r="S10" s="1093">
        <f>SUMIFS($Z$7:$Z$58,$W$7:$W$58,"Requisicion",$X$7:$X$58,C9)</f>
        <v>0</v>
      </c>
      <c r="T10" s="275"/>
      <c r="U10" s="25"/>
      <c r="V10" s="165"/>
      <c r="W10" s="815" t="s">
        <v>615</v>
      </c>
      <c r="X10" s="660" t="s">
        <v>303</v>
      </c>
      <c r="Y10" s="661" t="str">
        <f t="shared" si="0"/>
        <v>ASC03NANO ISO-WSP DIA8.0MM (03732)</v>
      </c>
      <c r="Z10" s="294">
        <v>50</v>
      </c>
      <c r="AA10" s="294" t="s">
        <v>617</v>
      </c>
      <c r="AB10" s="555">
        <v>45567</v>
      </c>
      <c r="AC10" s="664">
        <f t="shared" si="1"/>
        <v>228.248222</v>
      </c>
      <c r="AD10" s="662">
        <f t="shared" si="2"/>
        <v>11412.411099999999</v>
      </c>
      <c r="AE10" s="665" t="str">
        <f>IF(W10="REQUISICION"," ",".")</f>
        <v>.</v>
      </c>
      <c r="AF10" s="1146"/>
    </row>
    <row r="11" spans="1:33" ht="30" customHeight="1">
      <c r="A11" s="165">
        <v>1</v>
      </c>
      <c r="B11" s="511" t="s">
        <v>16</v>
      </c>
      <c r="C11" s="511" t="s">
        <v>306</v>
      </c>
      <c r="D11" s="553" t="s">
        <v>380</v>
      </c>
      <c r="E11" s="511">
        <v>7000</v>
      </c>
      <c r="F11" s="539">
        <v>22.23</v>
      </c>
      <c r="G11" s="818">
        <f t="shared" si="5"/>
        <v>377.80774200000002</v>
      </c>
      <c r="H11" s="973">
        <v>0</v>
      </c>
      <c r="I11" s="723">
        <f>+SUMIFS($Z$6:$Z$102,$W$6:$W$102,"ENTRADA",$X$6:$X$102,C11)</f>
        <v>13</v>
      </c>
      <c r="J11" s="1546"/>
      <c r="K11" s="628">
        <f>+SUMIFS($Z$6:$Z$102,$W$6:$W$102,"SALIDA",$X$6:$X$102,C11)</f>
        <v>5</v>
      </c>
      <c r="L11" s="537">
        <f>G11*K11</f>
        <v>1889.03871</v>
      </c>
      <c r="M11" s="542">
        <f>ROUNDUP((N11*0.8),0)</f>
        <v>20</v>
      </c>
      <c r="N11" s="545">
        <f>(ROUNDUP((($M$3/E11)),0))*25</f>
        <v>25</v>
      </c>
      <c r="O11" s="544">
        <f>ROUNDUP((N11*1.2),0)</f>
        <v>30</v>
      </c>
      <c r="P11" s="205">
        <f t="shared" si="6"/>
        <v>8</v>
      </c>
      <c r="Q11" s="1121">
        <f t="shared" si="7"/>
        <v>1</v>
      </c>
      <c r="R11" s="1120" t="str">
        <f t="shared" si="8"/>
        <v>SOLICITAR URGENTE</v>
      </c>
      <c r="S11" s="1093">
        <f>SUMIFS($Z$7:$Z$58,$W$7:$W$58,"Requisicion",$X$7:$X$58,C10)</f>
        <v>0</v>
      </c>
      <c r="T11" s="275"/>
      <c r="U11" s="25"/>
      <c r="V11" s="165"/>
      <c r="W11" s="815" t="s">
        <v>615</v>
      </c>
      <c r="X11" s="660" t="s">
        <v>306</v>
      </c>
      <c r="Y11" s="661" t="str">
        <f t="shared" si="0"/>
        <v>FDC0890S (AFILADA)</v>
      </c>
      <c r="Z11" s="294">
        <v>5</v>
      </c>
      <c r="AA11" s="294" t="s">
        <v>617</v>
      </c>
      <c r="AB11" s="555">
        <v>45567</v>
      </c>
      <c r="AC11" s="664">
        <f t="shared" si="1"/>
        <v>377.80774200000002</v>
      </c>
      <c r="AD11" s="662">
        <f t="shared" si="2"/>
        <v>1889.03871</v>
      </c>
      <c r="AE11" s="665" t="str">
        <f t="shared" ref="AE11:AF29" si="9">IF(W11="REQUISICION"," ",".")</f>
        <v>.</v>
      </c>
      <c r="AF11" s="1146"/>
    </row>
    <row r="12" spans="1:33" ht="30" customHeight="1">
      <c r="A12" s="25">
        <v>1</v>
      </c>
      <c r="B12" s="511" t="s">
        <v>16</v>
      </c>
      <c r="C12" s="511" t="s">
        <v>305</v>
      </c>
      <c r="D12" s="553" t="s">
        <v>71</v>
      </c>
      <c r="E12" s="511">
        <v>12000</v>
      </c>
      <c r="F12" s="539">
        <v>112</v>
      </c>
      <c r="G12" s="818">
        <f t="shared" si="5"/>
        <v>1903.4848</v>
      </c>
      <c r="H12" s="973">
        <v>13</v>
      </c>
      <c r="I12" s="723">
        <f>+SUMIFS($Z$6:$Z$102,$W$6:$W$102,"ENTRADA",$X$6:$X$102,C12)</f>
        <v>0</v>
      </c>
      <c r="J12" s="1545">
        <f>$M$2/E12</f>
        <v>10.5</v>
      </c>
      <c r="K12" s="628">
        <f>+SUMIFS($Z$6:$Z$102,$W$6:$W$102,"SALIDA",$X$6:$X$102,C12)</f>
        <v>0</v>
      </c>
      <c r="L12" s="537">
        <f>G12*K12</f>
        <v>0</v>
      </c>
      <c r="M12" s="542">
        <f>ROUNDUP((N12*0.8),0)</f>
        <v>20</v>
      </c>
      <c r="N12" s="545">
        <f>(ROUNDUP((($M$3/E12)),0))*25</f>
        <v>25</v>
      </c>
      <c r="O12" s="544">
        <f>ROUNDUP((N12*1.2),0)</f>
        <v>30</v>
      </c>
      <c r="P12" s="205">
        <f t="shared" si="6"/>
        <v>13</v>
      </c>
      <c r="Q12" s="1121">
        <f t="shared" si="7"/>
        <v>1</v>
      </c>
      <c r="R12" s="1120" t="str">
        <f t="shared" si="8"/>
        <v>SOLICITAR URGENTE</v>
      </c>
      <c r="S12" s="1093">
        <f>SUMIFS($Z$7:$Z$58,$W$7:$W$58,"Requisicion",$X$7:$X$58,C11)</f>
        <v>0</v>
      </c>
      <c r="T12" s="275"/>
      <c r="U12" s="25"/>
      <c r="V12" s="165"/>
      <c r="W12" s="815" t="s">
        <v>615</v>
      </c>
      <c r="X12" s="660" t="s">
        <v>307</v>
      </c>
      <c r="Y12" s="661" t="str">
        <f t="shared" si="0"/>
        <v>DSW060-048-06DI8(AFILADA)</v>
      </c>
      <c r="Z12" s="294">
        <v>4</v>
      </c>
      <c r="AA12" s="294" t="s">
        <v>617</v>
      </c>
      <c r="AB12" s="555">
        <v>45567</v>
      </c>
      <c r="AC12" s="664">
        <f t="shared" si="1"/>
        <v>322.9126</v>
      </c>
      <c r="AD12" s="662">
        <f t="shared" si="2"/>
        <v>1291.6504</v>
      </c>
      <c r="AE12" s="665" t="str">
        <f t="shared" si="9"/>
        <v>.</v>
      </c>
      <c r="AF12" s="1146"/>
    </row>
    <row r="13" spans="1:33" ht="30" customHeight="1">
      <c r="A13" s="25">
        <v>1</v>
      </c>
      <c r="B13" s="511" t="s">
        <v>16</v>
      </c>
      <c r="C13" s="511" t="s">
        <v>307</v>
      </c>
      <c r="D13" s="553" t="s">
        <v>381</v>
      </c>
      <c r="E13" s="511">
        <v>10000</v>
      </c>
      <c r="F13" s="539">
        <v>19</v>
      </c>
      <c r="G13" s="554">
        <f t="shared" si="5"/>
        <v>322.9126</v>
      </c>
      <c r="H13" s="973">
        <v>4</v>
      </c>
      <c r="I13" s="723">
        <f>+SUMIFS($Z$6:$Z$102,$W$6:$W$102,"ENTRADA",$X$6:$X$102,C13)</f>
        <v>1</v>
      </c>
      <c r="J13" s="1546"/>
      <c r="K13" s="628">
        <f>+SUMIFS($Z$6:$Z$102,$W$6:$W$102,"SALIDA",$X$6:$X$102,C13)</f>
        <v>4</v>
      </c>
      <c r="L13" s="537">
        <f>G13*K13</f>
        <v>1291.6504</v>
      </c>
      <c r="M13" s="542">
        <f>ROUNDUP((N13*0.8),0)</f>
        <v>20</v>
      </c>
      <c r="N13" s="545">
        <f>(ROUNDUP((($M$3/E13)),0))*25</f>
        <v>25</v>
      </c>
      <c r="O13" s="544">
        <f>ROUNDUP((N13*1.2),0)</f>
        <v>30</v>
      </c>
      <c r="P13" s="205">
        <f t="shared" si="6"/>
        <v>1</v>
      </c>
      <c r="Q13" s="1121">
        <f t="shared" si="7"/>
        <v>1</v>
      </c>
      <c r="R13" s="1120" t="str">
        <f t="shared" si="8"/>
        <v>SOLICITAR URGENTE</v>
      </c>
      <c r="S13" s="1081">
        <f>+SUMIFS($Z$6:$Z$93,$W$6:$W$93,"Requisicion",$X$6:$X$93,C14)</f>
        <v>0</v>
      </c>
      <c r="T13" s="1573"/>
      <c r="U13" s="1573"/>
      <c r="V13" s="1573"/>
      <c r="W13" s="815" t="s">
        <v>615</v>
      </c>
      <c r="X13" s="660" t="s">
        <v>300</v>
      </c>
      <c r="Y13" s="661" t="str">
        <f t="shared" si="0"/>
        <v>RPMT2006M0-H (PR1210)</v>
      </c>
      <c r="Z13" s="294">
        <v>10</v>
      </c>
      <c r="AA13" s="294" t="s">
        <v>617</v>
      </c>
      <c r="AB13" s="555">
        <v>45567</v>
      </c>
      <c r="AC13" s="664">
        <f t="shared" si="1"/>
        <v>216.69135</v>
      </c>
      <c r="AD13" s="662">
        <f t="shared" ref="AD13" si="10">IF(Z13&gt;0,(AC13*Z13),"")</f>
        <v>2166.9135000000001</v>
      </c>
      <c r="AE13" s="665" t="str">
        <f t="shared" ref="AE13" si="11">IF(W13="REQUISICION"," ",".")</f>
        <v>.</v>
      </c>
      <c r="AF13" s="1146"/>
    </row>
    <row r="14" spans="1:33" s="165" customFormat="1" ht="30" customHeight="1">
      <c r="A14" s="25">
        <v>1</v>
      </c>
      <c r="B14" s="511" t="s">
        <v>16</v>
      </c>
      <c r="C14" s="1571" t="s">
        <v>258</v>
      </c>
      <c r="D14" s="1534" t="s">
        <v>374</v>
      </c>
      <c r="E14" s="511">
        <v>12000</v>
      </c>
      <c r="F14" s="1532">
        <v>5.35</v>
      </c>
      <c r="G14" s="1533">
        <f t="shared" si="5"/>
        <v>90.925389999999993</v>
      </c>
      <c r="H14" s="1367">
        <v>30</v>
      </c>
      <c r="I14" s="1535">
        <f>+SUMIFS($Z$6:$Z$102,$W$6:$W$102,"ENTRADA",$X$6:$X$102,C14:C15)</f>
        <v>0</v>
      </c>
      <c r="J14" s="1535">
        <f>($M$2/E15)+($M$2/E14)</f>
        <v>21</v>
      </c>
      <c r="K14" s="1535">
        <f>+SUMIFS($Z$6:$Z$102,$W$6:$W$102,"SALIDA",$X$6:$X$102,C14:C15)</f>
        <v>0</v>
      </c>
      <c r="L14" s="1536">
        <f>G14*K14</f>
        <v>0</v>
      </c>
      <c r="M14" s="1531">
        <v>10</v>
      </c>
      <c r="N14" s="1539">
        <f>(ROUNDUP((($M$3/E14)),0))*25*2</f>
        <v>50</v>
      </c>
      <c r="O14" s="1543">
        <v>30</v>
      </c>
      <c r="P14" s="1535">
        <f t="shared" si="6"/>
        <v>30</v>
      </c>
      <c r="Q14" s="1560">
        <f t="shared" si="7"/>
        <v>2</v>
      </c>
      <c r="R14" s="1577" t="str">
        <f t="shared" si="8"/>
        <v>SOLICITAR</v>
      </c>
      <c r="S14" s="1404">
        <f>SUMIFS($Z$7:$Z$58,$W$7:$W$58,"Requisicion",$X$7:$X$58,C14)</f>
        <v>0</v>
      </c>
      <c r="T14" s="1573"/>
      <c r="U14" s="1573"/>
      <c r="V14" s="1573"/>
      <c r="W14" s="815" t="s">
        <v>615</v>
      </c>
      <c r="X14" s="660" t="s">
        <v>301</v>
      </c>
      <c r="Y14" s="661" t="str">
        <f t="shared" si="0"/>
        <v>SCMM120408EFM (AC700G)</v>
      </c>
      <c r="Z14" s="294">
        <v>5</v>
      </c>
      <c r="AA14" s="294" t="s">
        <v>617</v>
      </c>
      <c r="AB14" s="555">
        <v>45567</v>
      </c>
      <c r="AC14" s="664">
        <f t="shared" si="1"/>
        <v>182</v>
      </c>
      <c r="AD14" s="662">
        <f t="shared" si="2"/>
        <v>910</v>
      </c>
      <c r="AE14" s="665" t="str">
        <f t="shared" si="9"/>
        <v>.</v>
      </c>
      <c r="AF14" s="1146"/>
    </row>
    <row r="15" spans="1:33" ht="30" customHeight="1">
      <c r="A15" s="25">
        <v>1</v>
      </c>
      <c r="B15" s="511" t="s">
        <v>18</v>
      </c>
      <c r="C15" s="1571"/>
      <c r="D15" s="1534"/>
      <c r="E15" s="511">
        <v>12000</v>
      </c>
      <c r="F15" s="1532"/>
      <c r="G15" s="1533"/>
      <c r="H15" s="1368"/>
      <c r="I15" s="1535"/>
      <c r="J15" s="1535"/>
      <c r="K15" s="1535"/>
      <c r="L15" s="1536"/>
      <c r="M15" s="1531"/>
      <c r="N15" s="1540"/>
      <c r="O15" s="1543"/>
      <c r="P15" s="1535"/>
      <c r="Q15" s="1561"/>
      <c r="R15" s="1578" t="str">
        <f t="shared" si="8"/>
        <v>SOLICITAR</v>
      </c>
      <c r="S15" s="1405"/>
      <c r="T15" s="275"/>
      <c r="U15" s="25"/>
      <c r="V15" s="165"/>
      <c r="W15" s="815" t="s">
        <v>615</v>
      </c>
      <c r="X15" s="660" t="s">
        <v>272</v>
      </c>
      <c r="Y15" s="661" t="str">
        <f t="shared" si="0"/>
        <v>KK61004-2</v>
      </c>
      <c r="Z15" s="294">
        <v>4</v>
      </c>
      <c r="AA15" s="294" t="s">
        <v>617</v>
      </c>
      <c r="AB15" s="555">
        <v>45567</v>
      </c>
      <c r="AC15" s="664">
        <f t="shared" si="1"/>
        <v>350.95500999999996</v>
      </c>
      <c r="AD15" s="662">
        <f t="shared" si="2"/>
        <v>1403.8200399999998</v>
      </c>
      <c r="AE15" s="665" t="str">
        <f t="shared" si="9"/>
        <v>.</v>
      </c>
      <c r="AF15" s="1146"/>
    </row>
    <row r="16" spans="1:33" ht="30" customHeight="1">
      <c r="A16" s="25">
        <v>1</v>
      </c>
      <c r="B16" s="511" t="s">
        <v>18</v>
      </c>
      <c r="C16" s="511" t="s">
        <v>300</v>
      </c>
      <c r="D16" s="553" t="s">
        <v>66</v>
      </c>
      <c r="E16" s="511">
        <v>6000</v>
      </c>
      <c r="F16" s="539">
        <v>12.75</v>
      </c>
      <c r="G16" s="554">
        <f>$C$24*F16</f>
        <v>216.69135</v>
      </c>
      <c r="H16" s="973">
        <v>28</v>
      </c>
      <c r="I16" s="205">
        <f>+SUMIFS($Z$6:$Z$102,$W$6:$W$102,"ENTRADA",$X$6:$X$102,C16)</f>
        <v>0</v>
      </c>
      <c r="J16" s="205">
        <f>$M$2/E16</f>
        <v>21</v>
      </c>
      <c r="K16" s="205">
        <f>+SUMIFS($Z$6:$Z$102,$W$6:$W$102,"SALIDA",$X$6:$X$102,C16)</f>
        <v>10</v>
      </c>
      <c r="L16" s="537">
        <f>G16*K16</f>
        <v>2166.9135000000001</v>
      </c>
      <c r="M16" s="541">
        <f>ROUNDUP((N16*0.8),0)</f>
        <v>20</v>
      </c>
      <c r="N16" s="545">
        <f>(ROUNDUP((($M$3/E16)),0))*25</f>
        <v>25</v>
      </c>
      <c r="O16" s="543">
        <f>ROUNDUP((N16*1.2),0)</f>
        <v>30</v>
      </c>
      <c r="P16" s="205">
        <f>+H16+I16-K16</f>
        <v>18</v>
      </c>
      <c r="Q16" s="548">
        <f>IF(P16&gt;N16,3,(IF(P16-M16&gt;0,2,1)))</f>
        <v>1</v>
      </c>
      <c r="R16" s="639" t="str">
        <f t="shared" si="8"/>
        <v>SOLICITAR URGENTE</v>
      </c>
      <c r="S16" s="1579">
        <f>+SUMIFS($Z$6:$Z$93,$W$6:$W$93,"Requisicion",$X$6:$X$93,C17)</f>
        <v>0</v>
      </c>
      <c r="T16" s="275"/>
      <c r="U16" s="25"/>
      <c r="V16" s="165"/>
      <c r="W16" s="815" t="s">
        <v>615</v>
      </c>
      <c r="X16" s="660" t="s">
        <v>302</v>
      </c>
      <c r="Y16" s="661" t="str">
        <f t="shared" si="0"/>
        <v>TCGT110204FN (H1ZX)</v>
      </c>
      <c r="Z16" s="294">
        <v>8</v>
      </c>
      <c r="AA16" s="294" t="s">
        <v>617</v>
      </c>
      <c r="AB16" s="555">
        <v>45567</v>
      </c>
      <c r="AC16" s="664">
        <f t="shared" si="1"/>
        <v>170.973724</v>
      </c>
      <c r="AD16" s="662">
        <f t="shared" si="2"/>
        <v>1367.789792</v>
      </c>
      <c r="AE16" s="665" t="str">
        <f t="shared" si="9"/>
        <v>.</v>
      </c>
      <c r="AF16" s="1146"/>
    </row>
    <row r="17" spans="1:16288" ht="30" customHeight="1">
      <c r="A17" s="25">
        <v>1</v>
      </c>
      <c r="B17" s="511" t="s">
        <v>18</v>
      </c>
      <c r="C17" s="1571" t="s">
        <v>308</v>
      </c>
      <c r="D17" s="1534" t="s">
        <v>379</v>
      </c>
      <c r="E17" s="511">
        <v>22500</v>
      </c>
      <c r="F17" s="1569">
        <v>105.21</v>
      </c>
      <c r="G17" s="1567">
        <f>$C$24*F17</f>
        <v>1788.0860339999999</v>
      </c>
      <c r="H17" s="1367">
        <v>4</v>
      </c>
      <c r="I17" s="1367">
        <f>+SUMIFS($Z$6:$Z$102,$W$6:$W$102,"ENTRADA",$X$6:$X$102,C17)</f>
        <v>7</v>
      </c>
      <c r="J17" s="1367">
        <f>($M$2/E18)</f>
        <v>5.6</v>
      </c>
      <c r="K17" s="1355">
        <f>+SUMIFS($Z$6:$Z$102,$W$6:$W$102,"SALIDA",$X$6:$X$102,C17)</f>
        <v>2</v>
      </c>
      <c r="L17" s="1369">
        <f>G17*K17</f>
        <v>3576.1720679999999</v>
      </c>
      <c r="M17" s="1537">
        <f t="shared" ref="M17:M18" si="12">ROUNDUP((N17*0.8),0)</f>
        <v>5</v>
      </c>
      <c r="N17" s="1539">
        <f>(ROUNDUP(($M$3/E17),0))*6</f>
        <v>6</v>
      </c>
      <c r="O17" s="1541">
        <f t="shared" ref="O17:O18" si="13">ROUNDUP((N17*1.2),0)</f>
        <v>8</v>
      </c>
      <c r="P17" s="1367">
        <f>+H17+I17-K17</f>
        <v>9</v>
      </c>
      <c r="Q17" s="1562">
        <f>IF(P17&gt;N17,3,(IF(P17-M17&gt;0,2,1)))</f>
        <v>3</v>
      </c>
      <c r="R17" s="1577" t="str">
        <f t="shared" si="8"/>
        <v/>
      </c>
      <c r="S17" s="1579"/>
      <c r="T17" s="275"/>
      <c r="U17" s="25"/>
      <c r="V17" s="165"/>
      <c r="W17" s="815" t="s">
        <v>615</v>
      </c>
      <c r="X17" s="660" t="s">
        <v>308</v>
      </c>
      <c r="Y17" s="661" t="str">
        <f t="shared" si="0"/>
        <v>BZ70180I (1.0-180DCW)</v>
      </c>
      <c r="Z17" s="294">
        <v>2</v>
      </c>
      <c r="AA17" s="294" t="s">
        <v>617</v>
      </c>
      <c r="AB17" s="555">
        <v>45567</v>
      </c>
      <c r="AC17" s="664">
        <f t="shared" si="1"/>
        <v>1788.0860339999999</v>
      </c>
      <c r="AD17" s="662">
        <f t="shared" si="2"/>
        <v>3576.1720679999999</v>
      </c>
      <c r="AE17" s="665" t="str">
        <f t="shared" si="9"/>
        <v>.</v>
      </c>
      <c r="AF17" s="1146"/>
    </row>
    <row r="18" spans="1:16288" ht="30" customHeight="1">
      <c r="A18" s="25">
        <v>1</v>
      </c>
      <c r="B18" s="511" t="s">
        <v>50</v>
      </c>
      <c r="C18" s="1571"/>
      <c r="D18" s="1534"/>
      <c r="E18" s="511">
        <v>22500</v>
      </c>
      <c r="F18" s="1570"/>
      <c r="G18" s="1568"/>
      <c r="H18" s="1368"/>
      <c r="I18" s="1368"/>
      <c r="J18" s="1368"/>
      <c r="K18" s="1356"/>
      <c r="L18" s="1370"/>
      <c r="M18" s="1538">
        <f t="shared" si="12"/>
        <v>0</v>
      </c>
      <c r="N18" s="1540"/>
      <c r="O18" s="1542">
        <f t="shared" si="13"/>
        <v>0</v>
      </c>
      <c r="P18" s="1368"/>
      <c r="Q18" s="1563"/>
      <c r="R18" s="1578" t="str">
        <f t="shared" si="8"/>
        <v>SOLICITAR</v>
      </c>
      <c r="S18" s="1093">
        <f>SUMIFS($Z$7:$Z$58,$W$7:$W$58,"Requisicion",$X$7:$X$58,C17)</f>
        <v>0</v>
      </c>
      <c r="T18" s="275"/>
      <c r="U18" s="25"/>
      <c r="V18" s="165"/>
      <c r="W18" s="815" t="s">
        <v>615</v>
      </c>
      <c r="X18" s="660" t="s">
        <v>490</v>
      </c>
      <c r="Y18" s="661" t="str">
        <f t="shared" si="0"/>
        <v>LOMU040410ER-GM PR1510</v>
      </c>
      <c r="Z18" s="294">
        <v>10</v>
      </c>
      <c r="AA18" s="294" t="s">
        <v>617</v>
      </c>
      <c r="AB18" s="555">
        <v>45567</v>
      </c>
      <c r="AC18" s="664">
        <f t="shared" si="1"/>
        <v>219.92047599999998</v>
      </c>
      <c r="AD18" s="662">
        <f t="shared" si="2"/>
        <v>2199.2047599999996</v>
      </c>
      <c r="AE18" s="665" t="str">
        <f t="shared" si="9"/>
        <v>.</v>
      </c>
      <c r="AF18" s="1146"/>
    </row>
    <row r="19" spans="1:16288" ht="30" customHeight="1">
      <c r="A19" s="1564">
        <v>6</v>
      </c>
      <c r="B19" s="511" t="s">
        <v>19</v>
      </c>
      <c r="C19" s="511" t="s">
        <v>301</v>
      </c>
      <c r="D19" s="553" t="s">
        <v>67</v>
      </c>
      <c r="E19" s="511">
        <v>12000</v>
      </c>
      <c r="F19" s="540"/>
      <c r="G19" s="554">
        <v>182</v>
      </c>
      <c r="H19" s="973">
        <v>52</v>
      </c>
      <c r="I19" s="205">
        <f>+SUMIFS($Z$6:$Z$102,$W$6:$W$102,"ENTRADA",$X$6:$X$102,C19)</f>
        <v>0</v>
      </c>
      <c r="J19" s="205">
        <f>$M$2/E19</f>
        <v>10.5</v>
      </c>
      <c r="K19" s="205">
        <f>+SUMIFS($Z$6:$Z$102,$W$6:$W$102,"SALIDA",$X$6:$X$102,C19)</f>
        <v>5</v>
      </c>
      <c r="L19" s="537">
        <f>G19*K19</f>
        <v>910</v>
      </c>
      <c r="M19" s="541">
        <f>ROUNDUP((N19*0.8),0)</f>
        <v>20</v>
      </c>
      <c r="N19" s="545">
        <f>(ROUNDUP((($M$3/E19)),0))*25</f>
        <v>25</v>
      </c>
      <c r="O19" s="543">
        <f>ROUNDUP((N19*1.2),0)</f>
        <v>30</v>
      </c>
      <c r="P19" s="205">
        <f>+H19+I19-K19</f>
        <v>47</v>
      </c>
      <c r="Q19" s="548">
        <f>IF(P19&gt;N19,3,(IF(P19-M19&gt;0,2,1)))</f>
        <v>3</v>
      </c>
      <c r="R19" s="639" t="str">
        <f t="shared" si="8"/>
        <v/>
      </c>
      <c r="S19" s="1579">
        <f>+SUMIFS($Z$6:$Z$60,$W$6:$W$60,"Requisicion",$X$6:$X$60,C20)</f>
        <v>0</v>
      </c>
      <c r="T19" s="1"/>
      <c r="U19" s="1"/>
      <c r="V19"/>
      <c r="W19" s="815" t="s">
        <v>568</v>
      </c>
      <c r="X19" s="660" t="s">
        <v>308</v>
      </c>
      <c r="Y19" s="661" t="str">
        <f t="shared" si="0"/>
        <v>BZ70180I (1.0-180DCW)</v>
      </c>
      <c r="Z19" s="294">
        <v>7</v>
      </c>
      <c r="AA19" s="294" t="s">
        <v>573</v>
      </c>
      <c r="AB19" s="555">
        <v>45568</v>
      </c>
      <c r="AC19" s="664">
        <f t="shared" si="1"/>
        <v>1788.0860339999999</v>
      </c>
      <c r="AD19" s="662">
        <f t="shared" si="2"/>
        <v>12516.602237999999</v>
      </c>
      <c r="AE19" s="665" t="s">
        <v>637</v>
      </c>
      <c r="AF19" s="1146">
        <v>45574</v>
      </c>
    </row>
    <row r="20" spans="1:16288" s="164" customFormat="1" ht="30" customHeight="1">
      <c r="A20" s="1564"/>
      <c r="B20" s="511" t="s">
        <v>19</v>
      </c>
      <c r="C20" s="1571" t="s">
        <v>272</v>
      </c>
      <c r="D20" s="1534" t="s">
        <v>69</v>
      </c>
      <c r="E20" s="511">
        <v>8000</v>
      </c>
      <c r="F20" s="1532">
        <v>20.65</v>
      </c>
      <c r="G20" s="1533">
        <f>$C$24*F20</f>
        <v>350.95500999999996</v>
      </c>
      <c r="H20" s="1367">
        <v>45</v>
      </c>
      <c r="I20" s="1535">
        <f>+SUMIFS($Z$6:$Z$102,$W$6:$W$102,"ENTRADA",$X$6:$X$102,C20)</f>
        <v>0</v>
      </c>
      <c r="J20" s="1535">
        <f>($M$2/E22)</f>
        <v>15.75</v>
      </c>
      <c r="K20" s="1535">
        <f>+SUMIFS($Z$6:$Z$102,$W$6:$W$102,"SALIDA",$X$6:$X$102,C20)</f>
        <v>4</v>
      </c>
      <c r="L20" s="1572">
        <f>G20*K20</f>
        <v>1403.8200399999998</v>
      </c>
      <c r="M20" s="1531">
        <f>ROUNDUP((N20*0.8),0)</f>
        <v>3</v>
      </c>
      <c r="N20" s="1539">
        <f>(ROUNDUP(($M$3/E21),0))+(ROUNDUP(($M$3/E22),0))+(ROUNDUP(($M$3/E20),0))</f>
        <v>3</v>
      </c>
      <c r="O20" s="1543">
        <f>ROUNDUP((N20*1.2),0)</f>
        <v>4</v>
      </c>
      <c r="P20" s="1535">
        <f>+H20+I20-K20</f>
        <v>41</v>
      </c>
      <c r="Q20" s="1557">
        <f>IF(P20&gt;N20,3,(IF(P20-M20&gt;0,2,1)))</f>
        <v>3</v>
      </c>
      <c r="R20" s="1577" t="str">
        <f>IF(S22&gt;0,"EN REQUISICION",(IF(Q21=1,"SOLICITAR URGENTE",(IF(S22&gt;0,"",(IF(Q21&lt;3,"SOLICITAR","")))))))</f>
        <v>SOLICITAR</v>
      </c>
      <c r="S20" s="1579"/>
      <c r="T20" s="144"/>
      <c r="U20" s="71"/>
      <c r="V20" s="7"/>
      <c r="W20" s="815" t="s">
        <v>568</v>
      </c>
      <c r="X20" s="660" t="s">
        <v>302</v>
      </c>
      <c r="Y20" s="661" t="str">
        <f t="shared" si="0"/>
        <v>TCGT110204FN (H1ZX)</v>
      </c>
      <c r="Z20" s="294">
        <v>20</v>
      </c>
      <c r="AA20" s="294" t="s">
        <v>598</v>
      </c>
      <c r="AB20" s="555">
        <v>45568</v>
      </c>
      <c r="AC20" s="664">
        <f t="shared" si="1"/>
        <v>170.973724</v>
      </c>
      <c r="AD20" s="662">
        <f t="shared" si="2"/>
        <v>3419.4744799999999</v>
      </c>
      <c r="AE20" s="665" t="s">
        <v>638</v>
      </c>
      <c r="AF20" s="1146">
        <v>45574</v>
      </c>
    </row>
    <row r="21" spans="1:16288" ht="30" customHeight="1">
      <c r="A21" s="1564"/>
      <c r="B21" s="737" t="s">
        <v>22</v>
      </c>
      <c r="C21" s="1571"/>
      <c r="D21" s="1534"/>
      <c r="E21" s="737">
        <v>8000</v>
      </c>
      <c r="F21" s="1532"/>
      <c r="G21" s="1533"/>
      <c r="H21" s="1550"/>
      <c r="I21" s="1535"/>
      <c r="J21" s="1535"/>
      <c r="K21" s="1535"/>
      <c r="L21" s="1536"/>
      <c r="M21" s="1531"/>
      <c r="N21" s="1558"/>
      <c r="O21" s="1543"/>
      <c r="P21" s="1535"/>
      <c r="Q21" s="1557"/>
      <c r="R21" s="1580"/>
      <c r="S21" s="1579"/>
      <c r="T21" s="25"/>
      <c r="U21"/>
      <c r="V21"/>
      <c r="W21" s="815" t="s">
        <v>603</v>
      </c>
      <c r="X21" s="660" t="s">
        <v>272</v>
      </c>
      <c r="Y21" s="661" t="str">
        <f t="shared" si="0"/>
        <v>KK61004-2</v>
      </c>
      <c r="Z21" s="294">
        <v>15</v>
      </c>
      <c r="AA21" s="294" t="s">
        <v>684</v>
      </c>
      <c r="AB21" s="555">
        <v>45587</v>
      </c>
      <c r="AC21" s="664">
        <f t="shared" si="1"/>
        <v>350.95500999999996</v>
      </c>
      <c r="AD21" s="662">
        <f t="shared" si="2"/>
        <v>5264.3251499999997</v>
      </c>
      <c r="AE21" s="665" t="s">
        <v>686</v>
      </c>
      <c r="AF21" s="1146">
        <v>45590</v>
      </c>
    </row>
    <row r="22" spans="1:16288" ht="30" customHeight="1">
      <c r="A22" s="25">
        <v>1</v>
      </c>
      <c r="B22" s="511" t="s">
        <v>50</v>
      </c>
      <c r="C22" s="1571"/>
      <c r="D22" s="1534"/>
      <c r="E22" s="511">
        <v>8000</v>
      </c>
      <c r="F22" s="1532"/>
      <c r="G22" s="1533"/>
      <c r="H22" s="1368"/>
      <c r="I22" s="1535"/>
      <c r="J22" s="1535"/>
      <c r="K22" s="1535"/>
      <c r="L22" s="1536"/>
      <c r="M22" s="1531"/>
      <c r="N22" s="1540"/>
      <c r="O22" s="1543"/>
      <c r="P22" s="1535"/>
      <c r="Q22" s="1557"/>
      <c r="R22" s="1578"/>
      <c r="S22" s="1093">
        <f>SUMIFS($Z$7:$Z$58,$W$7:$W$58,"Requisicion",$X$7:$X$58,C21)</f>
        <v>0</v>
      </c>
      <c r="T22"/>
      <c r="U22"/>
      <c r="V22"/>
      <c r="W22" s="815"/>
      <c r="X22" s="660"/>
      <c r="Y22" s="661" t="str">
        <f t="shared" si="0"/>
        <v/>
      </c>
      <c r="Z22" s="294"/>
      <c r="AA22" s="294"/>
      <c r="AB22" s="555"/>
      <c r="AC22" s="664" t="str">
        <f t="shared" si="1"/>
        <v/>
      </c>
      <c r="AD22" s="662" t="str">
        <f t="shared" si="2"/>
        <v/>
      </c>
      <c r="AE22" s="665" t="str">
        <f t="shared" si="9"/>
        <v>.</v>
      </c>
      <c r="AF22" s="1146"/>
    </row>
    <row r="23" spans="1:16288" ht="30" customHeight="1" thickBot="1">
      <c r="A23" s="25">
        <v>1</v>
      </c>
      <c r="B23" s="511" t="s">
        <v>22</v>
      </c>
      <c r="C23" s="511" t="s">
        <v>302</v>
      </c>
      <c r="D23" s="553" t="s">
        <v>68</v>
      </c>
      <c r="E23" s="511">
        <v>12000</v>
      </c>
      <c r="F23" s="539">
        <v>10.06</v>
      </c>
      <c r="G23" s="554">
        <f>$C$24*F23</f>
        <v>170.973724</v>
      </c>
      <c r="H23" s="973">
        <v>26</v>
      </c>
      <c r="I23" s="205">
        <f>+SUMIFS($Z$6:$Z$102,$W$6:$W$102,"ENTRADA",$X$6:$X$102,C23)</f>
        <v>20</v>
      </c>
      <c r="J23" s="510">
        <f>$M$2/E23</f>
        <v>10.5</v>
      </c>
      <c r="K23" s="205">
        <f>+SUMIFS($Z$6:$Z$102,$W$6:$W$102,"SALIDA",$X$6:$X$102,C23)</f>
        <v>8</v>
      </c>
      <c r="L23" s="512">
        <f>G23*K23</f>
        <v>1367.789792</v>
      </c>
      <c r="M23" s="541">
        <f>ROUNDUP((N23*0.8),0)</f>
        <v>20</v>
      </c>
      <c r="N23" s="545">
        <f>(ROUNDUP((($M$3/E23)),0))*25</f>
        <v>25</v>
      </c>
      <c r="O23" s="543">
        <f>ROUNDUP((N23*1.2),0)</f>
        <v>30</v>
      </c>
      <c r="P23" s="205">
        <f>+H23+I23-K23</f>
        <v>38</v>
      </c>
      <c r="Q23" s="548">
        <f>IF(P23&gt;N23,3,(IF(P23-M23&gt;0,2,1)))</f>
        <v>3</v>
      </c>
      <c r="R23" s="1094"/>
      <c r="S23" s="1081"/>
      <c r="T23"/>
      <c r="U23"/>
      <c r="V23"/>
      <c r="W23" s="815"/>
      <c r="X23" s="660"/>
      <c r="Y23" s="661" t="str">
        <f t="shared" si="0"/>
        <v/>
      </c>
      <c r="Z23" s="294"/>
      <c r="AA23" s="294"/>
      <c r="AB23" s="555"/>
      <c r="AC23" s="664" t="str">
        <f t="shared" si="1"/>
        <v/>
      </c>
      <c r="AD23" s="662" t="str">
        <f t="shared" si="2"/>
        <v/>
      </c>
      <c r="AE23" s="665" t="str">
        <f t="shared" si="9"/>
        <v>.</v>
      </c>
      <c r="AF23" s="1146" t="str">
        <f t="shared" si="9"/>
        <v>.</v>
      </c>
    </row>
    <row r="24" spans="1:16288" ht="30" customHeight="1" thickBot="1">
      <c r="B24" s="534" t="s">
        <v>49</v>
      </c>
      <c r="C24" s="21">
        <v>16.9954</v>
      </c>
      <c r="D24" s="8"/>
      <c r="E24" s="92"/>
      <c r="F24" s="92"/>
      <c r="G24" s="93"/>
      <c r="H24" s="93"/>
      <c r="I24" s="47"/>
      <c r="J24" s="1037">
        <f>(G14*J14)+(G16*J16)+(G19*J19)+(G23*J23)+(G20*J20)+(G6+J6)+(G12*J12)+(G11*J10)+(G13*J12)+(G17*J17)+(G10*J10)+(G9*J9)</f>
        <v>129303.88325789999</v>
      </c>
      <c r="L24" s="1565">
        <f>SUBTOTAL(9,L6:L23)</f>
        <v>24017.795609999997</v>
      </c>
      <c r="M24" s="92"/>
      <c r="N24" s="59"/>
      <c r="O24" s="92"/>
      <c r="P24" s="4"/>
      <c r="Q24" s="549"/>
      <c r="R24" s="676"/>
      <c r="S24" s="745"/>
      <c r="T24"/>
      <c r="U24"/>
      <c r="V24"/>
      <c r="W24" s="815"/>
      <c r="X24" s="660"/>
      <c r="Y24" s="661" t="str">
        <f t="shared" ref="Y24" si="14">IFERROR((VLOOKUP(X24,$C$6:$D$23,2,FALSE)),"")</f>
        <v/>
      </c>
      <c r="Z24" s="294"/>
      <c r="AA24" s="294"/>
      <c r="AB24" s="555"/>
      <c r="AC24" s="664" t="str">
        <f t="shared" ref="AC24" si="15">IFERROR((VLOOKUP(X24,$C$6:$I$24,5,FALSE)),"")</f>
        <v/>
      </c>
      <c r="AD24" s="662" t="str">
        <f t="shared" ref="AD24" si="16">IF(Z24&gt;0,(AC24*Z24),"")</f>
        <v/>
      </c>
      <c r="AE24" s="665" t="str">
        <f t="shared" ref="AE24:AF24" si="17">IF(W24="REQUISICION"," ",".")</f>
        <v>.</v>
      </c>
      <c r="AF24" s="1146" t="str">
        <f t="shared" si="17"/>
        <v>.</v>
      </c>
    </row>
    <row r="25" spans="1:16288" ht="30" customHeight="1" thickBot="1">
      <c r="B25" s="38"/>
      <c r="C25" s="38"/>
      <c r="D25" s="38"/>
      <c r="E25" s="38"/>
      <c r="F25" s="38"/>
      <c r="G25" s="38"/>
      <c r="H25" s="38"/>
      <c r="I25" s="38"/>
      <c r="J25" s="1038"/>
      <c r="K25" s="38"/>
      <c r="L25" s="1566"/>
      <c r="M25" s="38"/>
      <c r="N25" s="38"/>
      <c r="O25" s="38"/>
      <c r="P25" s="38"/>
      <c r="Q25" s="550"/>
      <c r="R25" s="677"/>
      <c r="T25"/>
      <c r="U25"/>
      <c r="V25"/>
      <c r="W25" s="815"/>
      <c r="X25" s="660"/>
      <c r="Y25" s="661" t="str">
        <f t="shared" si="0"/>
        <v/>
      </c>
      <c r="Z25" s="294"/>
      <c r="AA25" s="294"/>
      <c r="AB25" s="555"/>
      <c r="AC25" s="664" t="str">
        <f t="shared" si="1"/>
        <v/>
      </c>
      <c r="AD25" s="662" t="str">
        <f t="shared" si="2"/>
        <v/>
      </c>
      <c r="AE25" s="665" t="str">
        <f t="shared" si="9"/>
        <v>.</v>
      </c>
      <c r="AF25" s="1146" t="str">
        <f t="shared" si="9"/>
        <v>.</v>
      </c>
    </row>
    <row r="26" spans="1:16288" ht="30" customHeight="1">
      <c r="R26" s="557"/>
      <c r="S26"/>
      <c r="T26"/>
      <c r="U26"/>
      <c r="V26"/>
      <c r="W26" s="815"/>
      <c r="X26" s="660"/>
      <c r="Y26" s="661" t="str">
        <f t="shared" si="0"/>
        <v/>
      </c>
      <c r="Z26" s="294"/>
      <c r="AA26" s="294"/>
      <c r="AB26" s="555"/>
      <c r="AC26" s="664" t="str">
        <f t="shared" si="1"/>
        <v/>
      </c>
      <c r="AD26" s="662" t="str">
        <f t="shared" si="2"/>
        <v/>
      </c>
      <c r="AE26" s="665" t="str">
        <f t="shared" si="9"/>
        <v>.</v>
      </c>
      <c r="AF26" s="1146" t="str">
        <f t="shared" si="9"/>
        <v>.</v>
      </c>
    </row>
    <row r="27" spans="1:16288" ht="30" customHeight="1">
      <c r="R27" s="557"/>
      <c r="S27"/>
      <c r="T27" s="1"/>
      <c r="U27" s="1"/>
      <c r="V27" s="1"/>
      <c r="W27" s="815"/>
      <c r="X27" s="660"/>
      <c r="Y27" s="661" t="str">
        <f t="shared" ref="Y27" si="18">IFERROR((VLOOKUP(X27,$C$6:$D$23,2,FALSE)),"")</f>
        <v/>
      </c>
      <c r="Z27" s="294"/>
      <c r="AA27" s="294"/>
      <c r="AB27" s="555"/>
      <c r="AC27" s="664" t="str">
        <f t="shared" ref="AC27" si="19">IFERROR((VLOOKUP(X27,$C$6:$I$24,5,FALSE)),"")</f>
        <v/>
      </c>
      <c r="AD27" s="662" t="str">
        <f t="shared" ref="AD27" si="20">IF(Z27&gt;0,(AC27*Z27),"")</f>
        <v/>
      </c>
      <c r="AE27" s="665" t="str">
        <f t="shared" ref="AE27:AF27" si="21">IF(W27="REQUISICION"," ",".")</f>
        <v>.</v>
      </c>
      <c r="AF27" s="1146" t="str">
        <f t="shared" si="21"/>
        <v>.</v>
      </c>
    </row>
    <row r="28" spans="1:16288" ht="30" customHeight="1">
      <c r="R28" s="677"/>
      <c r="S28" s="1"/>
      <c r="T28" s="25"/>
      <c r="U28" s="25"/>
      <c r="V28" s="25"/>
      <c r="W28" s="815"/>
      <c r="X28" s="660"/>
      <c r="Y28" s="661" t="str">
        <f t="shared" si="0"/>
        <v/>
      </c>
      <c r="Z28" s="294"/>
      <c r="AA28" s="294"/>
      <c r="AB28" s="555"/>
      <c r="AC28" s="664" t="str">
        <f t="shared" si="1"/>
        <v/>
      </c>
      <c r="AD28" s="662" t="str">
        <f t="shared" si="2"/>
        <v/>
      </c>
      <c r="AE28" s="665" t="str">
        <f>IF(W28="REQUISICION"," ",".")</f>
        <v>.</v>
      </c>
      <c r="AF28" s="1146" t="str">
        <f>IF(X28="REQUISICION"," ",".")</f>
        <v>.</v>
      </c>
    </row>
    <row r="29" spans="1:16288" ht="30" customHeight="1">
      <c r="R29" s="710"/>
      <c r="S29" s="25"/>
      <c r="T29" s="165"/>
      <c r="U29" s="165"/>
      <c r="V29" s="165"/>
      <c r="W29" s="815"/>
      <c r="X29" s="811"/>
      <c r="Y29" s="661" t="str">
        <f t="shared" si="0"/>
        <v/>
      </c>
      <c r="Z29" s="294"/>
      <c r="AA29" s="294"/>
      <c r="AB29" s="555"/>
      <c r="AC29" s="664" t="str">
        <f t="shared" si="1"/>
        <v/>
      </c>
      <c r="AD29" s="662" t="str">
        <f t="shared" si="2"/>
        <v/>
      </c>
      <c r="AE29" s="665" t="str">
        <f t="shared" si="9"/>
        <v>.</v>
      </c>
      <c r="AF29" s="1146" t="str">
        <f t="shared" si="9"/>
        <v>.</v>
      </c>
    </row>
    <row r="30" spans="1:16288" ht="30" customHeight="1">
      <c r="R30" s="557"/>
      <c r="S30" s="165"/>
      <c r="T30" s="165"/>
      <c r="U30" s="165"/>
      <c r="V30" s="165"/>
      <c r="W30" s="815"/>
      <c r="X30" s="811"/>
      <c r="Y30" s="661" t="str">
        <f t="shared" si="0"/>
        <v/>
      </c>
      <c r="Z30" s="294"/>
      <c r="AA30" s="294"/>
      <c r="AB30" s="555"/>
      <c r="AC30" s="664" t="str">
        <f t="shared" si="1"/>
        <v/>
      </c>
      <c r="AD30" s="662" t="str">
        <f t="shared" si="2"/>
        <v/>
      </c>
      <c r="AE30" s="665" t="str">
        <f t="shared" ref="AE30:AF80" si="22">IF(W30="REQUISICION"," ",".")</f>
        <v>.</v>
      </c>
      <c r="AF30" s="1146" t="str">
        <f t="shared" si="22"/>
        <v>.</v>
      </c>
    </row>
    <row r="31" spans="1:16288" ht="30" customHeight="1">
      <c r="R31" s="557"/>
      <c r="S31" s="165"/>
      <c r="T31" s="165"/>
      <c r="U31" s="165"/>
      <c r="V31" s="165"/>
      <c r="W31" s="815"/>
      <c r="X31" s="660"/>
      <c r="Y31" s="661" t="str">
        <f t="shared" si="0"/>
        <v/>
      </c>
      <c r="Z31" s="294"/>
      <c r="AA31" s="294"/>
      <c r="AB31" s="555"/>
      <c r="AC31" s="664" t="str">
        <f t="shared" si="1"/>
        <v/>
      </c>
      <c r="AD31" s="662" t="str">
        <f t="shared" si="2"/>
        <v/>
      </c>
      <c r="AE31" s="665" t="str">
        <f t="shared" si="22"/>
        <v>.</v>
      </c>
      <c r="AF31" s="1146" t="str">
        <f t="shared" si="22"/>
        <v>.</v>
      </c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  <c r="GZ31" s="25"/>
      <c r="HA31" s="25"/>
      <c r="HB31" s="25"/>
      <c r="HC31" s="25"/>
      <c r="HD31" s="25"/>
      <c r="HE31" s="25"/>
      <c r="HF31" s="25"/>
      <c r="HG31" s="25"/>
      <c r="HH31" s="25"/>
      <c r="HI31" s="25"/>
      <c r="HJ31" s="25"/>
      <c r="HK31" s="25"/>
      <c r="HL31" s="25"/>
      <c r="HM31" s="25"/>
      <c r="HN31" s="25"/>
      <c r="HO31" s="25"/>
      <c r="HP31" s="25"/>
      <c r="HQ31" s="25"/>
      <c r="HR31" s="25"/>
      <c r="HS31" s="25"/>
      <c r="HT31" s="25"/>
      <c r="HU31" s="25"/>
      <c r="HV31" s="25"/>
      <c r="HW31" s="25"/>
      <c r="HX31" s="25"/>
      <c r="HY31" s="25"/>
      <c r="HZ31" s="25"/>
      <c r="IA31" s="25"/>
      <c r="IB31" s="25"/>
      <c r="IC31" s="25"/>
      <c r="ID31" s="25"/>
      <c r="IE31" s="25"/>
      <c r="IF31" s="25"/>
      <c r="IG31" s="25"/>
      <c r="IH31" s="25"/>
      <c r="II31" s="25"/>
      <c r="IJ31" s="25"/>
      <c r="IK31" s="25"/>
      <c r="IL31" s="25"/>
      <c r="IM31" s="25"/>
      <c r="IN31" s="25"/>
      <c r="IO31" s="25"/>
      <c r="IP31" s="25"/>
      <c r="IQ31" s="25"/>
      <c r="IR31" s="25"/>
      <c r="IS31" s="25"/>
      <c r="IT31" s="25"/>
      <c r="IU31" s="25"/>
      <c r="IV31" s="25"/>
      <c r="IW31" s="25"/>
      <c r="IX31" s="25"/>
      <c r="IY31" s="25"/>
      <c r="IZ31" s="25"/>
      <c r="JA31" s="25"/>
      <c r="JB31" s="25"/>
      <c r="JC31" s="25"/>
      <c r="JD31" s="25"/>
      <c r="JE31" s="25"/>
      <c r="JF31" s="25"/>
      <c r="JG31" s="25"/>
      <c r="JH31" s="25"/>
      <c r="JI31" s="25"/>
      <c r="JJ31" s="25"/>
      <c r="JK31" s="25"/>
      <c r="JL31" s="25"/>
      <c r="JM31" s="25"/>
      <c r="JN31" s="25"/>
      <c r="JO31" s="25"/>
      <c r="JP31" s="25"/>
      <c r="JQ31" s="25"/>
      <c r="JR31" s="25"/>
      <c r="JS31" s="25"/>
      <c r="JT31" s="25"/>
      <c r="JU31" s="25"/>
      <c r="JV31" s="25"/>
      <c r="JW31" s="25"/>
      <c r="JX31" s="25"/>
      <c r="JY31" s="25"/>
      <c r="JZ31" s="25"/>
      <c r="KA31" s="25"/>
      <c r="KB31" s="25"/>
      <c r="KC31" s="25"/>
      <c r="KD31" s="25"/>
      <c r="KE31" s="25"/>
      <c r="KF31" s="25"/>
      <c r="KG31" s="25"/>
      <c r="KH31" s="25"/>
      <c r="KI31" s="25"/>
      <c r="KJ31" s="25"/>
      <c r="KK31" s="25"/>
      <c r="KL31" s="25"/>
      <c r="KM31" s="25"/>
      <c r="KN31" s="25"/>
      <c r="KO31" s="25"/>
      <c r="KP31" s="25"/>
      <c r="KQ31" s="25"/>
      <c r="KR31" s="25"/>
      <c r="KS31" s="25"/>
      <c r="KT31" s="25"/>
      <c r="KU31" s="25"/>
      <c r="KV31" s="25"/>
      <c r="KW31" s="25"/>
      <c r="KX31" s="25"/>
      <c r="KY31" s="25"/>
      <c r="KZ31" s="25"/>
      <c r="LA31" s="25"/>
      <c r="LB31" s="25"/>
      <c r="LC31" s="25"/>
      <c r="LD31" s="25"/>
      <c r="LE31" s="25"/>
      <c r="LF31" s="25"/>
      <c r="LG31" s="25"/>
      <c r="LH31" s="25"/>
      <c r="LI31" s="25"/>
      <c r="LJ31" s="25"/>
      <c r="LK31" s="25"/>
      <c r="LL31" s="25"/>
      <c r="LM31" s="25"/>
      <c r="LN31" s="25"/>
      <c r="LO31" s="25"/>
      <c r="LP31" s="25"/>
      <c r="LQ31" s="25"/>
      <c r="LR31" s="25"/>
      <c r="LS31" s="25"/>
      <c r="LT31" s="25"/>
      <c r="LU31" s="25"/>
      <c r="LV31" s="25"/>
      <c r="LW31" s="25"/>
      <c r="LX31" s="25"/>
      <c r="LY31" s="25"/>
      <c r="LZ31" s="25"/>
      <c r="MA31" s="25"/>
      <c r="MB31" s="25"/>
      <c r="MC31" s="25"/>
      <c r="MD31" s="25"/>
      <c r="ME31" s="25"/>
      <c r="MF31" s="25"/>
      <c r="MG31" s="25"/>
      <c r="MH31" s="25"/>
      <c r="MI31" s="25"/>
      <c r="MJ31" s="25"/>
      <c r="MK31" s="25"/>
      <c r="ML31" s="25"/>
      <c r="MM31" s="25"/>
      <c r="MN31" s="25"/>
      <c r="MO31" s="25"/>
      <c r="MP31" s="25"/>
      <c r="MQ31" s="25"/>
      <c r="MR31" s="25"/>
      <c r="MS31" s="25"/>
      <c r="MT31" s="25"/>
      <c r="MU31" s="25"/>
      <c r="MV31" s="25"/>
      <c r="MW31" s="25"/>
      <c r="MX31" s="25"/>
      <c r="MY31" s="25"/>
      <c r="MZ31" s="25"/>
      <c r="NA31" s="25"/>
      <c r="NB31" s="25"/>
      <c r="NC31" s="25"/>
      <c r="ND31" s="25"/>
      <c r="NE31" s="25"/>
      <c r="NF31" s="25"/>
      <c r="NG31" s="25"/>
      <c r="NH31" s="25"/>
      <c r="NI31" s="25"/>
      <c r="NJ31" s="25"/>
      <c r="NK31" s="25"/>
      <c r="NL31" s="25"/>
      <c r="NM31" s="25"/>
      <c r="NN31" s="25"/>
      <c r="NO31" s="25"/>
      <c r="NP31" s="25"/>
      <c r="NQ31" s="25"/>
      <c r="NR31" s="25"/>
      <c r="NS31" s="25"/>
      <c r="NT31" s="25"/>
      <c r="NU31" s="25"/>
      <c r="NV31" s="25"/>
      <c r="NW31" s="25"/>
      <c r="NX31" s="25"/>
      <c r="NY31" s="25"/>
      <c r="NZ31" s="25"/>
      <c r="OA31" s="25"/>
      <c r="OB31" s="25"/>
      <c r="OC31" s="25"/>
      <c r="OD31" s="25"/>
      <c r="OE31" s="25"/>
      <c r="OF31" s="25"/>
      <c r="OG31" s="25"/>
      <c r="OH31" s="25"/>
      <c r="OI31" s="25"/>
      <c r="OJ31" s="25"/>
      <c r="OK31" s="25"/>
      <c r="OL31" s="25"/>
      <c r="OM31" s="25"/>
      <c r="ON31" s="25"/>
      <c r="OO31" s="25"/>
      <c r="OP31" s="25"/>
      <c r="OQ31" s="25"/>
      <c r="OR31" s="25"/>
      <c r="OS31" s="25"/>
      <c r="OT31" s="25"/>
      <c r="OU31" s="25"/>
      <c r="OV31" s="25"/>
      <c r="OW31" s="25"/>
      <c r="OX31" s="25"/>
      <c r="OY31" s="25"/>
      <c r="OZ31" s="25"/>
      <c r="PA31" s="25"/>
      <c r="PB31" s="25"/>
      <c r="PC31" s="25"/>
      <c r="PD31" s="25"/>
      <c r="PE31" s="25"/>
      <c r="PF31" s="25"/>
      <c r="PG31" s="25"/>
      <c r="PH31" s="25"/>
      <c r="PI31" s="25"/>
      <c r="PJ31" s="25"/>
      <c r="PK31" s="25"/>
      <c r="PL31" s="25"/>
      <c r="PM31" s="25"/>
      <c r="PN31" s="25"/>
      <c r="PO31" s="25"/>
      <c r="PP31" s="25"/>
      <c r="PQ31" s="25"/>
      <c r="PR31" s="25"/>
      <c r="PS31" s="25"/>
      <c r="PT31" s="25"/>
      <c r="PU31" s="25"/>
      <c r="PV31" s="25"/>
      <c r="PW31" s="25"/>
      <c r="PX31" s="25"/>
      <c r="PY31" s="25"/>
      <c r="PZ31" s="25"/>
      <c r="QA31" s="25"/>
      <c r="QB31" s="25"/>
      <c r="QC31" s="25"/>
      <c r="QD31" s="25"/>
      <c r="QE31" s="25"/>
      <c r="QF31" s="25"/>
      <c r="QG31" s="25"/>
      <c r="QH31" s="25"/>
      <c r="QI31" s="25"/>
      <c r="QJ31" s="25"/>
      <c r="QK31" s="25"/>
      <c r="QL31" s="25"/>
      <c r="QM31" s="25"/>
      <c r="QN31" s="25"/>
      <c r="QO31" s="25"/>
      <c r="QP31" s="25"/>
      <c r="QQ31" s="25"/>
      <c r="QR31" s="25"/>
      <c r="QS31" s="25"/>
      <c r="QT31" s="25"/>
      <c r="QU31" s="25"/>
      <c r="QV31" s="25"/>
      <c r="QW31" s="25"/>
      <c r="QX31" s="25"/>
      <c r="QY31" s="25"/>
      <c r="QZ31" s="25"/>
      <c r="RA31" s="25"/>
      <c r="RB31" s="25"/>
      <c r="RC31" s="25"/>
      <c r="RD31" s="25"/>
      <c r="RE31" s="25"/>
      <c r="RF31" s="25"/>
      <c r="RG31" s="25"/>
      <c r="RH31" s="25"/>
      <c r="RI31" s="25"/>
      <c r="RJ31" s="25"/>
      <c r="RK31" s="25"/>
      <c r="RL31" s="25"/>
      <c r="RM31" s="25"/>
      <c r="RN31" s="25"/>
      <c r="RO31" s="25"/>
      <c r="RP31" s="25"/>
      <c r="RQ31" s="25"/>
      <c r="RR31" s="25"/>
      <c r="RS31" s="25"/>
      <c r="RT31" s="25"/>
      <c r="RU31" s="25"/>
      <c r="RV31" s="25"/>
      <c r="RW31" s="25"/>
      <c r="RX31" s="25"/>
      <c r="RY31" s="25"/>
      <c r="RZ31" s="25"/>
      <c r="SA31" s="25"/>
      <c r="SB31" s="25"/>
      <c r="SC31" s="25"/>
      <c r="SD31" s="25"/>
      <c r="SE31" s="25"/>
      <c r="SF31" s="25"/>
      <c r="SG31" s="25"/>
      <c r="SH31" s="25"/>
      <c r="SI31" s="25"/>
      <c r="SJ31" s="25"/>
      <c r="SK31" s="25"/>
      <c r="SL31" s="25"/>
      <c r="SM31" s="25"/>
      <c r="SN31" s="25"/>
      <c r="SO31" s="25"/>
      <c r="SP31" s="25"/>
      <c r="SQ31" s="25"/>
      <c r="SR31" s="25"/>
      <c r="SS31" s="25"/>
      <c r="ST31" s="25"/>
      <c r="SU31" s="25"/>
      <c r="SV31" s="25"/>
      <c r="SW31" s="25"/>
      <c r="SX31" s="25"/>
      <c r="SY31" s="25"/>
      <c r="SZ31" s="25"/>
      <c r="TA31" s="25"/>
      <c r="TB31" s="25"/>
      <c r="TC31" s="25"/>
      <c r="TD31" s="25"/>
      <c r="TE31" s="25"/>
      <c r="TF31" s="25"/>
      <c r="TG31" s="25"/>
      <c r="TH31" s="25"/>
      <c r="TI31" s="25"/>
      <c r="TJ31" s="25"/>
      <c r="TK31" s="25"/>
      <c r="TL31" s="25"/>
      <c r="TM31" s="25"/>
      <c r="TN31" s="25"/>
      <c r="TO31" s="25"/>
      <c r="TP31" s="25"/>
      <c r="TQ31" s="25"/>
      <c r="TR31" s="25"/>
      <c r="TS31" s="25"/>
      <c r="TT31" s="25"/>
      <c r="TU31" s="25"/>
      <c r="TV31" s="25"/>
      <c r="TW31" s="25"/>
      <c r="TX31" s="25"/>
      <c r="TY31" s="25"/>
      <c r="TZ31" s="25"/>
      <c r="UA31" s="25"/>
      <c r="UB31" s="25"/>
      <c r="UC31" s="25"/>
      <c r="UD31" s="25"/>
      <c r="UE31" s="25"/>
      <c r="UF31" s="25"/>
      <c r="UG31" s="25"/>
      <c r="UH31" s="25"/>
      <c r="UI31" s="25"/>
      <c r="UJ31" s="25"/>
      <c r="UK31" s="25"/>
      <c r="UL31" s="25"/>
      <c r="UM31" s="25"/>
      <c r="UN31" s="25"/>
      <c r="UO31" s="25"/>
      <c r="UP31" s="25"/>
      <c r="UQ31" s="25"/>
      <c r="UR31" s="25"/>
      <c r="US31" s="25"/>
      <c r="UT31" s="25"/>
      <c r="UU31" s="25"/>
      <c r="UV31" s="25"/>
      <c r="UW31" s="25"/>
      <c r="UX31" s="25"/>
      <c r="UY31" s="25"/>
      <c r="UZ31" s="25"/>
      <c r="VA31" s="25"/>
      <c r="VB31" s="25"/>
      <c r="VC31" s="25"/>
      <c r="VD31" s="25"/>
      <c r="VE31" s="25"/>
      <c r="VF31" s="25"/>
      <c r="VG31" s="25"/>
      <c r="VH31" s="25"/>
      <c r="VI31" s="25"/>
      <c r="VJ31" s="25"/>
      <c r="VK31" s="25"/>
      <c r="VL31" s="25"/>
      <c r="VM31" s="25"/>
      <c r="VN31" s="25"/>
      <c r="VO31" s="25"/>
      <c r="VP31" s="25"/>
      <c r="VQ31" s="25"/>
      <c r="VR31" s="25"/>
      <c r="VS31" s="25"/>
      <c r="VT31" s="25"/>
      <c r="VU31" s="25"/>
      <c r="VV31" s="25"/>
      <c r="VW31" s="25"/>
      <c r="VX31" s="25"/>
      <c r="VY31" s="25"/>
      <c r="VZ31" s="25"/>
      <c r="WA31" s="25"/>
      <c r="WB31" s="25"/>
      <c r="WC31" s="25"/>
      <c r="WD31" s="25"/>
      <c r="WE31" s="25"/>
      <c r="WF31" s="25"/>
      <c r="WG31" s="25"/>
      <c r="WH31" s="25"/>
      <c r="WI31" s="25"/>
      <c r="WJ31" s="25"/>
      <c r="WK31" s="25"/>
      <c r="WL31" s="25"/>
      <c r="WM31" s="25"/>
      <c r="WN31" s="25"/>
      <c r="WO31" s="25"/>
      <c r="WP31" s="25"/>
      <c r="WQ31" s="25"/>
      <c r="WR31" s="25"/>
      <c r="WS31" s="25"/>
      <c r="WT31" s="25"/>
      <c r="WU31" s="25"/>
      <c r="WV31" s="25"/>
      <c r="WW31" s="25"/>
      <c r="WX31" s="25"/>
      <c r="WY31" s="25"/>
      <c r="WZ31" s="25"/>
      <c r="XA31" s="25"/>
      <c r="XB31" s="25"/>
      <c r="XC31" s="25"/>
      <c r="XD31" s="25"/>
      <c r="XE31" s="25"/>
      <c r="XF31" s="25"/>
      <c r="XG31" s="25"/>
      <c r="XH31" s="25"/>
      <c r="XI31" s="25"/>
      <c r="XJ31" s="25"/>
      <c r="XK31" s="25"/>
      <c r="XL31" s="25"/>
      <c r="XM31" s="25"/>
      <c r="XN31" s="25"/>
      <c r="XO31" s="25"/>
      <c r="XP31" s="25"/>
      <c r="XQ31" s="25"/>
      <c r="XR31" s="25"/>
      <c r="XS31" s="25"/>
      <c r="XT31" s="25"/>
      <c r="XU31" s="25"/>
      <c r="XV31" s="25"/>
      <c r="XW31" s="25"/>
      <c r="XX31" s="25"/>
      <c r="XY31" s="25"/>
      <c r="XZ31" s="25"/>
      <c r="YA31" s="25"/>
      <c r="YB31" s="25"/>
      <c r="YC31" s="25"/>
      <c r="YD31" s="25"/>
      <c r="YE31" s="25"/>
      <c r="YF31" s="25"/>
      <c r="YG31" s="25"/>
      <c r="YH31" s="25"/>
      <c r="YI31" s="25"/>
      <c r="YJ31" s="25"/>
      <c r="YK31" s="25"/>
      <c r="YL31" s="25"/>
      <c r="YM31" s="25"/>
      <c r="YN31" s="25"/>
      <c r="YO31" s="25"/>
      <c r="YP31" s="25"/>
      <c r="YQ31" s="25"/>
      <c r="YR31" s="25"/>
      <c r="YS31" s="25"/>
      <c r="YT31" s="25"/>
      <c r="YU31" s="25"/>
      <c r="YV31" s="25"/>
      <c r="YW31" s="25"/>
      <c r="YX31" s="25"/>
      <c r="YY31" s="25"/>
      <c r="YZ31" s="25"/>
      <c r="ZA31" s="25"/>
      <c r="ZB31" s="25"/>
      <c r="ZC31" s="25"/>
      <c r="ZD31" s="25"/>
      <c r="ZE31" s="25"/>
      <c r="ZF31" s="25"/>
      <c r="ZG31" s="25"/>
      <c r="ZH31" s="25"/>
      <c r="ZI31" s="25"/>
      <c r="ZJ31" s="25"/>
      <c r="ZK31" s="25"/>
      <c r="ZL31" s="25"/>
      <c r="ZM31" s="25"/>
      <c r="ZN31" s="25"/>
      <c r="ZO31" s="25"/>
      <c r="ZP31" s="25"/>
      <c r="ZQ31" s="25"/>
      <c r="ZR31" s="25"/>
      <c r="ZS31" s="25"/>
      <c r="ZT31" s="25"/>
      <c r="ZU31" s="25"/>
      <c r="ZV31" s="25"/>
      <c r="ZW31" s="25"/>
      <c r="ZX31" s="25"/>
      <c r="ZY31" s="25"/>
      <c r="ZZ31" s="25"/>
      <c r="AAA31" s="25"/>
      <c r="AAB31" s="25"/>
      <c r="AAC31" s="25"/>
      <c r="AAD31" s="25"/>
      <c r="AAE31" s="25"/>
      <c r="AAF31" s="25"/>
      <c r="AAG31" s="25"/>
      <c r="AAH31" s="25"/>
      <c r="AAI31" s="25"/>
      <c r="AAJ31" s="25"/>
      <c r="AAK31" s="25"/>
      <c r="AAL31" s="25"/>
      <c r="AAM31" s="25"/>
      <c r="AAN31" s="25"/>
      <c r="AAO31" s="25"/>
      <c r="AAP31" s="25"/>
      <c r="AAQ31" s="25"/>
      <c r="AAR31" s="25"/>
      <c r="AAS31" s="25"/>
      <c r="AAT31" s="25"/>
      <c r="AAU31" s="25"/>
      <c r="AAV31" s="25"/>
      <c r="AAW31" s="25"/>
      <c r="AAX31" s="25"/>
      <c r="AAY31" s="25"/>
      <c r="AAZ31" s="25"/>
      <c r="ABA31" s="25"/>
      <c r="ABB31" s="25"/>
      <c r="ABC31" s="25"/>
      <c r="ABD31" s="25"/>
      <c r="ABE31" s="25"/>
      <c r="ABF31" s="25"/>
      <c r="ABG31" s="25"/>
      <c r="ABH31" s="25"/>
      <c r="ABI31" s="25"/>
      <c r="ABJ31" s="25"/>
      <c r="ABK31" s="25"/>
      <c r="ABL31" s="25"/>
      <c r="ABM31" s="25"/>
      <c r="ABN31" s="25"/>
      <c r="ABO31" s="25"/>
      <c r="ABP31" s="25"/>
      <c r="ABQ31" s="25"/>
      <c r="ABR31" s="25"/>
      <c r="ABS31" s="25"/>
      <c r="ABT31" s="25"/>
      <c r="ABU31" s="25"/>
      <c r="ABV31" s="25"/>
      <c r="ABW31" s="25"/>
      <c r="ABX31" s="25"/>
      <c r="ABY31" s="25"/>
      <c r="ABZ31" s="25"/>
      <c r="ACA31" s="25"/>
      <c r="ACB31" s="25"/>
      <c r="ACC31" s="25"/>
      <c r="ACD31" s="25"/>
      <c r="ACE31" s="25"/>
      <c r="ACF31" s="25"/>
      <c r="ACG31" s="25"/>
      <c r="ACH31" s="25"/>
      <c r="ACI31" s="25"/>
      <c r="ACJ31" s="25"/>
      <c r="ACK31" s="25"/>
      <c r="ACL31" s="25"/>
      <c r="ACM31" s="25"/>
      <c r="ACN31" s="25"/>
      <c r="ACO31" s="25"/>
      <c r="ACP31" s="25"/>
      <c r="ACQ31" s="25"/>
      <c r="ACR31" s="25"/>
      <c r="ACS31" s="25"/>
      <c r="ACT31" s="25"/>
      <c r="ACU31" s="25"/>
      <c r="ACV31" s="25"/>
      <c r="ACW31" s="25"/>
      <c r="ACX31" s="25"/>
      <c r="ACY31" s="25"/>
      <c r="ACZ31" s="25"/>
      <c r="ADA31" s="25"/>
      <c r="ADB31" s="25"/>
      <c r="ADC31" s="25"/>
      <c r="ADD31" s="25"/>
      <c r="ADE31" s="25"/>
      <c r="ADF31" s="25"/>
      <c r="ADG31" s="25"/>
      <c r="ADH31" s="25"/>
      <c r="ADI31" s="25"/>
      <c r="ADJ31" s="25"/>
      <c r="ADK31" s="25"/>
      <c r="ADL31" s="25"/>
      <c r="ADM31" s="25"/>
      <c r="ADN31" s="25"/>
      <c r="ADO31" s="25"/>
      <c r="ADP31" s="25"/>
      <c r="ADQ31" s="25"/>
      <c r="ADR31" s="25"/>
      <c r="ADS31" s="25"/>
      <c r="ADT31" s="25"/>
      <c r="ADU31" s="25"/>
      <c r="ADV31" s="25"/>
      <c r="ADW31" s="25"/>
      <c r="ADX31" s="25"/>
      <c r="ADY31" s="25"/>
      <c r="ADZ31" s="25"/>
      <c r="AEA31" s="25"/>
      <c r="AEB31" s="25"/>
      <c r="AEC31" s="25"/>
      <c r="AED31" s="25"/>
      <c r="AEE31" s="25"/>
      <c r="AEF31" s="25"/>
      <c r="AEG31" s="25"/>
      <c r="AEH31" s="25"/>
      <c r="AEI31" s="25"/>
      <c r="AEJ31" s="25"/>
      <c r="AEK31" s="25"/>
      <c r="AEL31" s="25"/>
      <c r="AEM31" s="25"/>
      <c r="AEN31" s="25"/>
      <c r="AEO31" s="25"/>
      <c r="AEP31" s="25"/>
      <c r="AEQ31" s="25"/>
      <c r="AER31" s="25"/>
      <c r="AES31" s="25"/>
      <c r="AET31" s="25"/>
      <c r="AEU31" s="25"/>
      <c r="AEV31" s="25"/>
      <c r="AEW31" s="25"/>
      <c r="AEX31" s="25"/>
      <c r="AEY31" s="25"/>
      <c r="AEZ31" s="25"/>
      <c r="AFA31" s="25"/>
      <c r="AFB31" s="25"/>
      <c r="AFC31" s="25"/>
      <c r="AFD31" s="25"/>
      <c r="AFE31" s="25"/>
      <c r="AFF31" s="25"/>
      <c r="AFG31" s="25"/>
      <c r="AFH31" s="25"/>
      <c r="AFI31" s="25"/>
      <c r="AFJ31" s="25"/>
      <c r="AFK31" s="25"/>
      <c r="AFL31" s="25"/>
      <c r="AFM31" s="25"/>
      <c r="AFN31" s="25"/>
      <c r="AFO31" s="25"/>
      <c r="AFP31" s="25"/>
      <c r="AFQ31" s="25"/>
      <c r="AFR31" s="25"/>
      <c r="AFS31" s="25"/>
      <c r="AFT31" s="25"/>
      <c r="AFU31" s="25"/>
      <c r="AFV31" s="25"/>
      <c r="AFW31" s="25"/>
      <c r="AFX31" s="25"/>
      <c r="AFY31" s="25"/>
      <c r="AFZ31" s="25"/>
      <c r="AGA31" s="25"/>
      <c r="AGB31" s="25"/>
      <c r="AGC31" s="25"/>
      <c r="AGD31" s="25"/>
      <c r="AGE31" s="25"/>
      <c r="AGF31" s="25"/>
      <c r="AGG31" s="25"/>
      <c r="AGH31" s="25"/>
      <c r="AGI31" s="25"/>
      <c r="AGJ31" s="25"/>
      <c r="AGK31" s="25"/>
      <c r="AGL31" s="25"/>
      <c r="AGM31" s="25"/>
      <c r="AGN31" s="25"/>
      <c r="AGO31" s="25"/>
      <c r="AGP31" s="25"/>
      <c r="AGQ31" s="25"/>
      <c r="AGR31" s="25"/>
      <c r="AGS31" s="25"/>
      <c r="AGT31" s="25"/>
      <c r="AGU31" s="25"/>
      <c r="AGV31" s="25"/>
      <c r="AGW31" s="25"/>
      <c r="AGX31" s="25"/>
      <c r="AGY31" s="25"/>
      <c r="AGZ31" s="25"/>
      <c r="AHA31" s="25"/>
      <c r="AHB31" s="25"/>
      <c r="AHC31" s="25"/>
      <c r="AHD31" s="25"/>
      <c r="AHE31" s="25"/>
      <c r="AHF31" s="25"/>
      <c r="AHG31" s="25"/>
      <c r="AHH31" s="25"/>
      <c r="AHI31" s="25"/>
      <c r="AHJ31" s="25"/>
      <c r="AHK31" s="25"/>
      <c r="AHL31" s="25"/>
      <c r="AHM31" s="25"/>
      <c r="AHN31" s="25"/>
      <c r="AHO31" s="25"/>
      <c r="AHP31" s="25"/>
      <c r="AHQ31" s="25"/>
      <c r="AHR31" s="25"/>
      <c r="AHS31" s="25"/>
      <c r="AHT31" s="25"/>
      <c r="AHU31" s="25"/>
      <c r="AHV31" s="25"/>
      <c r="AHW31" s="25"/>
      <c r="AHX31" s="25"/>
      <c r="AHY31" s="25"/>
      <c r="AHZ31" s="25"/>
      <c r="AIA31" s="25"/>
      <c r="AIB31" s="25"/>
      <c r="AIC31" s="25"/>
      <c r="AID31" s="25"/>
      <c r="AIE31" s="25"/>
      <c r="AIF31" s="25"/>
      <c r="AIG31" s="25"/>
      <c r="AIH31" s="25"/>
      <c r="AII31" s="25"/>
      <c r="AIJ31" s="25"/>
      <c r="AIK31" s="25"/>
      <c r="AIL31" s="25"/>
      <c r="AIM31" s="25"/>
      <c r="AIN31" s="25"/>
      <c r="AIO31" s="25"/>
      <c r="AIP31" s="25"/>
      <c r="AIQ31" s="25"/>
      <c r="AIR31" s="25"/>
      <c r="AIS31" s="25"/>
      <c r="AIT31" s="25"/>
      <c r="AIU31" s="25"/>
      <c r="AIV31" s="25"/>
      <c r="AIW31" s="25"/>
      <c r="AIX31" s="25"/>
      <c r="AIY31" s="25"/>
      <c r="AIZ31" s="25"/>
      <c r="AJA31" s="25"/>
      <c r="AJB31" s="25"/>
      <c r="AJC31" s="25"/>
      <c r="AJD31" s="25"/>
      <c r="AJE31" s="25"/>
      <c r="AJF31" s="25"/>
      <c r="AJG31" s="25"/>
      <c r="AJH31" s="25"/>
      <c r="AJI31" s="25"/>
      <c r="AJJ31" s="25"/>
      <c r="AJK31" s="25"/>
      <c r="AJL31" s="25"/>
      <c r="AJM31" s="25"/>
      <c r="AJN31" s="25"/>
      <c r="AJO31" s="25"/>
      <c r="AJP31" s="25"/>
      <c r="AJQ31" s="25"/>
      <c r="AJR31" s="25"/>
      <c r="AJS31" s="25"/>
      <c r="AJT31" s="25"/>
      <c r="AJU31" s="25"/>
      <c r="AJV31" s="25"/>
      <c r="AJW31" s="25"/>
      <c r="AJX31" s="25"/>
      <c r="AJY31" s="25"/>
      <c r="AJZ31" s="25"/>
      <c r="AKA31" s="25"/>
      <c r="AKB31" s="25"/>
      <c r="AKC31" s="25"/>
      <c r="AKD31" s="25"/>
      <c r="AKE31" s="25"/>
      <c r="AKF31" s="25"/>
      <c r="AKG31" s="25"/>
      <c r="AKH31" s="25"/>
      <c r="AKI31" s="25"/>
      <c r="AKJ31" s="25"/>
      <c r="AKK31" s="25"/>
      <c r="AKL31" s="25"/>
      <c r="AKM31" s="25"/>
      <c r="AKN31" s="25"/>
      <c r="AKO31" s="25"/>
      <c r="AKP31" s="25"/>
      <c r="AKQ31" s="25"/>
      <c r="AKR31" s="25"/>
      <c r="AKS31" s="25"/>
      <c r="AKT31" s="25"/>
      <c r="AKU31" s="25"/>
      <c r="AKV31" s="25"/>
      <c r="AKW31" s="25"/>
      <c r="AKX31" s="25"/>
      <c r="AKY31" s="25"/>
      <c r="AKZ31" s="25"/>
      <c r="ALA31" s="25"/>
      <c r="ALB31" s="25"/>
      <c r="ALC31" s="25"/>
      <c r="ALD31" s="25"/>
      <c r="ALE31" s="25"/>
      <c r="ALF31" s="25"/>
      <c r="ALG31" s="25"/>
      <c r="ALH31" s="25"/>
      <c r="ALI31" s="25"/>
      <c r="ALJ31" s="25"/>
      <c r="ALK31" s="25"/>
      <c r="ALL31" s="25"/>
      <c r="ALM31" s="25"/>
      <c r="ALN31" s="25"/>
      <c r="ALO31" s="25"/>
      <c r="ALP31" s="25"/>
      <c r="ALQ31" s="25"/>
      <c r="ALR31" s="25"/>
      <c r="ALS31" s="25"/>
      <c r="ALT31" s="25"/>
      <c r="ALU31" s="25"/>
      <c r="ALV31" s="25"/>
      <c r="ALW31" s="25"/>
      <c r="ALX31" s="25"/>
      <c r="ALY31" s="25"/>
      <c r="ALZ31" s="25"/>
      <c r="AMA31" s="25"/>
      <c r="AMB31" s="25"/>
      <c r="AMC31" s="25"/>
      <c r="AMD31" s="25"/>
      <c r="AME31" s="25"/>
      <c r="AMF31" s="25"/>
      <c r="AMG31" s="25"/>
      <c r="AMH31" s="25"/>
      <c r="AMI31" s="25"/>
      <c r="AMJ31" s="25"/>
      <c r="AMK31" s="25"/>
      <c r="AML31" s="25"/>
      <c r="AMM31" s="25"/>
      <c r="AMN31" s="25"/>
      <c r="AMO31" s="25"/>
      <c r="AMP31" s="25"/>
      <c r="AMQ31" s="25"/>
      <c r="AMR31" s="25"/>
      <c r="AMS31" s="25"/>
      <c r="AMT31" s="25"/>
      <c r="AMU31" s="25"/>
      <c r="AMV31" s="25"/>
      <c r="AMW31" s="25"/>
      <c r="AMX31" s="25"/>
      <c r="AMY31" s="25"/>
      <c r="AMZ31" s="25"/>
      <c r="ANA31" s="25"/>
      <c r="ANB31" s="25"/>
      <c r="ANC31" s="25"/>
      <c r="AND31" s="25"/>
      <c r="ANE31" s="25"/>
      <c r="ANF31" s="25"/>
      <c r="ANG31" s="25"/>
      <c r="ANH31" s="25"/>
      <c r="ANI31" s="25"/>
      <c r="ANJ31" s="25"/>
      <c r="ANK31" s="25"/>
      <c r="ANL31" s="25"/>
      <c r="ANM31" s="25"/>
      <c r="ANN31" s="25"/>
      <c r="ANO31" s="25"/>
      <c r="ANP31" s="25"/>
      <c r="ANQ31" s="25"/>
      <c r="ANR31" s="25"/>
      <c r="ANS31" s="25"/>
      <c r="ANT31" s="25"/>
      <c r="ANU31" s="25"/>
      <c r="ANV31" s="25"/>
      <c r="ANW31" s="25"/>
      <c r="ANX31" s="25"/>
      <c r="ANY31" s="25"/>
      <c r="ANZ31" s="25"/>
      <c r="AOA31" s="25"/>
      <c r="AOB31" s="25"/>
      <c r="AOC31" s="25"/>
      <c r="AOD31" s="25"/>
      <c r="AOE31" s="25"/>
      <c r="AOF31" s="25"/>
      <c r="AOG31" s="25"/>
      <c r="AOH31" s="25"/>
      <c r="AOI31" s="25"/>
      <c r="AOJ31" s="25"/>
      <c r="AOK31" s="25"/>
      <c r="AOL31" s="25"/>
      <c r="AOM31" s="25"/>
      <c r="AON31" s="25"/>
      <c r="AOO31" s="25"/>
      <c r="AOP31" s="25"/>
      <c r="AOQ31" s="25"/>
      <c r="AOR31" s="25"/>
      <c r="AOS31" s="25"/>
      <c r="AOT31" s="25"/>
      <c r="AOU31" s="25"/>
      <c r="AOV31" s="25"/>
      <c r="AOW31" s="25"/>
      <c r="AOX31" s="25"/>
      <c r="AOY31" s="25"/>
      <c r="AOZ31" s="25"/>
      <c r="APA31" s="25"/>
      <c r="APB31" s="25"/>
      <c r="APC31" s="25"/>
      <c r="APD31" s="25"/>
      <c r="APE31" s="25"/>
      <c r="APF31" s="25"/>
      <c r="APG31" s="25"/>
      <c r="APH31" s="25"/>
      <c r="API31" s="25"/>
      <c r="APJ31" s="25"/>
      <c r="APK31" s="25"/>
      <c r="APL31" s="25"/>
      <c r="APM31" s="25"/>
      <c r="APN31" s="25"/>
      <c r="APO31" s="25"/>
      <c r="APP31" s="25"/>
      <c r="APQ31" s="25"/>
      <c r="APR31" s="25"/>
      <c r="APS31" s="25"/>
      <c r="APT31" s="25"/>
      <c r="APU31" s="25"/>
      <c r="APV31" s="25"/>
      <c r="APW31" s="25"/>
      <c r="APX31" s="25"/>
      <c r="APY31" s="25"/>
      <c r="APZ31" s="25"/>
      <c r="AQA31" s="25"/>
      <c r="AQB31" s="25"/>
      <c r="AQC31" s="25"/>
      <c r="AQD31" s="25"/>
      <c r="AQE31" s="25"/>
      <c r="AQF31" s="25"/>
      <c r="AQG31" s="25"/>
      <c r="AQH31" s="25"/>
      <c r="AQI31" s="25"/>
      <c r="AQJ31" s="25"/>
      <c r="AQK31" s="25"/>
      <c r="AQL31" s="25"/>
      <c r="AQM31" s="25"/>
      <c r="AQN31" s="25"/>
      <c r="AQO31" s="25"/>
      <c r="AQP31" s="25"/>
      <c r="AQQ31" s="25"/>
      <c r="AQR31" s="25"/>
      <c r="AQS31" s="25"/>
      <c r="AQT31" s="25"/>
      <c r="AQU31" s="25"/>
      <c r="AQV31" s="25"/>
      <c r="AQW31" s="25"/>
      <c r="AQX31" s="25"/>
      <c r="AQY31" s="25"/>
      <c r="AQZ31" s="25"/>
      <c r="ARA31" s="25"/>
      <c r="ARB31" s="25"/>
      <c r="ARC31" s="25"/>
      <c r="ARD31" s="25"/>
      <c r="ARE31" s="25"/>
      <c r="ARF31" s="25"/>
      <c r="ARG31" s="25"/>
      <c r="ARH31" s="25"/>
      <c r="ARI31" s="25"/>
      <c r="ARJ31" s="25"/>
      <c r="ARK31" s="25"/>
      <c r="ARL31" s="25"/>
      <c r="ARM31" s="25"/>
      <c r="ARN31" s="25"/>
      <c r="ARO31" s="25"/>
      <c r="ARP31" s="25"/>
      <c r="ARQ31" s="25"/>
      <c r="ARR31" s="25"/>
      <c r="ARS31" s="25"/>
      <c r="ART31" s="25"/>
      <c r="ARU31" s="25"/>
      <c r="ARV31" s="25"/>
      <c r="ARW31" s="25"/>
      <c r="ARX31" s="25"/>
      <c r="ARY31" s="25"/>
      <c r="ARZ31" s="25"/>
      <c r="ASA31" s="25"/>
      <c r="ASB31" s="25"/>
      <c r="ASC31" s="25"/>
      <c r="ASD31" s="25"/>
      <c r="ASE31" s="25"/>
      <c r="ASF31" s="25"/>
      <c r="ASG31" s="25"/>
      <c r="ASH31" s="25"/>
      <c r="ASI31" s="25"/>
      <c r="ASJ31" s="25"/>
      <c r="ASK31" s="25"/>
      <c r="ASL31" s="25"/>
      <c r="ASM31" s="25"/>
      <c r="ASN31" s="25"/>
      <c r="ASO31" s="25"/>
      <c r="ASP31" s="25"/>
      <c r="ASQ31" s="25"/>
      <c r="ASR31" s="25"/>
      <c r="ASS31" s="25"/>
      <c r="AST31" s="25"/>
      <c r="ASU31" s="25"/>
      <c r="ASV31" s="25"/>
      <c r="ASW31" s="25"/>
      <c r="ASX31" s="25"/>
      <c r="ASY31" s="25"/>
      <c r="ASZ31" s="25"/>
      <c r="ATA31" s="25"/>
      <c r="ATB31" s="25"/>
      <c r="ATC31" s="25"/>
      <c r="ATD31" s="25"/>
      <c r="ATE31" s="25"/>
      <c r="ATF31" s="25"/>
      <c r="ATG31" s="25"/>
      <c r="ATH31" s="25"/>
      <c r="ATI31" s="25"/>
      <c r="ATJ31" s="25"/>
      <c r="ATK31" s="25"/>
      <c r="ATL31" s="25"/>
      <c r="ATM31" s="25"/>
      <c r="ATN31" s="25"/>
      <c r="ATO31" s="25"/>
      <c r="ATP31" s="25"/>
      <c r="ATQ31" s="25"/>
      <c r="ATR31" s="25"/>
      <c r="ATS31" s="25"/>
      <c r="ATT31" s="25"/>
      <c r="ATU31" s="25"/>
      <c r="ATV31" s="25"/>
      <c r="ATW31" s="25"/>
      <c r="ATX31" s="25"/>
      <c r="ATY31" s="25"/>
      <c r="ATZ31" s="25"/>
      <c r="AUA31" s="25"/>
      <c r="AUB31" s="25"/>
      <c r="AUC31" s="25"/>
      <c r="AUD31" s="25"/>
      <c r="AUE31" s="25"/>
      <c r="AUF31" s="25"/>
      <c r="AUG31" s="25"/>
      <c r="AUH31" s="25"/>
      <c r="AUI31" s="25"/>
      <c r="AUJ31" s="25"/>
      <c r="AUK31" s="25"/>
      <c r="AUL31" s="25"/>
      <c r="AUM31" s="25"/>
      <c r="AUN31" s="25"/>
      <c r="AUO31" s="25"/>
      <c r="AUP31" s="25"/>
      <c r="AUQ31" s="25"/>
      <c r="AUR31" s="25"/>
      <c r="AUS31" s="25"/>
      <c r="AUT31" s="25"/>
      <c r="AUU31" s="25"/>
      <c r="AUV31" s="25"/>
      <c r="AUW31" s="25"/>
      <c r="AUX31" s="25"/>
      <c r="AUY31" s="25"/>
      <c r="AUZ31" s="25"/>
      <c r="AVA31" s="25"/>
      <c r="AVB31" s="25"/>
      <c r="AVC31" s="25"/>
      <c r="AVD31" s="25"/>
      <c r="AVE31" s="25"/>
      <c r="AVF31" s="25"/>
      <c r="AVG31" s="25"/>
      <c r="AVH31" s="25"/>
      <c r="AVI31" s="25"/>
      <c r="AVJ31" s="25"/>
      <c r="AVK31" s="25"/>
      <c r="AVL31" s="25"/>
      <c r="AVM31" s="25"/>
      <c r="AVN31" s="25"/>
      <c r="AVO31" s="25"/>
      <c r="AVP31" s="25"/>
      <c r="AVQ31" s="25"/>
      <c r="AVR31" s="25"/>
      <c r="AVS31" s="25"/>
      <c r="AVT31" s="25"/>
      <c r="AVU31" s="25"/>
      <c r="AVV31" s="25"/>
      <c r="AVW31" s="25"/>
      <c r="AVX31" s="25"/>
      <c r="AVY31" s="25"/>
      <c r="AVZ31" s="25"/>
      <c r="AWA31" s="25"/>
      <c r="AWB31" s="25"/>
      <c r="AWC31" s="25"/>
      <c r="AWD31" s="25"/>
      <c r="AWE31" s="25"/>
      <c r="AWF31" s="25"/>
      <c r="AWG31" s="25"/>
      <c r="AWH31" s="25"/>
      <c r="AWI31" s="25"/>
      <c r="AWJ31" s="25"/>
      <c r="AWK31" s="25"/>
      <c r="AWL31" s="25"/>
      <c r="AWM31" s="25"/>
      <c r="AWN31" s="25"/>
      <c r="AWO31" s="25"/>
      <c r="AWP31" s="25"/>
      <c r="AWQ31" s="25"/>
      <c r="AWR31" s="25"/>
      <c r="AWS31" s="25"/>
      <c r="AWT31" s="25"/>
      <c r="AWU31" s="25"/>
      <c r="AWV31" s="25"/>
      <c r="AWW31" s="25"/>
      <c r="AWX31" s="25"/>
      <c r="AWY31" s="25"/>
      <c r="AWZ31" s="25"/>
      <c r="AXA31" s="25"/>
      <c r="AXB31" s="25"/>
      <c r="AXC31" s="25"/>
      <c r="AXD31" s="25"/>
      <c r="AXE31" s="25"/>
      <c r="AXF31" s="25"/>
      <c r="AXG31" s="25"/>
      <c r="AXH31" s="25"/>
      <c r="AXI31" s="25"/>
      <c r="AXJ31" s="25"/>
      <c r="AXK31" s="25"/>
      <c r="AXL31" s="25"/>
      <c r="AXM31" s="25"/>
      <c r="AXN31" s="25"/>
      <c r="AXO31" s="25"/>
      <c r="AXP31" s="25"/>
      <c r="AXQ31" s="25"/>
      <c r="AXR31" s="25"/>
      <c r="AXS31" s="25"/>
      <c r="AXT31" s="25"/>
      <c r="AXU31" s="25"/>
      <c r="AXV31" s="25"/>
      <c r="AXW31" s="25"/>
      <c r="AXX31" s="25"/>
      <c r="AXY31" s="25"/>
      <c r="AXZ31" s="25"/>
      <c r="AYA31" s="25"/>
      <c r="AYB31" s="25"/>
      <c r="AYC31" s="25"/>
      <c r="AYD31" s="25"/>
      <c r="AYE31" s="25"/>
      <c r="AYF31" s="25"/>
      <c r="AYG31" s="25"/>
      <c r="AYH31" s="25"/>
      <c r="AYI31" s="25"/>
      <c r="AYJ31" s="25"/>
      <c r="AYK31" s="25"/>
      <c r="AYL31" s="25"/>
      <c r="AYM31" s="25"/>
      <c r="AYN31" s="25"/>
      <c r="AYO31" s="25"/>
      <c r="AYP31" s="25"/>
      <c r="AYQ31" s="25"/>
      <c r="AYR31" s="25"/>
      <c r="AYS31" s="25"/>
      <c r="AYT31" s="25"/>
      <c r="AYU31" s="25"/>
      <c r="AYV31" s="25"/>
      <c r="AYW31" s="25"/>
      <c r="AYX31" s="25"/>
      <c r="AYY31" s="25"/>
      <c r="AYZ31" s="25"/>
      <c r="AZA31" s="25"/>
      <c r="AZB31" s="25"/>
      <c r="AZC31" s="25"/>
      <c r="AZD31" s="25"/>
      <c r="AZE31" s="25"/>
      <c r="AZF31" s="25"/>
      <c r="AZG31" s="25"/>
      <c r="AZH31" s="25"/>
      <c r="AZI31" s="25"/>
      <c r="AZJ31" s="25"/>
      <c r="AZK31" s="25"/>
      <c r="AZL31" s="25"/>
      <c r="AZM31" s="25"/>
      <c r="AZN31" s="25"/>
      <c r="AZO31" s="25"/>
      <c r="AZP31" s="25"/>
      <c r="AZQ31" s="25"/>
      <c r="AZR31" s="25"/>
      <c r="AZS31" s="25"/>
      <c r="AZT31" s="25"/>
      <c r="AZU31" s="25"/>
      <c r="AZV31" s="25"/>
      <c r="AZW31" s="25"/>
      <c r="AZX31" s="25"/>
      <c r="AZY31" s="25"/>
      <c r="AZZ31" s="25"/>
      <c r="BAA31" s="25"/>
      <c r="BAB31" s="25"/>
      <c r="BAC31" s="25"/>
      <c r="BAD31" s="25"/>
      <c r="BAE31" s="25"/>
      <c r="BAF31" s="25"/>
      <c r="BAG31" s="25"/>
      <c r="BAH31" s="25"/>
      <c r="BAI31" s="25"/>
      <c r="BAJ31" s="25"/>
      <c r="BAK31" s="25"/>
      <c r="BAL31" s="25"/>
      <c r="BAM31" s="25"/>
      <c r="BAN31" s="25"/>
      <c r="BAO31" s="25"/>
      <c r="BAP31" s="25"/>
      <c r="BAQ31" s="25"/>
      <c r="BAR31" s="25"/>
      <c r="BAS31" s="25"/>
      <c r="BAT31" s="25"/>
      <c r="BAU31" s="25"/>
      <c r="BAV31" s="25"/>
      <c r="BAW31" s="25"/>
      <c r="BAX31" s="25"/>
      <c r="BAY31" s="25"/>
      <c r="BAZ31" s="25"/>
      <c r="BBA31" s="25"/>
      <c r="BBB31" s="25"/>
      <c r="BBC31" s="25"/>
      <c r="BBD31" s="25"/>
      <c r="BBE31" s="25"/>
      <c r="BBF31" s="25"/>
      <c r="BBG31" s="25"/>
      <c r="BBH31" s="25"/>
      <c r="BBI31" s="25"/>
      <c r="BBJ31" s="25"/>
      <c r="BBK31" s="25"/>
      <c r="BBL31" s="25"/>
      <c r="BBM31" s="25"/>
      <c r="BBN31" s="25"/>
      <c r="BBO31" s="25"/>
      <c r="BBP31" s="25"/>
      <c r="BBQ31" s="25"/>
      <c r="BBR31" s="25"/>
      <c r="BBS31" s="25"/>
      <c r="BBT31" s="25"/>
      <c r="BBU31" s="25"/>
      <c r="BBV31" s="25"/>
      <c r="BBW31" s="25"/>
      <c r="BBX31" s="25"/>
      <c r="BBY31" s="25"/>
      <c r="BBZ31" s="25"/>
      <c r="BCA31" s="25"/>
      <c r="BCB31" s="25"/>
      <c r="BCC31" s="25"/>
      <c r="BCD31" s="25"/>
      <c r="BCE31" s="25"/>
      <c r="BCF31" s="25"/>
      <c r="BCG31" s="25"/>
      <c r="BCH31" s="25"/>
      <c r="BCI31" s="25"/>
      <c r="BCJ31" s="25"/>
      <c r="BCK31" s="25"/>
      <c r="BCL31" s="25"/>
      <c r="BCM31" s="25"/>
      <c r="BCN31" s="25"/>
      <c r="BCO31" s="25"/>
      <c r="BCP31" s="25"/>
      <c r="BCQ31" s="25"/>
      <c r="BCR31" s="25"/>
      <c r="BCS31" s="25"/>
      <c r="BCT31" s="25"/>
      <c r="BCU31" s="25"/>
      <c r="BCV31" s="25"/>
      <c r="BCW31" s="25"/>
      <c r="BCX31" s="25"/>
      <c r="BCY31" s="25"/>
      <c r="BCZ31" s="25"/>
      <c r="BDA31" s="25"/>
      <c r="BDB31" s="25"/>
      <c r="BDC31" s="25"/>
      <c r="BDD31" s="25"/>
      <c r="BDE31" s="25"/>
      <c r="BDF31" s="25"/>
      <c r="BDG31" s="25"/>
      <c r="BDH31" s="25"/>
      <c r="BDI31" s="25"/>
      <c r="BDJ31" s="25"/>
      <c r="BDK31" s="25"/>
      <c r="BDL31" s="25"/>
      <c r="BDM31" s="25"/>
      <c r="BDN31" s="25"/>
      <c r="BDO31" s="25"/>
      <c r="BDP31" s="25"/>
      <c r="BDQ31" s="25"/>
      <c r="BDR31" s="25"/>
      <c r="BDS31" s="25"/>
      <c r="BDT31" s="25"/>
      <c r="BDU31" s="25"/>
      <c r="BDV31" s="25"/>
      <c r="BDW31" s="25"/>
      <c r="BDX31" s="25"/>
      <c r="BDY31" s="25"/>
      <c r="BDZ31" s="25"/>
      <c r="BEA31" s="25"/>
      <c r="BEB31" s="25"/>
      <c r="BEC31" s="25"/>
      <c r="BED31" s="25"/>
      <c r="BEE31" s="25"/>
      <c r="BEF31" s="25"/>
      <c r="BEG31" s="25"/>
      <c r="BEH31" s="25"/>
      <c r="BEI31" s="25"/>
      <c r="BEJ31" s="25"/>
      <c r="BEK31" s="25"/>
      <c r="BEL31" s="25"/>
      <c r="BEM31" s="25"/>
      <c r="BEN31" s="25"/>
      <c r="BEO31" s="25"/>
      <c r="BEP31" s="25"/>
      <c r="BEQ31" s="25"/>
      <c r="BER31" s="25"/>
      <c r="BES31" s="25"/>
      <c r="BET31" s="25"/>
      <c r="BEU31" s="25"/>
      <c r="BEV31" s="25"/>
      <c r="BEW31" s="25"/>
      <c r="BEX31" s="25"/>
      <c r="BEY31" s="25"/>
      <c r="BEZ31" s="25"/>
      <c r="BFA31" s="25"/>
      <c r="BFB31" s="25"/>
      <c r="BFC31" s="25"/>
      <c r="BFD31" s="25"/>
      <c r="BFE31" s="25"/>
      <c r="BFF31" s="25"/>
      <c r="BFG31" s="25"/>
      <c r="BFH31" s="25"/>
      <c r="BFI31" s="25"/>
      <c r="BFJ31" s="25"/>
      <c r="BFK31" s="25"/>
      <c r="BFL31" s="25"/>
      <c r="BFM31" s="25"/>
      <c r="BFN31" s="25"/>
      <c r="BFO31" s="25"/>
      <c r="BFP31" s="25"/>
      <c r="BFQ31" s="25"/>
      <c r="BFR31" s="25"/>
      <c r="BFS31" s="25"/>
      <c r="BFT31" s="25"/>
      <c r="BFU31" s="25"/>
      <c r="BFV31" s="25"/>
      <c r="BFW31" s="25"/>
      <c r="BFX31" s="25"/>
      <c r="BFY31" s="25"/>
      <c r="BFZ31" s="25"/>
      <c r="BGA31" s="25"/>
      <c r="BGB31" s="25"/>
      <c r="BGC31" s="25"/>
      <c r="BGD31" s="25"/>
      <c r="BGE31" s="25"/>
      <c r="BGF31" s="25"/>
      <c r="BGG31" s="25"/>
      <c r="BGH31" s="25"/>
      <c r="BGI31" s="25"/>
      <c r="BGJ31" s="25"/>
      <c r="BGK31" s="25"/>
      <c r="BGL31" s="25"/>
      <c r="BGM31" s="25"/>
      <c r="BGN31" s="25"/>
      <c r="BGO31" s="25"/>
      <c r="BGP31" s="25"/>
      <c r="BGQ31" s="25"/>
      <c r="BGR31" s="25"/>
      <c r="BGS31" s="25"/>
      <c r="BGT31" s="25"/>
      <c r="BGU31" s="25"/>
      <c r="BGV31" s="25"/>
      <c r="BGW31" s="25"/>
      <c r="BGX31" s="25"/>
      <c r="BGY31" s="25"/>
      <c r="BGZ31" s="25"/>
      <c r="BHA31" s="25"/>
      <c r="BHB31" s="25"/>
      <c r="BHC31" s="25"/>
      <c r="BHD31" s="25"/>
      <c r="BHE31" s="25"/>
      <c r="BHF31" s="25"/>
      <c r="BHG31" s="25"/>
      <c r="BHH31" s="25"/>
      <c r="BHI31" s="25"/>
      <c r="BHJ31" s="25"/>
      <c r="BHK31" s="25"/>
      <c r="BHL31" s="25"/>
      <c r="BHM31" s="25"/>
      <c r="BHN31" s="25"/>
      <c r="BHO31" s="25"/>
      <c r="BHP31" s="25"/>
      <c r="BHQ31" s="25"/>
      <c r="BHR31" s="25"/>
      <c r="BHS31" s="25"/>
      <c r="BHT31" s="25"/>
      <c r="BHU31" s="25"/>
      <c r="BHV31" s="25"/>
      <c r="BHW31" s="25"/>
      <c r="BHX31" s="25"/>
      <c r="BHY31" s="25"/>
      <c r="BHZ31" s="25"/>
      <c r="BIA31" s="25"/>
      <c r="BIB31" s="25"/>
      <c r="BIC31" s="25"/>
      <c r="BID31" s="25"/>
      <c r="BIE31" s="25"/>
      <c r="BIF31" s="25"/>
      <c r="BIG31" s="25"/>
      <c r="BIH31" s="25"/>
      <c r="BII31" s="25"/>
      <c r="BIJ31" s="25"/>
      <c r="BIK31" s="25"/>
      <c r="BIL31" s="25"/>
      <c r="BIM31" s="25"/>
      <c r="BIN31" s="25"/>
      <c r="BIO31" s="25"/>
      <c r="BIP31" s="25"/>
      <c r="BIQ31" s="25"/>
      <c r="BIR31" s="25"/>
      <c r="BIS31" s="25"/>
      <c r="BIT31" s="25"/>
      <c r="BIU31" s="25"/>
      <c r="BIV31" s="25"/>
      <c r="BIW31" s="25"/>
      <c r="BIX31" s="25"/>
      <c r="BIY31" s="25"/>
      <c r="BIZ31" s="25"/>
      <c r="BJA31" s="25"/>
      <c r="BJB31" s="25"/>
      <c r="BJC31" s="25"/>
      <c r="BJD31" s="25"/>
      <c r="BJE31" s="25"/>
      <c r="BJF31" s="25"/>
      <c r="BJG31" s="25"/>
      <c r="BJH31" s="25"/>
      <c r="BJI31" s="25"/>
      <c r="BJJ31" s="25"/>
      <c r="BJK31" s="25"/>
      <c r="BJL31" s="25"/>
      <c r="BJM31" s="25"/>
      <c r="BJN31" s="25"/>
      <c r="BJO31" s="25"/>
      <c r="BJP31" s="25"/>
      <c r="BJQ31" s="25"/>
      <c r="BJR31" s="25"/>
      <c r="BJS31" s="25"/>
      <c r="BJT31" s="25"/>
      <c r="BJU31" s="25"/>
      <c r="BJV31" s="25"/>
      <c r="BJW31" s="25"/>
      <c r="BJX31" s="25"/>
      <c r="BJY31" s="25"/>
      <c r="BJZ31" s="25"/>
      <c r="BKA31" s="25"/>
      <c r="BKB31" s="25"/>
      <c r="BKC31" s="25"/>
      <c r="BKD31" s="25"/>
      <c r="BKE31" s="25"/>
      <c r="BKF31" s="25"/>
      <c r="BKG31" s="25"/>
      <c r="BKH31" s="25"/>
      <c r="BKI31" s="25"/>
      <c r="BKJ31" s="25"/>
      <c r="BKK31" s="25"/>
      <c r="BKL31" s="25"/>
      <c r="BKM31" s="25"/>
      <c r="BKN31" s="25"/>
      <c r="BKO31" s="25"/>
      <c r="BKP31" s="25"/>
      <c r="BKQ31" s="25"/>
      <c r="BKR31" s="25"/>
      <c r="BKS31" s="25"/>
      <c r="BKT31" s="25"/>
      <c r="BKU31" s="25"/>
      <c r="BKV31" s="25"/>
      <c r="BKW31" s="25"/>
      <c r="BKX31" s="25"/>
      <c r="BKY31" s="25"/>
      <c r="BKZ31" s="25"/>
      <c r="BLA31" s="25"/>
      <c r="BLB31" s="25"/>
      <c r="BLC31" s="25"/>
      <c r="BLD31" s="25"/>
      <c r="BLE31" s="25"/>
      <c r="BLF31" s="25"/>
      <c r="BLG31" s="25"/>
      <c r="BLH31" s="25"/>
      <c r="BLI31" s="25"/>
      <c r="BLJ31" s="25"/>
      <c r="BLK31" s="25"/>
      <c r="BLL31" s="25"/>
      <c r="BLM31" s="25"/>
      <c r="BLN31" s="25"/>
      <c r="BLO31" s="25"/>
      <c r="BLP31" s="25"/>
      <c r="BLQ31" s="25"/>
      <c r="BLR31" s="25"/>
      <c r="BLS31" s="25"/>
      <c r="BLT31" s="25"/>
      <c r="BLU31" s="25"/>
      <c r="BLV31" s="25"/>
      <c r="BLW31" s="25"/>
      <c r="BLX31" s="25"/>
      <c r="BLY31" s="25"/>
      <c r="BLZ31" s="25"/>
      <c r="BMA31" s="25"/>
      <c r="BMB31" s="25"/>
      <c r="BMC31" s="25"/>
      <c r="BMD31" s="25"/>
      <c r="BME31" s="25"/>
      <c r="BMF31" s="25"/>
      <c r="BMG31" s="25"/>
      <c r="BMH31" s="25"/>
      <c r="BMI31" s="25"/>
      <c r="BMJ31" s="25"/>
      <c r="BMK31" s="25"/>
      <c r="BML31" s="25"/>
      <c r="BMM31" s="25"/>
      <c r="BMN31" s="25"/>
      <c r="BMO31" s="25"/>
      <c r="BMP31" s="25"/>
      <c r="BMQ31" s="25"/>
      <c r="BMR31" s="25"/>
      <c r="BMS31" s="25"/>
      <c r="BMT31" s="25"/>
      <c r="BMU31" s="25"/>
      <c r="BMV31" s="25"/>
      <c r="BMW31" s="25"/>
      <c r="BMX31" s="25"/>
      <c r="BMY31" s="25"/>
      <c r="BMZ31" s="25"/>
      <c r="BNA31" s="25"/>
      <c r="BNB31" s="25"/>
      <c r="BNC31" s="25"/>
      <c r="BND31" s="25"/>
      <c r="BNE31" s="25"/>
      <c r="BNF31" s="25"/>
      <c r="BNG31" s="25"/>
      <c r="BNH31" s="25"/>
      <c r="BNI31" s="25"/>
      <c r="BNJ31" s="25"/>
      <c r="BNK31" s="25"/>
      <c r="BNL31" s="25"/>
      <c r="BNM31" s="25"/>
      <c r="BNN31" s="25"/>
      <c r="BNO31" s="25"/>
      <c r="BNP31" s="25"/>
      <c r="BNQ31" s="25"/>
      <c r="BNR31" s="25"/>
      <c r="BNS31" s="25"/>
      <c r="BNT31" s="25"/>
      <c r="BNU31" s="25"/>
      <c r="BNV31" s="25"/>
      <c r="BNW31" s="25"/>
      <c r="BNX31" s="25"/>
      <c r="BNY31" s="25"/>
      <c r="BNZ31" s="25"/>
      <c r="BOA31" s="25"/>
      <c r="BOB31" s="25"/>
      <c r="BOC31" s="25"/>
      <c r="BOD31" s="25"/>
      <c r="BOE31" s="25"/>
      <c r="BOF31" s="25"/>
      <c r="BOG31" s="25"/>
      <c r="BOH31" s="25"/>
      <c r="BOI31" s="25"/>
      <c r="BOJ31" s="25"/>
      <c r="BOK31" s="25"/>
      <c r="BOL31" s="25"/>
      <c r="BOM31" s="25"/>
      <c r="BON31" s="25"/>
      <c r="BOO31" s="25"/>
      <c r="BOP31" s="25"/>
      <c r="BOQ31" s="25"/>
      <c r="BOR31" s="25"/>
      <c r="BOS31" s="25"/>
      <c r="BOT31" s="25"/>
      <c r="BOU31" s="25"/>
      <c r="BOV31" s="25"/>
      <c r="BOW31" s="25"/>
      <c r="BOX31" s="25"/>
      <c r="BOY31" s="25"/>
      <c r="BOZ31" s="25"/>
      <c r="BPA31" s="25"/>
      <c r="BPB31" s="25"/>
      <c r="BPC31" s="25"/>
      <c r="BPD31" s="25"/>
      <c r="BPE31" s="25"/>
      <c r="BPF31" s="25"/>
      <c r="BPG31" s="25"/>
      <c r="BPH31" s="25"/>
      <c r="BPI31" s="25"/>
      <c r="BPJ31" s="25"/>
      <c r="BPK31" s="25"/>
      <c r="BPL31" s="25"/>
      <c r="BPM31" s="25"/>
      <c r="BPN31" s="25"/>
      <c r="BPO31" s="25"/>
      <c r="BPP31" s="25"/>
      <c r="BPQ31" s="25"/>
      <c r="BPR31" s="25"/>
      <c r="BPS31" s="25"/>
      <c r="BPT31" s="25"/>
      <c r="BPU31" s="25"/>
      <c r="BPV31" s="25"/>
      <c r="BPW31" s="25"/>
      <c r="BPX31" s="25"/>
      <c r="BPY31" s="25"/>
      <c r="BPZ31" s="25"/>
      <c r="BQA31" s="25"/>
      <c r="BQB31" s="25"/>
      <c r="BQC31" s="25"/>
      <c r="BQD31" s="25"/>
      <c r="BQE31" s="25"/>
      <c r="BQF31" s="25"/>
      <c r="BQG31" s="25"/>
      <c r="BQH31" s="25"/>
      <c r="BQI31" s="25"/>
      <c r="BQJ31" s="25"/>
      <c r="BQK31" s="25"/>
      <c r="BQL31" s="25"/>
      <c r="BQM31" s="25"/>
      <c r="BQN31" s="25"/>
      <c r="BQO31" s="25"/>
      <c r="BQP31" s="25"/>
      <c r="BQQ31" s="25"/>
      <c r="BQR31" s="25"/>
      <c r="BQS31" s="25"/>
      <c r="BQT31" s="25"/>
      <c r="BQU31" s="25"/>
      <c r="BQV31" s="25"/>
      <c r="BQW31" s="25"/>
      <c r="BQX31" s="25"/>
      <c r="BQY31" s="25"/>
      <c r="BQZ31" s="25"/>
      <c r="BRA31" s="25"/>
      <c r="BRB31" s="25"/>
      <c r="BRC31" s="25"/>
      <c r="BRD31" s="25"/>
      <c r="BRE31" s="25"/>
      <c r="BRF31" s="25"/>
      <c r="BRG31" s="25"/>
      <c r="BRH31" s="25"/>
      <c r="BRI31" s="25"/>
      <c r="BRJ31" s="25"/>
      <c r="BRK31" s="25"/>
      <c r="BRL31" s="25"/>
      <c r="BRM31" s="25"/>
      <c r="BRN31" s="25"/>
      <c r="BRO31" s="25"/>
      <c r="BRP31" s="25"/>
      <c r="BRQ31" s="25"/>
      <c r="BRR31" s="25"/>
      <c r="BRS31" s="25"/>
      <c r="BRT31" s="25"/>
      <c r="BRU31" s="25"/>
      <c r="BRV31" s="25"/>
      <c r="BRW31" s="25"/>
      <c r="BRX31" s="25"/>
      <c r="BRY31" s="25"/>
      <c r="BRZ31" s="25"/>
      <c r="BSA31" s="25"/>
      <c r="BSB31" s="25"/>
      <c r="BSC31" s="25"/>
      <c r="BSD31" s="25"/>
      <c r="BSE31" s="25"/>
      <c r="BSF31" s="25"/>
      <c r="BSG31" s="25"/>
      <c r="BSH31" s="25"/>
      <c r="BSI31" s="25"/>
      <c r="BSJ31" s="25"/>
      <c r="BSK31" s="25"/>
      <c r="BSL31" s="25"/>
      <c r="BSM31" s="25"/>
      <c r="BSN31" s="25"/>
      <c r="BSO31" s="25"/>
      <c r="BSP31" s="25"/>
      <c r="BSQ31" s="25"/>
      <c r="BSR31" s="25"/>
      <c r="BSS31" s="25"/>
      <c r="BST31" s="25"/>
      <c r="BSU31" s="25"/>
      <c r="BSV31" s="25"/>
      <c r="BSW31" s="25"/>
      <c r="BSX31" s="25"/>
      <c r="BSY31" s="25"/>
      <c r="BSZ31" s="25"/>
      <c r="BTA31" s="25"/>
      <c r="BTB31" s="25"/>
      <c r="BTC31" s="25"/>
      <c r="BTD31" s="25"/>
      <c r="BTE31" s="25"/>
      <c r="BTF31" s="25"/>
      <c r="BTG31" s="25"/>
      <c r="BTH31" s="25"/>
      <c r="BTI31" s="25"/>
      <c r="BTJ31" s="25"/>
      <c r="BTK31" s="25"/>
      <c r="BTL31" s="25"/>
      <c r="BTM31" s="25"/>
      <c r="BTN31" s="25"/>
      <c r="BTO31" s="25"/>
      <c r="BTP31" s="25"/>
      <c r="BTQ31" s="25"/>
      <c r="BTR31" s="25"/>
      <c r="BTS31" s="25"/>
      <c r="BTT31" s="25"/>
      <c r="BTU31" s="25"/>
      <c r="BTV31" s="25"/>
      <c r="BTW31" s="25"/>
      <c r="BTX31" s="25"/>
      <c r="BTY31" s="25"/>
      <c r="BTZ31" s="25"/>
      <c r="BUA31" s="25"/>
      <c r="BUB31" s="25"/>
      <c r="BUC31" s="25"/>
      <c r="BUD31" s="25"/>
      <c r="BUE31" s="25"/>
      <c r="BUF31" s="25"/>
      <c r="BUG31" s="25"/>
      <c r="BUH31" s="25"/>
      <c r="BUI31" s="25"/>
      <c r="BUJ31" s="25"/>
      <c r="BUK31" s="25"/>
      <c r="BUL31" s="25"/>
      <c r="BUM31" s="25"/>
      <c r="BUN31" s="25"/>
      <c r="BUO31" s="25"/>
      <c r="BUP31" s="25"/>
      <c r="BUQ31" s="25"/>
      <c r="BUR31" s="25"/>
      <c r="BUS31" s="25"/>
      <c r="BUT31" s="25"/>
      <c r="BUU31" s="25"/>
      <c r="BUV31" s="25"/>
      <c r="BUW31" s="25"/>
      <c r="BUX31" s="25"/>
      <c r="BUY31" s="25"/>
      <c r="BUZ31" s="25"/>
      <c r="BVA31" s="25"/>
      <c r="BVB31" s="25"/>
      <c r="BVC31" s="25"/>
      <c r="BVD31" s="25"/>
      <c r="BVE31" s="25"/>
      <c r="BVF31" s="25"/>
      <c r="BVG31" s="25"/>
      <c r="BVH31" s="25"/>
      <c r="BVI31" s="25"/>
      <c r="BVJ31" s="25"/>
      <c r="BVK31" s="25"/>
      <c r="BVL31" s="25"/>
      <c r="BVM31" s="25"/>
      <c r="BVN31" s="25"/>
      <c r="BVO31" s="25"/>
      <c r="BVP31" s="25"/>
      <c r="BVQ31" s="25"/>
      <c r="BVR31" s="25"/>
      <c r="BVS31" s="25"/>
      <c r="BVT31" s="25"/>
      <c r="BVU31" s="25"/>
      <c r="BVV31" s="25"/>
      <c r="BVW31" s="25"/>
      <c r="BVX31" s="25"/>
      <c r="BVY31" s="25"/>
      <c r="BVZ31" s="25"/>
      <c r="BWA31" s="25"/>
      <c r="BWB31" s="25"/>
      <c r="BWC31" s="25"/>
      <c r="BWD31" s="25"/>
      <c r="BWE31" s="25"/>
      <c r="BWF31" s="25"/>
      <c r="BWG31" s="25"/>
      <c r="BWH31" s="25"/>
      <c r="BWI31" s="25"/>
      <c r="BWJ31" s="25"/>
      <c r="BWK31" s="25"/>
      <c r="BWL31" s="25"/>
      <c r="BWM31" s="25"/>
      <c r="BWN31" s="25"/>
      <c r="BWO31" s="25"/>
      <c r="BWP31" s="25"/>
      <c r="BWQ31" s="25"/>
      <c r="BWR31" s="25"/>
      <c r="BWS31" s="25"/>
      <c r="BWT31" s="25"/>
      <c r="BWU31" s="25"/>
      <c r="BWV31" s="25"/>
      <c r="BWW31" s="25"/>
      <c r="BWX31" s="25"/>
      <c r="BWY31" s="25"/>
      <c r="BWZ31" s="25"/>
      <c r="BXA31" s="25"/>
      <c r="BXB31" s="25"/>
      <c r="BXC31" s="25"/>
      <c r="BXD31" s="25"/>
      <c r="BXE31" s="25"/>
      <c r="BXF31" s="25"/>
      <c r="BXG31" s="25"/>
      <c r="BXH31" s="25"/>
      <c r="BXI31" s="25"/>
      <c r="BXJ31" s="25"/>
      <c r="BXK31" s="25"/>
      <c r="BXL31" s="25"/>
      <c r="BXM31" s="25"/>
      <c r="BXN31" s="25"/>
      <c r="BXO31" s="25"/>
      <c r="BXP31" s="25"/>
      <c r="BXQ31" s="25"/>
      <c r="BXR31" s="25"/>
      <c r="BXS31" s="25"/>
      <c r="BXT31" s="25"/>
      <c r="BXU31" s="25"/>
      <c r="BXV31" s="25"/>
      <c r="BXW31" s="25"/>
      <c r="BXX31" s="25"/>
      <c r="BXY31" s="25"/>
      <c r="BXZ31" s="25"/>
      <c r="BYA31" s="25"/>
      <c r="BYB31" s="25"/>
      <c r="BYC31" s="25"/>
      <c r="BYD31" s="25"/>
      <c r="BYE31" s="25"/>
      <c r="BYF31" s="25"/>
      <c r="BYG31" s="25"/>
      <c r="BYH31" s="25"/>
      <c r="BYI31" s="25"/>
      <c r="BYJ31" s="25"/>
      <c r="BYK31" s="25"/>
      <c r="BYL31" s="25"/>
      <c r="BYM31" s="25"/>
      <c r="BYN31" s="25"/>
      <c r="BYO31" s="25"/>
      <c r="BYP31" s="25"/>
      <c r="BYQ31" s="25"/>
      <c r="BYR31" s="25"/>
      <c r="BYS31" s="25"/>
      <c r="BYT31" s="25"/>
      <c r="BYU31" s="25"/>
      <c r="BYV31" s="25"/>
      <c r="BYW31" s="25"/>
      <c r="BYX31" s="25"/>
      <c r="BYY31" s="25"/>
      <c r="BYZ31" s="25"/>
      <c r="BZA31" s="25"/>
      <c r="BZB31" s="25"/>
      <c r="BZC31" s="25"/>
      <c r="BZD31" s="25"/>
      <c r="BZE31" s="25"/>
      <c r="BZF31" s="25"/>
      <c r="BZG31" s="25"/>
      <c r="BZH31" s="25"/>
      <c r="BZI31" s="25"/>
      <c r="BZJ31" s="25"/>
      <c r="BZK31" s="25"/>
      <c r="BZL31" s="25"/>
      <c r="BZM31" s="25"/>
      <c r="BZN31" s="25"/>
      <c r="BZO31" s="25"/>
      <c r="BZP31" s="25"/>
      <c r="BZQ31" s="25"/>
      <c r="BZR31" s="25"/>
      <c r="BZS31" s="25"/>
      <c r="BZT31" s="25"/>
      <c r="BZU31" s="25"/>
      <c r="BZV31" s="25"/>
      <c r="BZW31" s="25"/>
      <c r="BZX31" s="25"/>
      <c r="BZY31" s="25"/>
      <c r="BZZ31" s="25"/>
      <c r="CAA31" s="25"/>
      <c r="CAB31" s="25"/>
      <c r="CAC31" s="25"/>
      <c r="CAD31" s="25"/>
      <c r="CAE31" s="25"/>
      <c r="CAF31" s="25"/>
      <c r="CAG31" s="25"/>
      <c r="CAH31" s="25"/>
      <c r="CAI31" s="25"/>
      <c r="CAJ31" s="25"/>
      <c r="CAK31" s="25"/>
      <c r="CAL31" s="25"/>
      <c r="CAM31" s="25"/>
      <c r="CAN31" s="25"/>
      <c r="CAO31" s="25"/>
      <c r="CAP31" s="25"/>
      <c r="CAQ31" s="25"/>
      <c r="CAR31" s="25"/>
      <c r="CAS31" s="25"/>
      <c r="CAT31" s="25"/>
      <c r="CAU31" s="25"/>
      <c r="CAV31" s="25"/>
      <c r="CAW31" s="25"/>
      <c r="CAX31" s="25"/>
      <c r="CAY31" s="25"/>
      <c r="CAZ31" s="25"/>
      <c r="CBA31" s="25"/>
      <c r="CBB31" s="25"/>
      <c r="CBC31" s="25"/>
      <c r="CBD31" s="25"/>
      <c r="CBE31" s="25"/>
      <c r="CBF31" s="25"/>
      <c r="CBG31" s="25"/>
      <c r="CBH31" s="25"/>
      <c r="CBI31" s="25"/>
      <c r="CBJ31" s="25"/>
      <c r="CBK31" s="25"/>
      <c r="CBL31" s="25"/>
      <c r="CBM31" s="25"/>
      <c r="CBN31" s="25"/>
      <c r="CBO31" s="25"/>
      <c r="CBP31" s="25"/>
      <c r="CBQ31" s="25"/>
      <c r="CBR31" s="25"/>
      <c r="CBS31" s="25"/>
      <c r="CBT31" s="25"/>
      <c r="CBU31" s="25"/>
      <c r="CBV31" s="25"/>
      <c r="CBW31" s="25"/>
      <c r="CBX31" s="25"/>
      <c r="CBY31" s="25"/>
      <c r="CBZ31" s="25"/>
      <c r="CCA31" s="25"/>
      <c r="CCB31" s="25"/>
      <c r="CCC31" s="25"/>
      <c r="CCD31" s="25"/>
      <c r="CCE31" s="25"/>
      <c r="CCF31" s="25"/>
      <c r="CCG31" s="25"/>
      <c r="CCH31" s="25"/>
      <c r="CCI31" s="25"/>
      <c r="CCJ31" s="25"/>
      <c r="CCK31" s="25"/>
      <c r="CCL31" s="25"/>
      <c r="CCM31" s="25"/>
      <c r="CCN31" s="25"/>
      <c r="CCO31" s="25"/>
      <c r="CCP31" s="25"/>
      <c r="CCQ31" s="25"/>
      <c r="CCR31" s="25"/>
      <c r="CCS31" s="25"/>
      <c r="CCT31" s="25"/>
      <c r="CCU31" s="25"/>
      <c r="CCV31" s="25"/>
      <c r="CCW31" s="25"/>
      <c r="CCX31" s="25"/>
      <c r="CCY31" s="25"/>
      <c r="CCZ31" s="25"/>
      <c r="CDA31" s="25"/>
      <c r="CDB31" s="25"/>
      <c r="CDC31" s="25"/>
      <c r="CDD31" s="25"/>
      <c r="CDE31" s="25"/>
      <c r="CDF31" s="25"/>
      <c r="CDG31" s="25"/>
      <c r="CDH31" s="25"/>
      <c r="CDI31" s="25"/>
      <c r="CDJ31" s="25"/>
      <c r="CDK31" s="25"/>
      <c r="CDL31" s="25"/>
      <c r="CDM31" s="25"/>
      <c r="CDN31" s="25"/>
      <c r="CDO31" s="25"/>
      <c r="CDP31" s="25"/>
      <c r="CDQ31" s="25"/>
      <c r="CDR31" s="25"/>
      <c r="CDS31" s="25"/>
      <c r="CDT31" s="25"/>
      <c r="CDU31" s="25"/>
      <c r="CDV31" s="25"/>
      <c r="CDW31" s="25"/>
      <c r="CDX31" s="25"/>
      <c r="CDY31" s="25"/>
      <c r="CDZ31" s="25"/>
      <c r="CEA31" s="25"/>
      <c r="CEB31" s="25"/>
      <c r="CEC31" s="25"/>
      <c r="CED31" s="25"/>
      <c r="CEE31" s="25"/>
      <c r="CEF31" s="25"/>
      <c r="CEG31" s="25"/>
      <c r="CEH31" s="25"/>
      <c r="CEI31" s="25"/>
      <c r="CEJ31" s="25"/>
      <c r="CEK31" s="25"/>
      <c r="CEL31" s="25"/>
      <c r="CEM31" s="25"/>
      <c r="CEN31" s="25"/>
      <c r="CEO31" s="25"/>
      <c r="CEP31" s="25"/>
      <c r="CEQ31" s="25"/>
      <c r="CER31" s="25"/>
      <c r="CES31" s="25"/>
      <c r="CET31" s="25"/>
      <c r="CEU31" s="25"/>
      <c r="CEV31" s="25"/>
      <c r="CEW31" s="25"/>
      <c r="CEX31" s="25"/>
      <c r="CEY31" s="25"/>
      <c r="CEZ31" s="25"/>
      <c r="CFA31" s="25"/>
      <c r="CFB31" s="25"/>
      <c r="CFC31" s="25"/>
      <c r="CFD31" s="25"/>
      <c r="CFE31" s="25"/>
      <c r="CFF31" s="25"/>
      <c r="CFG31" s="25"/>
      <c r="CFH31" s="25"/>
      <c r="CFI31" s="25"/>
      <c r="CFJ31" s="25"/>
      <c r="CFK31" s="25"/>
      <c r="CFL31" s="25"/>
      <c r="CFM31" s="25"/>
      <c r="CFN31" s="25"/>
      <c r="CFO31" s="25"/>
      <c r="CFP31" s="25"/>
      <c r="CFQ31" s="25"/>
      <c r="CFR31" s="25"/>
      <c r="CFS31" s="25"/>
      <c r="CFT31" s="25"/>
      <c r="CFU31" s="25"/>
      <c r="CFV31" s="25"/>
      <c r="CFW31" s="25"/>
      <c r="CFX31" s="25"/>
      <c r="CFY31" s="25"/>
      <c r="CFZ31" s="25"/>
      <c r="CGA31" s="25"/>
      <c r="CGB31" s="25"/>
      <c r="CGC31" s="25"/>
      <c r="CGD31" s="25"/>
      <c r="CGE31" s="25"/>
      <c r="CGF31" s="25"/>
      <c r="CGG31" s="25"/>
      <c r="CGH31" s="25"/>
      <c r="CGI31" s="25"/>
      <c r="CGJ31" s="25"/>
      <c r="CGK31" s="25"/>
      <c r="CGL31" s="25"/>
      <c r="CGM31" s="25"/>
      <c r="CGN31" s="25"/>
      <c r="CGO31" s="25"/>
      <c r="CGP31" s="25"/>
      <c r="CGQ31" s="25"/>
      <c r="CGR31" s="25"/>
      <c r="CGS31" s="25"/>
      <c r="CGT31" s="25"/>
      <c r="CGU31" s="25"/>
      <c r="CGV31" s="25"/>
      <c r="CGW31" s="25"/>
      <c r="CGX31" s="25"/>
      <c r="CGY31" s="25"/>
      <c r="CGZ31" s="25"/>
      <c r="CHA31" s="25"/>
      <c r="CHB31" s="25"/>
      <c r="CHC31" s="25"/>
      <c r="CHD31" s="25"/>
      <c r="CHE31" s="25"/>
      <c r="CHF31" s="25"/>
      <c r="CHG31" s="25"/>
      <c r="CHH31" s="25"/>
      <c r="CHI31" s="25"/>
      <c r="CHJ31" s="25"/>
      <c r="CHK31" s="25"/>
      <c r="CHL31" s="25"/>
      <c r="CHM31" s="25"/>
      <c r="CHN31" s="25"/>
      <c r="CHO31" s="25"/>
      <c r="CHP31" s="25"/>
      <c r="CHQ31" s="25"/>
      <c r="CHR31" s="25"/>
      <c r="CHS31" s="25"/>
      <c r="CHT31" s="25"/>
      <c r="CHU31" s="25"/>
      <c r="CHV31" s="25"/>
      <c r="CHW31" s="25"/>
      <c r="CHX31" s="25"/>
      <c r="CHY31" s="25"/>
      <c r="CHZ31" s="25"/>
      <c r="CIA31" s="25"/>
      <c r="CIB31" s="25"/>
      <c r="CIC31" s="25"/>
      <c r="CID31" s="25"/>
      <c r="CIE31" s="25"/>
      <c r="CIF31" s="25"/>
      <c r="CIG31" s="25"/>
      <c r="CIH31" s="25"/>
      <c r="CII31" s="25"/>
      <c r="CIJ31" s="25"/>
      <c r="CIK31" s="25"/>
      <c r="CIL31" s="25"/>
      <c r="CIM31" s="25"/>
      <c r="CIN31" s="25"/>
      <c r="CIO31" s="25"/>
      <c r="CIP31" s="25"/>
      <c r="CIQ31" s="25"/>
      <c r="CIR31" s="25"/>
      <c r="CIS31" s="25"/>
      <c r="CIT31" s="25"/>
      <c r="CIU31" s="25"/>
      <c r="CIV31" s="25"/>
      <c r="CIW31" s="25"/>
      <c r="CIX31" s="25"/>
      <c r="CIY31" s="25"/>
      <c r="CIZ31" s="25"/>
      <c r="CJA31" s="25"/>
      <c r="CJB31" s="25"/>
      <c r="CJC31" s="25"/>
      <c r="CJD31" s="25"/>
      <c r="CJE31" s="25"/>
      <c r="CJF31" s="25"/>
      <c r="CJG31" s="25"/>
      <c r="CJH31" s="25"/>
      <c r="CJI31" s="25"/>
      <c r="CJJ31" s="25"/>
      <c r="CJK31" s="25"/>
      <c r="CJL31" s="25"/>
      <c r="CJM31" s="25"/>
      <c r="CJN31" s="25"/>
      <c r="CJO31" s="25"/>
      <c r="CJP31" s="25"/>
      <c r="CJQ31" s="25"/>
      <c r="CJR31" s="25"/>
      <c r="CJS31" s="25"/>
      <c r="CJT31" s="25"/>
      <c r="CJU31" s="25"/>
      <c r="CJV31" s="25"/>
      <c r="CJW31" s="25"/>
      <c r="CJX31" s="25"/>
      <c r="CJY31" s="25"/>
      <c r="CJZ31" s="25"/>
      <c r="CKA31" s="25"/>
      <c r="CKB31" s="25"/>
      <c r="CKC31" s="25"/>
      <c r="CKD31" s="25"/>
      <c r="CKE31" s="25"/>
      <c r="CKF31" s="25"/>
      <c r="CKG31" s="25"/>
      <c r="CKH31" s="25"/>
      <c r="CKI31" s="25"/>
      <c r="CKJ31" s="25"/>
      <c r="CKK31" s="25"/>
      <c r="CKL31" s="25"/>
      <c r="CKM31" s="25"/>
      <c r="CKN31" s="25"/>
      <c r="CKO31" s="25"/>
      <c r="CKP31" s="25"/>
      <c r="CKQ31" s="25"/>
      <c r="CKR31" s="25"/>
      <c r="CKS31" s="25"/>
      <c r="CKT31" s="25"/>
      <c r="CKU31" s="25"/>
      <c r="CKV31" s="25"/>
      <c r="CKW31" s="25"/>
      <c r="CKX31" s="25"/>
      <c r="CKY31" s="25"/>
      <c r="CKZ31" s="25"/>
      <c r="CLA31" s="25"/>
      <c r="CLB31" s="25"/>
      <c r="CLC31" s="25"/>
      <c r="CLD31" s="25"/>
      <c r="CLE31" s="25"/>
      <c r="CLF31" s="25"/>
      <c r="CLG31" s="25"/>
      <c r="CLH31" s="25"/>
      <c r="CLI31" s="25"/>
      <c r="CLJ31" s="25"/>
      <c r="CLK31" s="25"/>
      <c r="CLL31" s="25"/>
      <c r="CLM31" s="25"/>
      <c r="CLN31" s="25"/>
      <c r="CLO31" s="25"/>
      <c r="CLP31" s="25"/>
      <c r="CLQ31" s="25"/>
      <c r="CLR31" s="25"/>
      <c r="CLS31" s="25"/>
      <c r="CLT31" s="25"/>
      <c r="CLU31" s="25"/>
      <c r="CLV31" s="25"/>
      <c r="CLW31" s="25"/>
      <c r="CLX31" s="25"/>
      <c r="CLY31" s="25"/>
      <c r="CLZ31" s="25"/>
      <c r="CMA31" s="25"/>
      <c r="CMB31" s="25"/>
      <c r="CMC31" s="25"/>
      <c r="CMD31" s="25"/>
      <c r="CME31" s="25"/>
      <c r="CMF31" s="25"/>
      <c r="CMG31" s="25"/>
      <c r="CMH31" s="25"/>
      <c r="CMI31" s="25"/>
      <c r="CMJ31" s="25"/>
      <c r="CMK31" s="25"/>
      <c r="CML31" s="25"/>
      <c r="CMM31" s="25"/>
      <c r="CMN31" s="25"/>
      <c r="CMO31" s="25"/>
      <c r="CMP31" s="25"/>
      <c r="CMQ31" s="25"/>
      <c r="CMR31" s="25"/>
      <c r="CMS31" s="25"/>
      <c r="CMT31" s="25"/>
      <c r="CMU31" s="25"/>
      <c r="CMV31" s="25"/>
      <c r="CMW31" s="25"/>
      <c r="CMX31" s="25"/>
      <c r="CMY31" s="25"/>
      <c r="CMZ31" s="25"/>
      <c r="CNA31" s="25"/>
      <c r="CNB31" s="25"/>
      <c r="CNC31" s="25"/>
      <c r="CND31" s="25"/>
      <c r="CNE31" s="25"/>
      <c r="CNF31" s="25"/>
      <c r="CNG31" s="25"/>
      <c r="CNH31" s="25"/>
      <c r="CNI31" s="25"/>
      <c r="CNJ31" s="25"/>
      <c r="CNK31" s="25"/>
      <c r="CNL31" s="25"/>
      <c r="CNM31" s="25"/>
      <c r="CNN31" s="25"/>
      <c r="CNO31" s="25"/>
      <c r="CNP31" s="25"/>
      <c r="CNQ31" s="25"/>
      <c r="CNR31" s="25"/>
      <c r="CNS31" s="25"/>
      <c r="CNT31" s="25"/>
      <c r="CNU31" s="25"/>
      <c r="CNV31" s="25"/>
      <c r="CNW31" s="25"/>
      <c r="CNX31" s="25"/>
      <c r="CNY31" s="25"/>
      <c r="CNZ31" s="25"/>
      <c r="COA31" s="25"/>
      <c r="COB31" s="25"/>
      <c r="COC31" s="25"/>
      <c r="COD31" s="25"/>
      <c r="COE31" s="25"/>
      <c r="COF31" s="25"/>
      <c r="COG31" s="25"/>
      <c r="COH31" s="25"/>
      <c r="COI31" s="25"/>
      <c r="COJ31" s="25"/>
      <c r="COK31" s="25"/>
      <c r="COL31" s="25"/>
      <c r="COM31" s="25"/>
      <c r="CON31" s="25"/>
      <c r="COO31" s="25"/>
      <c r="COP31" s="25"/>
      <c r="COQ31" s="25"/>
      <c r="COR31" s="25"/>
      <c r="COS31" s="25"/>
      <c r="COT31" s="25"/>
      <c r="COU31" s="25"/>
      <c r="COV31" s="25"/>
      <c r="COW31" s="25"/>
      <c r="COX31" s="25"/>
      <c r="COY31" s="25"/>
      <c r="COZ31" s="25"/>
      <c r="CPA31" s="25"/>
      <c r="CPB31" s="25"/>
      <c r="CPC31" s="25"/>
      <c r="CPD31" s="25"/>
      <c r="CPE31" s="25"/>
      <c r="CPF31" s="25"/>
      <c r="CPG31" s="25"/>
      <c r="CPH31" s="25"/>
      <c r="CPI31" s="25"/>
      <c r="CPJ31" s="25"/>
      <c r="CPK31" s="25"/>
      <c r="CPL31" s="25"/>
      <c r="CPM31" s="25"/>
      <c r="CPN31" s="25"/>
      <c r="CPO31" s="25"/>
      <c r="CPP31" s="25"/>
      <c r="CPQ31" s="25"/>
      <c r="CPR31" s="25"/>
      <c r="CPS31" s="25"/>
      <c r="CPT31" s="25"/>
      <c r="CPU31" s="25"/>
      <c r="CPV31" s="25"/>
      <c r="CPW31" s="25"/>
      <c r="CPX31" s="25"/>
      <c r="CPY31" s="25"/>
      <c r="CPZ31" s="25"/>
      <c r="CQA31" s="25"/>
      <c r="CQB31" s="25"/>
      <c r="CQC31" s="25"/>
      <c r="CQD31" s="25"/>
      <c r="CQE31" s="25"/>
      <c r="CQF31" s="25"/>
      <c r="CQG31" s="25"/>
      <c r="CQH31" s="25"/>
      <c r="CQI31" s="25"/>
      <c r="CQJ31" s="25"/>
      <c r="CQK31" s="25"/>
      <c r="CQL31" s="25"/>
      <c r="CQM31" s="25"/>
      <c r="CQN31" s="25"/>
      <c r="CQO31" s="25"/>
      <c r="CQP31" s="25"/>
      <c r="CQQ31" s="25"/>
      <c r="CQR31" s="25"/>
      <c r="CQS31" s="25"/>
      <c r="CQT31" s="25"/>
      <c r="CQU31" s="25"/>
      <c r="CQV31" s="25"/>
      <c r="CQW31" s="25"/>
      <c r="CQX31" s="25"/>
      <c r="CQY31" s="25"/>
      <c r="CQZ31" s="25"/>
      <c r="CRA31" s="25"/>
      <c r="CRB31" s="25"/>
      <c r="CRC31" s="25"/>
      <c r="CRD31" s="25"/>
      <c r="CRE31" s="25"/>
      <c r="CRF31" s="25"/>
      <c r="CRG31" s="25"/>
      <c r="CRH31" s="25"/>
      <c r="CRI31" s="25"/>
      <c r="CRJ31" s="25"/>
      <c r="CRK31" s="25"/>
      <c r="CRL31" s="25"/>
      <c r="CRM31" s="25"/>
      <c r="CRN31" s="25"/>
      <c r="CRO31" s="25"/>
      <c r="CRP31" s="25"/>
      <c r="CRQ31" s="25"/>
      <c r="CRR31" s="25"/>
      <c r="CRS31" s="25"/>
      <c r="CRT31" s="25"/>
      <c r="CRU31" s="25"/>
      <c r="CRV31" s="25"/>
      <c r="CRW31" s="25"/>
      <c r="CRX31" s="25"/>
      <c r="CRY31" s="25"/>
      <c r="CRZ31" s="25"/>
      <c r="CSA31" s="25"/>
      <c r="CSB31" s="25"/>
      <c r="CSC31" s="25"/>
      <c r="CSD31" s="25"/>
      <c r="CSE31" s="25"/>
      <c r="CSF31" s="25"/>
      <c r="CSG31" s="25"/>
      <c r="CSH31" s="25"/>
      <c r="CSI31" s="25"/>
      <c r="CSJ31" s="25"/>
      <c r="CSK31" s="25"/>
      <c r="CSL31" s="25"/>
      <c r="CSM31" s="25"/>
      <c r="CSN31" s="25"/>
      <c r="CSO31" s="25"/>
      <c r="CSP31" s="25"/>
      <c r="CSQ31" s="25"/>
      <c r="CSR31" s="25"/>
      <c r="CSS31" s="25"/>
      <c r="CST31" s="25"/>
      <c r="CSU31" s="25"/>
      <c r="CSV31" s="25"/>
      <c r="CSW31" s="25"/>
      <c r="CSX31" s="25"/>
      <c r="CSY31" s="25"/>
      <c r="CSZ31" s="25"/>
      <c r="CTA31" s="25"/>
      <c r="CTB31" s="25"/>
      <c r="CTC31" s="25"/>
      <c r="CTD31" s="25"/>
      <c r="CTE31" s="25"/>
      <c r="CTF31" s="25"/>
      <c r="CTG31" s="25"/>
      <c r="CTH31" s="25"/>
      <c r="CTI31" s="25"/>
      <c r="CTJ31" s="25"/>
      <c r="CTK31" s="25"/>
      <c r="CTL31" s="25"/>
      <c r="CTM31" s="25"/>
      <c r="CTN31" s="25"/>
      <c r="CTO31" s="25"/>
      <c r="CTP31" s="25"/>
      <c r="CTQ31" s="25"/>
      <c r="CTR31" s="25"/>
      <c r="CTS31" s="25"/>
      <c r="CTT31" s="25"/>
      <c r="CTU31" s="25"/>
      <c r="CTV31" s="25"/>
      <c r="CTW31" s="25"/>
      <c r="CTX31" s="25"/>
      <c r="CTY31" s="25"/>
      <c r="CTZ31" s="25"/>
      <c r="CUA31" s="25"/>
      <c r="CUB31" s="25"/>
      <c r="CUC31" s="25"/>
      <c r="CUD31" s="25"/>
      <c r="CUE31" s="25"/>
      <c r="CUF31" s="25"/>
      <c r="CUG31" s="25"/>
      <c r="CUH31" s="25"/>
      <c r="CUI31" s="25"/>
      <c r="CUJ31" s="25"/>
      <c r="CUK31" s="25"/>
      <c r="CUL31" s="25"/>
      <c r="CUM31" s="25"/>
      <c r="CUN31" s="25"/>
      <c r="CUO31" s="25"/>
      <c r="CUP31" s="25"/>
      <c r="CUQ31" s="25"/>
      <c r="CUR31" s="25"/>
      <c r="CUS31" s="25"/>
      <c r="CUT31" s="25"/>
      <c r="CUU31" s="25"/>
      <c r="CUV31" s="25"/>
      <c r="CUW31" s="25"/>
      <c r="CUX31" s="25"/>
      <c r="CUY31" s="25"/>
      <c r="CUZ31" s="25"/>
      <c r="CVA31" s="25"/>
      <c r="CVB31" s="25"/>
      <c r="CVC31" s="25"/>
      <c r="CVD31" s="25"/>
      <c r="CVE31" s="25"/>
      <c r="CVF31" s="25"/>
      <c r="CVG31" s="25"/>
      <c r="CVH31" s="25"/>
      <c r="CVI31" s="25"/>
      <c r="CVJ31" s="25"/>
      <c r="CVK31" s="25"/>
      <c r="CVL31" s="25"/>
      <c r="CVM31" s="25"/>
      <c r="CVN31" s="25"/>
      <c r="CVO31" s="25"/>
      <c r="CVP31" s="25"/>
      <c r="CVQ31" s="25"/>
      <c r="CVR31" s="25"/>
      <c r="CVS31" s="25"/>
      <c r="CVT31" s="25"/>
      <c r="CVU31" s="25"/>
      <c r="CVV31" s="25"/>
      <c r="CVW31" s="25"/>
      <c r="CVX31" s="25"/>
      <c r="CVY31" s="25"/>
      <c r="CVZ31" s="25"/>
      <c r="CWA31" s="25"/>
      <c r="CWB31" s="25"/>
      <c r="CWC31" s="25"/>
      <c r="CWD31" s="25"/>
      <c r="CWE31" s="25"/>
      <c r="CWF31" s="25"/>
      <c r="CWG31" s="25"/>
      <c r="CWH31" s="25"/>
      <c r="CWI31" s="25"/>
      <c r="CWJ31" s="25"/>
      <c r="CWK31" s="25"/>
      <c r="CWL31" s="25"/>
      <c r="CWM31" s="25"/>
      <c r="CWN31" s="25"/>
      <c r="CWO31" s="25"/>
      <c r="CWP31" s="25"/>
      <c r="CWQ31" s="25"/>
      <c r="CWR31" s="25"/>
      <c r="CWS31" s="25"/>
      <c r="CWT31" s="25"/>
      <c r="CWU31" s="25"/>
      <c r="CWV31" s="25"/>
      <c r="CWW31" s="25"/>
      <c r="CWX31" s="25"/>
      <c r="CWY31" s="25"/>
      <c r="CWZ31" s="25"/>
      <c r="CXA31" s="25"/>
      <c r="CXB31" s="25"/>
      <c r="CXC31" s="25"/>
      <c r="CXD31" s="25"/>
      <c r="CXE31" s="25"/>
      <c r="CXF31" s="25"/>
      <c r="CXG31" s="25"/>
      <c r="CXH31" s="25"/>
      <c r="CXI31" s="25"/>
      <c r="CXJ31" s="25"/>
      <c r="CXK31" s="25"/>
      <c r="CXL31" s="25"/>
      <c r="CXM31" s="25"/>
      <c r="CXN31" s="25"/>
      <c r="CXO31" s="25"/>
      <c r="CXP31" s="25"/>
      <c r="CXQ31" s="25"/>
      <c r="CXR31" s="25"/>
      <c r="CXS31" s="25"/>
      <c r="CXT31" s="25"/>
      <c r="CXU31" s="25"/>
      <c r="CXV31" s="25"/>
      <c r="CXW31" s="25"/>
      <c r="CXX31" s="25"/>
      <c r="CXY31" s="25"/>
      <c r="CXZ31" s="25"/>
      <c r="CYA31" s="25"/>
      <c r="CYB31" s="25"/>
      <c r="CYC31" s="25"/>
      <c r="CYD31" s="25"/>
      <c r="CYE31" s="25"/>
      <c r="CYF31" s="25"/>
      <c r="CYG31" s="25"/>
      <c r="CYH31" s="25"/>
      <c r="CYI31" s="25"/>
      <c r="CYJ31" s="25"/>
      <c r="CYK31" s="25"/>
      <c r="CYL31" s="25"/>
      <c r="CYM31" s="25"/>
      <c r="CYN31" s="25"/>
      <c r="CYO31" s="25"/>
      <c r="CYP31" s="25"/>
      <c r="CYQ31" s="25"/>
      <c r="CYR31" s="25"/>
      <c r="CYS31" s="25"/>
      <c r="CYT31" s="25"/>
      <c r="CYU31" s="25"/>
      <c r="CYV31" s="25"/>
      <c r="CYW31" s="25"/>
      <c r="CYX31" s="25"/>
      <c r="CYY31" s="25"/>
      <c r="CYZ31" s="25"/>
      <c r="CZA31" s="25"/>
      <c r="CZB31" s="25"/>
      <c r="CZC31" s="25"/>
      <c r="CZD31" s="25"/>
      <c r="CZE31" s="25"/>
      <c r="CZF31" s="25"/>
      <c r="CZG31" s="25"/>
      <c r="CZH31" s="25"/>
      <c r="CZI31" s="25"/>
      <c r="CZJ31" s="25"/>
      <c r="CZK31" s="25"/>
      <c r="CZL31" s="25"/>
      <c r="CZM31" s="25"/>
      <c r="CZN31" s="25"/>
      <c r="CZO31" s="25"/>
      <c r="CZP31" s="25"/>
      <c r="CZQ31" s="25"/>
      <c r="CZR31" s="25"/>
      <c r="CZS31" s="25"/>
      <c r="CZT31" s="25"/>
      <c r="CZU31" s="25"/>
      <c r="CZV31" s="25"/>
      <c r="CZW31" s="25"/>
      <c r="CZX31" s="25"/>
      <c r="CZY31" s="25"/>
      <c r="CZZ31" s="25"/>
      <c r="DAA31" s="25"/>
      <c r="DAB31" s="25"/>
      <c r="DAC31" s="25"/>
      <c r="DAD31" s="25"/>
      <c r="DAE31" s="25"/>
      <c r="DAF31" s="25"/>
      <c r="DAG31" s="25"/>
      <c r="DAH31" s="25"/>
      <c r="DAI31" s="25"/>
      <c r="DAJ31" s="25"/>
      <c r="DAK31" s="25"/>
      <c r="DAL31" s="25"/>
      <c r="DAM31" s="25"/>
      <c r="DAN31" s="25"/>
      <c r="DAO31" s="25"/>
      <c r="DAP31" s="25"/>
      <c r="DAQ31" s="25"/>
      <c r="DAR31" s="25"/>
      <c r="DAS31" s="25"/>
      <c r="DAT31" s="25"/>
      <c r="DAU31" s="25"/>
      <c r="DAV31" s="25"/>
      <c r="DAW31" s="25"/>
      <c r="DAX31" s="25"/>
      <c r="DAY31" s="25"/>
      <c r="DAZ31" s="25"/>
      <c r="DBA31" s="25"/>
      <c r="DBB31" s="25"/>
      <c r="DBC31" s="25"/>
      <c r="DBD31" s="25"/>
      <c r="DBE31" s="25"/>
      <c r="DBF31" s="25"/>
      <c r="DBG31" s="25"/>
      <c r="DBH31" s="25"/>
      <c r="DBI31" s="25"/>
      <c r="DBJ31" s="25"/>
      <c r="DBK31" s="25"/>
      <c r="DBL31" s="25"/>
      <c r="DBM31" s="25"/>
      <c r="DBN31" s="25"/>
      <c r="DBO31" s="25"/>
      <c r="DBP31" s="25"/>
      <c r="DBQ31" s="25"/>
      <c r="DBR31" s="25"/>
      <c r="DBS31" s="25"/>
      <c r="DBT31" s="25"/>
      <c r="DBU31" s="25"/>
      <c r="DBV31" s="25"/>
      <c r="DBW31" s="25"/>
      <c r="DBX31" s="25"/>
      <c r="DBY31" s="25"/>
      <c r="DBZ31" s="25"/>
      <c r="DCA31" s="25"/>
      <c r="DCB31" s="25"/>
      <c r="DCC31" s="25"/>
      <c r="DCD31" s="25"/>
      <c r="DCE31" s="25"/>
      <c r="DCF31" s="25"/>
      <c r="DCG31" s="25"/>
      <c r="DCH31" s="25"/>
      <c r="DCI31" s="25"/>
      <c r="DCJ31" s="25"/>
      <c r="DCK31" s="25"/>
      <c r="DCL31" s="25"/>
      <c r="DCM31" s="25"/>
      <c r="DCN31" s="25"/>
      <c r="DCO31" s="25"/>
      <c r="DCP31" s="25"/>
      <c r="DCQ31" s="25"/>
      <c r="DCR31" s="25"/>
      <c r="DCS31" s="25"/>
      <c r="DCT31" s="25"/>
      <c r="DCU31" s="25"/>
      <c r="DCV31" s="25"/>
      <c r="DCW31" s="25"/>
      <c r="DCX31" s="25"/>
      <c r="DCY31" s="25"/>
      <c r="DCZ31" s="25"/>
      <c r="DDA31" s="25"/>
      <c r="DDB31" s="25"/>
      <c r="DDC31" s="25"/>
      <c r="DDD31" s="25"/>
      <c r="DDE31" s="25"/>
      <c r="DDF31" s="25"/>
      <c r="DDG31" s="25"/>
      <c r="DDH31" s="25"/>
      <c r="DDI31" s="25"/>
      <c r="DDJ31" s="25"/>
      <c r="DDK31" s="25"/>
      <c r="DDL31" s="25"/>
      <c r="DDM31" s="25"/>
      <c r="DDN31" s="25"/>
      <c r="DDO31" s="25"/>
      <c r="DDP31" s="25"/>
      <c r="DDQ31" s="25"/>
      <c r="DDR31" s="25"/>
      <c r="DDS31" s="25"/>
      <c r="DDT31" s="25"/>
      <c r="DDU31" s="25"/>
      <c r="DDV31" s="25"/>
      <c r="DDW31" s="25"/>
      <c r="DDX31" s="25"/>
      <c r="DDY31" s="25"/>
      <c r="DDZ31" s="25"/>
      <c r="DEA31" s="25"/>
      <c r="DEB31" s="25"/>
      <c r="DEC31" s="25"/>
      <c r="DED31" s="25"/>
      <c r="DEE31" s="25"/>
      <c r="DEF31" s="25"/>
      <c r="DEG31" s="25"/>
      <c r="DEH31" s="25"/>
      <c r="DEI31" s="25"/>
      <c r="DEJ31" s="25"/>
      <c r="DEK31" s="25"/>
      <c r="DEL31" s="25"/>
      <c r="DEM31" s="25"/>
      <c r="DEN31" s="25"/>
      <c r="DEO31" s="25"/>
      <c r="DEP31" s="25"/>
      <c r="DEQ31" s="25"/>
      <c r="DER31" s="25"/>
      <c r="DES31" s="25"/>
      <c r="DET31" s="25"/>
      <c r="DEU31" s="25"/>
      <c r="DEV31" s="25"/>
      <c r="DEW31" s="25"/>
      <c r="DEX31" s="25"/>
      <c r="DEY31" s="25"/>
      <c r="DEZ31" s="25"/>
      <c r="DFA31" s="25"/>
      <c r="DFB31" s="25"/>
      <c r="DFC31" s="25"/>
      <c r="DFD31" s="25"/>
      <c r="DFE31" s="25"/>
      <c r="DFF31" s="25"/>
      <c r="DFG31" s="25"/>
      <c r="DFH31" s="25"/>
      <c r="DFI31" s="25"/>
      <c r="DFJ31" s="25"/>
      <c r="DFK31" s="25"/>
      <c r="DFL31" s="25"/>
      <c r="DFM31" s="25"/>
      <c r="DFN31" s="25"/>
      <c r="DFO31" s="25"/>
      <c r="DFP31" s="25"/>
      <c r="DFQ31" s="25"/>
      <c r="DFR31" s="25"/>
      <c r="DFS31" s="25"/>
      <c r="DFT31" s="25"/>
      <c r="DFU31" s="25"/>
      <c r="DFV31" s="25"/>
      <c r="DFW31" s="25"/>
      <c r="DFX31" s="25"/>
      <c r="DFY31" s="25"/>
      <c r="DFZ31" s="25"/>
      <c r="DGA31" s="25"/>
      <c r="DGB31" s="25"/>
      <c r="DGC31" s="25"/>
      <c r="DGD31" s="25"/>
      <c r="DGE31" s="25"/>
      <c r="DGF31" s="25"/>
      <c r="DGG31" s="25"/>
      <c r="DGH31" s="25"/>
      <c r="DGI31" s="25"/>
      <c r="DGJ31" s="25"/>
      <c r="DGK31" s="25"/>
      <c r="DGL31" s="25"/>
      <c r="DGM31" s="25"/>
      <c r="DGN31" s="25"/>
      <c r="DGO31" s="25"/>
      <c r="DGP31" s="25"/>
      <c r="DGQ31" s="25"/>
      <c r="DGR31" s="25"/>
      <c r="DGS31" s="25"/>
      <c r="DGT31" s="25"/>
      <c r="DGU31" s="25"/>
      <c r="DGV31" s="25"/>
      <c r="DGW31" s="25"/>
      <c r="DGX31" s="25"/>
      <c r="DGY31" s="25"/>
      <c r="DGZ31" s="25"/>
      <c r="DHA31" s="25"/>
      <c r="DHB31" s="25"/>
      <c r="DHC31" s="25"/>
      <c r="DHD31" s="25"/>
      <c r="DHE31" s="25"/>
      <c r="DHF31" s="25"/>
      <c r="DHG31" s="25"/>
      <c r="DHH31" s="25"/>
      <c r="DHI31" s="25"/>
      <c r="DHJ31" s="25"/>
      <c r="DHK31" s="25"/>
      <c r="DHL31" s="25"/>
      <c r="DHM31" s="25"/>
      <c r="DHN31" s="25"/>
      <c r="DHO31" s="25"/>
      <c r="DHP31" s="25"/>
      <c r="DHQ31" s="25"/>
      <c r="DHR31" s="25"/>
      <c r="DHS31" s="25"/>
      <c r="DHT31" s="25"/>
      <c r="DHU31" s="25"/>
      <c r="DHV31" s="25"/>
      <c r="DHW31" s="25"/>
      <c r="DHX31" s="25"/>
      <c r="DHY31" s="25"/>
      <c r="DHZ31" s="25"/>
      <c r="DIA31" s="25"/>
      <c r="DIB31" s="25"/>
      <c r="DIC31" s="25"/>
      <c r="DID31" s="25"/>
      <c r="DIE31" s="25"/>
      <c r="DIF31" s="25"/>
      <c r="DIG31" s="25"/>
      <c r="DIH31" s="25"/>
      <c r="DII31" s="25"/>
      <c r="DIJ31" s="25"/>
      <c r="DIK31" s="25"/>
      <c r="DIL31" s="25"/>
      <c r="DIM31" s="25"/>
      <c r="DIN31" s="25"/>
      <c r="DIO31" s="25"/>
      <c r="DIP31" s="25"/>
      <c r="DIQ31" s="25"/>
      <c r="DIR31" s="25"/>
      <c r="DIS31" s="25"/>
      <c r="DIT31" s="25"/>
      <c r="DIU31" s="25"/>
      <c r="DIV31" s="25"/>
      <c r="DIW31" s="25"/>
      <c r="DIX31" s="25"/>
      <c r="DIY31" s="25"/>
      <c r="DIZ31" s="25"/>
      <c r="DJA31" s="25"/>
      <c r="DJB31" s="25"/>
      <c r="DJC31" s="25"/>
      <c r="DJD31" s="25"/>
      <c r="DJE31" s="25"/>
      <c r="DJF31" s="25"/>
      <c r="DJG31" s="25"/>
      <c r="DJH31" s="25"/>
      <c r="DJI31" s="25"/>
      <c r="DJJ31" s="25"/>
      <c r="DJK31" s="25"/>
      <c r="DJL31" s="25"/>
      <c r="DJM31" s="25"/>
      <c r="DJN31" s="25"/>
      <c r="DJO31" s="25"/>
      <c r="DJP31" s="25"/>
      <c r="DJQ31" s="25"/>
      <c r="DJR31" s="25"/>
      <c r="DJS31" s="25"/>
      <c r="DJT31" s="25"/>
      <c r="DJU31" s="25"/>
      <c r="DJV31" s="25"/>
      <c r="DJW31" s="25"/>
      <c r="DJX31" s="25"/>
      <c r="DJY31" s="25"/>
      <c r="DJZ31" s="25"/>
      <c r="DKA31" s="25"/>
      <c r="DKB31" s="25"/>
      <c r="DKC31" s="25"/>
      <c r="DKD31" s="25"/>
      <c r="DKE31" s="25"/>
      <c r="DKF31" s="25"/>
      <c r="DKG31" s="25"/>
      <c r="DKH31" s="25"/>
      <c r="DKI31" s="25"/>
      <c r="DKJ31" s="25"/>
      <c r="DKK31" s="25"/>
      <c r="DKL31" s="25"/>
      <c r="DKM31" s="25"/>
      <c r="DKN31" s="25"/>
      <c r="DKO31" s="25"/>
      <c r="DKP31" s="25"/>
      <c r="DKQ31" s="25"/>
      <c r="DKR31" s="25"/>
      <c r="DKS31" s="25"/>
      <c r="DKT31" s="25"/>
      <c r="DKU31" s="25"/>
      <c r="DKV31" s="25"/>
      <c r="DKW31" s="25"/>
      <c r="DKX31" s="25"/>
      <c r="DKY31" s="25"/>
      <c r="DKZ31" s="25"/>
      <c r="DLA31" s="25"/>
      <c r="DLB31" s="25"/>
      <c r="DLC31" s="25"/>
      <c r="DLD31" s="25"/>
      <c r="DLE31" s="25"/>
      <c r="DLF31" s="25"/>
      <c r="DLG31" s="25"/>
      <c r="DLH31" s="25"/>
      <c r="DLI31" s="25"/>
      <c r="DLJ31" s="25"/>
      <c r="DLK31" s="25"/>
      <c r="DLL31" s="25"/>
      <c r="DLM31" s="25"/>
      <c r="DLN31" s="25"/>
      <c r="DLO31" s="25"/>
      <c r="DLP31" s="25"/>
      <c r="DLQ31" s="25"/>
      <c r="DLR31" s="25"/>
      <c r="DLS31" s="25"/>
      <c r="DLT31" s="25"/>
      <c r="DLU31" s="25"/>
      <c r="DLV31" s="25"/>
      <c r="DLW31" s="25"/>
      <c r="DLX31" s="25"/>
      <c r="DLY31" s="25"/>
      <c r="DLZ31" s="25"/>
      <c r="DMA31" s="25"/>
      <c r="DMB31" s="25"/>
      <c r="DMC31" s="25"/>
      <c r="DMD31" s="25"/>
      <c r="DME31" s="25"/>
      <c r="DMF31" s="25"/>
      <c r="DMG31" s="25"/>
      <c r="DMH31" s="25"/>
      <c r="DMI31" s="25"/>
      <c r="DMJ31" s="25"/>
      <c r="DMK31" s="25"/>
      <c r="DML31" s="25"/>
      <c r="DMM31" s="25"/>
      <c r="DMN31" s="25"/>
      <c r="DMO31" s="25"/>
      <c r="DMP31" s="25"/>
      <c r="DMQ31" s="25"/>
      <c r="DMR31" s="25"/>
      <c r="DMS31" s="25"/>
      <c r="DMT31" s="25"/>
      <c r="DMU31" s="25"/>
      <c r="DMV31" s="25"/>
      <c r="DMW31" s="25"/>
      <c r="DMX31" s="25"/>
      <c r="DMY31" s="25"/>
      <c r="DMZ31" s="25"/>
      <c r="DNA31" s="25"/>
      <c r="DNB31" s="25"/>
      <c r="DNC31" s="25"/>
      <c r="DND31" s="25"/>
      <c r="DNE31" s="25"/>
      <c r="DNF31" s="25"/>
      <c r="DNG31" s="25"/>
      <c r="DNH31" s="25"/>
      <c r="DNI31" s="25"/>
      <c r="DNJ31" s="25"/>
      <c r="DNK31" s="25"/>
      <c r="DNL31" s="25"/>
      <c r="DNM31" s="25"/>
      <c r="DNN31" s="25"/>
      <c r="DNO31" s="25"/>
      <c r="DNP31" s="25"/>
      <c r="DNQ31" s="25"/>
      <c r="DNR31" s="25"/>
      <c r="DNS31" s="25"/>
      <c r="DNT31" s="25"/>
      <c r="DNU31" s="25"/>
      <c r="DNV31" s="25"/>
      <c r="DNW31" s="25"/>
      <c r="DNX31" s="25"/>
      <c r="DNY31" s="25"/>
      <c r="DNZ31" s="25"/>
      <c r="DOA31" s="25"/>
      <c r="DOB31" s="25"/>
      <c r="DOC31" s="25"/>
      <c r="DOD31" s="25"/>
      <c r="DOE31" s="25"/>
      <c r="DOF31" s="25"/>
      <c r="DOG31" s="25"/>
      <c r="DOH31" s="25"/>
      <c r="DOI31" s="25"/>
      <c r="DOJ31" s="25"/>
      <c r="DOK31" s="25"/>
      <c r="DOL31" s="25"/>
      <c r="DOM31" s="25"/>
      <c r="DON31" s="25"/>
      <c r="DOO31" s="25"/>
      <c r="DOP31" s="25"/>
      <c r="DOQ31" s="25"/>
      <c r="DOR31" s="25"/>
      <c r="DOS31" s="25"/>
      <c r="DOT31" s="25"/>
      <c r="DOU31" s="25"/>
      <c r="DOV31" s="25"/>
      <c r="DOW31" s="25"/>
      <c r="DOX31" s="25"/>
      <c r="DOY31" s="25"/>
      <c r="DOZ31" s="25"/>
      <c r="DPA31" s="25"/>
      <c r="DPB31" s="25"/>
      <c r="DPC31" s="25"/>
      <c r="DPD31" s="25"/>
      <c r="DPE31" s="25"/>
      <c r="DPF31" s="25"/>
      <c r="DPG31" s="25"/>
      <c r="DPH31" s="25"/>
      <c r="DPI31" s="25"/>
      <c r="DPJ31" s="25"/>
      <c r="DPK31" s="25"/>
      <c r="DPL31" s="25"/>
      <c r="DPM31" s="25"/>
      <c r="DPN31" s="25"/>
      <c r="DPO31" s="25"/>
      <c r="DPP31" s="25"/>
      <c r="DPQ31" s="25"/>
      <c r="DPR31" s="25"/>
      <c r="DPS31" s="25"/>
      <c r="DPT31" s="25"/>
      <c r="DPU31" s="25"/>
      <c r="DPV31" s="25"/>
      <c r="DPW31" s="25"/>
      <c r="DPX31" s="25"/>
      <c r="DPY31" s="25"/>
      <c r="DPZ31" s="25"/>
      <c r="DQA31" s="25"/>
      <c r="DQB31" s="25"/>
      <c r="DQC31" s="25"/>
      <c r="DQD31" s="25"/>
      <c r="DQE31" s="25"/>
      <c r="DQF31" s="25"/>
      <c r="DQG31" s="25"/>
      <c r="DQH31" s="25"/>
      <c r="DQI31" s="25"/>
      <c r="DQJ31" s="25"/>
      <c r="DQK31" s="25"/>
      <c r="DQL31" s="25"/>
      <c r="DQM31" s="25"/>
      <c r="DQN31" s="25"/>
      <c r="DQO31" s="25"/>
      <c r="DQP31" s="25"/>
      <c r="DQQ31" s="25"/>
      <c r="DQR31" s="25"/>
      <c r="DQS31" s="25"/>
      <c r="DQT31" s="25"/>
      <c r="DQU31" s="25"/>
      <c r="DQV31" s="25"/>
      <c r="DQW31" s="25"/>
      <c r="DQX31" s="25"/>
      <c r="DQY31" s="25"/>
      <c r="DQZ31" s="25"/>
      <c r="DRA31" s="25"/>
      <c r="DRB31" s="25"/>
      <c r="DRC31" s="25"/>
      <c r="DRD31" s="25"/>
      <c r="DRE31" s="25"/>
      <c r="DRF31" s="25"/>
      <c r="DRG31" s="25"/>
      <c r="DRH31" s="25"/>
      <c r="DRI31" s="25"/>
      <c r="DRJ31" s="25"/>
      <c r="DRK31" s="25"/>
      <c r="DRL31" s="25"/>
      <c r="DRM31" s="25"/>
      <c r="DRN31" s="25"/>
      <c r="DRO31" s="25"/>
      <c r="DRP31" s="25"/>
      <c r="DRQ31" s="25"/>
      <c r="DRR31" s="25"/>
      <c r="DRS31" s="25"/>
      <c r="DRT31" s="25"/>
      <c r="DRU31" s="25"/>
      <c r="DRV31" s="25"/>
      <c r="DRW31" s="25"/>
      <c r="DRX31" s="25"/>
      <c r="DRY31" s="25"/>
      <c r="DRZ31" s="25"/>
      <c r="DSA31" s="25"/>
      <c r="DSB31" s="25"/>
      <c r="DSC31" s="25"/>
      <c r="DSD31" s="25"/>
      <c r="DSE31" s="25"/>
      <c r="DSF31" s="25"/>
      <c r="DSG31" s="25"/>
      <c r="DSH31" s="25"/>
      <c r="DSI31" s="25"/>
      <c r="DSJ31" s="25"/>
      <c r="DSK31" s="25"/>
      <c r="DSL31" s="25"/>
      <c r="DSM31" s="25"/>
      <c r="DSN31" s="25"/>
      <c r="DSO31" s="25"/>
      <c r="DSP31" s="25"/>
      <c r="DSQ31" s="25"/>
      <c r="DSR31" s="25"/>
      <c r="DSS31" s="25"/>
      <c r="DST31" s="25"/>
      <c r="DSU31" s="25"/>
      <c r="DSV31" s="25"/>
      <c r="DSW31" s="25"/>
      <c r="DSX31" s="25"/>
      <c r="DSY31" s="25"/>
      <c r="DSZ31" s="25"/>
      <c r="DTA31" s="25"/>
      <c r="DTB31" s="25"/>
      <c r="DTC31" s="25"/>
      <c r="DTD31" s="25"/>
      <c r="DTE31" s="25"/>
      <c r="DTF31" s="25"/>
      <c r="DTG31" s="25"/>
      <c r="DTH31" s="25"/>
      <c r="DTI31" s="25"/>
      <c r="DTJ31" s="25"/>
      <c r="DTK31" s="25"/>
      <c r="DTL31" s="25"/>
      <c r="DTM31" s="25"/>
      <c r="DTN31" s="25"/>
      <c r="DTO31" s="25"/>
      <c r="DTP31" s="25"/>
      <c r="DTQ31" s="25"/>
      <c r="DTR31" s="25"/>
      <c r="DTS31" s="25"/>
      <c r="DTT31" s="25"/>
      <c r="DTU31" s="25"/>
      <c r="DTV31" s="25"/>
      <c r="DTW31" s="25"/>
      <c r="DTX31" s="25"/>
      <c r="DTY31" s="25"/>
      <c r="DTZ31" s="25"/>
      <c r="DUA31" s="25"/>
      <c r="DUB31" s="25"/>
      <c r="DUC31" s="25"/>
      <c r="DUD31" s="25"/>
      <c r="DUE31" s="25"/>
      <c r="DUF31" s="25"/>
      <c r="DUG31" s="25"/>
      <c r="DUH31" s="25"/>
      <c r="DUI31" s="25"/>
      <c r="DUJ31" s="25"/>
      <c r="DUK31" s="25"/>
      <c r="DUL31" s="25"/>
      <c r="DUM31" s="25"/>
      <c r="DUN31" s="25"/>
      <c r="DUO31" s="25"/>
      <c r="DUP31" s="25"/>
      <c r="DUQ31" s="25"/>
      <c r="DUR31" s="25"/>
      <c r="DUS31" s="25"/>
      <c r="DUT31" s="25"/>
      <c r="DUU31" s="25"/>
      <c r="DUV31" s="25"/>
      <c r="DUW31" s="25"/>
      <c r="DUX31" s="25"/>
      <c r="DUY31" s="25"/>
      <c r="DUZ31" s="25"/>
      <c r="DVA31" s="25"/>
      <c r="DVB31" s="25"/>
      <c r="DVC31" s="25"/>
      <c r="DVD31" s="25"/>
      <c r="DVE31" s="25"/>
      <c r="DVF31" s="25"/>
      <c r="DVG31" s="25"/>
      <c r="DVH31" s="25"/>
      <c r="DVI31" s="25"/>
      <c r="DVJ31" s="25"/>
      <c r="DVK31" s="25"/>
      <c r="DVL31" s="25"/>
      <c r="DVM31" s="25"/>
      <c r="DVN31" s="25"/>
      <c r="DVO31" s="25"/>
      <c r="DVP31" s="25"/>
      <c r="DVQ31" s="25"/>
      <c r="DVR31" s="25"/>
      <c r="DVS31" s="25"/>
      <c r="DVT31" s="25"/>
      <c r="DVU31" s="25"/>
      <c r="DVV31" s="25"/>
      <c r="DVW31" s="25"/>
      <c r="DVX31" s="25"/>
      <c r="DVY31" s="25"/>
      <c r="DVZ31" s="25"/>
      <c r="DWA31" s="25"/>
      <c r="DWB31" s="25"/>
      <c r="DWC31" s="25"/>
      <c r="DWD31" s="25"/>
      <c r="DWE31" s="25"/>
      <c r="DWF31" s="25"/>
      <c r="DWG31" s="25"/>
      <c r="DWH31" s="25"/>
      <c r="DWI31" s="25"/>
      <c r="DWJ31" s="25"/>
      <c r="DWK31" s="25"/>
      <c r="DWL31" s="25"/>
      <c r="DWM31" s="25"/>
      <c r="DWN31" s="25"/>
      <c r="DWO31" s="25"/>
      <c r="DWP31" s="25"/>
      <c r="DWQ31" s="25"/>
      <c r="DWR31" s="25"/>
      <c r="DWS31" s="25"/>
      <c r="DWT31" s="25"/>
      <c r="DWU31" s="25"/>
      <c r="DWV31" s="25"/>
      <c r="DWW31" s="25"/>
      <c r="DWX31" s="25"/>
      <c r="DWY31" s="25"/>
      <c r="DWZ31" s="25"/>
      <c r="DXA31" s="25"/>
      <c r="DXB31" s="25"/>
      <c r="DXC31" s="25"/>
      <c r="DXD31" s="25"/>
      <c r="DXE31" s="25"/>
      <c r="DXF31" s="25"/>
      <c r="DXG31" s="25"/>
      <c r="DXH31" s="25"/>
      <c r="DXI31" s="25"/>
      <c r="DXJ31" s="25"/>
      <c r="DXK31" s="25"/>
      <c r="DXL31" s="25"/>
      <c r="DXM31" s="25"/>
      <c r="DXN31" s="25"/>
      <c r="DXO31" s="25"/>
      <c r="DXP31" s="25"/>
      <c r="DXQ31" s="25"/>
      <c r="DXR31" s="25"/>
      <c r="DXS31" s="25"/>
      <c r="DXT31" s="25"/>
      <c r="DXU31" s="25"/>
      <c r="DXV31" s="25"/>
      <c r="DXW31" s="25"/>
      <c r="DXX31" s="25"/>
      <c r="DXY31" s="25"/>
      <c r="DXZ31" s="25"/>
      <c r="DYA31" s="25"/>
      <c r="DYB31" s="25"/>
      <c r="DYC31" s="25"/>
      <c r="DYD31" s="25"/>
      <c r="DYE31" s="25"/>
      <c r="DYF31" s="25"/>
      <c r="DYG31" s="25"/>
      <c r="DYH31" s="25"/>
      <c r="DYI31" s="25"/>
      <c r="DYJ31" s="25"/>
      <c r="DYK31" s="25"/>
      <c r="DYL31" s="25"/>
      <c r="DYM31" s="25"/>
      <c r="DYN31" s="25"/>
      <c r="DYO31" s="25"/>
      <c r="DYP31" s="25"/>
      <c r="DYQ31" s="25"/>
      <c r="DYR31" s="25"/>
      <c r="DYS31" s="25"/>
      <c r="DYT31" s="25"/>
      <c r="DYU31" s="25"/>
      <c r="DYV31" s="25"/>
      <c r="DYW31" s="25"/>
      <c r="DYX31" s="25"/>
      <c r="DYY31" s="25"/>
      <c r="DYZ31" s="25"/>
      <c r="DZA31" s="25"/>
      <c r="DZB31" s="25"/>
      <c r="DZC31" s="25"/>
      <c r="DZD31" s="25"/>
      <c r="DZE31" s="25"/>
      <c r="DZF31" s="25"/>
      <c r="DZG31" s="25"/>
      <c r="DZH31" s="25"/>
      <c r="DZI31" s="25"/>
      <c r="DZJ31" s="25"/>
      <c r="DZK31" s="25"/>
      <c r="DZL31" s="25"/>
      <c r="DZM31" s="25"/>
      <c r="DZN31" s="25"/>
      <c r="DZO31" s="25"/>
      <c r="DZP31" s="25"/>
      <c r="DZQ31" s="25"/>
      <c r="DZR31" s="25"/>
      <c r="DZS31" s="25"/>
      <c r="DZT31" s="25"/>
      <c r="DZU31" s="25"/>
      <c r="DZV31" s="25"/>
      <c r="DZW31" s="25"/>
      <c r="DZX31" s="25"/>
      <c r="DZY31" s="25"/>
      <c r="DZZ31" s="25"/>
      <c r="EAA31" s="25"/>
      <c r="EAB31" s="25"/>
      <c r="EAC31" s="25"/>
      <c r="EAD31" s="25"/>
      <c r="EAE31" s="25"/>
      <c r="EAF31" s="25"/>
      <c r="EAG31" s="25"/>
      <c r="EAH31" s="25"/>
      <c r="EAI31" s="25"/>
      <c r="EAJ31" s="25"/>
      <c r="EAK31" s="25"/>
      <c r="EAL31" s="25"/>
      <c r="EAM31" s="25"/>
      <c r="EAN31" s="25"/>
      <c r="EAO31" s="25"/>
      <c r="EAP31" s="25"/>
      <c r="EAQ31" s="25"/>
      <c r="EAR31" s="25"/>
      <c r="EAS31" s="25"/>
      <c r="EAT31" s="25"/>
      <c r="EAU31" s="25"/>
      <c r="EAV31" s="25"/>
      <c r="EAW31" s="25"/>
      <c r="EAX31" s="25"/>
      <c r="EAY31" s="25"/>
      <c r="EAZ31" s="25"/>
      <c r="EBA31" s="25"/>
      <c r="EBB31" s="25"/>
      <c r="EBC31" s="25"/>
      <c r="EBD31" s="25"/>
      <c r="EBE31" s="25"/>
      <c r="EBF31" s="25"/>
      <c r="EBG31" s="25"/>
      <c r="EBH31" s="25"/>
      <c r="EBI31" s="25"/>
      <c r="EBJ31" s="25"/>
      <c r="EBK31" s="25"/>
      <c r="EBL31" s="25"/>
      <c r="EBM31" s="25"/>
      <c r="EBN31" s="25"/>
      <c r="EBO31" s="25"/>
      <c r="EBP31" s="25"/>
      <c r="EBQ31" s="25"/>
      <c r="EBR31" s="25"/>
      <c r="EBS31" s="25"/>
      <c r="EBT31" s="25"/>
      <c r="EBU31" s="25"/>
      <c r="EBV31" s="25"/>
      <c r="EBW31" s="25"/>
      <c r="EBX31" s="25"/>
      <c r="EBY31" s="25"/>
      <c r="EBZ31" s="25"/>
      <c r="ECA31" s="25"/>
      <c r="ECB31" s="25"/>
      <c r="ECC31" s="25"/>
      <c r="ECD31" s="25"/>
      <c r="ECE31" s="25"/>
      <c r="ECF31" s="25"/>
      <c r="ECG31" s="25"/>
      <c r="ECH31" s="25"/>
      <c r="ECI31" s="25"/>
      <c r="ECJ31" s="25"/>
      <c r="ECK31" s="25"/>
      <c r="ECL31" s="25"/>
      <c r="ECM31" s="25"/>
      <c r="ECN31" s="25"/>
      <c r="ECO31" s="25"/>
      <c r="ECP31" s="25"/>
      <c r="ECQ31" s="25"/>
      <c r="ECR31" s="25"/>
      <c r="ECS31" s="25"/>
      <c r="ECT31" s="25"/>
      <c r="ECU31" s="25"/>
      <c r="ECV31" s="25"/>
      <c r="ECW31" s="25"/>
      <c r="ECX31" s="25"/>
      <c r="ECY31" s="25"/>
      <c r="ECZ31" s="25"/>
      <c r="EDA31" s="25"/>
      <c r="EDB31" s="25"/>
      <c r="EDC31" s="25"/>
      <c r="EDD31" s="25"/>
      <c r="EDE31" s="25"/>
      <c r="EDF31" s="25"/>
      <c r="EDG31" s="25"/>
      <c r="EDH31" s="25"/>
      <c r="EDI31" s="25"/>
      <c r="EDJ31" s="25"/>
      <c r="EDK31" s="25"/>
      <c r="EDL31" s="25"/>
      <c r="EDM31" s="25"/>
      <c r="EDN31" s="25"/>
      <c r="EDO31" s="25"/>
      <c r="EDP31" s="25"/>
      <c r="EDQ31" s="25"/>
      <c r="EDR31" s="25"/>
      <c r="EDS31" s="25"/>
      <c r="EDT31" s="25"/>
      <c r="EDU31" s="25"/>
      <c r="EDV31" s="25"/>
      <c r="EDW31" s="25"/>
      <c r="EDX31" s="25"/>
      <c r="EDY31" s="25"/>
      <c r="EDZ31" s="25"/>
      <c r="EEA31" s="25"/>
      <c r="EEB31" s="25"/>
      <c r="EEC31" s="25"/>
      <c r="EED31" s="25"/>
      <c r="EEE31" s="25"/>
      <c r="EEF31" s="25"/>
      <c r="EEG31" s="25"/>
      <c r="EEH31" s="25"/>
      <c r="EEI31" s="25"/>
      <c r="EEJ31" s="25"/>
      <c r="EEK31" s="25"/>
      <c r="EEL31" s="25"/>
      <c r="EEM31" s="25"/>
      <c r="EEN31" s="25"/>
      <c r="EEO31" s="25"/>
      <c r="EEP31" s="25"/>
      <c r="EEQ31" s="25"/>
      <c r="EER31" s="25"/>
      <c r="EES31" s="25"/>
      <c r="EET31" s="25"/>
      <c r="EEU31" s="25"/>
      <c r="EEV31" s="25"/>
      <c r="EEW31" s="25"/>
      <c r="EEX31" s="25"/>
      <c r="EEY31" s="25"/>
      <c r="EEZ31" s="25"/>
      <c r="EFA31" s="25"/>
      <c r="EFB31" s="25"/>
      <c r="EFC31" s="25"/>
      <c r="EFD31" s="25"/>
      <c r="EFE31" s="25"/>
      <c r="EFF31" s="25"/>
      <c r="EFG31" s="25"/>
      <c r="EFH31" s="25"/>
      <c r="EFI31" s="25"/>
      <c r="EFJ31" s="25"/>
      <c r="EFK31" s="25"/>
      <c r="EFL31" s="25"/>
      <c r="EFM31" s="25"/>
      <c r="EFN31" s="25"/>
      <c r="EFO31" s="25"/>
      <c r="EFP31" s="25"/>
      <c r="EFQ31" s="25"/>
      <c r="EFR31" s="25"/>
      <c r="EFS31" s="25"/>
      <c r="EFT31" s="25"/>
      <c r="EFU31" s="25"/>
      <c r="EFV31" s="25"/>
      <c r="EFW31" s="25"/>
      <c r="EFX31" s="25"/>
      <c r="EFY31" s="25"/>
      <c r="EFZ31" s="25"/>
      <c r="EGA31" s="25"/>
      <c r="EGB31" s="25"/>
      <c r="EGC31" s="25"/>
      <c r="EGD31" s="25"/>
      <c r="EGE31" s="25"/>
      <c r="EGF31" s="25"/>
      <c r="EGG31" s="25"/>
      <c r="EGH31" s="25"/>
      <c r="EGI31" s="25"/>
      <c r="EGJ31" s="25"/>
      <c r="EGK31" s="25"/>
      <c r="EGL31" s="25"/>
      <c r="EGM31" s="25"/>
      <c r="EGN31" s="25"/>
      <c r="EGO31" s="25"/>
      <c r="EGP31" s="25"/>
      <c r="EGQ31" s="25"/>
      <c r="EGR31" s="25"/>
      <c r="EGS31" s="25"/>
      <c r="EGT31" s="25"/>
      <c r="EGU31" s="25"/>
      <c r="EGV31" s="25"/>
      <c r="EGW31" s="25"/>
      <c r="EGX31" s="25"/>
      <c r="EGY31" s="25"/>
      <c r="EGZ31" s="25"/>
      <c r="EHA31" s="25"/>
      <c r="EHB31" s="25"/>
      <c r="EHC31" s="25"/>
      <c r="EHD31" s="25"/>
      <c r="EHE31" s="25"/>
      <c r="EHF31" s="25"/>
      <c r="EHG31" s="25"/>
      <c r="EHH31" s="25"/>
      <c r="EHI31" s="25"/>
      <c r="EHJ31" s="25"/>
      <c r="EHK31" s="25"/>
      <c r="EHL31" s="25"/>
      <c r="EHM31" s="25"/>
      <c r="EHN31" s="25"/>
      <c r="EHO31" s="25"/>
      <c r="EHP31" s="25"/>
      <c r="EHQ31" s="25"/>
      <c r="EHR31" s="25"/>
      <c r="EHS31" s="25"/>
      <c r="EHT31" s="25"/>
      <c r="EHU31" s="25"/>
      <c r="EHV31" s="25"/>
      <c r="EHW31" s="25"/>
      <c r="EHX31" s="25"/>
      <c r="EHY31" s="25"/>
      <c r="EHZ31" s="25"/>
      <c r="EIA31" s="25"/>
      <c r="EIB31" s="25"/>
      <c r="EIC31" s="25"/>
      <c r="EID31" s="25"/>
      <c r="EIE31" s="25"/>
      <c r="EIF31" s="25"/>
      <c r="EIG31" s="25"/>
      <c r="EIH31" s="25"/>
      <c r="EII31" s="25"/>
      <c r="EIJ31" s="25"/>
      <c r="EIK31" s="25"/>
      <c r="EIL31" s="25"/>
      <c r="EIM31" s="25"/>
      <c r="EIN31" s="25"/>
      <c r="EIO31" s="25"/>
      <c r="EIP31" s="25"/>
      <c r="EIQ31" s="25"/>
      <c r="EIR31" s="25"/>
      <c r="EIS31" s="25"/>
      <c r="EIT31" s="25"/>
      <c r="EIU31" s="25"/>
      <c r="EIV31" s="25"/>
      <c r="EIW31" s="25"/>
      <c r="EIX31" s="25"/>
      <c r="EIY31" s="25"/>
      <c r="EIZ31" s="25"/>
      <c r="EJA31" s="25"/>
      <c r="EJB31" s="25"/>
      <c r="EJC31" s="25"/>
      <c r="EJD31" s="25"/>
      <c r="EJE31" s="25"/>
      <c r="EJF31" s="25"/>
      <c r="EJG31" s="25"/>
      <c r="EJH31" s="25"/>
      <c r="EJI31" s="25"/>
      <c r="EJJ31" s="25"/>
      <c r="EJK31" s="25"/>
      <c r="EJL31" s="25"/>
      <c r="EJM31" s="25"/>
      <c r="EJN31" s="25"/>
      <c r="EJO31" s="25"/>
      <c r="EJP31" s="25"/>
      <c r="EJQ31" s="25"/>
      <c r="EJR31" s="25"/>
      <c r="EJS31" s="25"/>
      <c r="EJT31" s="25"/>
      <c r="EJU31" s="25"/>
      <c r="EJV31" s="25"/>
      <c r="EJW31" s="25"/>
      <c r="EJX31" s="25"/>
      <c r="EJY31" s="25"/>
      <c r="EJZ31" s="25"/>
      <c r="EKA31" s="25"/>
      <c r="EKB31" s="25"/>
      <c r="EKC31" s="25"/>
      <c r="EKD31" s="25"/>
      <c r="EKE31" s="25"/>
      <c r="EKF31" s="25"/>
      <c r="EKG31" s="25"/>
      <c r="EKH31" s="25"/>
      <c r="EKI31" s="25"/>
      <c r="EKJ31" s="25"/>
      <c r="EKK31" s="25"/>
      <c r="EKL31" s="25"/>
      <c r="EKM31" s="25"/>
      <c r="EKN31" s="25"/>
      <c r="EKO31" s="25"/>
      <c r="EKP31" s="25"/>
      <c r="EKQ31" s="25"/>
      <c r="EKR31" s="25"/>
      <c r="EKS31" s="25"/>
      <c r="EKT31" s="25"/>
      <c r="EKU31" s="25"/>
      <c r="EKV31" s="25"/>
      <c r="EKW31" s="25"/>
      <c r="EKX31" s="25"/>
      <c r="EKY31" s="25"/>
      <c r="EKZ31" s="25"/>
      <c r="ELA31" s="25"/>
      <c r="ELB31" s="25"/>
      <c r="ELC31" s="25"/>
      <c r="ELD31" s="25"/>
      <c r="ELE31" s="25"/>
      <c r="ELF31" s="25"/>
      <c r="ELG31" s="25"/>
      <c r="ELH31" s="25"/>
      <c r="ELI31" s="25"/>
      <c r="ELJ31" s="25"/>
      <c r="ELK31" s="25"/>
      <c r="ELL31" s="25"/>
      <c r="ELM31" s="25"/>
      <c r="ELN31" s="25"/>
      <c r="ELO31" s="25"/>
      <c r="ELP31" s="25"/>
      <c r="ELQ31" s="25"/>
      <c r="ELR31" s="25"/>
      <c r="ELS31" s="25"/>
      <c r="ELT31" s="25"/>
      <c r="ELU31" s="25"/>
      <c r="ELV31" s="25"/>
      <c r="ELW31" s="25"/>
      <c r="ELX31" s="25"/>
      <c r="ELY31" s="25"/>
      <c r="ELZ31" s="25"/>
      <c r="EMA31" s="25"/>
      <c r="EMB31" s="25"/>
      <c r="EMC31" s="25"/>
      <c r="EMD31" s="25"/>
      <c r="EME31" s="25"/>
      <c r="EMF31" s="25"/>
      <c r="EMG31" s="25"/>
      <c r="EMH31" s="25"/>
      <c r="EMI31" s="25"/>
      <c r="EMJ31" s="25"/>
      <c r="EMK31" s="25"/>
      <c r="EML31" s="25"/>
      <c r="EMM31" s="25"/>
      <c r="EMN31" s="25"/>
      <c r="EMO31" s="25"/>
      <c r="EMP31" s="25"/>
      <c r="EMQ31" s="25"/>
      <c r="EMR31" s="25"/>
      <c r="EMS31" s="25"/>
      <c r="EMT31" s="25"/>
      <c r="EMU31" s="25"/>
      <c r="EMV31" s="25"/>
      <c r="EMW31" s="25"/>
      <c r="EMX31" s="25"/>
      <c r="EMY31" s="25"/>
      <c r="EMZ31" s="25"/>
      <c r="ENA31" s="25"/>
      <c r="ENB31" s="25"/>
      <c r="ENC31" s="25"/>
      <c r="END31" s="25"/>
      <c r="ENE31" s="25"/>
      <c r="ENF31" s="25"/>
      <c r="ENG31" s="25"/>
      <c r="ENH31" s="25"/>
      <c r="ENI31" s="25"/>
      <c r="ENJ31" s="25"/>
      <c r="ENK31" s="25"/>
      <c r="ENL31" s="25"/>
      <c r="ENM31" s="25"/>
      <c r="ENN31" s="25"/>
      <c r="ENO31" s="25"/>
      <c r="ENP31" s="25"/>
      <c r="ENQ31" s="25"/>
      <c r="ENR31" s="25"/>
      <c r="ENS31" s="25"/>
      <c r="ENT31" s="25"/>
      <c r="ENU31" s="25"/>
      <c r="ENV31" s="25"/>
      <c r="ENW31" s="25"/>
      <c r="ENX31" s="25"/>
      <c r="ENY31" s="25"/>
      <c r="ENZ31" s="25"/>
      <c r="EOA31" s="25"/>
      <c r="EOB31" s="25"/>
      <c r="EOC31" s="25"/>
      <c r="EOD31" s="25"/>
      <c r="EOE31" s="25"/>
      <c r="EOF31" s="25"/>
      <c r="EOG31" s="25"/>
      <c r="EOH31" s="25"/>
      <c r="EOI31" s="25"/>
      <c r="EOJ31" s="25"/>
      <c r="EOK31" s="25"/>
      <c r="EOL31" s="25"/>
      <c r="EOM31" s="25"/>
      <c r="EON31" s="25"/>
      <c r="EOO31" s="25"/>
      <c r="EOP31" s="25"/>
      <c r="EOQ31" s="25"/>
      <c r="EOR31" s="25"/>
      <c r="EOS31" s="25"/>
      <c r="EOT31" s="25"/>
      <c r="EOU31" s="25"/>
      <c r="EOV31" s="25"/>
      <c r="EOW31" s="25"/>
      <c r="EOX31" s="25"/>
      <c r="EOY31" s="25"/>
      <c r="EOZ31" s="25"/>
      <c r="EPA31" s="25"/>
      <c r="EPB31" s="25"/>
      <c r="EPC31" s="25"/>
      <c r="EPD31" s="25"/>
      <c r="EPE31" s="25"/>
      <c r="EPF31" s="25"/>
      <c r="EPG31" s="25"/>
      <c r="EPH31" s="25"/>
      <c r="EPI31" s="25"/>
      <c r="EPJ31" s="25"/>
      <c r="EPK31" s="25"/>
      <c r="EPL31" s="25"/>
      <c r="EPM31" s="25"/>
      <c r="EPN31" s="25"/>
      <c r="EPO31" s="25"/>
      <c r="EPP31" s="25"/>
      <c r="EPQ31" s="25"/>
      <c r="EPR31" s="25"/>
      <c r="EPS31" s="25"/>
      <c r="EPT31" s="25"/>
      <c r="EPU31" s="25"/>
      <c r="EPV31" s="25"/>
      <c r="EPW31" s="25"/>
      <c r="EPX31" s="25"/>
      <c r="EPY31" s="25"/>
      <c r="EPZ31" s="25"/>
      <c r="EQA31" s="25"/>
      <c r="EQB31" s="25"/>
      <c r="EQC31" s="25"/>
      <c r="EQD31" s="25"/>
      <c r="EQE31" s="25"/>
      <c r="EQF31" s="25"/>
      <c r="EQG31" s="25"/>
      <c r="EQH31" s="25"/>
      <c r="EQI31" s="25"/>
      <c r="EQJ31" s="25"/>
      <c r="EQK31" s="25"/>
      <c r="EQL31" s="25"/>
      <c r="EQM31" s="25"/>
      <c r="EQN31" s="25"/>
      <c r="EQO31" s="25"/>
      <c r="EQP31" s="25"/>
      <c r="EQQ31" s="25"/>
      <c r="EQR31" s="25"/>
      <c r="EQS31" s="25"/>
      <c r="EQT31" s="25"/>
      <c r="EQU31" s="25"/>
      <c r="EQV31" s="25"/>
      <c r="EQW31" s="25"/>
      <c r="EQX31" s="25"/>
      <c r="EQY31" s="25"/>
      <c r="EQZ31" s="25"/>
      <c r="ERA31" s="25"/>
      <c r="ERB31" s="25"/>
      <c r="ERC31" s="25"/>
      <c r="ERD31" s="25"/>
      <c r="ERE31" s="25"/>
      <c r="ERF31" s="25"/>
      <c r="ERG31" s="25"/>
      <c r="ERH31" s="25"/>
      <c r="ERI31" s="25"/>
      <c r="ERJ31" s="25"/>
      <c r="ERK31" s="25"/>
      <c r="ERL31" s="25"/>
      <c r="ERM31" s="25"/>
      <c r="ERN31" s="25"/>
      <c r="ERO31" s="25"/>
      <c r="ERP31" s="25"/>
      <c r="ERQ31" s="25"/>
      <c r="ERR31" s="25"/>
      <c r="ERS31" s="25"/>
      <c r="ERT31" s="25"/>
      <c r="ERU31" s="25"/>
      <c r="ERV31" s="25"/>
      <c r="ERW31" s="25"/>
      <c r="ERX31" s="25"/>
      <c r="ERY31" s="25"/>
      <c r="ERZ31" s="25"/>
      <c r="ESA31" s="25"/>
      <c r="ESB31" s="25"/>
      <c r="ESC31" s="25"/>
      <c r="ESD31" s="25"/>
      <c r="ESE31" s="25"/>
      <c r="ESF31" s="25"/>
      <c r="ESG31" s="25"/>
      <c r="ESH31" s="25"/>
      <c r="ESI31" s="25"/>
      <c r="ESJ31" s="25"/>
      <c r="ESK31" s="25"/>
      <c r="ESL31" s="25"/>
      <c r="ESM31" s="25"/>
      <c r="ESN31" s="25"/>
      <c r="ESO31" s="25"/>
      <c r="ESP31" s="25"/>
      <c r="ESQ31" s="25"/>
      <c r="ESR31" s="25"/>
      <c r="ESS31" s="25"/>
      <c r="EST31" s="25"/>
      <c r="ESU31" s="25"/>
      <c r="ESV31" s="25"/>
      <c r="ESW31" s="25"/>
      <c r="ESX31" s="25"/>
      <c r="ESY31" s="25"/>
      <c r="ESZ31" s="25"/>
      <c r="ETA31" s="25"/>
      <c r="ETB31" s="25"/>
      <c r="ETC31" s="25"/>
      <c r="ETD31" s="25"/>
      <c r="ETE31" s="25"/>
      <c r="ETF31" s="25"/>
      <c r="ETG31" s="25"/>
      <c r="ETH31" s="25"/>
      <c r="ETI31" s="25"/>
      <c r="ETJ31" s="25"/>
      <c r="ETK31" s="25"/>
      <c r="ETL31" s="25"/>
      <c r="ETM31" s="25"/>
      <c r="ETN31" s="25"/>
      <c r="ETO31" s="25"/>
      <c r="ETP31" s="25"/>
      <c r="ETQ31" s="25"/>
      <c r="ETR31" s="25"/>
      <c r="ETS31" s="25"/>
      <c r="ETT31" s="25"/>
      <c r="ETU31" s="25"/>
      <c r="ETV31" s="25"/>
      <c r="ETW31" s="25"/>
      <c r="ETX31" s="25"/>
      <c r="ETY31" s="25"/>
      <c r="ETZ31" s="25"/>
      <c r="EUA31" s="25"/>
      <c r="EUB31" s="25"/>
      <c r="EUC31" s="25"/>
      <c r="EUD31" s="25"/>
      <c r="EUE31" s="25"/>
      <c r="EUF31" s="25"/>
      <c r="EUG31" s="25"/>
      <c r="EUH31" s="25"/>
      <c r="EUI31" s="25"/>
      <c r="EUJ31" s="25"/>
      <c r="EUK31" s="25"/>
      <c r="EUL31" s="25"/>
      <c r="EUM31" s="25"/>
      <c r="EUN31" s="25"/>
      <c r="EUO31" s="25"/>
      <c r="EUP31" s="25"/>
      <c r="EUQ31" s="25"/>
      <c r="EUR31" s="25"/>
      <c r="EUS31" s="25"/>
      <c r="EUT31" s="25"/>
      <c r="EUU31" s="25"/>
      <c r="EUV31" s="25"/>
      <c r="EUW31" s="25"/>
      <c r="EUX31" s="25"/>
      <c r="EUY31" s="25"/>
      <c r="EUZ31" s="25"/>
      <c r="EVA31" s="25"/>
      <c r="EVB31" s="25"/>
      <c r="EVC31" s="25"/>
      <c r="EVD31" s="25"/>
      <c r="EVE31" s="25"/>
      <c r="EVF31" s="25"/>
      <c r="EVG31" s="25"/>
      <c r="EVH31" s="25"/>
      <c r="EVI31" s="25"/>
      <c r="EVJ31" s="25"/>
      <c r="EVK31" s="25"/>
      <c r="EVL31" s="25"/>
      <c r="EVM31" s="25"/>
      <c r="EVN31" s="25"/>
      <c r="EVO31" s="25"/>
      <c r="EVP31" s="25"/>
      <c r="EVQ31" s="25"/>
      <c r="EVR31" s="25"/>
      <c r="EVS31" s="25"/>
      <c r="EVT31" s="25"/>
      <c r="EVU31" s="25"/>
      <c r="EVV31" s="25"/>
      <c r="EVW31" s="25"/>
      <c r="EVX31" s="25"/>
      <c r="EVY31" s="25"/>
      <c r="EVZ31" s="25"/>
      <c r="EWA31" s="25"/>
      <c r="EWB31" s="25"/>
      <c r="EWC31" s="25"/>
      <c r="EWD31" s="25"/>
      <c r="EWE31" s="25"/>
      <c r="EWF31" s="25"/>
      <c r="EWG31" s="25"/>
      <c r="EWH31" s="25"/>
      <c r="EWI31" s="25"/>
      <c r="EWJ31" s="25"/>
      <c r="EWK31" s="25"/>
      <c r="EWL31" s="25"/>
      <c r="EWM31" s="25"/>
      <c r="EWN31" s="25"/>
      <c r="EWO31" s="25"/>
      <c r="EWP31" s="25"/>
      <c r="EWQ31" s="25"/>
      <c r="EWR31" s="25"/>
      <c r="EWS31" s="25"/>
      <c r="EWT31" s="25"/>
      <c r="EWU31" s="25"/>
      <c r="EWV31" s="25"/>
      <c r="EWW31" s="25"/>
      <c r="EWX31" s="25"/>
      <c r="EWY31" s="25"/>
      <c r="EWZ31" s="25"/>
      <c r="EXA31" s="25"/>
      <c r="EXB31" s="25"/>
      <c r="EXC31" s="25"/>
      <c r="EXD31" s="25"/>
      <c r="EXE31" s="25"/>
      <c r="EXF31" s="25"/>
      <c r="EXG31" s="25"/>
      <c r="EXH31" s="25"/>
      <c r="EXI31" s="25"/>
      <c r="EXJ31" s="25"/>
      <c r="EXK31" s="25"/>
      <c r="EXL31" s="25"/>
      <c r="EXM31" s="25"/>
      <c r="EXN31" s="25"/>
      <c r="EXO31" s="25"/>
      <c r="EXP31" s="25"/>
      <c r="EXQ31" s="25"/>
      <c r="EXR31" s="25"/>
      <c r="EXS31" s="25"/>
      <c r="EXT31" s="25"/>
      <c r="EXU31" s="25"/>
      <c r="EXV31" s="25"/>
      <c r="EXW31" s="25"/>
      <c r="EXX31" s="25"/>
      <c r="EXY31" s="25"/>
      <c r="EXZ31" s="25"/>
      <c r="EYA31" s="25"/>
      <c r="EYB31" s="25"/>
      <c r="EYC31" s="25"/>
      <c r="EYD31" s="25"/>
      <c r="EYE31" s="25"/>
      <c r="EYF31" s="25"/>
      <c r="EYG31" s="25"/>
      <c r="EYH31" s="25"/>
      <c r="EYI31" s="25"/>
      <c r="EYJ31" s="25"/>
      <c r="EYK31" s="25"/>
      <c r="EYL31" s="25"/>
      <c r="EYM31" s="25"/>
      <c r="EYN31" s="25"/>
      <c r="EYO31" s="25"/>
      <c r="EYP31" s="25"/>
      <c r="EYQ31" s="25"/>
      <c r="EYR31" s="25"/>
      <c r="EYS31" s="25"/>
      <c r="EYT31" s="25"/>
      <c r="EYU31" s="25"/>
      <c r="EYV31" s="25"/>
      <c r="EYW31" s="25"/>
      <c r="EYX31" s="25"/>
      <c r="EYY31" s="25"/>
      <c r="EYZ31" s="25"/>
      <c r="EZA31" s="25"/>
      <c r="EZB31" s="25"/>
      <c r="EZC31" s="25"/>
      <c r="EZD31" s="25"/>
      <c r="EZE31" s="25"/>
      <c r="EZF31" s="25"/>
      <c r="EZG31" s="25"/>
      <c r="EZH31" s="25"/>
      <c r="EZI31" s="25"/>
      <c r="EZJ31" s="25"/>
      <c r="EZK31" s="25"/>
      <c r="EZL31" s="25"/>
      <c r="EZM31" s="25"/>
      <c r="EZN31" s="25"/>
      <c r="EZO31" s="25"/>
      <c r="EZP31" s="25"/>
      <c r="EZQ31" s="25"/>
      <c r="EZR31" s="25"/>
      <c r="EZS31" s="25"/>
      <c r="EZT31" s="25"/>
      <c r="EZU31" s="25"/>
      <c r="EZV31" s="25"/>
      <c r="EZW31" s="25"/>
      <c r="EZX31" s="25"/>
      <c r="EZY31" s="25"/>
      <c r="EZZ31" s="25"/>
      <c r="FAA31" s="25"/>
      <c r="FAB31" s="25"/>
      <c r="FAC31" s="25"/>
      <c r="FAD31" s="25"/>
      <c r="FAE31" s="25"/>
      <c r="FAF31" s="25"/>
      <c r="FAG31" s="25"/>
      <c r="FAH31" s="25"/>
      <c r="FAI31" s="25"/>
      <c r="FAJ31" s="25"/>
      <c r="FAK31" s="25"/>
      <c r="FAL31" s="25"/>
      <c r="FAM31" s="25"/>
      <c r="FAN31" s="25"/>
      <c r="FAO31" s="25"/>
      <c r="FAP31" s="25"/>
      <c r="FAQ31" s="25"/>
      <c r="FAR31" s="25"/>
      <c r="FAS31" s="25"/>
      <c r="FAT31" s="25"/>
      <c r="FAU31" s="25"/>
      <c r="FAV31" s="25"/>
      <c r="FAW31" s="25"/>
      <c r="FAX31" s="25"/>
      <c r="FAY31" s="25"/>
      <c r="FAZ31" s="25"/>
      <c r="FBA31" s="25"/>
      <c r="FBB31" s="25"/>
      <c r="FBC31" s="25"/>
      <c r="FBD31" s="25"/>
      <c r="FBE31" s="25"/>
      <c r="FBF31" s="25"/>
      <c r="FBG31" s="25"/>
      <c r="FBH31" s="25"/>
      <c r="FBI31" s="25"/>
      <c r="FBJ31" s="25"/>
      <c r="FBK31" s="25"/>
      <c r="FBL31" s="25"/>
      <c r="FBM31" s="25"/>
      <c r="FBN31" s="25"/>
      <c r="FBO31" s="25"/>
      <c r="FBP31" s="25"/>
      <c r="FBQ31" s="25"/>
      <c r="FBR31" s="25"/>
      <c r="FBS31" s="25"/>
      <c r="FBT31" s="25"/>
      <c r="FBU31" s="25"/>
      <c r="FBV31" s="25"/>
      <c r="FBW31" s="25"/>
      <c r="FBX31" s="25"/>
      <c r="FBY31" s="25"/>
      <c r="FBZ31" s="25"/>
      <c r="FCA31" s="25"/>
      <c r="FCB31" s="25"/>
      <c r="FCC31" s="25"/>
      <c r="FCD31" s="25"/>
      <c r="FCE31" s="25"/>
      <c r="FCF31" s="25"/>
      <c r="FCG31" s="25"/>
      <c r="FCH31" s="25"/>
      <c r="FCI31" s="25"/>
      <c r="FCJ31" s="25"/>
      <c r="FCK31" s="25"/>
      <c r="FCL31" s="25"/>
      <c r="FCM31" s="25"/>
      <c r="FCN31" s="25"/>
      <c r="FCO31" s="25"/>
      <c r="FCP31" s="25"/>
      <c r="FCQ31" s="25"/>
      <c r="FCR31" s="25"/>
      <c r="FCS31" s="25"/>
      <c r="FCT31" s="25"/>
      <c r="FCU31" s="25"/>
      <c r="FCV31" s="25"/>
      <c r="FCW31" s="25"/>
      <c r="FCX31" s="25"/>
      <c r="FCY31" s="25"/>
      <c r="FCZ31" s="25"/>
      <c r="FDA31" s="25"/>
      <c r="FDB31" s="25"/>
      <c r="FDC31" s="25"/>
      <c r="FDD31" s="25"/>
      <c r="FDE31" s="25"/>
      <c r="FDF31" s="25"/>
      <c r="FDG31" s="25"/>
      <c r="FDH31" s="25"/>
      <c r="FDI31" s="25"/>
      <c r="FDJ31" s="25"/>
      <c r="FDK31" s="25"/>
      <c r="FDL31" s="25"/>
      <c r="FDM31" s="25"/>
      <c r="FDN31" s="25"/>
      <c r="FDO31" s="25"/>
      <c r="FDP31" s="25"/>
      <c r="FDQ31" s="25"/>
      <c r="FDR31" s="25"/>
      <c r="FDS31" s="25"/>
      <c r="FDT31" s="25"/>
      <c r="FDU31" s="25"/>
      <c r="FDV31" s="25"/>
      <c r="FDW31" s="25"/>
      <c r="FDX31" s="25"/>
      <c r="FDY31" s="25"/>
      <c r="FDZ31" s="25"/>
      <c r="FEA31" s="25"/>
      <c r="FEB31" s="25"/>
      <c r="FEC31" s="25"/>
      <c r="FED31" s="25"/>
      <c r="FEE31" s="25"/>
      <c r="FEF31" s="25"/>
      <c r="FEG31" s="25"/>
      <c r="FEH31" s="25"/>
      <c r="FEI31" s="25"/>
      <c r="FEJ31" s="25"/>
      <c r="FEK31" s="25"/>
      <c r="FEL31" s="25"/>
      <c r="FEM31" s="25"/>
      <c r="FEN31" s="25"/>
      <c r="FEO31" s="25"/>
      <c r="FEP31" s="25"/>
      <c r="FEQ31" s="25"/>
      <c r="FER31" s="25"/>
      <c r="FES31" s="25"/>
      <c r="FET31" s="25"/>
      <c r="FEU31" s="25"/>
      <c r="FEV31" s="25"/>
      <c r="FEW31" s="25"/>
      <c r="FEX31" s="25"/>
      <c r="FEY31" s="25"/>
      <c r="FEZ31" s="25"/>
      <c r="FFA31" s="25"/>
      <c r="FFB31" s="25"/>
      <c r="FFC31" s="25"/>
      <c r="FFD31" s="25"/>
      <c r="FFE31" s="25"/>
      <c r="FFF31" s="25"/>
      <c r="FFG31" s="25"/>
      <c r="FFH31" s="25"/>
      <c r="FFI31" s="25"/>
      <c r="FFJ31" s="25"/>
      <c r="FFK31" s="25"/>
      <c r="FFL31" s="25"/>
      <c r="FFM31" s="25"/>
      <c r="FFN31" s="25"/>
      <c r="FFO31" s="25"/>
      <c r="FFP31" s="25"/>
      <c r="FFQ31" s="25"/>
      <c r="FFR31" s="25"/>
      <c r="FFS31" s="25"/>
      <c r="FFT31" s="25"/>
      <c r="FFU31" s="25"/>
      <c r="FFV31" s="25"/>
      <c r="FFW31" s="25"/>
      <c r="FFX31" s="25"/>
      <c r="FFY31" s="25"/>
      <c r="FFZ31" s="25"/>
      <c r="FGA31" s="25"/>
      <c r="FGB31" s="25"/>
      <c r="FGC31" s="25"/>
      <c r="FGD31" s="25"/>
      <c r="FGE31" s="25"/>
      <c r="FGF31" s="25"/>
      <c r="FGG31" s="25"/>
      <c r="FGH31" s="25"/>
      <c r="FGI31" s="25"/>
      <c r="FGJ31" s="25"/>
      <c r="FGK31" s="25"/>
      <c r="FGL31" s="25"/>
      <c r="FGM31" s="25"/>
      <c r="FGN31" s="25"/>
      <c r="FGO31" s="25"/>
      <c r="FGP31" s="25"/>
      <c r="FGQ31" s="25"/>
      <c r="FGR31" s="25"/>
      <c r="FGS31" s="25"/>
      <c r="FGT31" s="25"/>
      <c r="FGU31" s="25"/>
      <c r="FGV31" s="25"/>
      <c r="FGW31" s="25"/>
      <c r="FGX31" s="25"/>
      <c r="FGY31" s="25"/>
      <c r="FGZ31" s="25"/>
      <c r="FHA31" s="25"/>
      <c r="FHB31" s="25"/>
      <c r="FHC31" s="25"/>
      <c r="FHD31" s="25"/>
      <c r="FHE31" s="25"/>
      <c r="FHF31" s="25"/>
      <c r="FHG31" s="25"/>
      <c r="FHH31" s="25"/>
      <c r="FHI31" s="25"/>
      <c r="FHJ31" s="25"/>
      <c r="FHK31" s="25"/>
      <c r="FHL31" s="25"/>
      <c r="FHM31" s="25"/>
      <c r="FHN31" s="25"/>
      <c r="FHO31" s="25"/>
      <c r="FHP31" s="25"/>
      <c r="FHQ31" s="25"/>
      <c r="FHR31" s="25"/>
      <c r="FHS31" s="25"/>
      <c r="FHT31" s="25"/>
      <c r="FHU31" s="25"/>
      <c r="FHV31" s="25"/>
      <c r="FHW31" s="25"/>
      <c r="FHX31" s="25"/>
      <c r="FHY31" s="25"/>
      <c r="FHZ31" s="25"/>
      <c r="FIA31" s="25"/>
      <c r="FIB31" s="25"/>
      <c r="FIC31" s="25"/>
      <c r="FID31" s="25"/>
      <c r="FIE31" s="25"/>
      <c r="FIF31" s="25"/>
      <c r="FIG31" s="25"/>
      <c r="FIH31" s="25"/>
      <c r="FII31" s="25"/>
      <c r="FIJ31" s="25"/>
      <c r="FIK31" s="25"/>
      <c r="FIL31" s="25"/>
      <c r="FIM31" s="25"/>
      <c r="FIN31" s="25"/>
      <c r="FIO31" s="25"/>
      <c r="FIP31" s="25"/>
      <c r="FIQ31" s="25"/>
      <c r="FIR31" s="25"/>
      <c r="FIS31" s="25"/>
      <c r="FIT31" s="25"/>
      <c r="FIU31" s="25"/>
      <c r="FIV31" s="25"/>
      <c r="FIW31" s="25"/>
      <c r="FIX31" s="25"/>
      <c r="FIY31" s="25"/>
      <c r="FIZ31" s="25"/>
      <c r="FJA31" s="25"/>
      <c r="FJB31" s="25"/>
      <c r="FJC31" s="25"/>
      <c r="FJD31" s="25"/>
      <c r="FJE31" s="25"/>
      <c r="FJF31" s="25"/>
      <c r="FJG31" s="25"/>
      <c r="FJH31" s="25"/>
      <c r="FJI31" s="25"/>
      <c r="FJJ31" s="25"/>
      <c r="FJK31" s="25"/>
      <c r="FJL31" s="25"/>
      <c r="FJM31" s="25"/>
      <c r="FJN31" s="25"/>
      <c r="FJO31" s="25"/>
      <c r="FJP31" s="25"/>
      <c r="FJQ31" s="25"/>
      <c r="FJR31" s="25"/>
      <c r="FJS31" s="25"/>
      <c r="FJT31" s="25"/>
      <c r="FJU31" s="25"/>
      <c r="FJV31" s="25"/>
      <c r="FJW31" s="25"/>
      <c r="FJX31" s="25"/>
      <c r="FJY31" s="25"/>
      <c r="FJZ31" s="25"/>
      <c r="FKA31" s="25"/>
      <c r="FKB31" s="25"/>
      <c r="FKC31" s="25"/>
      <c r="FKD31" s="25"/>
      <c r="FKE31" s="25"/>
      <c r="FKF31" s="25"/>
      <c r="FKG31" s="25"/>
      <c r="FKH31" s="25"/>
      <c r="FKI31" s="25"/>
      <c r="FKJ31" s="25"/>
      <c r="FKK31" s="25"/>
      <c r="FKL31" s="25"/>
      <c r="FKM31" s="25"/>
      <c r="FKN31" s="25"/>
      <c r="FKO31" s="25"/>
      <c r="FKP31" s="25"/>
      <c r="FKQ31" s="25"/>
      <c r="FKR31" s="25"/>
      <c r="FKS31" s="25"/>
      <c r="FKT31" s="25"/>
      <c r="FKU31" s="25"/>
      <c r="FKV31" s="25"/>
      <c r="FKW31" s="25"/>
      <c r="FKX31" s="25"/>
      <c r="FKY31" s="25"/>
      <c r="FKZ31" s="25"/>
      <c r="FLA31" s="25"/>
      <c r="FLB31" s="25"/>
      <c r="FLC31" s="25"/>
      <c r="FLD31" s="25"/>
      <c r="FLE31" s="25"/>
      <c r="FLF31" s="25"/>
      <c r="FLG31" s="25"/>
      <c r="FLH31" s="25"/>
      <c r="FLI31" s="25"/>
      <c r="FLJ31" s="25"/>
      <c r="FLK31" s="25"/>
      <c r="FLL31" s="25"/>
      <c r="FLM31" s="25"/>
      <c r="FLN31" s="25"/>
      <c r="FLO31" s="25"/>
      <c r="FLP31" s="25"/>
      <c r="FLQ31" s="25"/>
      <c r="FLR31" s="25"/>
      <c r="FLS31" s="25"/>
      <c r="FLT31" s="25"/>
      <c r="FLU31" s="25"/>
      <c r="FLV31" s="25"/>
      <c r="FLW31" s="25"/>
      <c r="FLX31" s="25"/>
      <c r="FLY31" s="25"/>
      <c r="FLZ31" s="25"/>
      <c r="FMA31" s="25"/>
      <c r="FMB31" s="25"/>
      <c r="FMC31" s="25"/>
      <c r="FMD31" s="25"/>
      <c r="FME31" s="25"/>
      <c r="FMF31" s="25"/>
      <c r="FMG31" s="25"/>
      <c r="FMH31" s="25"/>
      <c r="FMI31" s="25"/>
      <c r="FMJ31" s="25"/>
      <c r="FMK31" s="25"/>
      <c r="FML31" s="25"/>
      <c r="FMM31" s="25"/>
      <c r="FMN31" s="25"/>
      <c r="FMO31" s="25"/>
      <c r="FMP31" s="25"/>
      <c r="FMQ31" s="25"/>
      <c r="FMR31" s="25"/>
      <c r="FMS31" s="25"/>
      <c r="FMT31" s="25"/>
      <c r="FMU31" s="25"/>
      <c r="FMV31" s="25"/>
      <c r="FMW31" s="25"/>
      <c r="FMX31" s="25"/>
      <c r="FMY31" s="25"/>
      <c r="FMZ31" s="25"/>
      <c r="FNA31" s="25"/>
      <c r="FNB31" s="25"/>
      <c r="FNC31" s="25"/>
      <c r="FND31" s="25"/>
      <c r="FNE31" s="25"/>
      <c r="FNF31" s="25"/>
      <c r="FNG31" s="25"/>
      <c r="FNH31" s="25"/>
      <c r="FNI31" s="25"/>
      <c r="FNJ31" s="25"/>
      <c r="FNK31" s="25"/>
      <c r="FNL31" s="25"/>
      <c r="FNM31" s="25"/>
      <c r="FNN31" s="25"/>
      <c r="FNO31" s="25"/>
      <c r="FNP31" s="25"/>
      <c r="FNQ31" s="25"/>
      <c r="FNR31" s="25"/>
      <c r="FNS31" s="25"/>
      <c r="FNT31" s="25"/>
      <c r="FNU31" s="25"/>
      <c r="FNV31" s="25"/>
      <c r="FNW31" s="25"/>
      <c r="FNX31" s="25"/>
      <c r="FNY31" s="25"/>
      <c r="FNZ31" s="25"/>
      <c r="FOA31" s="25"/>
      <c r="FOB31" s="25"/>
      <c r="FOC31" s="25"/>
      <c r="FOD31" s="25"/>
      <c r="FOE31" s="25"/>
      <c r="FOF31" s="25"/>
      <c r="FOG31" s="25"/>
      <c r="FOH31" s="25"/>
      <c r="FOI31" s="25"/>
      <c r="FOJ31" s="25"/>
      <c r="FOK31" s="25"/>
      <c r="FOL31" s="25"/>
      <c r="FOM31" s="25"/>
      <c r="FON31" s="25"/>
      <c r="FOO31" s="25"/>
      <c r="FOP31" s="25"/>
      <c r="FOQ31" s="25"/>
      <c r="FOR31" s="25"/>
      <c r="FOS31" s="25"/>
      <c r="FOT31" s="25"/>
      <c r="FOU31" s="25"/>
      <c r="FOV31" s="25"/>
      <c r="FOW31" s="25"/>
      <c r="FOX31" s="25"/>
      <c r="FOY31" s="25"/>
      <c r="FOZ31" s="25"/>
      <c r="FPA31" s="25"/>
      <c r="FPB31" s="25"/>
      <c r="FPC31" s="25"/>
      <c r="FPD31" s="25"/>
      <c r="FPE31" s="25"/>
      <c r="FPF31" s="25"/>
      <c r="FPG31" s="25"/>
      <c r="FPH31" s="25"/>
      <c r="FPI31" s="25"/>
      <c r="FPJ31" s="25"/>
      <c r="FPK31" s="25"/>
      <c r="FPL31" s="25"/>
      <c r="FPM31" s="25"/>
      <c r="FPN31" s="25"/>
      <c r="FPO31" s="25"/>
      <c r="FPP31" s="25"/>
      <c r="FPQ31" s="25"/>
      <c r="FPR31" s="25"/>
      <c r="FPS31" s="25"/>
      <c r="FPT31" s="25"/>
      <c r="FPU31" s="25"/>
      <c r="FPV31" s="25"/>
      <c r="FPW31" s="25"/>
      <c r="FPX31" s="25"/>
      <c r="FPY31" s="25"/>
      <c r="FPZ31" s="25"/>
      <c r="FQA31" s="25"/>
      <c r="FQB31" s="25"/>
      <c r="FQC31" s="25"/>
      <c r="FQD31" s="25"/>
      <c r="FQE31" s="25"/>
      <c r="FQF31" s="25"/>
      <c r="FQG31" s="25"/>
      <c r="FQH31" s="25"/>
      <c r="FQI31" s="25"/>
      <c r="FQJ31" s="25"/>
      <c r="FQK31" s="25"/>
      <c r="FQL31" s="25"/>
      <c r="FQM31" s="25"/>
      <c r="FQN31" s="25"/>
      <c r="FQO31" s="25"/>
      <c r="FQP31" s="25"/>
      <c r="FQQ31" s="25"/>
      <c r="FQR31" s="25"/>
      <c r="FQS31" s="25"/>
      <c r="FQT31" s="25"/>
      <c r="FQU31" s="25"/>
      <c r="FQV31" s="25"/>
      <c r="FQW31" s="25"/>
      <c r="FQX31" s="25"/>
      <c r="FQY31" s="25"/>
      <c r="FQZ31" s="25"/>
      <c r="FRA31" s="25"/>
      <c r="FRB31" s="25"/>
      <c r="FRC31" s="25"/>
      <c r="FRD31" s="25"/>
      <c r="FRE31" s="25"/>
      <c r="FRF31" s="25"/>
      <c r="FRG31" s="25"/>
      <c r="FRH31" s="25"/>
      <c r="FRI31" s="25"/>
      <c r="FRJ31" s="25"/>
      <c r="FRK31" s="25"/>
      <c r="FRL31" s="25"/>
      <c r="FRM31" s="25"/>
      <c r="FRN31" s="25"/>
      <c r="FRO31" s="25"/>
      <c r="FRP31" s="25"/>
      <c r="FRQ31" s="25"/>
      <c r="FRR31" s="25"/>
      <c r="FRS31" s="25"/>
      <c r="FRT31" s="25"/>
      <c r="FRU31" s="25"/>
      <c r="FRV31" s="25"/>
      <c r="FRW31" s="25"/>
      <c r="FRX31" s="25"/>
      <c r="FRY31" s="25"/>
      <c r="FRZ31" s="25"/>
      <c r="FSA31" s="25"/>
      <c r="FSB31" s="25"/>
      <c r="FSC31" s="25"/>
      <c r="FSD31" s="25"/>
      <c r="FSE31" s="25"/>
      <c r="FSF31" s="25"/>
      <c r="FSG31" s="25"/>
      <c r="FSH31" s="25"/>
      <c r="FSI31" s="25"/>
      <c r="FSJ31" s="25"/>
      <c r="FSK31" s="25"/>
      <c r="FSL31" s="25"/>
      <c r="FSM31" s="25"/>
      <c r="FSN31" s="25"/>
      <c r="FSO31" s="25"/>
      <c r="FSP31" s="25"/>
      <c r="FSQ31" s="25"/>
      <c r="FSR31" s="25"/>
      <c r="FSS31" s="25"/>
      <c r="FST31" s="25"/>
      <c r="FSU31" s="25"/>
      <c r="FSV31" s="25"/>
      <c r="FSW31" s="25"/>
      <c r="FSX31" s="25"/>
      <c r="FSY31" s="25"/>
      <c r="FSZ31" s="25"/>
      <c r="FTA31" s="25"/>
      <c r="FTB31" s="25"/>
      <c r="FTC31" s="25"/>
      <c r="FTD31" s="25"/>
      <c r="FTE31" s="25"/>
      <c r="FTF31" s="25"/>
      <c r="FTG31" s="25"/>
      <c r="FTH31" s="25"/>
      <c r="FTI31" s="25"/>
      <c r="FTJ31" s="25"/>
      <c r="FTK31" s="25"/>
      <c r="FTL31" s="25"/>
      <c r="FTM31" s="25"/>
      <c r="FTN31" s="25"/>
      <c r="FTO31" s="25"/>
      <c r="FTP31" s="25"/>
      <c r="FTQ31" s="25"/>
      <c r="FTR31" s="25"/>
      <c r="FTS31" s="25"/>
      <c r="FTT31" s="25"/>
      <c r="FTU31" s="25"/>
      <c r="FTV31" s="25"/>
      <c r="FTW31" s="25"/>
      <c r="FTX31" s="25"/>
      <c r="FTY31" s="25"/>
      <c r="FTZ31" s="25"/>
      <c r="FUA31" s="25"/>
      <c r="FUB31" s="25"/>
      <c r="FUC31" s="25"/>
      <c r="FUD31" s="25"/>
      <c r="FUE31" s="25"/>
      <c r="FUF31" s="25"/>
      <c r="FUG31" s="25"/>
      <c r="FUH31" s="25"/>
      <c r="FUI31" s="25"/>
      <c r="FUJ31" s="25"/>
      <c r="FUK31" s="25"/>
      <c r="FUL31" s="25"/>
      <c r="FUM31" s="25"/>
      <c r="FUN31" s="25"/>
      <c r="FUO31" s="25"/>
      <c r="FUP31" s="25"/>
      <c r="FUQ31" s="25"/>
      <c r="FUR31" s="25"/>
      <c r="FUS31" s="25"/>
      <c r="FUT31" s="25"/>
      <c r="FUU31" s="25"/>
      <c r="FUV31" s="25"/>
      <c r="FUW31" s="25"/>
      <c r="FUX31" s="25"/>
      <c r="FUY31" s="25"/>
      <c r="FUZ31" s="25"/>
      <c r="FVA31" s="25"/>
      <c r="FVB31" s="25"/>
      <c r="FVC31" s="25"/>
      <c r="FVD31" s="25"/>
      <c r="FVE31" s="25"/>
      <c r="FVF31" s="25"/>
      <c r="FVG31" s="25"/>
      <c r="FVH31" s="25"/>
      <c r="FVI31" s="25"/>
      <c r="FVJ31" s="25"/>
      <c r="FVK31" s="25"/>
      <c r="FVL31" s="25"/>
      <c r="FVM31" s="25"/>
      <c r="FVN31" s="25"/>
      <c r="FVO31" s="25"/>
      <c r="FVP31" s="25"/>
      <c r="FVQ31" s="25"/>
      <c r="FVR31" s="25"/>
      <c r="FVS31" s="25"/>
      <c r="FVT31" s="25"/>
      <c r="FVU31" s="25"/>
      <c r="FVV31" s="25"/>
      <c r="FVW31" s="25"/>
      <c r="FVX31" s="25"/>
      <c r="FVY31" s="25"/>
      <c r="FVZ31" s="25"/>
      <c r="FWA31" s="25"/>
      <c r="FWB31" s="25"/>
      <c r="FWC31" s="25"/>
      <c r="FWD31" s="25"/>
      <c r="FWE31" s="25"/>
      <c r="FWF31" s="25"/>
      <c r="FWG31" s="25"/>
      <c r="FWH31" s="25"/>
      <c r="FWI31" s="25"/>
      <c r="FWJ31" s="25"/>
      <c r="FWK31" s="25"/>
      <c r="FWL31" s="25"/>
      <c r="FWM31" s="25"/>
      <c r="FWN31" s="25"/>
      <c r="FWO31" s="25"/>
      <c r="FWP31" s="25"/>
      <c r="FWQ31" s="25"/>
      <c r="FWR31" s="25"/>
      <c r="FWS31" s="25"/>
      <c r="FWT31" s="25"/>
      <c r="FWU31" s="25"/>
      <c r="FWV31" s="25"/>
      <c r="FWW31" s="25"/>
      <c r="FWX31" s="25"/>
      <c r="FWY31" s="25"/>
      <c r="FWZ31" s="25"/>
      <c r="FXA31" s="25"/>
      <c r="FXB31" s="25"/>
      <c r="FXC31" s="25"/>
      <c r="FXD31" s="25"/>
      <c r="FXE31" s="25"/>
      <c r="FXF31" s="25"/>
      <c r="FXG31" s="25"/>
      <c r="FXH31" s="25"/>
      <c r="FXI31" s="25"/>
      <c r="FXJ31" s="25"/>
      <c r="FXK31" s="25"/>
      <c r="FXL31" s="25"/>
      <c r="FXM31" s="25"/>
      <c r="FXN31" s="25"/>
      <c r="FXO31" s="25"/>
      <c r="FXP31" s="25"/>
      <c r="FXQ31" s="25"/>
      <c r="FXR31" s="25"/>
      <c r="FXS31" s="25"/>
      <c r="FXT31" s="25"/>
      <c r="FXU31" s="25"/>
      <c r="FXV31" s="25"/>
      <c r="FXW31" s="25"/>
      <c r="FXX31" s="25"/>
      <c r="FXY31" s="25"/>
      <c r="FXZ31" s="25"/>
      <c r="FYA31" s="25"/>
      <c r="FYB31" s="25"/>
      <c r="FYC31" s="25"/>
      <c r="FYD31" s="25"/>
      <c r="FYE31" s="25"/>
      <c r="FYF31" s="25"/>
      <c r="FYG31" s="25"/>
      <c r="FYH31" s="25"/>
      <c r="FYI31" s="25"/>
      <c r="FYJ31" s="25"/>
      <c r="FYK31" s="25"/>
      <c r="FYL31" s="25"/>
      <c r="FYM31" s="25"/>
      <c r="FYN31" s="25"/>
      <c r="FYO31" s="25"/>
      <c r="FYP31" s="25"/>
      <c r="FYQ31" s="25"/>
      <c r="FYR31" s="25"/>
      <c r="FYS31" s="25"/>
      <c r="FYT31" s="25"/>
      <c r="FYU31" s="25"/>
      <c r="FYV31" s="25"/>
      <c r="FYW31" s="25"/>
      <c r="FYX31" s="25"/>
      <c r="FYY31" s="25"/>
      <c r="FYZ31" s="25"/>
      <c r="FZA31" s="25"/>
      <c r="FZB31" s="25"/>
      <c r="FZC31" s="25"/>
      <c r="FZD31" s="25"/>
      <c r="FZE31" s="25"/>
      <c r="FZF31" s="25"/>
      <c r="FZG31" s="25"/>
      <c r="FZH31" s="25"/>
      <c r="FZI31" s="25"/>
      <c r="FZJ31" s="25"/>
      <c r="FZK31" s="25"/>
      <c r="FZL31" s="25"/>
      <c r="FZM31" s="25"/>
      <c r="FZN31" s="25"/>
      <c r="FZO31" s="25"/>
      <c r="FZP31" s="25"/>
      <c r="FZQ31" s="25"/>
      <c r="FZR31" s="25"/>
      <c r="FZS31" s="25"/>
      <c r="FZT31" s="25"/>
      <c r="FZU31" s="25"/>
      <c r="FZV31" s="25"/>
      <c r="FZW31" s="25"/>
      <c r="FZX31" s="25"/>
      <c r="FZY31" s="25"/>
      <c r="FZZ31" s="25"/>
      <c r="GAA31" s="25"/>
      <c r="GAB31" s="25"/>
      <c r="GAC31" s="25"/>
      <c r="GAD31" s="25"/>
      <c r="GAE31" s="25"/>
      <c r="GAF31" s="25"/>
      <c r="GAG31" s="25"/>
      <c r="GAH31" s="25"/>
      <c r="GAI31" s="25"/>
      <c r="GAJ31" s="25"/>
      <c r="GAK31" s="25"/>
      <c r="GAL31" s="25"/>
      <c r="GAM31" s="25"/>
      <c r="GAN31" s="25"/>
      <c r="GAO31" s="25"/>
      <c r="GAP31" s="25"/>
      <c r="GAQ31" s="25"/>
      <c r="GAR31" s="25"/>
      <c r="GAS31" s="25"/>
      <c r="GAT31" s="25"/>
      <c r="GAU31" s="25"/>
      <c r="GAV31" s="25"/>
      <c r="GAW31" s="25"/>
      <c r="GAX31" s="25"/>
      <c r="GAY31" s="25"/>
      <c r="GAZ31" s="25"/>
      <c r="GBA31" s="25"/>
      <c r="GBB31" s="25"/>
      <c r="GBC31" s="25"/>
      <c r="GBD31" s="25"/>
      <c r="GBE31" s="25"/>
      <c r="GBF31" s="25"/>
      <c r="GBG31" s="25"/>
      <c r="GBH31" s="25"/>
      <c r="GBI31" s="25"/>
      <c r="GBJ31" s="25"/>
      <c r="GBK31" s="25"/>
      <c r="GBL31" s="25"/>
      <c r="GBM31" s="25"/>
      <c r="GBN31" s="25"/>
      <c r="GBO31" s="25"/>
      <c r="GBP31" s="25"/>
      <c r="GBQ31" s="25"/>
      <c r="GBR31" s="25"/>
      <c r="GBS31" s="25"/>
      <c r="GBT31" s="25"/>
      <c r="GBU31" s="25"/>
      <c r="GBV31" s="25"/>
      <c r="GBW31" s="25"/>
      <c r="GBX31" s="25"/>
      <c r="GBY31" s="25"/>
      <c r="GBZ31" s="25"/>
      <c r="GCA31" s="25"/>
      <c r="GCB31" s="25"/>
      <c r="GCC31" s="25"/>
      <c r="GCD31" s="25"/>
      <c r="GCE31" s="25"/>
      <c r="GCF31" s="25"/>
      <c r="GCG31" s="25"/>
      <c r="GCH31" s="25"/>
      <c r="GCI31" s="25"/>
      <c r="GCJ31" s="25"/>
      <c r="GCK31" s="25"/>
      <c r="GCL31" s="25"/>
      <c r="GCM31" s="25"/>
      <c r="GCN31" s="25"/>
      <c r="GCO31" s="25"/>
      <c r="GCP31" s="25"/>
      <c r="GCQ31" s="25"/>
      <c r="GCR31" s="25"/>
      <c r="GCS31" s="25"/>
      <c r="GCT31" s="25"/>
      <c r="GCU31" s="25"/>
      <c r="GCV31" s="25"/>
      <c r="GCW31" s="25"/>
      <c r="GCX31" s="25"/>
      <c r="GCY31" s="25"/>
      <c r="GCZ31" s="25"/>
      <c r="GDA31" s="25"/>
      <c r="GDB31" s="25"/>
      <c r="GDC31" s="25"/>
      <c r="GDD31" s="25"/>
      <c r="GDE31" s="25"/>
      <c r="GDF31" s="25"/>
      <c r="GDG31" s="25"/>
      <c r="GDH31" s="25"/>
      <c r="GDI31" s="25"/>
      <c r="GDJ31" s="25"/>
      <c r="GDK31" s="25"/>
      <c r="GDL31" s="25"/>
      <c r="GDM31" s="25"/>
      <c r="GDN31" s="25"/>
      <c r="GDO31" s="25"/>
      <c r="GDP31" s="25"/>
      <c r="GDQ31" s="25"/>
      <c r="GDR31" s="25"/>
      <c r="GDS31" s="25"/>
      <c r="GDT31" s="25"/>
      <c r="GDU31" s="25"/>
      <c r="GDV31" s="25"/>
      <c r="GDW31" s="25"/>
      <c r="GDX31" s="25"/>
      <c r="GDY31" s="25"/>
      <c r="GDZ31" s="25"/>
      <c r="GEA31" s="25"/>
      <c r="GEB31" s="25"/>
      <c r="GEC31" s="25"/>
      <c r="GED31" s="25"/>
      <c r="GEE31" s="25"/>
      <c r="GEF31" s="25"/>
      <c r="GEG31" s="25"/>
      <c r="GEH31" s="25"/>
      <c r="GEI31" s="25"/>
      <c r="GEJ31" s="25"/>
      <c r="GEK31" s="25"/>
      <c r="GEL31" s="25"/>
      <c r="GEM31" s="25"/>
      <c r="GEN31" s="25"/>
      <c r="GEO31" s="25"/>
      <c r="GEP31" s="25"/>
      <c r="GEQ31" s="25"/>
      <c r="GER31" s="25"/>
      <c r="GES31" s="25"/>
      <c r="GET31" s="25"/>
      <c r="GEU31" s="25"/>
      <c r="GEV31" s="25"/>
      <c r="GEW31" s="25"/>
      <c r="GEX31" s="25"/>
      <c r="GEY31" s="25"/>
      <c r="GEZ31" s="25"/>
      <c r="GFA31" s="25"/>
      <c r="GFB31" s="25"/>
      <c r="GFC31" s="25"/>
      <c r="GFD31" s="25"/>
      <c r="GFE31" s="25"/>
      <c r="GFF31" s="25"/>
      <c r="GFG31" s="25"/>
      <c r="GFH31" s="25"/>
      <c r="GFI31" s="25"/>
      <c r="GFJ31" s="25"/>
      <c r="GFK31" s="25"/>
      <c r="GFL31" s="25"/>
      <c r="GFM31" s="25"/>
      <c r="GFN31" s="25"/>
      <c r="GFO31" s="25"/>
      <c r="GFP31" s="25"/>
      <c r="GFQ31" s="25"/>
      <c r="GFR31" s="25"/>
      <c r="GFS31" s="25"/>
      <c r="GFT31" s="25"/>
      <c r="GFU31" s="25"/>
      <c r="GFV31" s="25"/>
      <c r="GFW31" s="25"/>
      <c r="GFX31" s="25"/>
      <c r="GFY31" s="25"/>
      <c r="GFZ31" s="25"/>
      <c r="GGA31" s="25"/>
      <c r="GGB31" s="25"/>
      <c r="GGC31" s="25"/>
      <c r="GGD31" s="25"/>
      <c r="GGE31" s="25"/>
      <c r="GGF31" s="25"/>
      <c r="GGG31" s="25"/>
      <c r="GGH31" s="25"/>
      <c r="GGI31" s="25"/>
      <c r="GGJ31" s="25"/>
      <c r="GGK31" s="25"/>
      <c r="GGL31" s="25"/>
      <c r="GGM31" s="25"/>
      <c r="GGN31" s="25"/>
      <c r="GGO31" s="25"/>
      <c r="GGP31" s="25"/>
      <c r="GGQ31" s="25"/>
      <c r="GGR31" s="25"/>
      <c r="GGS31" s="25"/>
      <c r="GGT31" s="25"/>
      <c r="GGU31" s="25"/>
      <c r="GGV31" s="25"/>
      <c r="GGW31" s="25"/>
      <c r="GGX31" s="25"/>
      <c r="GGY31" s="25"/>
      <c r="GGZ31" s="25"/>
      <c r="GHA31" s="25"/>
      <c r="GHB31" s="25"/>
      <c r="GHC31" s="25"/>
      <c r="GHD31" s="25"/>
      <c r="GHE31" s="25"/>
      <c r="GHF31" s="25"/>
      <c r="GHG31" s="25"/>
      <c r="GHH31" s="25"/>
      <c r="GHI31" s="25"/>
      <c r="GHJ31" s="25"/>
      <c r="GHK31" s="25"/>
      <c r="GHL31" s="25"/>
      <c r="GHM31" s="25"/>
      <c r="GHN31" s="25"/>
      <c r="GHO31" s="25"/>
      <c r="GHP31" s="25"/>
      <c r="GHQ31" s="25"/>
      <c r="GHR31" s="25"/>
      <c r="GHS31" s="25"/>
      <c r="GHT31" s="25"/>
      <c r="GHU31" s="25"/>
      <c r="GHV31" s="25"/>
      <c r="GHW31" s="25"/>
      <c r="GHX31" s="25"/>
      <c r="GHY31" s="25"/>
      <c r="GHZ31" s="25"/>
      <c r="GIA31" s="25"/>
      <c r="GIB31" s="25"/>
      <c r="GIC31" s="25"/>
      <c r="GID31" s="25"/>
      <c r="GIE31" s="25"/>
      <c r="GIF31" s="25"/>
      <c r="GIG31" s="25"/>
      <c r="GIH31" s="25"/>
      <c r="GII31" s="25"/>
      <c r="GIJ31" s="25"/>
      <c r="GIK31" s="25"/>
      <c r="GIL31" s="25"/>
      <c r="GIM31" s="25"/>
      <c r="GIN31" s="25"/>
      <c r="GIO31" s="25"/>
      <c r="GIP31" s="25"/>
      <c r="GIQ31" s="25"/>
      <c r="GIR31" s="25"/>
      <c r="GIS31" s="25"/>
      <c r="GIT31" s="25"/>
      <c r="GIU31" s="25"/>
      <c r="GIV31" s="25"/>
      <c r="GIW31" s="25"/>
      <c r="GIX31" s="25"/>
      <c r="GIY31" s="25"/>
      <c r="GIZ31" s="25"/>
      <c r="GJA31" s="25"/>
      <c r="GJB31" s="25"/>
      <c r="GJC31" s="25"/>
      <c r="GJD31" s="25"/>
      <c r="GJE31" s="25"/>
      <c r="GJF31" s="25"/>
      <c r="GJG31" s="25"/>
      <c r="GJH31" s="25"/>
      <c r="GJI31" s="25"/>
      <c r="GJJ31" s="25"/>
      <c r="GJK31" s="25"/>
      <c r="GJL31" s="25"/>
      <c r="GJM31" s="25"/>
      <c r="GJN31" s="25"/>
      <c r="GJO31" s="25"/>
      <c r="GJP31" s="25"/>
      <c r="GJQ31" s="25"/>
      <c r="GJR31" s="25"/>
      <c r="GJS31" s="25"/>
      <c r="GJT31" s="25"/>
      <c r="GJU31" s="25"/>
      <c r="GJV31" s="25"/>
      <c r="GJW31" s="25"/>
      <c r="GJX31" s="25"/>
      <c r="GJY31" s="25"/>
      <c r="GJZ31" s="25"/>
      <c r="GKA31" s="25"/>
      <c r="GKB31" s="25"/>
      <c r="GKC31" s="25"/>
      <c r="GKD31" s="25"/>
      <c r="GKE31" s="25"/>
      <c r="GKF31" s="25"/>
      <c r="GKG31" s="25"/>
      <c r="GKH31" s="25"/>
      <c r="GKI31" s="25"/>
      <c r="GKJ31" s="25"/>
      <c r="GKK31" s="25"/>
      <c r="GKL31" s="25"/>
      <c r="GKM31" s="25"/>
      <c r="GKN31" s="25"/>
      <c r="GKO31" s="25"/>
      <c r="GKP31" s="25"/>
      <c r="GKQ31" s="25"/>
      <c r="GKR31" s="25"/>
      <c r="GKS31" s="25"/>
      <c r="GKT31" s="25"/>
      <c r="GKU31" s="25"/>
      <c r="GKV31" s="25"/>
      <c r="GKW31" s="25"/>
      <c r="GKX31" s="25"/>
      <c r="GKY31" s="25"/>
      <c r="GKZ31" s="25"/>
      <c r="GLA31" s="25"/>
      <c r="GLB31" s="25"/>
      <c r="GLC31" s="25"/>
      <c r="GLD31" s="25"/>
      <c r="GLE31" s="25"/>
      <c r="GLF31" s="25"/>
      <c r="GLG31" s="25"/>
      <c r="GLH31" s="25"/>
      <c r="GLI31" s="25"/>
      <c r="GLJ31" s="25"/>
      <c r="GLK31" s="25"/>
      <c r="GLL31" s="25"/>
      <c r="GLM31" s="25"/>
      <c r="GLN31" s="25"/>
      <c r="GLO31" s="25"/>
      <c r="GLP31" s="25"/>
      <c r="GLQ31" s="25"/>
      <c r="GLR31" s="25"/>
      <c r="GLS31" s="25"/>
      <c r="GLT31" s="25"/>
      <c r="GLU31" s="25"/>
      <c r="GLV31" s="25"/>
      <c r="GLW31" s="25"/>
      <c r="GLX31" s="25"/>
      <c r="GLY31" s="25"/>
      <c r="GLZ31" s="25"/>
      <c r="GMA31" s="25"/>
      <c r="GMB31" s="25"/>
      <c r="GMC31" s="25"/>
      <c r="GMD31" s="25"/>
      <c r="GME31" s="25"/>
      <c r="GMF31" s="25"/>
      <c r="GMG31" s="25"/>
      <c r="GMH31" s="25"/>
      <c r="GMI31" s="25"/>
      <c r="GMJ31" s="25"/>
      <c r="GMK31" s="25"/>
      <c r="GML31" s="25"/>
      <c r="GMM31" s="25"/>
      <c r="GMN31" s="25"/>
      <c r="GMO31" s="25"/>
      <c r="GMP31" s="25"/>
      <c r="GMQ31" s="25"/>
      <c r="GMR31" s="25"/>
      <c r="GMS31" s="25"/>
      <c r="GMT31" s="25"/>
      <c r="GMU31" s="25"/>
      <c r="GMV31" s="25"/>
      <c r="GMW31" s="25"/>
      <c r="GMX31" s="25"/>
      <c r="GMY31" s="25"/>
      <c r="GMZ31" s="25"/>
      <c r="GNA31" s="25"/>
      <c r="GNB31" s="25"/>
      <c r="GNC31" s="25"/>
      <c r="GND31" s="25"/>
      <c r="GNE31" s="25"/>
      <c r="GNF31" s="25"/>
      <c r="GNG31" s="25"/>
      <c r="GNH31" s="25"/>
      <c r="GNI31" s="25"/>
      <c r="GNJ31" s="25"/>
      <c r="GNK31" s="25"/>
      <c r="GNL31" s="25"/>
      <c r="GNM31" s="25"/>
      <c r="GNN31" s="25"/>
      <c r="GNO31" s="25"/>
      <c r="GNP31" s="25"/>
      <c r="GNQ31" s="25"/>
      <c r="GNR31" s="25"/>
      <c r="GNS31" s="25"/>
      <c r="GNT31" s="25"/>
      <c r="GNU31" s="25"/>
      <c r="GNV31" s="25"/>
      <c r="GNW31" s="25"/>
      <c r="GNX31" s="25"/>
      <c r="GNY31" s="25"/>
      <c r="GNZ31" s="25"/>
      <c r="GOA31" s="25"/>
      <c r="GOB31" s="25"/>
      <c r="GOC31" s="25"/>
      <c r="GOD31" s="25"/>
      <c r="GOE31" s="25"/>
      <c r="GOF31" s="25"/>
      <c r="GOG31" s="25"/>
      <c r="GOH31" s="25"/>
      <c r="GOI31" s="25"/>
      <c r="GOJ31" s="25"/>
      <c r="GOK31" s="25"/>
      <c r="GOL31" s="25"/>
      <c r="GOM31" s="25"/>
      <c r="GON31" s="25"/>
      <c r="GOO31" s="25"/>
      <c r="GOP31" s="25"/>
      <c r="GOQ31" s="25"/>
      <c r="GOR31" s="25"/>
      <c r="GOS31" s="25"/>
      <c r="GOT31" s="25"/>
      <c r="GOU31" s="25"/>
      <c r="GOV31" s="25"/>
      <c r="GOW31" s="25"/>
      <c r="GOX31" s="25"/>
      <c r="GOY31" s="25"/>
      <c r="GOZ31" s="25"/>
      <c r="GPA31" s="25"/>
      <c r="GPB31" s="25"/>
      <c r="GPC31" s="25"/>
      <c r="GPD31" s="25"/>
      <c r="GPE31" s="25"/>
      <c r="GPF31" s="25"/>
      <c r="GPG31" s="25"/>
      <c r="GPH31" s="25"/>
      <c r="GPI31" s="25"/>
      <c r="GPJ31" s="25"/>
      <c r="GPK31" s="25"/>
      <c r="GPL31" s="25"/>
      <c r="GPM31" s="25"/>
      <c r="GPN31" s="25"/>
      <c r="GPO31" s="25"/>
      <c r="GPP31" s="25"/>
      <c r="GPQ31" s="25"/>
      <c r="GPR31" s="25"/>
      <c r="GPS31" s="25"/>
      <c r="GPT31" s="25"/>
      <c r="GPU31" s="25"/>
      <c r="GPV31" s="25"/>
      <c r="GPW31" s="25"/>
      <c r="GPX31" s="25"/>
      <c r="GPY31" s="25"/>
      <c r="GPZ31" s="25"/>
      <c r="GQA31" s="25"/>
      <c r="GQB31" s="25"/>
      <c r="GQC31" s="25"/>
      <c r="GQD31" s="25"/>
      <c r="GQE31" s="25"/>
      <c r="GQF31" s="25"/>
      <c r="GQG31" s="25"/>
      <c r="GQH31" s="25"/>
      <c r="GQI31" s="25"/>
      <c r="GQJ31" s="25"/>
      <c r="GQK31" s="25"/>
      <c r="GQL31" s="25"/>
      <c r="GQM31" s="25"/>
      <c r="GQN31" s="25"/>
      <c r="GQO31" s="25"/>
      <c r="GQP31" s="25"/>
      <c r="GQQ31" s="25"/>
      <c r="GQR31" s="25"/>
      <c r="GQS31" s="25"/>
      <c r="GQT31" s="25"/>
      <c r="GQU31" s="25"/>
      <c r="GQV31" s="25"/>
      <c r="GQW31" s="25"/>
      <c r="GQX31" s="25"/>
      <c r="GQY31" s="25"/>
      <c r="GQZ31" s="25"/>
      <c r="GRA31" s="25"/>
      <c r="GRB31" s="25"/>
      <c r="GRC31" s="25"/>
      <c r="GRD31" s="25"/>
      <c r="GRE31" s="25"/>
      <c r="GRF31" s="25"/>
      <c r="GRG31" s="25"/>
      <c r="GRH31" s="25"/>
      <c r="GRI31" s="25"/>
      <c r="GRJ31" s="25"/>
      <c r="GRK31" s="25"/>
      <c r="GRL31" s="25"/>
      <c r="GRM31" s="25"/>
      <c r="GRN31" s="25"/>
      <c r="GRO31" s="25"/>
      <c r="GRP31" s="25"/>
      <c r="GRQ31" s="25"/>
      <c r="GRR31" s="25"/>
      <c r="GRS31" s="25"/>
      <c r="GRT31" s="25"/>
      <c r="GRU31" s="25"/>
      <c r="GRV31" s="25"/>
      <c r="GRW31" s="25"/>
      <c r="GRX31" s="25"/>
      <c r="GRY31" s="25"/>
      <c r="GRZ31" s="25"/>
      <c r="GSA31" s="25"/>
      <c r="GSB31" s="25"/>
      <c r="GSC31" s="25"/>
      <c r="GSD31" s="25"/>
      <c r="GSE31" s="25"/>
      <c r="GSF31" s="25"/>
      <c r="GSG31" s="25"/>
      <c r="GSH31" s="25"/>
      <c r="GSI31" s="25"/>
      <c r="GSJ31" s="25"/>
      <c r="GSK31" s="25"/>
      <c r="GSL31" s="25"/>
      <c r="GSM31" s="25"/>
      <c r="GSN31" s="25"/>
      <c r="GSO31" s="25"/>
      <c r="GSP31" s="25"/>
      <c r="GSQ31" s="25"/>
      <c r="GSR31" s="25"/>
      <c r="GSS31" s="25"/>
      <c r="GST31" s="25"/>
      <c r="GSU31" s="25"/>
      <c r="GSV31" s="25"/>
      <c r="GSW31" s="25"/>
      <c r="GSX31" s="25"/>
      <c r="GSY31" s="25"/>
      <c r="GSZ31" s="25"/>
      <c r="GTA31" s="25"/>
      <c r="GTB31" s="25"/>
      <c r="GTC31" s="25"/>
      <c r="GTD31" s="25"/>
      <c r="GTE31" s="25"/>
      <c r="GTF31" s="25"/>
      <c r="GTG31" s="25"/>
      <c r="GTH31" s="25"/>
      <c r="GTI31" s="25"/>
      <c r="GTJ31" s="25"/>
      <c r="GTK31" s="25"/>
      <c r="GTL31" s="25"/>
      <c r="GTM31" s="25"/>
      <c r="GTN31" s="25"/>
      <c r="GTO31" s="25"/>
      <c r="GTP31" s="25"/>
      <c r="GTQ31" s="25"/>
      <c r="GTR31" s="25"/>
      <c r="GTS31" s="25"/>
      <c r="GTT31" s="25"/>
      <c r="GTU31" s="25"/>
      <c r="GTV31" s="25"/>
      <c r="GTW31" s="25"/>
      <c r="GTX31" s="25"/>
      <c r="GTY31" s="25"/>
      <c r="GTZ31" s="25"/>
      <c r="GUA31" s="25"/>
      <c r="GUB31" s="25"/>
      <c r="GUC31" s="25"/>
      <c r="GUD31" s="25"/>
      <c r="GUE31" s="25"/>
      <c r="GUF31" s="25"/>
      <c r="GUG31" s="25"/>
      <c r="GUH31" s="25"/>
      <c r="GUI31" s="25"/>
      <c r="GUJ31" s="25"/>
      <c r="GUK31" s="25"/>
      <c r="GUL31" s="25"/>
      <c r="GUM31" s="25"/>
      <c r="GUN31" s="25"/>
      <c r="GUO31" s="25"/>
      <c r="GUP31" s="25"/>
      <c r="GUQ31" s="25"/>
      <c r="GUR31" s="25"/>
      <c r="GUS31" s="25"/>
      <c r="GUT31" s="25"/>
      <c r="GUU31" s="25"/>
      <c r="GUV31" s="25"/>
      <c r="GUW31" s="25"/>
      <c r="GUX31" s="25"/>
      <c r="GUY31" s="25"/>
      <c r="GUZ31" s="25"/>
      <c r="GVA31" s="25"/>
      <c r="GVB31" s="25"/>
      <c r="GVC31" s="25"/>
      <c r="GVD31" s="25"/>
      <c r="GVE31" s="25"/>
      <c r="GVF31" s="25"/>
      <c r="GVG31" s="25"/>
      <c r="GVH31" s="25"/>
      <c r="GVI31" s="25"/>
      <c r="GVJ31" s="25"/>
      <c r="GVK31" s="25"/>
      <c r="GVL31" s="25"/>
      <c r="GVM31" s="25"/>
      <c r="GVN31" s="25"/>
      <c r="GVO31" s="25"/>
      <c r="GVP31" s="25"/>
      <c r="GVQ31" s="25"/>
      <c r="GVR31" s="25"/>
      <c r="GVS31" s="25"/>
      <c r="GVT31" s="25"/>
      <c r="GVU31" s="25"/>
      <c r="GVV31" s="25"/>
      <c r="GVW31" s="25"/>
      <c r="GVX31" s="25"/>
      <c r="GVY31" s="25"/>
      <c r="GVZ31" s="25"/>
      <c r="GWA31" s="25"/>
      <c r="GWB31" s="25"/>
      <c r="GWC31" s="25"/>
      <c r="GWD31" s="25"/>
      <c r="GWE31" s="25"/>
      <c r="GWF31" s="25"/>
      <c r="GWG31" s="25"/>
      <c r="GWH31" s="25"/>
      <c r="GWI31" s="25"/>
      <c r="GWJ31" s="25"/>
      <c r="GWK31" s="25"/>
      <c r="GWL31" s="25"/>
      <c r="GWM31" s="25"/>
      <c r="GWN31" s="25"/>
      <c r="GWO31" s="25"/>
      <c r="GWP31" s="25"/>
      <c r="GWQ31" s="25"/>
      <c r="GWR31" s="25"/>
      <c r="GWS31" s="25"/>
      <c r="GWT31" s="25"/>
      <c r="GWU31" s="25"/>
      <c r="GWV31" s="25"/>
      <c r="GWW31" s="25"/>
      <c r="GWX31" s="25"/>
      <c r="GWY31" s="25"/>
      <c r="GWZ31" s="25"/>
      <c r="GXA31" s="25"/>
      <c r="GXB31" s="25"/>
      <c r="GXC31" s="25"/>
      <c r="GXD31" s="25"/>
      <c r="GXE31" s="25"/>
      <c r="GXF31" s="25"/>
      <c r="GXG31" s="25"/>
      <c r="GXH31" s="25"/>
      <c r="GXI31" s="25"/>
      <c r="GXJ31" s="25"/>
      <c r="GXK31" s="25"/>
      <c r="GXL31" s="25"/>
      <c r="GXM31" s="25"/>
      <c r="GXN31" s="25"/>
      <c r="GXO31" s="25"/>
      <c r="GXP31" s="25"/>
      <c r="GXQ31" s="25"/>
      <c r="GXR31" s="25"/>
      <c r="GXS31" s="25"/>
      <c r="GXT31" s="25"/>
      <c r="GXU31" s="25"/>
      <c r="GXV31" s="25"/>
      <c r="GXW31" s="25"/>
      <c r="GXX31" s="25"/>
      <c r="GXY31" s="25"/>
      <c r="GXZ31" s="25"/>
      <c r="GYA31" s="25"/>
      <c r="GYB31" s="25"/>
      <c r="GYC31" s="25"/>
      <c r="GYD31" s="25"/>
      <c r="GYE31" s="25"/>
      <c r="GYF31" s="25"/>
      <c r="GYG31" s="25"/>
      <c r="GYH31" s="25"/>
      <c r="GYI31" s="25"/>
      <c r="GYJ31" s="25"/>
      <c r="GYK31" s="25"/>
      <c r="GYL31" s="25"/>
      <c r="GYM31" s="25"/>
      <c r="GYN31" s="25"/>
      <c r="GYO31" s="25"/>
      <c r="GYP31" s="25"/>
      <c r="GYQ31" s="25"/>
      <c r="GYR31" s="25"/>
      <c r="GYS31" s="25"/>
      <c r="GYT31" s="25"/>
      <c r="GYU31" s="25"/>
      <c r="GYV31" s="25"/>
      <c r="GYW31" s="25"/>
      <c r="GYX31" s="25"/>
      <c r="GYY31" s="25"/>
      <c r="GYZ31" s="25"/>
      <c r="GZA31" s="25"/>
      <c r="GZB31" s="25"/>
      <c r="GZC31" s="25"/>
      <c r="GZD31" s="25"/>
      <c r="GZE31" s="25"/>
      <c r="GZF31" s="25"/>
      <c r="GZG31" s="25"/>
      <c r="GZH31" s="25"/>
      <c r="GZI31" s="25"/>
      <c r="GZJ31" s="25"/>
      <c r="GZK31" s="25"/>
      <c r="GZL31" s="25"/>
      <c r="GZM31" s="25"/>
      <c r="GZN31" s="25"/>
      <c r="GZO31" s="25"/>
      <c r="GZP31" s="25"/>
      <c r="GZQ31" s="25"/>
      <c r="GZR31" s="25"/>
      <c r="GZS31" s="25"/>
      <c r="GZT31" s="25"/>
      <c r="GZU31" s="25"/>
      <c r="GZV31" s="25"/>
      <c r="GZW31" s="25"/>
      <c r="GZX31" s="25"/>
      <c r="GZY31" s="25"/>
      <c r="GZZ31" s="25"/>
      <c r="HAA31" s="25"/>
      <c r="HAB31" s="25"/>
      <c r="HAC31" s="25"/>
      <c r="HAD31" s="25"/>
      <c r="HAE31" s="25"/>
      <c r="HAF31" s="25"/>
      <c r="HAG31" s="25"/>
      <c r="HAH31" s="25"/>
      <c r="HAI31" s="25"/>
      <c r="HAJ31" s="25"/>
      <c r="HAK31" s="25"/>
      <c r="HAL31" s="25"/>
      <c r="HAM31" s="25"/>
      <c r="HAN31" s="25"/>
      <c r="HAO31" s="25"/>
      <c r="HAP31" s="25"/>
      <c r="HAQ31" s="25"/>
      <c r="HAR31" s="25"/>
      <c r="HAS31" s="25"/>
      <c r="HAT31" s="25"/>
      <c r="HAU31" s="25"/>
      <c r="HAV31" s="25"/>
      <c r="HAW31" s="25"/>
      <c r="HAX31" s="25"/>
      <c r="HAY31" s="25"/>
      <c r="HAZ31" s="25"/>
      <c r="HBA31" s="25"/>
      <c r="HBB31" s="25"/>
      <c r="HBC31" s="25"/>
      <c r="HBD31" s="25"/>
      <c r="HBE31" s="25"/>
      <c r="HBF31" s="25"/>
      <c r="HBG31" s="25"/>
      <c r="HBH31" s="25"/>
      <c r="HBI31" s="25"/>
      <c r="HBJ31" s="25"/>
      <c r="HBK31" s="25"/>
      <c r="HBL31" s="25"/>
      <c r="HBM31" s="25"/>
      <c r="HBN31" s="25"/>
      <c r="HBO31" s="25"/>
      <c r="HBP31" s="25"/>
      <c r="HBQ31" s="25"/>
      <c r="HBR31" s="25"/>
      <c r="HBS31" s="25"/>
      <c r="HBT31" s="25"/>
      <c r="HBU31" s="25"/>
      <c r="HBV31" s="25"/>
      <c r="HBW31" s="25"/>
      <c r="HBX31" s="25"/>
      <c r="HBY31" s="25"/>
      <c r="HBZ31" s="25"/>
      <c r="HCA31" s="25"/>
      <c r="HCB31" s="25"/>
      <c r="HCC31" s="25"/>
      <c r="HCD31" s="25"/>
      <c r="HCE31" s="25"/>
      <c r="HCF31" s="25"/>
      <c r="HCG31" s="25"/>
      <c r="HCH31" s="25"/>
      <c r="HCI31" s="25"/>
      <c r="HCJ31" s="25"/>
      <c r="HCK31" s="25"/>
      <c r="HCL31" s="25"/>
      <c r="HCM31" s="25"/>
      <c r="HCN31" s="25"/>
      <c r="HCO31" s="25"/>
      <c r="HCP31" s="25"/>
      <c r="HCQ31" s="25"/>
      <c r="HCR31" s="25"/>
      <c r="HCS31" s="25"/>
      <c r="HCT31" s="25"/>
      <c r="HCU31" s="25"/>
      <c r="HCV31" s="25"/>
      <c r="HCW31" s="25"/>
      <c r="HCX31" s="25"/>
      <c r="HCY31" s="25"/>
      <c r="HCZ31" s="25"/>
      <c r="HDA31" s="25"/>
      <c r="HDB31" s="25"/>
      <c r="HDC31" s="25"/>
      <c r="HDD31" s="25"/>
      <c r="HDE31" s="25"/>
      <c r="HDF31" s="25"/>
      <c r="HDG31" s="25"/>
      <c r="HDH31" s="25"/>
      <c r="HDI31" s="25"/>
      <c r="HDJ31" s="25"/>
      <c r="HDK31" s="25"/>
      <c r="HDL31" s="25"/>
      <c r="HDM31" s="25"/>
      <c r="HDN31" s="25"/>
      <c r="HDO31" s="25"/>
      <c r="HDP31" s="25"/>
      <c r="HDQ31" s="25"/>
      <c r="HDR31" s="25"/>
      <c r="HDS31" s="25"/>
      <c r="HDT31" s="25"/>
      <c r="HDU31" s="25"/>
      <c r="HDV31" s="25"/>
      <c r="HDW31" s="25"/>
      <c r="HDX31" s="25"/>
      <c r="HDY31" s="25"/>
      <c r="HDZ31" s="25"/>
      <c r="HEA31" s="25"/>
      <c r="HEB31" s="25"/>
      <c r="HEC31" s="25"/>
      <c r="HED31" s="25"/>
      <c r="HEE31" s="25"/>
      <c r="HEF31" s="25"/>
      <c r="HEG31" s="25"/>
      <c r="HEH31" s="25"/>
      <c r="HEI31" s="25"/>
      <c r="HEJ31" s="25"/>
      <c r="HEK31" s="25"/>
      <c r="HEL31" s="25"/>
      <c r="HEM31" s="25"/>
      <c r="HEN31" s="25"/>
      <c r="HEO31" s="25"/>
      <c r="HEP31" s="25"/>
      <c r="HEQ31" s="25"/>
      <c r="HER31" s="25"/>
      <c r="HES31" s="25"/>
      <c r="HET31" s="25"/>
      <c r="HEU31" s="25"/>
      <c r="HEV31" s="25"/>
      <c r="HEW31" s="25"/>
      <c r="HEX31" s="25"/>
      <c r="HEY31" s="25"/>
      <c r="HEZ31" s="25"/>
      <c r="HFA31" s="25"/>
      <c r="HFB31" s="25"/>
      <c r="HFC31" s="25"/>
      <c r="HFD31" s="25"/>
      <c r="HFE31" s="25"/>
      <c r="HFF31" s="25"/>
      <c r="HFG31" s="25"/>
      <c r="HFH31" s="25"/>
      <c r="HFI31" s="25"/>
      <c r="HFJ31" s="25"/>
      <c r="HFK31" s="25"/>
      <c r="HFL31" s="25"/>
      <c r="HFM31" s="25"/>
      <c r="HFN31" s="25"/>
      <c r="HFO31" s="25"/>
      <c r="HFP31" s="25"/>
      <c r="HFQ31" s="25"/>
      <c r="HFR31" s="25"/>
      <c r="HFS31" s="25"/>
      <c r="HFT31" s="25"/>
      <c r="HFU31" s="25"/>
      <c r="HFV31" s="25"/>
      <c r="HFW31" s="25"/>
      <c r="HFX31" s="25"/>
      <c r="HFY31" s="25"/>
      <c r="HFZ31" s="25"/>
      <c r="HGA31" s="25"/>
      <c r="HGB31" s="25"/>
      <c r="HGC31" s="25"/>
      <c r="HGD31" s="25"/>
      <c r="HGE31" s="25"/>
      <c r="HGF31" s="25"/>
      <c r="HGG31" s="25"/>
      <c r="HGH31" s="25"/>
      <c r="HGI31" s="25"/>
      <c r="HGJ31" s="25"/>
      <c r="HGK31" s="25"/>
      <c r="HGL31" s="25"/>
      <c r="HGM31" s="25"/>
      <c r="HGN31" s="25"/>
      <c r="HGO31" s="25"/>
      <c r="HGP31" s="25"/>
      <c r="HGQ31" s="25"/>
      <c r="HGR31" s="25"/>
      <c r="HGS31" s="25"/>
      <c r="HGT31" s="25"/>
      <c r="HGU31" s="25"/>
      <c r="HGV31" s="25"/>
      <c r="HGW31" s="25"/>
      <c r="HGX31" s="25"/>
      <c r="HGY31" s="25"/>
      <c r="HGZ31" s="25"/>
      <c r="HHA31" s="25"/>
      <c r="HHB31" s="25"/>
      <c r="HHC31" s="25"/>
      <c r="HHD31" s="25"/>
      <c r="HHE31" s="25"/>
      <c r="HHF31" s="25"/>
      <c r="HHG31" s="25"/>
      <c r="HHH31" s="25"/>
      <c r="HHI31" s="25"/>
      <c r="HHJ31" s="25"/>
      <c r="HHK31" s="25"/>
      <c r="HHL31" s="25"/>
      <c r="HHM31" s="25"/>
      <c r="HHN31" s="25"/>
      <c r="HHO31" s="25"/>
      <c r="HHP31" s="25"/>
      <c r="HHQ31" s="25"/>
      <c r="HHR31" s="25"/>
      <c r="HHS31" s="25"/>
      <c r="HHT31" s="25"/>
      <c r="HHU31" s="25"/>
      <c r="HHV31" s="25"/>
      <c r="HHW31" s="25"/>
      <c r="HHX31" s="25"/>
      <c r="HHY31" s="25"/>
      <c r="HHZ31" s="25"/>
      <c r="HIA31" s="25"/>
      <c r="HIB31" s="25"/>
      <c r="HIC31" s="25"/>
      <c r="HID31" s="25"/>
      <c r="HIE31" s="25"/>
      <c r="HIF31" s="25"/>
      <c r="HIG31" s="25"/>
      <c r="HIH31" s="25"/>
      <c r="HII31" s="25"/>
      <c r="HIJ31" s="25"/>
      <c r="HIK31" s="25"/>
      <c r="HIL31" s="25"/>
      <c r="HIM31" s="25"/>
      <c r="HIN31" s="25"/>
      <c r="HIO31" s="25"/>
      <c r="HIP31" s="25"/>
      <c r="HIQ31" s="25"/>
      <c r="HIR31" s="25"/>
      <c r="HIS31" s="25"/>
      <c r="HIT31" s="25"/>
      <c r="HIU31" s="25"/>
      <c r="HIV31" s="25"/>
      <c r="HIW31" s="25"/>
      <c r="HIX31" s="25"/>
      <c r="HIY31" s="25"/>
      <c r="HIZ31" s="25"/>
      <c r="HJA31" s="25"/>
      <c r="HJB31" s="25"/>
      <c r="HJC31" s="25"/>
      <c r="HJD31" s="25"/>
      <c r="HJE31" s="25"/>
      <c r="HJF31" s="25"/>
      <c r="HJG31" s="25"/>
      <c r="HJH31" s="25"/>
      <c r="HJI31" s="25"/>
      <c r="HJJ31" s="25"/>
      <c r="HJK31" s="25"/>
      <c r="HJL31" s="25"/>
      <c r="HJM31" s="25"/>
      <c r="HJN31" s="25"/>
      <c r="HJO31" s="25"/>
      <c r="HJP31" s="25"/>
      <c r="HJQ31" s="25"/>
      <c r="HJR31" s="25"/>
      <c r="HJS31" s="25"/>
      <c r="HJT31" s="25"/>
      <c r="HJU31" s="25"/>
      <c r="HJV31" s="25"/>
      <c r="HJW31" s="25"/>
      <c r="HJX31" s="25"/>
      <c r="HJY31" s="25"/>
      <c r="HJZ31" s="25"/>
      <c r="HKA31" s="25"/>
      <c r="HKB31" s="25"/>
      <c r="HKC31" s="25"/>
      <c r="HKD31" s="25"/>
      <c r="HKE31" s="25"/>
      <c r="HKF31" s="25"/>
      <c r="HKG31" s="25"/>
      <c r="HKH31" s="25"/>
      <c r="HKI31" s="25"/>
      <c r="HKJ31" s="25"/>
      <c r="HKK31" s="25"/>
      <c r="HKL31" s="25"/>
      <c r="HKM31" s="25"/>
      <c r="HKN31" s="25"/>
      <c r="HKO31" s="25"/>
      <c r="HKP31" s="25"/>
      <c r="HKQ31" s="25"/>
      <c r="HKR31" s="25"/>
      <c r="HKS31" s="25"/>
      <c r="HKT31" s="25"/>
      <c r="HKU31" s="25"/>
      <c r="HKV31" s="25"/>
      <c r="HKW31" s="25"/>
      <c r="HKX31" s="25"/>
      <c r="HKY31" s="25"/>
      <c r="HKZ31" s="25"/>
      <c r="HLA31" s="25"/>
      <c r="HLB31" s="25"/>
      <c r="HLC31" s="25"/>
      <c r="HLD31" s="25"/>
      <c r="HLE31" s="25"/>
      <c r="HLF31" s="25"/>
      <c r="HLG31" s="25"/>
      <c r="HLH31" s="25"/>
      <c r="HLI31" s="25"/>
      <c r="HLJ31" s="25"/>
      <c r="HLK31" s="25"/>
      <c r="HLL31" s="25"/>
      <c r="HLM31" s="25"/>
      <c r="HLN31" s="25"/>
      <c r="HLO31" s="25"/>
      <c r="HLP31" s="25"/>
      <c r="HLQ31" s="25"/>
      <c r="HLR31" s="25"/>
      <c r="HLS31" s="25"/>
      <c r="HLT31" s="25"/>
      <c r="HLU31" s="25"/>
      <c r="HLV31" s="25"/>
      <c r="HLW31" s="25"/>
      <c r="HLX31" s="25"/>
      <c r="HLY31" s="25"/>
      <c r="HLZ31" s="25"/>
      <c r="HMA31" s="25"/>
      <c r="HMB31" s="25"/>
      <c r="HMC31" s="25"/>
      <c r="HMD31" s="25"/>
      <c r="HME31" s="25"/>
      <c r="HMF31" s="25"/>
      <c r="HMG31" s="25"/>
      <c r="HMH31" s="25"/>
      <c r="HMI31" s="25"/>
      <c r="HMJ31" s="25"/>
      <c r="HMK31" s="25"/>
      <c r="HML31" s="25"/>
      <c r="HMM31" s="25"/>
      <c r="HMN31" s="25"/>
      <c r="HMO31" s="25"/>
      <c r="HMP31" s="25"/>
      <c r="HMQ31" s="25"/>
      <c r="HMR31" s="25"/>
      <c r="HMS31" s="25"/>
      <c r="HMT31" s="25"/>
      <c r="HMU31" s="25"/>
      <c r="HMV31" s="25"/>
      <c r="HMW31" s="25"/>
      <c r="HMX31" s="25"/>
      <c r="HMY31" s="25"/>
      <c r="HMZ31" s="25"/>
      <c r="HNA31" s="25"/>
      <c r="HNB31" s="25"/>
      <c r="HNC31" s="25"/>
      <c r="HND31" s="25"/>
      <c r="HNE31" s="25"/>
      <c r="HNF31" s="25"/>
      <c r="HNG31" s="25"/>
      <c r="HNH31" s="25"/>
      <c r="HNI31" s="25"/>
      <c r="HNJ31" s="25"/>
      <c r="HNK31" s="25"/>
      <c r="HNL31" s="25"/>
      <c r="HNM31" s="25"/>
      <c r="HNN31" s="25"/>
      <c r="HNO31" s="25"/>
      <c r="HNP31" s="25"/>
      <c r="HNQ31" s="25"/>
      <c r="HNR31" s="25"/>
      <c r="HNS31" s="25"/>
      <c r="HNT31" s="25"/>
      <c r="HNU31" s="25"/>
      <c r="HNV31" s="25"/>
      <c r="HNW31" s="25"/>
      <c r="HNX31" s="25"/>
      <c r="HNY31" s="25"/>
      <c r="HNZ31" s="25"/>
      <c r="HOA31" s="25"/>
      <c r="HOB31" s="25"/>
      <c r="HOC31" s="25"/>
      <c r="HOD31" s="25"/>
      <c r="HOE31" s="25"/>
      <c r="HOF31" s="25"/>
      <c r="HOG31" s="25"/>
      <c r="HOH31" s="25"/>
      <c r="HOI31" s="25"/>
      <c r="HOJ31" s="25"/>
      <c r="HOK31" s="25"/>
      <c r="HOL31" s="25"/>
      <c r="HOM31" s="25"/>
      <c r="HON31" s="25"/>
      <c r="HOO31" s="25"/>
      <c r="HOP31" s="25"/>
      <c r="HOQ31" s="25"/>
      <c r="HOR31" s="25"/>
      <c r="HOS31" s="25"/>
      <c r="HOT31" s="25"/>
      <c r="HOU31" s="25"/>
      <c r="HOV31" s="25"/>
      <c r="HOW31" s="25"/>
      <c r="HOX31" s="25"/>
      <c r="HOY31" s="25"/>
      <c r="HOZ31" s="25"/>
      <c r="HPA31" s="25"/>
      <c r="HPB31" s="25"/>
      <c r="HPC31" s="25"/>
      <c r="HPD31" s="25"/>
      <c r="HPE31" s="25"/>
      <c r="HPF31" s="25"/>
      <c r="HPG31" s="25"/>
      <c r="HPH31" s="25"/>
      <c r="HPI31" s="25"/>
      <c r="HPJ31" s="25"/>
      <c r="HPK31" s="25"/>
      <c r="HPL31" s="25"/>
      <c r="HPM31" s="25"/>
      <c r="HPN31" s="25"/>
      <c r="HPO31" s="25"/>
      <c r="HPP31" s="25"/>
      <c r="HPQ31" s="25"/>
      <c r="HPR31" s="25"/>
      <c r="HPS31" s="25"/>
      <c r="HPT31" s="25"/>
      <c r="HPU31" s="25"/>
      <c r="HPV31" s="25"/>
      <c r="HPW31" s="25"/>
      <c r="HPX31" s="25"/>
      <c r="HPY31" s="25"/>
      <c r="HPZ31" s="25"/>
      <c r="HQA31" s="25"/>
      <c r="HQB31" s="25"/>
      <c r="HQC31" s="25"/>
      <c r="HQD31" s="25"/>
      <c r="HQE31" s="25"/>
      <c r="HQF31" s="25"/>
      <c r="HQG31" s="25"/>
      <c r="HQH31" s="25"/>
      <c r="HQI31" s="25"/>
      <c r="HQJ31" s="25"/>
      <c r="HQK31" s="25"/>
      <c r="HQL31" s="25"/>
      <c r="HQM31" s="25"/>
      <c r="HQN31" s="25"/>
      <c r="HQO31" s="25"/>
      <c r="HQP31" s="25"/>
      <c r="HQQ31" s="25"/>
      <c r="HQR31" s="25"/>
      <c r="HQS31" s="25"/>
      <c r="HQT31" s="25"/>
      <c r="HQU31" s="25"/>
      <c r="HQV31" s="25"/>
      <c r="HQW31" s="25"/>
      <c r="HQX31" s="25"/>
      <c r="HQY31" s="25"/>
      <c r="HQZ31" s="25"/>
      <c r="HRA31" s="25"/>
      <c r="HRB31" s="25"/>
      <c r="HRC31" s="25"/>
      <c r="HRD31" s="25"/>
      <c r="HRE31" s="25"/>
      <c r="HRF31" s="25"/>
      <c r="HRG31" s="25"/>
      <c r="HRH31" s="25"/>
      <c r="HRI31" s="25"/>
      <c r="HRJ31" s="25"/>
      <c r="HRK31" s="25"/>
      <c r="HRL31" s="25"/>
      <c r="HRM31" s="25"/>
      <c r="HRN31" s="25"/>
      <c r="HRO31" s="25"/>
      <c r="HRP31" s="25"/>
      <c r="HRQ31" s="25"/>
      <c r="HRR31" s="25"/>
      <c r="HRS31" s="25"/>
      <c r="HRT31" s="25"/>
      <c r="HRU31" s="25"/>
      <c r="HRV31" s="25"/>
      <c r="HRW31" s="25"/>
      <c r="HRX31" s="25"/>
      <c r="HRY31" s="25"/>
      <c r="HRZ31" s="25"/>
      <c r="HSA31" s="25"/>
      <c r="HSB31" s="25"/>
      <c r="HSC31" s="25"/>
      <c r="HSD31" s="25"/>
      <c r="HSE31" s="25"/>
      <c r="HSF31" s="25"/>
      <c r="HSG31" s="25"/>
      <c r="HSH31" s="25"/>
      <c r="HSI31" s="25"/>
      <c r="HSJ31" s="25"/>
      <c r="HSK31" s="25"/>
      <c r="HSL31" s="25"/>
      <c r="HSM31" s="25"/>
      <c r="HSN31" s="25"/>
      <c r="HSO31" s="25"/>
      <c r="HSP31" s="25"/>
      <c r="HSQ31" s="25"/>
      <c r="HSR31" s="25"/>
      <c r="HSS31" s="25"/>
      <c r="HST31" s="25"/>
      <c r="HSU31" s="25"/>
      <c r="HSV31" s="25"/>
      <c r="HSW31" s="25"/>
      <c r="HSX31" s="25"/>
      <c r="HSY31" s="25"/>
      <c r="HSZ31" s="25"/>
      <c r="HTA31" s="25"/>
      <c r="HTB31" s="25"/>
      <c r="HTC31" s="25"/>
      <c r="HTD31" s="25"/>
      <c r="HTE31" s="25"/>
      <c r="HTF31" s="25"/>
      <c r="HTG31" s="25"/>
      <c r="HTH31" s="25"/>
      <c r="HTI31" s="25"/>
      <c r="HTJ31" s="25"/>
      <c r="HTK31" s="25"/>
      <c r="HTL31" s="25"/>
      <c r="HTM31" s="25"/>
      <c r="HTN31" s="25"/>
      <c r="HTO31" s="25"/>
      <c r="HTP31" s="25"/>
      <c r="HTQ31" s="25"/>
      <c r="HTR31" s="25"/>
      <c r="HTS31" s="25"/>
      <c r="HTT31" s="25"/>
      <c r="HTU31" s="25"/>
      <c r="HTV31" s="25"/>
      <c r="HTW31" s="25"/>
      <c r="HTX31" s="25"/>
      <c r="HTY31" s="25"/>
      <c r="HTZ31" s="25"/>
      <c r="HUA31" s="25"/>
      <c r="HUB31" s="25"/>
      <c r="HUC31" s="25"/>
      <c r="HUD31" s="25"/>
      <c r="HUE31" s="25"/>
      <c r="HUF31" s="25"/>
      <c r="HUG31" s="25"/>
      <c r="HUH31" s="25"/>
      <c r="HUI31" s="25"/>
      <c r="HUJ31" s="25"/>
      <c r="HUK31" s="25"/>
      <c r="HUL31" s="25"/>
      <c r="HUM31" s="25"/>
      <c r="HUN31" s="25"/>
      <c r="HUO31" s="25"/>
      <c r="HUP31" s="25"/>
      <c r="HUQ31" s="25"/>
      <c r="HUR31" s="25"/>
      <c r="HUS31" s="25"/>
      <c r="HUT31" s="25"/>
      <c r="HUU31" s="25"/>
      <c r="HUV31" s="25"/>
      <c r="HUW31" s="25"/>
      <c r="HUX31" s="25"/>
      <c r="HUY31" s="25"/>
      <c r="HUZ31" s="25"/>
      <c r="HVA31" s="25"/>
      <c r="HVB31" s="25"/>
      <c r="HVC31" s="25"/>
      <c r="HVD31" s="25"/>
      <c r="HVE31" s="25"/>
      <c r="HVF31" s="25"/>
      <c r="HVG31" s="25"/>
      <c r="HVH31" s="25"/>
      <c r="HVI31" s="25"/>
      <c r="HVJ31" s="25"/>
      <c r="HVK31" s="25"/>
      <c r="HVL31" s="25"/>
      <c r="HVM31" s="25"/>
      <c r="HVN31" s="25"/>
      <c r="HVO31" s="25"/>
      <c r="HVP31" s="25"/>
      <c r="HVQ31" s="25"/>
      <c r="HVR31" s="25"/>
      <c r="HVS31" s="25"/>
      <c r="HVT31" s="25"/>
      <c r="HVU31" s="25"/>
      <c r="HVV31" s="25"/>
      <c r="HVW31" s="25"/>
      <c r="HVX31" s="25"/>
      <c r="HVY31" s="25"/>
      <c r="HVZ31" s="25"/>
      <c r="HWA31" s="25"/>
      <c r="HWB31" s="25"/>
      <c r="HWC31" s="25"/>
      <c r="HWD31" s="25"/>
      <c r="HWE31" s="25"/>
      <c r="HWF31" s="25"/>
      <c r="HWG31" s="25"/>
      <c r="HWH31" s="25"/>
      <c r="HWI31" s="25"/>
      <c r="HWJ31" s="25"/>
      <c r="HWK31" s="25"/>
      <c r="HWL31" s="25"/>
      <c r="HWM31" s="25"/>
      <c r="HWN31" s="25"/>
      <c r="HWO31" s="25"/>
      <c r="HWP31" s="25"/>
      <c r="HWQ31" s="25"/>
      <c r="HWR31" s="25"/>
      <c r="HWS31" s="25"/>
      <c r="HWT31" s="25"/>
      <c r="HWU31" s="25"/>
      <c r="HWV31" s="25"/>
      <c r="HWW31" s="25"/>
      <c r="HWX31" s="25"/>
      <c r="HWY31" s="25"/>
      <c r="HWZ31" s="25"/>
      <c r="HXA31" s="25"/>
      <c r="HXB31" s="25"/>
      <c r="HXC31" s="25"/>
      <c r="HXD31" s="25"/>
      <c r="HXE31" s="25"/>
      <c r="HXF31" s="25"/>
      <c r="HXG31" s="25"/>
      <c r="HXH31" s="25"/>
      <c r="HXI31" s="25"/>
      <c r="HXJ31" s="25"/>
      <c r="HXK31" s="25"/>
      <c r="HXL31" s="25"/>
      <c r="HXM31" s="25"/>
      <c r="HXN31" s="25"/>
      <c r="HXO31" s="25"/>
      <c r="HXP31" s="25"/>
      <c r="HXQ31" s="25"/>
      <c r="HXR31" s="25"/>
      <c r="HXS31" s="25"/>
      <c r="HXT31" s="25"/>
      <c r="HXU31" s="25"/>
      <c r="HXV31" s="25"/>
      <c r="HXW31" s="25"/>
      <c r="HXX31" s="25"/>
      <c r="HXY31" s="25"/>
      <c r="HXZ31" s="25"/>
      <c r="HYA31" s="25"/>
      <c r="HYB31" s="25"/>
      <c r="HYC31" s="25"/>
      <c r="HYD31" s="25"/>
      <c r="HYE31" s="25"/>
      <c r="HYF31" s="25"/>
      <c r="HYG31" s="25"/>
      <c r="HYH31" s="25"/>
      <c r="HYI31" s="25"/>
      <c r="HYJ31" s="25"/>
      <c r="HYK31" s="25"/>
      <c r="HYL31" s="25"/>
      <c r="HYM31" s="25"/>
      <c r="HYN31" s="25"/>
      <c r="HYO31" s="25"/>
      <c r="HYP31" s="25"/>
      <c r="HYQ31" s="25"/>
      <c r="HYR31" s="25"/>
      <c r="HYS31" s="25"/>
      <c r="HYT31" s="25"/>
      <c r="HYU31" s="25"/>
      <c r="HYV31" s="25"/>
      <c r="HYW31" s="25"/>
      <c r="HYX31" s="25"/>
      <c r="HYY31" s="25"/>
      <c r="HYZ31" s="25"/>
      <c r="HZA31" s="25"/>
      <c r="HZB31" s="25"/>
      <c r="HZC31" s="25"/>
      <c r="HZD31" s="25"/>
      <c r="HZE31" s="25"/>
      <c r="HZF31" s="25"/>
      <c r="HZG31" s="25"/>
      <c r="HZH31" s="25"/>
      <c r="HZI31" s="25"/>
      <c r="HZJ31" s="25"/>
      <c r="HZK31" s="25"/>
      <c r="HZL31" s="25"/>
      <c r="HZM31" s="25"/>
      <c r="HZN31" s="25"/>
      <c r="HZO31" s="25"/>
      <c r="HZP31" s="25"/>
      <c r="HZQ31" s="25"/>
      <c r="HZR31" s="25"/>
      <c r="HZS31" s="25"/>
      <c r="HZT31" s="25"/>
      <c r="HZU31" s="25"/>
      <c r="HZV31" s="25"/>
      <c r="HZW31" s="25"/>
      <c r="HZX31" s="25"/>
      <c r="HZY31" s="25"/>
      <c r="HZZ31" s="25"/>
      <c r="IAA31" s="25"/>
      <c r="IAB31" s="25"/>
      <c r="IAC31" s="25"/>
      <c r="IAD31" s="25"/>
      <c r="IAE31" s="25"/>
      <c r="IAF31" s="25"/>
      <c r="IAG31" s="25"/>
      <c r="IAH31" s="25"/>
      <c r="IAI31" s="25"/>
      <c r="IAJ31" s="25"/>
      <c r="IAK31" s="25"/>
      <c r="IAL31" s="25"/>
      <c r="IAM31" s="25"/>
      <c r="IAN31" s="25"/>
      <c r="IAO31" s="25"/>
      <c r="IAP31" s="25"/>
      <c r="IAQ31" s="25"/>
      <c r="IAR31" s="25"/>
      <c r="IAS31" s="25"/>
      <c r="IAT31" s="25"/>
      <c r="IAU31" s="25"/>
      <c r="IAV31" s="25"/>
      <c r="IAW31" s="25"/>
      <c r="IAX31" s="25"/>
      <c r="IAY31" s="25"/>
      <c r="IAZ31" s="25"/>
      <c r="IBA31" s="25"/>
      <c r="IBB31" s="25"/>
      <c r="IBC31" s="25"/>
      <c r="IBD31" s="25"/>
      <c r="IBE31" s="25"/>
      <c r="IBF31" s="25"/>
      <c r="IBG31" s="25"/>
      <c r="IBH31" s="25"/>
      <c r="IBI31" s="25"/>
      <c r="IBJ31" s="25"/>
      <c r="IBK31" s="25"/>
      <c r="IBL31" s="25"/>
      <c r="IBM31" s="25"/>
      <c r="IBN31" s="25"/>
      <c r="IBO31" s="25"/>
      <c r="IBP31" s="25"/>
      <c r="IBQ31" s="25"/>
      <c r="IBR31" s="25"/>
      <c r="IBS31" s="25"/>
      <c r="IBT31" s="25"/>
      <c r="IBU31" s="25"/>
      <c r="IBV31" s="25"/>
      <c r="IBW31" s="25"/>
      <c r="IBX31" s="25"/>
      <c r="IBY31" s="25"/>
      <c r="IBZ31" s="25"/>
      <c r="ICA31" s="25"/>
      <c r="ICB31" s="25"/>
      <c r="ICC31" s="25"/>
      <c r="ICD31" s="25"/>
      <c r="ICE31" s="25"/>
      <c r="ICF31" s="25"/>
      <c r="ICG31" s="25"/>
      <c r="ICH31" s="25"/>
      <c r="ICI31" s="25"/>
      <c r="ICJ31" s="25"/>
      <c r="ICK31" s="25"/>
      <c r="ICL31" s="25"/>
      <c r="ICM31" s="25"/>
      <c r="ICN31" s="25"/>
      <c r="ICO31" s="25"/>
      <c r="ICP31" s="25"/>
      <c r="ICQ31" s="25"/>
      <c r="ICR31" s="25"/>
      <c r="ICS31" s="25"/>
      <c r="ICT31" s="25"/>
      <c r="ICU31" s="25"/>
      <c r="ICV31" s="25"/>
      <c r="ICW31" s="25"/>
      <c r="ICX31" s="25"/>
      <c r="ICY31" s="25"/>
      <c r="ICZ31" s="25"/>
      <c r="IDA31" s="25"/>
      <c r="IDB31" s="25"/>
      <c r="IDC31" s="25"/>
      <c r="IDD31" s="25"/>
      <c r="IDE31" s="25"/>
      <c r="IDF31" s="25"/>
      <c r="IDG31" s="25"/>
      <c r="IDH31" s="25"/>
      <c r="IDI31" s="25"/>
      <c r="IDJ31" s="25"/>
      <c r="IDK31" s="25"/>
      <c r="IDL31" s="25"/>
      <c r="IDM31" s="25"/>
      <c r="IDN31" s="25"/>
      <c r="IDO31" s="25"/>
      <c r="IDP31" s="25"/>
      <c r="IDQ31" s="25"/>
      <c r="IDR31" s="25"/>
      <c r="IDS31" s="25"/>
      <c r="IDT31" s="25"/>
      <c r="IDU31" s="25"/>
      <c r="IDV31" s="25"/>
      <c r="IDW31" s="25"/>
      <c r="IDX31" s="25"/>
      <c r="IDY31" s="25"/>
      <c r="IDZ31" s="25"/>
      <c r="IEA31" s="25"/>
      <c r="IEB31" s="25"/>
      <c r="IEC31" s="25"/>
      <c r="IED31" s="25"/>
      <c r="IEE31" s="25"/>
      <c r="IEF31" s="25"/>
      <c r="IEG31" s="25"/>
      <c r="IEH31" s="25"/>
      <c r="IEI31" s="25"/>
      <c r="IEJ31" s="25"/>
      <c r="IEK31" s="25"/>
      <c r="IEL31" s="25"/>
      <c r="IEM31" s="25"/>
      <c r="IEN31" s="25"/>
      <c r="IEO31" s="25"/>
      <c r="IEP31" s="25"/>
      <c r="IEQ31" s="25"/>
      <c r="IER31" s="25"/>
      <c r="IES31" s="25"/>
      <c r="IET31" s="25"/>
      <c r="IEU31" s="25"/>
      <c r="IEV31" s="25"/>
      <c r="IEW31" s="25"/>
      <c r="IEX31" s="25"/>
      <c r="IEY31" s="25"/>
      <c r="IEZ31" s="25"/>
      <c r="IFA31" s="25"/>
      <c r="IFB31" s="25"/>
      <c r="IFC31" s="25"/>
      <c r="IFD31" s="25"/>
      <c r="IFE31" s="25"/>
      <c r="IFF31" s="25"/>
      <c r="IFG31" s="25"/>
      <c r="IFH31" s="25"/>
      <c r="IFI31" s="25"/>
      <c r="IFJ31" s="25"/>
      <c r="IFK31" s="25"/>
      <c r="IFL31" s="25"/>
      <c r="IFM31" s="25"/>
      <c r="IFN31" s="25"/>
      <c r="IFO31" s="25"/>
      <c r="IFP31" s="25"/>
      <c r="IFQ31" s="25"/>
      <c r="IFR31" s="25"/>
      <c r="IFS31" s="25"/>
      <c r="IFT31" s="25"/>
      <c r="IFU31" s="25"/>
      <c r="IFV31" s="25"/>
      <c r="IFW31" s="25"/>
      <c r="IFX31" s="25"/>
      <c r="IFY31" s="25"/>
      <c r="IFZ31" s="25"/>
      <c r="IGA31" s="25"/>
      <c r="IGB31" s="25"/>
      <c r="IGC31" s="25"/>
      <c r="IGD31" s="25"/>
      <c r="IGE31" s="25"/>
      <c r="IGF31" s="25"/>
      <c r="IGG31" s="25"/>
      <c r="IGH31" s="25"/>
      <c r="IGI31" s="25"/>
      <c r="IGJ31" s="25"/>
      <c r="IGK31" s="25"/>
      <c r="IGL31" s="25"/>
      <c r="IGM31" s="25"/>
      <c r="IGN31" s="25"/>
      <c r="IGO31" s="25"/>
      <c r="IGP31" s="25"/>
      <c r="IGQ31" s="25"/>
      <c r="IGR31" s="25"/>
      <c r="IGS31" s="25"/>
      <c r="IGT31" s="25"/>
      <c r="IGU31" s="25"/>
      <c r="IGV31" s="25"/>
      <c r="IGW31" s="25"/>
      <c r="IGX31" s="25"/>
      <c r="IGY31" s="25"/>
      <c r="IGZ31" s="25"/>
      <c r="IHA31" s="25"/>
      <c r="IHB31" s="25"/>
      <c r="IHC31" s="25"/>
      <c r="IHD31" s="25"/>
      <c r="IHE31" s="25"/>
      <c r="IHF31" s="25"/>
      <c r="IHG31" s="25"/>
      <c r="IHH31" s="25"/>
      <c r="IHI31" s="25"/>
      <c r="IHJ31" s="25"/>
      <c r="IHK31" s="25"/>
      <c r="IHL31" s="25"/>
      <c r="IHM31" s="25"/>
      <c r="IHN31" s="25"/>
      <c r="IHO31" s="25"/>
      <c r="IHP31" s="25"/>
      <c r="IHQ31" s="25"/>
      <c r="IHR31" s="25"/>
      <c r="IHS31" s="25"/>
      <c r="IHT31" s="25"/>
      <c r="IHU31" s="25"/>
      <c r="IHV31" s="25"/>
      <c r="IHW31" s="25"/>
      <c r="IHX31" s="25"/>
      <c r="IHY31" s="25"/>
      <c r="IHZ31" s="25"/>
      <c r="IIA31" s="25"/>
      <c r="IIB31" s="25"/>
      <c r="IIC31" s="25"/>
      <c r="IID31" s="25"/>
      <c r="IIE31" s="25"/>
      <c r="IIF31" s="25"/>
      <c r="IIG31" s="25"/>
      <c r="IIH31" s="25"/>
      <c r="III31" s="25"/>
      <c r="IIJ31" s="25"/>
      <c r="IIK31" s="25"/>
      <c r="IIL31" s="25"/>
      <c r="IIM31" s="25"/>
      <c r="IIN31" s="25"/>
      <c r="IIO31" s="25"/>
      <c r="IIP31" s="25"/>
      <c r="IIQ31" s="25"/>
      <c r="IIR31" s="25"/>
      <c r="IIS31" s="25"/>
      <c r="IIT31" s="25"/>
      <c r="IIU31" s="25"/>
      <c r="IIV31" s="25"/>
      <c r="IIW31" s="25"/>
      <c r="IIX31" s="25"/>
      <c r="IIY31" s="25"/>
      <c r="IIZ31" s="25"/>
      <c r="IJA31" s="25"/>
      <c r="IJB31" s="25"/>
      <c r="IJC31" s="25"/>
      <c r="IJD31" s="25"/>
      <c r="IJE31" s="25"/>
      <c r="IJF31" s="25"/>
      <c r="IJG31" s="25"/>
      <c r="IJH31" s="25"/>
      <c r="IJI31" s="25"/>
      <c r="IJJ31" s="25"/>
      <c r="IJK31" s="25"/>
      <c r="IJL31" s="25"/>
      <c r="IJM31" s="25"/>
      <c r="IJN31" s="25"/>
      <c r="IJO31" s="25"/>
      <c r="IJP31" s="25"/>
      <c r="IJQ31" s="25"/>
      <c r="IJR31" s="25"/>
      <c r="IJS31" s="25"/>
      <c r="IJT31" s="25"/>
      <c r="IJU31" s="25"/>
      <c r="IJV31" s="25"/>
      <c r="IJW31" s="25"/>
      <c r="IJX31" s="25"/>
      <c r="IJY31" s="25"/>
      <c r="IJZ31" s="25"/>
      <c r="IKA31" s="25"/>
      <c r="IKB31" s="25"/>
      <c r="IKC31" s="25"/>
      <c r="IKD31" s="25"/>
      <c r="IKE31" s="25"/>
      <c r="IKF31" s="25"/>
      <c r="IKG31" s="25"/>
      <c r="IKH31" s="25"/>
      <c r="IKI31" s="25"/>
      <c r="IKJ31" s="25"/>
      <c r="IKK31" s="25"/>
      <c r="IKL31" s="25"/>
      <c r="IKM31" s="25"/>
      <c r="IKN31" s="25"/>
      <c r="IKO31" s="25"/>
      <c r="IKP31" s="25"/>
      <c r="IKQ31" s="25"/>
      <c r="IKR31" s="25"/>
      <c r="IKS31" s="25"/>
      <c r="IKT31" s="25"/>
      <c r="IKU31" s="25"/>
      <c r="IKV31" s="25"/>
      <c r="IKW31" s="25"/>
      <c r="IKX31" s="25"/>
      <c r="IKY31" s="25"/>
      <c r="IKZ31" s="25"/>
      <c r="ILA31" s="25"/>
      <c r="ILB31" s="25"/>
      <c r="ILC31" s="25"/>
      <c r="ILD31" s="25"/>
      <c r="ILE31" s="25"/>
      <c r="ILF31" s="25"/>
      <c r="ILG31" s="25"/>
      <c r="ILH31" s="25"/>
      <c r="ILI31" s="25"/>
      <c r="ILJ31" s="25"/>
      <c r="ILK31" s="25"/>
      <c r="ILL31" s="25"/>
      <c r="ILM31" s="25"/>
      <c r="ILN31" s="25"/>
      <c r="ILO31" s="25"/>
      <c r="ILP31" s="25"/>
      <c r="ILQ31" s="25"/>
      <c r="ILR31" s="25"/>
      <c r="ILS31" s="25"/>
      <c r="ILT31" s="25"/>
      <c r="ILU31" s="25"/>
      <c r="ILV31" s="25"/>
      <c r="ILW31" s="25"/>
      <c r="ILX31" s="25"/>
      <c r="ILY31" s="25"/>
      <c r="ILZ31" s="25"/>
      <c r="IMA31" s="25"/>
      <c r="IMB31" s="25"/>
      <c r="IMC31" s="25"/>
      <c r="IMD31" s="25"/>
      <c r="IME31" s="25"/>
      <c r="IMF31" s="25"/>
      <c r="IMG31" s="25"/>
      <c r="IMH31" s="25"/>
      <c r="IMI31" s="25"/>
      <c r="IMJ31" s="25"/>
      <c r="IMK31" s="25"/>
      <c r="IML31" s="25"/>
      <c r="IMM31" s="25"/>
      <c r="IMN31" s="25"/>
      <c r="IMO31" s="25"/>
      <c r="IMP31" s="25"/>
      <c r="IMQ31" s="25"/>
      <c r="IMR31" s="25"/>
      <c r="IMS31" s="25"/>
      <c r="IMT31" s="25"/>
      <c r="IMU31" s="25"/>
      <c r="IMV31" s="25"/>
      <c r="IMW31" s="25"/>
      <c r="IMX31" s="25"/>
      <c r="IMY31" s="25"/>
      <c r="IMZ31" s="25"/>
      <c r="INA31" s="25"/>
      <c r="INB31" s="25"/>
      <c r="INC31" s="25"/>
      <c r="IND31" s="25"/>
      <c r="INE31" s="25"/>
      <c r="INF31" s="25"/>
      <c r="ING31" s="25"/>
      <c r="INH31" s="25"/>
      <c r="INI31" s="25"/>
      <c r="INJ31" s="25"/>
      <c r="INK31" s="25"/>
      <c r="INL31" s="25"/>
      <c r="INM31" s="25"/>
      <c r="INN31" s="25"/>
      <c r="INO31" s="25"/>
      <c r="INP31" s="25"/>
      <c r="INQ31" s="25"/>
      <c r="INR31" s="25"/>
      <c r="INS31" s="25"/>
      <c r="INT31" s="25"/>
      <c r="INU31" s="25"/>
      <c r="INV31" s="25"/>
      <c r="INW31" s="25"/>
      <c r="INX31" s="25"/>
      <c r="INY31" s="25"/>
      <c r="INZ31" s="25"/>
      <c r="IOA31" s="25"/>
      <c r="IOB31" s="25"/>
      <c r="IOC31" s="25"/>
      <c r="IOD31" s="25"/>
      <c r="IOE31" s="25"/>
      <c r="IOF31" s="25"/>
      <c r="IOG31" s="25"/>
      <c r="IOH31" s="25"/>
      <c r="IOI31" s="25"/>
      <c r="IOJ31" s="25"/>
      <c r="IOK31" s="25"/>
      <c r="IOL31" s="25"/>
      <c r="IOM31" s="25"/>
      <c r="ION31" s="25"/>
      <c r="IOO31" s="25"/>
      <c r="IOP31" s="25"/>
      <c r="IOQ31" s="25"/>
      <c r="IOR31" s="25"/>
      <c r="IOS31" s="25"/>
      <c r="IOT31" s="25"/>
      <c r="IOU31" s="25"/>
      <c r="IOV31" s="25"/>
      <c r="IOW31" s="25"/>
      <c r="IOX31" s="25"/>
      <c r="IOY31" s="25"/>
      <c r="IOZ31" s="25"/>
      <c r="IPA31" s="25"/>
      <c r="IPB31" s="25"/>
      <c r="IPC31" s="25"/>
      <c r="IPD31" s="25"/>
      <c r="IPE31" s="25"/>
      <c r="IPF31" s="25"/>
      <c r="IPG31" s="25"/>
      <c r="IPH31" s="25"/>
      <c r="IPI31" s="25"/>
      <c r="IPJ31" s="25"/>
      <c r="IPK31" s="25"/>
      <c r="IPL31" s="25"/>
      <c r="IPM31" s="25"/>
      <c r="IPN31" s="25"/>
      <c r="IPO31" s="25"/>
      <c r="IPP31" s="25"/>
      <c r="IPQ31" s="25"/>
      <c r="IPR31" s="25"/>
      <c r="IPS31" s="25"/>
      <c r="IPT31" s="25"/>
      <c r="IPU31" s="25"/>
      <c r="IPV31" s="25"/>
      <c r="IPW31" s="25"/>
      <c r="IPX31" s="25"/>
      <c r="IPY31" s="25"/>
      <c r="IPZ31" s="25"/>
      <c r="IQA31" s="25"/>
      <c r="IQB31" s="25"/>
      <c r="IQC31" s="25"/>
      <c r="IQD31" s="25"/>
      <c r="IQE31" s="25"/>
      <c r="IQF31" s="25"/>
      <c r="IQG31" s="25"/>
      <c r="IQH31" s="25"/>
      <c r="IQI31" s="25"/>
      <c r="IQJ31" s="25"/>
      <c r="IQK31" s="25"/>
      <c r="IQL31" s="25"/>
      <c r="IQM31" s="25"/>
      <c r="IQN31" s="25"/>
      <c r="IQO31" s="25"/>
      <c r="IQP31" s="25"/>
      <c r="IQQ31" s="25"/>
      <c r="IQR31" s="25"/>
      <c r="IQS31" s="25"/>
      <c r="IQT31" s="25"/>
      <c r="IQU31" s="25"/>
      <c r="IQV31" s="25"/>
      <c r="IQW31" s="25"/>
      <c r="IQX31" s="25"/>
      <c r="IQY31" s="25"/>
      <c r="IQZ31" s="25"/>
      <c r="IRA31" s="25"/>
      <c r="IRB31" s="25"/>
      <c r="IRC31" s="25"/>
      <c r="IRD31" s="25"/>
      <c r="IRE31" s="25"/>
      <c r="IRF31" s="25"/>
      <c r="IRG31" s="25"/>
      <c r="IRH31" s="25"/>
      <c r="IRI31" s="25"/>
      <c r="IRJ31" s="25"/>
      <c r="IRK31" s="25"/>
      <c r="IRL31" s="25"/>
      <c r="IRM31" s="25"/>
      <c r="IRN31" s="25"/>
      <c r="IRO31" s="25"/>
      <c r="IRP31" s="25"/>
      <c r="IRQ31" s="25"/>
      <c r="IRR31" s="25"/>
      <c r="IRS31" s="25"/>
      <c r="IRT31" s="25"/>
      <c r="IRU31" s="25"/>
      <c r="IRV31" s="25"/>
      <c r="IRW31" s="25"/>
      <c r="IRX31" s="25"/>
      <c r="IRY31" s="25"/>
      <c r="IRZ31" s="25"/>
      <c r="ISA31" s="25"/>
      <c r="ISB31" s="25"/>
      <c r="ISC31" s="25"/>
      <c r="ISD31" s="25"/>
      <c r="ISE31" s="25"/>
      <c r="ISF31" s="25"/>
      <c r="ISG31" s="25"/>
      <c r="ISH31" s="25"/>
      <c r="ISI31" s="25"/>
      <c r="ISJ31" s="25"/>
      <c r="ISK31" s="25"/>
      <c r="ISL31" s="25"/>
      <c r="ISM31" s="25"/>
      <c r="ISN31" s="25"/>
      <c r="ISO31" s="25"/>
      <c r="ISP31" s="25"/>
      <c r="ISQ31" s="25"/>
      <c r="ISR31" s="25"/>
      <c r="ISS31" s="25"/>
      <c r="IST31" s="25"/>
      <c r="ISU31" s="25"/>
      <c r="ISV31" s="25"/>
      <c r="ISW31" s="25"/>
      <c r="ISX31" s="25"/>
      <c r="ISY31" s="25"/>
      <c r="ISZ31" s="25"/>
      <c r="ITA31" s="25"/>
      <c r="ITB31" s="25"/>
      <c r="ITC31" s="25"/>
      <c r="ITD31" s="25"/>
      <c r="ITE31" s="25"/>
      <c r="ITF31" s="25"/>
      <c r="ITG31" s="25"/>
      <c r="ITH31" s="25"/>
      <c r="ITI31" s="25"/>
      <c r="ITJ31" s="25"/>
      <c r="ITK31" s="25"/>
      <c r="ITL31" s="25"/>
      <c r="ITM31" s="25"/>
      <c r="ITN31" s="25"/>
      <c r="ITO31" s="25"/>
      <c r="ITP31" s="25"/>
      <c r="ITQ31" s="25"/>
      <c r="ITR31" s="25"/>
      <c r="ITS31" s="25"/>
      <c r="ITT31" s="25"/>
      <c r="ITU31" s="25"/>
      <c r="ITV31" s="25"/>
      <c r="ITW31" s="25"/>
      <c r="ITX31" s="25"/>
      <c r="ITY31" s="25"/>
      <c r="ITZ31" s="25"/>
      <c r="IUA31" s="25"/>
      <c r="IUB31" s="25"/>
      <c r="IUC31" s="25"/>
      <c r="IUD31" s="25"/>
      <c r="IUE31" s="25"/>
      <c r="IUF31" s="25"/>
      <c r="IUG31" s="25"/>
      <c r="IUH31" s="25"/>
      <c r="IUI31" s="25"/>
      <c r="IUJ31" s="25"/>
      <c r="IUK31" s="25"/>
      <c r="IUL31" s="25"/>
      <c r="IUM31" s="25"/>
      <c r="IUN31" s="25"/>
      <c r="IUO31" s="25"/>
      <c r="IUP31" s="25"/>
      <c r="IUQ31" s="25"/>
      <c r="IUR31" s="25"/>
      <c r="IUS31" s="25"/>
      <c r="IUT31" s="25"/>
      <c r="IUU31" s="25"/>
      <c r="IUV31" s="25"/>
      <c r="IUW31" s="25"/>
      <c r="IUX31" s="25"/>
      <c r="IUY31" s="25"/>
      <c r="IUZ31" s="25"/>
      <c r="IVA31" s="25"/>
      <c r="IVB31" s="25"/>
      <c r="IVC31" s="25"/>
      <c r="IVD31" s="25"/>
      <c r="IVE31" s="25"/>
      <c r="IVF31" s="25"/>
      <c r="IVG31" s="25"/>
      <c r="IVH31" s="25"/>
      <c r="IVI31" s="25"/>
      <c r="IVJ31" s="25"/>
      <c r="IVK31" s="25"/>
      <c r="IVL31" s="25"/>
      <c r="IVM31" s="25"/>
      <c r="IVN31" s="25"/>
      <c r="IVO31" s="25"/>
      <c r="IVP31" s="25"/>
      <c r="IVQ31" s="25"/>
      <c r="IVR31" s="25"/>
      <c r="IVS31" s="25"/>
      <c r="IVT31" s="25"/>
      <c r="IVU31" s="25"/>
      <c r="IVV31" s="25"/>
      <c r="IVW31" s="25"/>
      <c r="IVX31" s="25"/>
      <c r="IVY31" s="25"/>
      <c r="IVZ31" s="25"/>
      <c r="IWA31" s="25"/>
      <c r="IWB31" s="25"/>
      <c r="IWC31" s="25"/>
      <c r="IWD31" s="25"/>
      <c r="IWE31" s="25"/>
      <c r="IWF31" s="25"/>
      <c r="IWG31" s="25"/>
      <c r="IWH31" s="25"/>
      <c r="IWI31" s="25"/>
      <c r="IWJ31" s="25"/>
      <c r="IWK31" s="25"/>
      <c r="IWL31" s="25"/>
      <c r="IWM31" s="25"/>
      <c r="IWN31" s="25"/>
      <c r="IWO31" s="25"/>
      <c r="IWP31" s="25"/>
      <c r="IWQ31" s="25"/>
      <c r="IWR31" s="25"/>
      <c r="IWS31" s="25"/>
      <c r="IWT31" s="25"/>
      <c r="IWU31" s="25"/>
      <c r="IWV31" s="25"/>
      <c r="IWW31" s="25"/>
      <c r="IWX31" s="25"/>
      <c r="IWY31" s="25"/>
      <c r="IWZ31" s="25"/>
      <c r="IXA31" s="25"/>
      <c r="IXB31" s="25"/>
      <c r="IXC31" s="25"/>
      <c r="IXD31" s="25"/>
      <c r="IXE31" s="25"/>
      <c r="IXF31" s="25"/>
      <c r="IXG31" s="25"/>
      <c r="IXH31" s="25"/>
      <c r="IXI31" s="25"/>
      <c r="IXJ31" s="25"/>
      <c r="IXK31" s="25"/>
      <c r="IXL31" s="25"/>
      <c r="IXM31" s="25"/>
      <c r="IXN31" s="25"/>
      <c r="IXO31" s="25"/>
      <c r="IXP31" s="25"/>
      <c r="IXQ31" s="25"/>
      <c r="IXR31" s="25"/>
      <c r="IXS31" s="25"/>
      <c r="IXT31" s="25"/>
      <c r="IXU31" s="25"/>
      <c r="IXV31" s="25"/>
      <c r="IXW31" s="25"/>
      <c r="IXX31" s="25"/>
      <c r="IXY31" s="25"/>
      <c r="IXZ31" s="25"/>
      <c r="IYA31" s="25"/>
      <c r="IYB31" s="25"/>
      <c r="IYC31" s="25"/>
      <c r="IYD31" s="25"/>
      <c r="IYE31" s="25"/>
      <c r="IYF31" s="25"/>
      <c r="IYG31" s="25"/>
      <c r="IYH31" s="25"/>
      <c r="IYI31" s="25"/>
      <c r="IYJ31" s="25"/>
      <c r="IYK31" s="25"/>
      <c r="IYL31" s="25"/>
      <c r="IYM31" s="25"/>
      <c r="IYN31" s="25"/>
      <c r="IYO31" s="25"/>
      <c r="IYP31" s="25"/>
      <c r="IYQ31" s="25"/>
      <c r="IYR31" s="25"/>
      <c r="IYS31" s="25"/>
      <c r="IYT31" s="25"/>
      <c r="IYU31" s="25"/>
      <c r="IYV31" s="25"/>
      <c r="IYW31" s="25"/>
      <c r="IYX31" s="25"/>
      <c r="IYY31" s="25"/>
      <c r="IYZ31" s="25"/>
      <c r="IZA31" s="25"/>
      <c r="IZB31" s="25"/>
      <c r="IZC31" s="25"/>
      <c r="IZD31" s="25"/>
      <c r="IZE31" s="25"/>
      <c r="IZF31" s="25"/>
      <c r="IZG31" s="25"/>
      <c r="IZH31" s="25"/>
      <c r="IZI31" s="25"/>
      <c r="IZJ31" s="25"/>
      <c r="IZK31" s="25"/>
      <c r="IZL31" s="25"/>
      <c r="IZM31" s="25"/>
      <c r="IZN31" s="25"/>
      <c r="IZO31" s="25"/>
      <c r="IZP31" s="25"/>
      <c r="IZQ31" s="25"/>
      <c r="IZR31" s="25"/>
      <c r="IZS31" s="25"/>
      <c r="IZT31" s="25"/>
      <c r="IZU31" s="25"/>
      <c r="IZV31" s="25"/>
      <c r="IZW31" s="25"/>
      <c r="IZX31" s="25"/>
      <c r="IZY31" s="25"/>
      <c r="IZZ31" s="25"/>
      <c r="JAA31" s="25"/>
      <c r="JAB31" s="25"/>
      <c r="JAC31" s="25"/>
      <c r="JAD31" s="25"/>
      <c r="JAE31" s="25"/>
      <c r="JAF31" s="25"/>
      <c r="JAG31" s="25"/>
      <c r="JAH31" s="25"/>
      <c r="JAI31" s="25"/>
      <c r="JAJ31" s="25"/>
      <c r="JAK31" s="25"/>
      <c r="JAL31" s="25"/>
      <c r="JAM31" s="25"/>
      <c r="JAN31" s="25"/>
      <c r="JAO31" s="25"/>
      <c r="JAP31" s="25"/>
      <c r="JAQ31" s="25"/>
      <c r="JAR31" s="25"/>
      <c r="JAS31" s="25"/>
      <c r="JAT31" s="25"/>
      <c r="JAU31" s="25"/>
      <c r="JAV31" s="25"/>
      <c r="JAW31" s="25"/>
      <c r="JAX31" s="25"/>
      <c r="JAY31" s="25"/>
      <c r="JAZ31" s="25"/>
      <c r="JBA31" s="25"/>
      <c r="JBB31" s="25"/>
      <c r="JBC31" s="25"/>
      <c r="JBD31" s="25"/>
      <c r="JBE31" s="25"/>
      <c r="JBF31" s="25"/>
      <c r="JBG31" s="25"/>
      <c r="JBH31" s="25"/>
      <c r="JBI31" s="25"/>
      <c r="JBJ31" s="25"/>
      <c r="JBK31" s="25"/>
      <c r="JBL31" s="25"/>
      <c r="JBM31" s="25"/>
      <c r="JBN31" s="25"/>
      <c r="JBO31" s="25"/>
      <c r="JBP31" s="25"/>
      <c r="JBQ31" s="25"/>
      <c r="JBR31" s="25"/>
      <c r="JBS31" s="25"/>
      <c r="JBT31" s="25"/>
      <c r="JBU31" s="25"/>
      <c r="JBV31" s="25"/>
      <c r="JBW31" s="25"/>
      <c r="JBX31" s="25"/>
      <c r="JBY31" s="25"/>
      <c r="JBZ31" s="25"/>
      <c r="JCA31" s="25"/>
      <c r="JCB31" s="25"/>
      <c r="JCC31" s="25"/>
      <c r="JCD31" s="25"/>
      <c r="JCE31" s="25"/>
      <c r="JCF31" s="25"/>
      <c r="JCG31" s="25"/>
      <c r="JCH31" s="25"/>
      <c r="JCI31" s="25"/>
      <c r="JCJ31" s="25"/>
      <c r="JCK31" s="25"/>
      <c r="JCL31" s="25"/>
      <c r="JCM31" s="25"/>
      <c r="JCN31" s="25"/>
      <c r="JCO31" s="25"/>
      <c r="JCP31" s="25"/>
      <c r="JCQ31" s="25"/>
      <c r="JCR31" s="25"/>
      <c r="JCS31" s="25"/>
      <c r="JCT31" s="25"/>
      <c r="JCU31" s="25"/>
      <c r="JCV31" s="25"/>
      <c r="JCW31" s="25"/>
      <c r="JCX31" s="25"/>
      <c r="JCY31" s="25"/>
      <c r="JCZ31" s="25"/>
      <c r="JDA31" s="25"/>
      <c r="JDB31" s="25"/>
      <c r="JDC31" s="25"/>
      <c r="JDD31" s="25"/>
      <c r="JDE31" s="25"/>
      <c r="JDF31" s="25"/>
      <c r="JDG31" s="25"/>
      <c r="JDH31" s="25"/>
      <c r="JDI31" s="25"/>
      <c r="JDJ31" s="25"/>
      <c r="JDK31" s="25"/>
      <c r="JDL31" s="25"/>
      <c r="JDM31" s="25"/>
      <c r="JDN31" s="25"/>
      <c r="JDO31" s="25"/>
      <c r="JDP31" s="25"/>
      <c r="JDQ31" s="25"/>
      <c r="JDR31" s="25"/>
      <c r="JDS31" s="25"/>
      <c r="JDT31" s="25"/>
      <c r="JDU31" s="25"/>
      <c r="JDV31" s="25"/>
      <c r="JDW31" s="25"/>
      <c r="JDX31" s="25"/>
      <c r="JDY31" s="25"/>
      <c r="JDZ31" s="25"/>
      <c r="JEA31" s="25"/>
      <c r="JEB31" s="25"/>
      <c r="JEC31" s="25"/>
      <c r="JED31" s="25"/>
      <c r="JEE31" s="25"/>
      <c r="JEF31" s="25"/>
      <c r="JEG31" s="25"/>
      <c r="JEH31" s="25"/>
      <c r="JEI31" s="25"/>
      <c r="JEJ31" s="25"/>
      <c r="JEK31" s="25"/>
      <c r="JEL31" s="25"/>
      <c r="JEM31" s="25"/>
      <c r="JEN31" s="25"/>
      <c r="JEO31" s="25"/>
      <c r="JEP31" s="25"/>
      <c r="JEQ31" s="25"/>
      <c r="JER31" s="25"/>
      <c r="JES31" s="25"/>
      <c r="JET31" s="25"/>
      <c r="JEU31" s="25"/>
      <c r="JEV31" s="25"/>
      <c r="JEW31" s="25"/>
      <c r="JEX31" s="25"/>
      <c r="JEY31" s="25"/>
      <c r="JEZ31" s="25"/>
      <c r="JFA31" s="25"/>
      <c r="JFB31" s="25"/>
      <c r="JFC31" s="25"/>
      <c r="JFD31" s="25"/>
      <c r="JFE31" s="25"/>
      <c r="JFF31" s="25"/>
      <c r="JFG31" s="25"/>
      <c r="JFH31" s="25"/>
      <c r="JFI31" s="25"/>
      <c r="JFJ31" s="25"/>
      <c r="JFK31" s="25"/>
      <c r="JFL31" s="25"/>
      <c r="JFM31" s="25"/>
      <c r="JFN31" s="25"/>
      <c r="JFO31" s="25"/>
      <c r="JFP31" s="25"/>
      <c r="JFQ31" s="25"/>
      <c r="JFR31" s="25"/>
      <c r="JFS31" s="25"/>
      <c r="JFT31" s="25"/>
      <c r="JFU31" s="25"/>
      <c r="JFV31" s="25"/>
      <c r="JFW31" s="25"/>
      <c r="JFX31" s="25"/>
      <c r="JFY31" s="25"/>
      <c r="JFZ31" s="25"/>
      <c r="JGA31" s="25"/>
      <c r="JGB31" s="25"/>
      <c r="JGC31" s="25"/>
      <c r="JGD31" s="25"/>
      <c r="JGE31" s="25"/>
      <c r="JGF31" s="25"/>
      <c r="JGG31" s="25"/>
      <c r="JGH31" s="25"/>
      <c r="JGI31" s="25"/>
      <c r="JGJ31" s="25"/>
      <c r="JGK31" s="25"/>
      <c r="JGL31" s="25"/>
      <c r="JGM31" s="25"/>
      <c r="JGN31" s="25"/>
      <c r="JGO31" s="25"/>
      <c r="JGP31" s="25"/>
      <c r="JGQ31" s="25"/>
      <c r="JGR31" s="25"/>
      <c r="JGS31" s="25"/>
      <c r="JGT31" s="25"/>
      <c r="JGU31" s="25"/>
      <c r="JGV31" s="25"/>
      <c r="JGW31" s="25"/>
      <c r="JGX31" s="25"/>
      <c r="JGY31" s="25"/>
      <c r="JGZ31" s="25"/>
      <c r="JHA31" s="25"/>
      <c r="JHB31" s="25"/>
      <c r="JHC31" s="25"/>
      <c r="JHD31" s="25"/>
      <c r="JHE31" s="25"/>
      <c r="JHF31" s="25"/>
      <c r="JHG31" s="25"/>
      <c r="JHH31" s="25"/>
      <c r="JHI31" s="25"/>
      <c r="JHJ31" s="25"/>
      <c r="JHK31" s="25"/>
      <c r="JHL31" s="25"/>
      <c r="JHM31" s="25"/>
      <c r="JHN31" s="25"/>
      <c r="JHO31" s="25"/>
      <c r="JHP31" s="25"/>
      <c r="JHQ31" s="25"/>
      <c r="JHR31" s="25"/>
      <c r="JHS31" s="25"/>
      <c r="JHT31" s="25"/>
      <c r="JHU31" s="25"/>
      <c r="JHV31" s="25"/>
      <c r="JHW31" s="25"/>
      <c r="JHX31" s="25"/>
      <c r="JHY31" s="25"/>
      <c r="JHZ31" s="25"/>
      <c r="JIA31" s="25"/>
      <c r="JIB31" s="25"/>
      <c r="JIC31" s="25"/>
      <c r="JID31" s="25"/>
      <c r="JIE31" s="25"/>
      <c r="JIF31" s="25"/>
      <c r="JIG31" s="25"/>
      <c r="JIH31" s="25"/>
      <c r="JII31" s="25"/>
      <c r="JIJ31" s="25"/>
      <c r="JIK31" s="25"/>
      <c r="JIL31" s="25"/>
      <c r="JIM31" s="25"/>
      <c r="JIN31" s="25"/>
      <c r="JIO31" s="25"/>
      <c r="JIP31" s="25"/>
      <c r="JIQ31" s="25"/>
      <c r="JIR31" s="25"/>
      <c r="JIS31" s="25"/>
      <c r="JIT31" s="25"/>
      <c r="JIU31" s="25"/>
      <c r="JIV31" s="25"/>
      <c r="JIW31" s="25"/>
      <c r="JIX31" s="25"/>
      <c r="JIY31" s="25"/>
      <c r="JIZ31" s="25"/>
      <c r="JJA31" s="25"/>
      <c r="JJB31" s="25"/>
      <c r="JJC31" s="25"/>
      <c r="JJD31" s="25"/>
      <c r="JJE31" s="25"/>
      <c r="JJF31" s="25"/>
      <c r="JJG31" s="25"/>
      <c r="JJH31" s="25"/>
      <c r="JJI31" s="25"/>
      <c r="JJJ31" s="25"/>
      <c r="JJK31" s="25"/>
      <c r="JJL31" s="25"/>
      <c r="JJM31" s="25"/>
      <c r="JJN31" s="25"/>
      <c r="JJO31" s="25"/>
      <c r="JJP31" s="25"/>
      <c r="JJQ31" s="25"/>
      <c r="JJR31" s="25"/>
      <c r="JJS31" s="25"/>
      <c r="JJT31" s="25"/>
      <c r="JJU31" s="25"/>
      <c r="JJV31" s="25"/>
      <c r="JJW31" s="25"/>
      <c r="JJX31" s="25"/>
      <c r="JJY31" s="25"/>
      <c r="JJZ31" s="25"/>
      <c r="JKA31" s="25"/>
      <c r="JKB31" s="25"/>
      <c r="JKC31" s="25"/>
      <c r="JKD31" s="25"/>
      <c r="JKE31" s="25"/>
      <c r="JKF31" s="25"/>
      <c r="JKG31" s="25"/>
      <c r="JKH31" s="25"/>
      <c r="JKI31" s="25"/>
      <c r="JKJ31" s="25"/>
      <c r="JKK31" s="25"/>
      <c r="JKL31" s="25"/>
      <c r="JKM31" s="25"/>
      <c r="JKN31" s="25"/>
      <c r="JKO31" s="25"/>
      <c r="JKP31" s="25"/>
      <c r="JKQ31" s="25"/>
      <c r="JKR31" s="25"/>
      <c r="JKS31" s="25"/>
      <c r="JKT31" s="25"/>
      <c r="JKU31" s="25"/>
      <c r="JKV31" s="25"/>
      <c r="JKW31" s="25"/>
      <c r="JKX31" s="25"/>
      <c r="JKY31" s="25"/>
      <c r="JKZ31" s="25"/>
      <c r="JLA31" s="25"/>
      <c r="JLB31" s="25"/>
      <c r="JLC31" s="25"/>
      <c r="JLD31" s="25"/>
      <c r="JLE31" s="25"/>
      <c r="JLF31" s="25"/>
      <c r="JLG31" s="25"/>
      <c r="JLH31" s="25"/>
      <c r="JLI31" s="25"/>
      <c r="JLJ31" s="25"/>
      <c r="JLK31" s="25"/>
      <c r="JLL31" s="25"/>
      <c r="JLM31" s="25"/>
      <c r="JLN31" s="25"/>
      <c r="JLO31" s="25"/>
      <c r="JLP31" s="25"/>
      <c r="JLQ31" s="25"/>
      <c r="JLR31" s="25"/>
      <c r="JLS31" s="25"/>
      <c r="JLT31" s="25"/>
      <c r="JLU31" s="25"/>
      <c r="JLV31" s="25"/>
      <c r="JLW31" s="25"/>
      <c r="JLX31" s="25"/>
      <c r="JLY31" s="25"/>
      <c r="JLZ31" s="25"/>
      <c r="JMA31" s="25"/>
      <c r="JMB31" s="25"/>
      <c r="JMC31" s="25"/>
      <c r="JMD31" s="25"/>
      <c r="JME31" s="25"/>
      <c r="JMF31" s="25"/>
      <c r="JMG31" s="25"/>
      <c r="JMH31" s="25"/>
      <c r="JMI31" s="25"/>
      <c r="JMJ31" s="25"/>
      <c r="JMK31" s="25"/>
      <c r="JML31" s="25"/>
      <c r="JMM31" s="25"/>
      <c r="JMN31" s="25"/>
      <c r="JMO31" s="25"/>
      <c r="JMP31" s="25"/>
      <c r="JMQ31" s="25"/>
      <c r="JMR31" s="25"/>
      <c r="JMS31" s="25"/>
      <c r="JMT31" s="25"/>
      <c r="JMU31" s="25"/>
      <c r="JMV31" s="25"/>
      <c r="JMW31" s="25"/>
      <c r="JMX31" s="25"/>
      <c r="JMY31" s="25"/>
      <c r="JMZ31" s="25"/>
      <c r="JNA31" s="25"/>
      <c r="JNB31" s="25"/>
      <c r="JNC31" s="25"/>
      <c r="JND31" s="25"/>
      <c r="JNE31" s="25"/>
      <c r="JNF31" s="25"/>
      <c r="JNG31" s="25"/>
      <c r="JNH31" s="25"/>
      <c r="JNI31" s="25"/>
      <c r="JNJ31" s="25"/>
      <c r="JNK31" s="25"/>
      <c r="JNL31" s="25"/>
      <c r="JNM31" s="25"/>
      <c r="JNN31" s="25"/>
      <c r="JNO31" s="25"/>
      <c r="JNP31" s="25"/>
      <c r="JNQ31" s="25"/>
      <c r="JNR31" s="25"/>
      <c r="JNS31" s="25"/>
      <c r="JNT31" s="25"/>
      <c r="JNU31" s="25"/>
      <c r="JNV31" s="25"/>
      <c r="JNW31" s="25"/>
      <c r="JNX31" s="25"/>
      <c r="JNY31" s="25"/>
      <c r="JNZ31" s="25"/>
      <c r="JOA31" s="25"/>
      <c r="JOB31" s="25"/>
      <c r="JOC31" s="25"/>
      <c r="JOD31" s="25"/>
      <c r="JOE31" s="25"/>
      <c r="JOF31" s="25"/>
      <c r="JOG31" s="25"/>
      <c r="JOH31" s="25"/>
      <c r="JOI31" s="25"/>
      <c r="JOJ31" s="25"/>
      <c r="JOK31" s="25"/>
      <c r="JOL31" s="25"/>
      <c r="JOM31" s="25"/>
      <c r="JON31" s="25"/>
      <c r="JOO31" s="25"/>
      <c r="JOP31" s="25"/>
      <c r="JOQ31" s="25"/>
      <c r="JOR31" s="25"/>
      <c r="JOS31" s="25"/>
      <c r="JOT31" s="25"/>
      <c r="JOU31" s="25"/>
      <c r="JOV31" s="25"/>
      <c r="JOW31" s="25"/>
      <c r="JOX31" s="25"/>
      <c r="JOY31" s="25"/>
      <c r="JOZ31" s="25"/>
      <c r="JPA31" s="25"/>
      <c r="JPB31" s="25"/>
      <c r="JPC31" s="25"/>
      <c r="JPD31" s="25"/>
      <c r="JPE31" s="25"/>
      <c r="JPF31" s="25"/>
      <c r="JPG31" s="25"/>
      <c r="JPH31" s="25"/>
      <c r="JPI31" s="25"/>
      <c r="JPJ31" s="25"/>
      <c r="JPK31" s="25"/>
      <c r="JPL31" s="25"/>
      <c r="JPM31" s="25"/>
      <c r="JPN31" s="25"/>
      <c r="JPO31" s="25"/>
      <c r="JPP31" s="25"/>
      <c r="JPQ31" s="25"/>
      <c r="JPR31" s="25"/>
      <c r="JPS31" s="25"/>
      <c r="JPT31" s="25"/>
      <c r="JPU31" s="25"/>
      <c r="JPV31" s="25"/>
      <c r="JPW31" s="25"/>
      <c r="JPX31" s="25"/>
      <c r="JPY31" s="25"/>
      <c r="JPZ31" s="25"/>
      <c r="JQA31" s="25"/>
      <c r="JQB31" s="25"/>
      <c r="JQC31" s="25"/>
      <c r="JQD31" s="25"/>
      <c r="JQE31" s="25"/>
      <c r="JQF31" s="25"/>
      <c r="JQG31" s="25"/>
      <c r="JQH31" s="25"/>
      <c r="JQI31" s="25"/>
      <c r="JQJ31" s="25"/>
      <c r="JQK31" s="25"/>
      <c r="JQL31" s="25"/>
      <c r="JQM31" s="25"/>
      <c r="JQN31" s="25"/>
      <c r="JQO31" s="25"/>
      <c r="JQP31" s="25"/>
      <c r="JQQ31" s="25"/>
      <c r="JQR31" s="25"/>
      <c r="JQS31" s="25"/>
      <c r="JQT31" s="25"/>
      <c r="JQU31" s="25"/>
      <c r="JQV31" s="25"/>
      <c r="JQW31" s="25"/>
      <c r="JQX31" s="25"/>
      <c r="JQY31" s="25"/>
      <c r="JQZ31" s="25"/>
      <c r="JRA31" s="25"/>
      <c r="JRB31" s="25"/>
      <c r="JRC31" s="25"/>
      <c r="JRD31" s="25"/>
      <c r="JRE31" s="25"/>
      <c r="JRF31" s="25"/>
      <c r="JRG31" s="25"/>
      <c r="JRH31" s="25"/>
      <c r="JRI31" s="25"/>
      <c r="JRJ31" s="25"/>
      <c r="JRK31" s="25"/>
      <c r="JRL31" s="25"/>
      <c r="JRM31" s="25"/>
      <c r="JRN31" s="25"/>
      <c r="JRO31" s="25"/>
      <c r="JRP31" s="25"/>
      <c r="JRQ31" s="25"/>
      <c r="JRR31" s="25"/>
      <c r="JRS31" s="25"/>
      <c r="JRT31" s="25"/>
      <c r="JRU31" s="25"/>
      <c r="JRV31" s="25"/>
      <c r="JRW31" s="25"/>
      <c r="JRX31" s="25"/>
      <c r="JRY31" s="25"/>
      <c r="JRZ31" s="25"/>
      <c r="JSA31" s="25"/>
      <c r="JSB31" s="25"/>
      <c r="JSC31" s="25"/>
      <c r="JSD31" s="25"/>
      <c r="JSE31" s="25"/>
      <c r="JSF31" s="25"/>
      <c r="JSG31" s="25"/>
      <c r="JSH31" s="25"/>
      <c r="JSI31" s="25"/>
      <c r="JSJ31" s="25"/>
      <c r="JSK31" s="25"/>
      <c r="JSL31" s="25"/>
      <c r="JSM31" s="25"/>
      <c r="JSN31" s="25"/>
      <c r="JSO31" s="25"/>
      <c r="JSP31" s="25"/>
      <c r="JSQ31" s="25"/>
      <c r="JSR31" s="25"/>
      <c r="JSS31" s="25"/>
      <c r="JST31" s="25"/>
      <c r="JSU31" s="25"/>
      <c r="JSV31" s="25"/>
      <c r="JSW31" s="25"/>
      <c r="JSX31" s="25"/>
      <c r="JSY31" s="25"/>
      <c r="JSZ31" s="25"/>
      <c r="JTA31" s="25"/>
      <c r="JTB31" s="25"/>
      <c r="JTC31" s="25"/>
      <c r="JTD31" s="25"/>
      <c r="JTE31" s="25"/>
      <c r="JTF31" s="25"/>
      <c r="JTG31" s="25"/>
      <c r="JTH31" s="25"/>
      <c r="JTI31" s="25"/>
      <c r="JTJ31" s="25"/>
      <c r="JTK31" s="25"/>
      <c r="JTL31" s="25"/>
      <c r="JTM31" s="25"/>
      <c r="JTN31" s="25"/>
      <c r="JTO31" s="25"/>
      <c r="JTP31" s="25"/>
      <c r="JTQ31" s="25"/>
      <c r="JTR31" s="25"/>
      <c r="JTS31" s="25"/>
      <c r="JTT31" s="25"/>
      <c r="JTU31" s="25"/>
      <c r="JTV31" s="25"/>
      <c r="JTW31" s="25"/>
      <c r="JTX31" s="25"/>
      <c r="JTY31" s="25"/>
      <c r="JTZ31" s="25"/>
      <c r="JUA31" s="25"/>
      <c r="JUB31" s="25"/>
      <c r="JUC31" s="25"/>
      <c r="JUD31" s="25"/>
      <c r="JUE31" s="25"/>
      <c r="JUF31" s="25"/>
      <c r="JUG31" s="25"/>
      <c r="JUH31" s="25"/>
      <c r="JUI31" s="25"/>
      <c r="JUJ31" s="25"/>
      <c r="JUK31" s="25"/>
      <c r="JUL31" s="25"/>
      <c r="JUM31" s="25"/>
      <c r="JUN31" s="25"/>
      <c r="JUO31" s="25"/>
      <c r="JUP31" s="25"/>
      <c r="JUQ31" s="25"/>
      <c r="JUR31" s="25"/>
      <c r="JUS31" s="25"/>
      <c r="JUT31" s="25"/>
      <c r="JUU31" s="25"/>
      <c r="JUV31" s="25"/>
      <c r="JUW31" s="25"/>
      <c r="JUX31" s="25"/>
      <c r="JUY31" s="25"/>
      <c r="JUZ31" s="25"/>
      <c r="JVA31" s="25"/>
      <c r="JVB31" s="25"/>
      <c r="JVC31" s="25"/>
      <c r="JVD31" s="25"/>
      <c r="JVE31" s="25"/>
      <c r="JVF31" s="25"/>
      <c r="JVG31" s="25"/>
      <c r="JVH31" s="25"/>
      <c r="JVI31" s="25"/>
      <c r="JVJ31" s="25"/>
      <c r="JVK31" s="25"/>
      <c r="JVL31" s="25"/>
      <c r="JVM31" s="25"/>
      <c r="JVN31" s="25"/>
      <c r="JVO31" s="25"/>
      <c r="JVP31" s="25"/>
      <c r="JVQ31" s="25"/>
      <c r="JVR31" s="25"/>
      <c r="JVS31" s="25"/>
      <c r="JVT31" s="25"/>
      <c r="JVU31" s="25"/>
      <c r="JVV31" s="25"/>
      <c r="JVW31" s="25"/>
      <c r="JVX31" s="25"/>
      <c r="JVY31" s="25"/>
      <c r="JVZ31" s="25"/>
      <c r="JWA31" s="25"/>
      <c r="JWB31" s="25"/>
      <c r="JWC31" s="25"/>
      <c r="JWD31" s="25"/>
      <c r="JWE31" s="25"/>
      <c r="JWF31" s="25"/>
      <c r="JWG31" s="25"/>
      <c r="JWH31" s="25"/>
      <c r="JWI31" s="25"/>
      <c r="JWJ31" s="25"/>
      <c r="JWK31" s="25"/>
      <c r="JWL31" s="25"/>
      <c r="JWM31" s="25"/>
      <c r="JWN31" s="25"/>
      <c r="JWO31" s="25"/>
      <c r="JWP31" s="25"/>
      <c r="JWQ31" s="25"/>
      <c r="JWR31" s="25"/>
      <c r="JWS31" s="25"/>
      <c r="JWT31" s="25"/>
      <c r="JWU31" s="25"/>
      <c r="JWV31" s="25"/>
      <c r="JWW31" s="25"/>
      <c r="JWX31" s="25"/>
      <c r="JWY31" s="25"/>
      <c r="JWZ31" s="25"/>
      <c r="JXA31" s="25"/>
      <c r="JXB31" s="25"/>
      <c r="JXC31" s="25"/>
      <c r="JXD31" s="25"/>
      <c r="JXE31" s="25"/>
      <c r="JXF31" s="25"/>
      <c r="JXG31" s="25"/>
      <c r="JXH31" s="25"/>
      <c r="JXI31" s="25"/>
      <c r="JXJ31" s="25"/>
      <c r="JXK31" s="25"/>
      <c r="JXL31" s="25"/>
      <c r="JXM31" s="25"/>
      <c r="JXN31" s="25"/>
      <c r="JXO31" s="25"/>
      <c r="JXP31" s="25"/>
      <c r="JXQ31" s="25"/>
      <c r="JXR31" s="25"/>
      <c r="JXS31" s="25"/>
      <c r="JXT31" s="25"/>
      <c r="JXU31" s="25"/>
      <c r="JXV31" s="25"/>
      <c r="JXW31" s="25"/>
      <c r="JXX31" s="25"/>
      <c r="JXY31" s="25"/>
      <c r="JXZ31" s="25"/>
      <c r="JYA31" s="25"/>
      <c r="JYB31" s="25"/>
      <c r="JYC31" s="25"/>
      <c r="JYD31" s="25"/>
      <c r="JYE31" s="25"/>
      <c r="JYF31" s="25"/>
      <c r="JYG31" s="25"/>
      <c r="JYH31" s="25"/>
      <c r="JYI31" s="25"/>
      <c r="JYJ31" s="25"/>
      <c r="JYK31" s="25"/>
      <c r="JYL31" s="25"/>
      <c r="JYM31" s="25"/>
      <c r="JYN31" s="25"/>
      <c r="JYO31" s="25"/>
      <c r="JYP31" s="25"/>
      <c r="JYQ31" s="25"/>
      <c r="JYR31" s="25"/>
      <c r="JYS31" s="25"/>
      <c r="JYT31" s="25"/>
      <c r="JYU31" s="25"/>
      <c r="JYV31" s="25"/>
      <c r="JYW31" s="25"/>
      <c r="JYX31" s="25"/>
      <c r="JYY31" s="25"/>
      <c r="JYZ31" s="25"/>
      <c r="JZA31" s="25"/>
      <c r="JZB31" s="25"/>
      <c r="JZC31" s="25"/>
      <c r="JZD31" s="25"/>
      <c r="JZE31" s="25"/>
      <c r="JZF31" s="25"/>
      <c r="JZG31" s="25"/>
      <c r="JZH31" s="25"/>
      <c r="JZI31" s="25"/>
      <c r="JZJ31" s="25"/>
      <c r="JZK31" s="25"/>
      <c r="JZL31" s="25"/>
      <c r="JZM31" s="25"/>
      <c r="JZN31" s="25"/>
      <c r="JZO31" s="25"/>
      <c r="JZP31" s="25"/>
      <c r="JZQ31" s="25"/>
      <c r="JZR31" s="25"/>
      <c r="JZS31" s="25"/>
      <c r="JZT31" s="25"/>
      <c r="JZU31" s="25"/>
      <c r="JZV31" s="25"/>
      <c r="JZW31" s="25"/>
      <c r="JZX31" s="25"/>
      <c r="JZY31" s="25"/>
      <c r="JZZ31" s="25"/>
      <c r="KAA31" s="25"/>
      <c r="KAB31" s="25"/>
      <c r="KAC31" s="25"/>
      <c r="KAD31" s="25"/>
      <c r="KAE31" s="25"/>
      <c r="KAF31" s="25"/>
      <c r="KAG31" s="25"/>
      <c r="KAH31" s="25"/>
      <c r="KAI31" s="25"/>
      <c r="KAJ31" s="25"/>
      <c r="KAK31" s="25"/>
      <c r="KAL31" s="25"/>
      <c r="KAM31" s="25"/>
      <c r="KAN31" s="25"/>
      <c r="KAO31" s="25"/>
      <c r="KAP31" s="25"/>
      <c r="KAQ31" s="25"/>
      <c r="KAR31" s="25"/>
      <c r="KAS31" s="25"/>
      <c r="KAT31" s="25"/>
      <c r="KAU31" s="25"/>
      <c r="KAV31" s="25"/>
      <c r="KAW31" s="25"/>
      <c r="KAX31" s="25"/>
      <c r="KAY31" s="25"/>
      <c r="KAZ31" s="25"/>
      <c r="KBA31" s="25"/>
      <c r="KBB31" s="25"/>
      <c r="KBC31" s="25"/>
      <c r="KBD31" s="25"/>
      <c r="KBE31" s="25"/>
      <c r="KBF31" s="25"/>
      <c r="KBG31" s="25"/>
      <c r="KBH31" s="25"/>
      <c r="KBI31" s="25"/>
      <c r="KBJ31" s="25"/>
      <c r="KBK31" s="25"/>
      <c r="KBL31" s="25"/>
      <c r="KBM31" s="25"/>
      <c r="KBN31" s="25"/>
      <c r="KBO31" s="25"/>
      <c r="KBP31" s="25"/>
      <c r="KBQ31" s="25"/>
      <c r="KBR31" s="25"/>
      <c r="KBS31" s="25"/>
      <c r="KBT31" s="25"/>
      <c r="KBU31" s="25"/>
      <c r="KBV31" s="25"/>
      <c r="KBW31" s="25"/>
      <c r="KBX31" s="25"/>
      <c r="KBY31" s="25"/>
      <c r="KBZ31" s="25"/>
      <c r="KCA31" s="25"/>
      <c r="KCB31" s="25"/>
      <c r="KCC31" s="25"/>
      <c r="KCD31" s="25"/>
      <c r="KCE31" s="25"/>
      <c r="KCF31" s="25"/>
      <c r="KCG31" s="25"/>
      <c r="KCH31" s="25"/>
      <c r="KCI31" s="25"/>
      <c r="KCJ31" s="25"/>
      <c r="KCK31" s="25"/>
      <c r="KCL31" s="25"/>
      <c r="KCM31" s="25"/>
      <c r="KCN31" s="25"/>
      <c r="KCO31" s="25"/>
      <c r="KCP31" s="25"/>
      <c r="KCQ31" s="25"/>
      <c r="KCR31" s="25"/>
      <c r="KCS31" s="25"/>
      <c r="KCT31" s="25"/>
      <c r="KCU31" s="25"/>
      <c r="KCV31" s="25"/>
      <c r="KCW31" s="25"/>
      <c r="KCX31" s="25"/>
      <c r="KCY31" s="25"/>
      <c r="KCZ31" s="25"/>
      <c r="KDA31" s="25"/>
      <c r="KDB31" s="25"/>
      <c r="KDC31" s="25"/>
      <c r="KDD31" s="25"/>
      <c r="KDE31" s="25"/>
      <c r="KDF31" s="25"/>
      <c r="KDG31" s="25"/>
      <c r="KDH31" s="25"/>
      <c r="KDI31" s="25"/>
      <c r="KDJ31" s="25"/>
      <c r="KDK31" s="25"/>
      <c r="KDL31" s="25"/>
      <c r="KDM31" s="25"/>
      <c r="KDN31" s="25"/>
      <c r="KDO31" s="25"/>
      <c r="KDP31" s="25"/>
      <c r="KDQ31" s="25"/>
      <c r="KDR31" s="25"/>
      <c r="KDS31" s="25"/>
      <c r="KDT31" s="25"/>
      <c r="KDU31" s="25"/>
      <c r="KDV31" s="25"/>
      <c r="KDW31" s="25"/>
      <c r="KDX31" s="25"/>
      <c r="KDY31" s="25"/>
      <c r="KDZ31" s="25"/>
      <c r="KEA31" s="25"/>
      <c r="KEB31" s="25"/>
      <c r="KEC31" s="25"/>
      <c r="KED31" s="25"/>
      <c r="KEE31" s="25"/>
      <c r="KEF31" s="25"/>
      <c r="KEG31" s="25"/>
      <c r="KEH31" s="25"/>
      <c r="KEI31" s="25"/>
      <c r="KEJ31" s="25"/>
      <c r="KEK31" s="25"/>
      <c r="KEL31" s="25"/>
      <c r="KEM31" s="25"/>
      <c r="KEN31" s="25"/>
      <c r="KEO31" s="25"/>
      <c r="KEP31" s="25"/>
      <c r="KEQ31" s="25"/>
      <c r="KER31" s="25"/>
      <c r="KES31" s="25"/>
      <c r="KET31" s="25"/>
      <c r="KEU31" s="25"/>
      <c r="KEV31" s="25"/>
      <c r="KEW31" s="25"/>
      <c r="KEX31" s="25"/>
      <c r="KEY31" s="25"/>
      <c r="KEZ31" s="25"/>
      <c r="KFA31" s="25"/>
      <c r="KFB31" s="25"/>
      <c r="KFC31" s="25"/>
      <c r="KFD31" s="25"/>
      <c r="KFE31" s="25"/>
      <c r="KFF31" s="25"/>
      <c r="KFG31" s="25"/>
      <c r="KFH31" s="25"/>
      <c r="KFI31" s="25"/>
      <c r="KFJ31" s="25"/>
      <c r="KFK31" s="25"/>
      <c r="KFL31" s="25"/>
      <c r="KFM31" s="25"/>
      <c r="KFN31" s="25"/>
      <c r="KFO31" s="25"/>
      <c r="KFP31" s="25"/>
      <c r="KFQ31" s="25"/>
      <c r="KFR31" s="25"/>
      <c r="KFS31" s="25"/>
      <c r="KFT31" s="25"/>
      <c r="KFU31" s="25"/>
      <c r="KFV31" s="25"/>
      <c r="KFW31" s="25"/>
      <c r="KFX31" s="25"/>
      <c r="KFY31" s="25"/>
      <c r="KFZ31" s="25"/>
      <c r="KGA31" s="25"/>
      <c r="KGB31" s="25"/>
      <c r="KGC31" s="25"/>
      <c r="KGD31" s="25"/>
      <c r="KGE31" s="25"/>
      <c r="KGF31" s="25"/>
      <c r="KGG31" s="25"/>
      <c r="KGH31" s="25"/>
      <c r="KGI31" s="25"/>
      <c r="KGJ31" s="25"/>
      <c r="KGK31" s="25"/>
      <c r="KGL31" s="25"/>
      <c r="KGM31" s="25"/>
      <c r="KGN31" s="25"/>
      <c r="KGO31" s="25"/>
      <c r="KGP31" s="25"/>
      <c r="KGQ31" s="25"/>
      <c r="KGR31" s="25"/>
      <c r="KGS31" s="25"/>
      <c r="KGT31" s="25"/>
      <c r="KGU31" s="25"/>
      <c r="KGV31" s="25"/>
      <c r="KGW31" s="25"/>
      <c r="KGX31" s="25"/>
      <c r="KGY31" s="25"/>
      <c r="KGZ31" s="25"/>
      <c r="KHA31" s="25"/>
      <c r="KHB31" s="25"/>
      <c r="KHC31" s="25"/>
      <c r="KHD31" s="25"/>
      <c r="KHE31" s="25"/>
      <c r="KHF31" s="25"/>
      <c r="KHG31" s="25"/>
      <c r="KHH31" s="25"/>
      <c r="KHI31" s="25"/>
      <c r="KHJ31" s="25"/>
      <c r="KHK31" s="25"/>
      <c r="KHL31" s="25"/>
      <c r="KHM31" s="25"/>
      <c r="KHN31" s="25"/>
      <c r="KHO31" s="25"/>
      <c r="KHP31" s="25"/>
      <c r="KHQ31" s="25"/>
      <c r="KHR31" s="25"/>
      <c r="KHS31" s="25"/>
      <c r="KHT31" s="25"/>
      <c r="KHU31" s="25"/>
      <c r="KHV31" s="25"/>
      <c r="KHW31" s="25"/>
      <c r="KHX31" s="25"/>
      <c r="KHY31" s="25"/>
      <c r="KHZ31" s="25"/>
      <c r="KIA31" s="25"/>
      <c r="KIB31" s="25"/>
      <c r="KIC31" s="25"/>
      <c r="KID31" s="25"/>
      <c r="KIE31" s="25"/>
      <c r="KIF31" s="25"/>
      <c r="KIG31" s="25"/>
      <c r="KIH31" s="25"/>
      <c r="KII31" s="25"/>
      <c r="KIJ31" s="25"/>
      <c r="KIK31" s="25"/>
      <c r="KIL31" s="25"/>
      <c r="KIM31" s="25"/>
      <c r="KIN31" s="25"/>
      <c r="KIO31" s="25"/>
      <c r="KIP31" s="25"/>
      <c r="KIQ31" s="25"/>
      <c r="KIR31" s="25"/>
      <c r="KIS31" s="25"/>
      <c r="KIT31" s="25"/>
      <c r="KIU31" s="25"/>
      <c r="KIV31" s="25"/>
      <c r="KIW31" s="25"/>
      <c r="KIX31" s="25"/>
      <c r="KIY31" s="25"/>
      <c r="KIZ31" s="25"/>
      <c r="KJA31" s="25"/>
      <c r="KJB31" s="25"/>
      <c r="KJC31" s="25"/>
      <c r="KJD31" s="25"/>
      <c r="KJE31" s="25"/>
      <c r="KJF31" s="25"/>
      <c r="KJG31" s="25"/>
      <c r="KJH31" s="25"/>
      <c r="KJI31" s="25"/>
      <c r="KJJ31" s="25"/>
      <c r="KJK31" s="25"/>
      <c r="KJL31" s="25"/>
      <c r="KJM31" s="25"/>
      <c r="KJN31" s="25"/>
      <c r="KJO31" s="25"/>
      <c r="KJP31" s="25"/>
      <c r="KJQ31" s="25"/>
      <c r="KJR31" s="25"/>
      <c r="KJS31" s="25"/>
      <c r="KJT31" s="25"/>
      <c r="KJU31" s="25"/>
      <c r="KJV31" s="25"/>
      <c r="KJW31" s="25"/>
      <c r="KJX31" s="25"/>
      <c r="KJY31" s="25"/>
      <c r="KJZ31" s="25"/>
      <c r="KKA31" s="25"/>
      <c r="KKB31" s="25"/>
      <c r="KKC31" s="25"/>
      <c r="KKD31" s="25"/>
      <c r="KKE31" s="25"/>
      <c r="KKF31" s="25"/>
      <c r="KKG31" s="25"/>
      <c r="KKH31" s="25"/>
      <c r="KKI31" s="25"/>
      <c r="KKJ31" s="25"/>
      <c r="KKK31" s="25"/>
      <c r="KKL31" s="25"/>
      <c r="KKM31" s="25"/>
      <c r="KKN31" s="25"/>
      <c r="KKO31" s="25"/>
      <c r="KKP31" s="25"/>
      <c r="KKQ31" s="25"/>
      <c r="KKR31" s="25"/>
      <c r="KKS31" s="25"/>
      <c r="KKT31" s="25"/>
      <c r="KKU31" s="25"/>
      <c r="KKV31" s="25"/>
      <c r="KKW31" s="25"/>
      <c r="KKX31" s="25"/>
      <c r="KKY31" s="25"/>
      <c r="KKZ31" s="25"/>
      <c r="KLA31" s="25"/>
      <c r="KLB31" s="25"/>
      <c r="KLC31" s="25"/>
      <c r="KLD31" s="25"/>
      <c r="KLE31" s="25"/>
      <c r="KLF31" s="25"/>
      <c r="KLG31" s="25"/>
      <c r="KLH31" s="25"/>
      <c r="KLI31" s="25"/>
      <c r="KLJ31" s="25"/>
      <c r="KLK31" s="25"/>
      <c r="KLL31" s="25"/>
      <c r="KLM31" s="25"/>
      <c r="KLN31" s="25"/>
      <c r="KLO31" s="25"/>
      <c r="KLP31" s="25"/>
      <c r="KLQ31" s="25"/>
      <c r="KLR31" s="25"/>
      <c r="KLS31" s="25"/>
      <c r="KLT31" s="25"/>
      <c r="KLU31" s="25"/>
      <c r="KLV31" s="25"/>
      <c r="KLW31" s="25"/>
      <c r="KLX31" s="25"/>
      <c r="KLY31" s="25"/>
      <c r="KLZ31" s="25"/>
      <c r="KMA31" s="25"/>
      <c r="KMB31" s="25"/>
      <c r="KMC31" s="25"/>
      <c r="KMD31" s="25"/>
      <c r="KME31" s="25"/>
      <c r="KMF31" s="25"/>
      <c r="KMG31" s="25"/>
      <c r="KMH31" s="25"/>
      <c r="KMI31" s="25"/>
      <c r="KMJ31" s="25"/>
      <c r="KMK31" s="25"/>
      <c r="KML31" s="25"/>
      <c r="KMM31" s="25"/>
      <c r="KMN31" s="25"/>
      <c r="KMO31" s="25"/>
      <c r="KMP31" s="25"/>
      <c r="KMQ31" s="25"/>
      <c r="KMR31" s="25"/>
      <c r="KMS31" s="25"/>
      <c r="KMT31" s="25"/>
      <c r="KMU31" s="25"/>
      <c r="KMV31" s="25"/>
      <c r="KMW31" s="25"/>
      <c r="KMX31" s="25"/>
      <c r="KMY31" s="25"/>
      <c r="KMZ31" s="25"/>
      <c r="KNA31" s="25"/>
      <c r="KNB31" s="25"/>
      <c r="KNC31" s="25"/>
      <c r="KND31" s="25"/>
      <c r="KNE31" s="25"/>
      <c r="KNF31" s="25"/>
      <c r="KNG31" s="25"/>
      <c r="KNH31" s="25"/>
      <c r="KNI31" s="25"/>
      <c r="KNJ31" s="25"/>
      <c r="KNK31" s="25"/>
      <c r="KNL31" s="25"/>
      <c r="KNM31" s="25"/>
      <c r="KNN31" s="25"/>
      <c r="KNO31" s="25"/>
      <c r="KNP31" s="25"/>
      <c r="KNQ31" s="25"/>
      <c r="KNR31" s="25"/>
      <c r="KNS31" s="25"/>
      <c r="KNT31" s="25"/>
      <c r="KNU31" s="25"/>
      <c r="KNV31" s="25"/>
      <c r="KNW31" s="25"/>
      <c r="KNX31" s="25"/>
      <c r="KNY31" s="25"/>
      <c r="KNZ31" s="25"/>
      <c r="KOA31" s="25"/>
      <c r="KOB31" s="25"/>
      <c r="KOC31" s="25"/>
      <c r="KOD31" s="25"/>
      <c r="KOE31" s="25"/>
      <c r="KOF31" s="25"/>
      <c r="KOG31" s="25"/>
      <c r="KOH31" s="25"/>
      <c r="KOI31" s="25"/>
      <c r="KOJ31" s="25"/>
      <c r="KOK31" s="25"/>
      <c r="KOL31" s="25"/>
      <c r="KOM31" s="25"/>
      <c r="KON31" s="25"/>
      <c r="KOO31" s="25"/>
      <c r="KOP31" s="25"/>
      <c r="KOQ31" s="25"/>
      <c r="KOR31" s="25"/>
      <c r="KOS31" s="25"/>
      <c r="KOT31" s="25"/>
      <c r="KOU31" s="25"/>
      <c r="KOV31" s="25"/>
      <c r="KOW31" s="25"/>
      <c r="KOX31" s="25"/>
      <c r="KOY31" s="25"/>
      <c r="KOZ31" s="25"/>
      <c r="KPA31" s="25"/>
      <c r="KPB31" s="25"/>
      <c r="KPC31" s="25"/>
      <c r="KPD31" s="25"/>
      <c r="KPE31" s="25"/>
      <c r="KPF31" s="25"/>
      <c r="KPG31" s="25"/>
      <c r="KPH31" s="25"/>
      <c r="KPI31" s="25"/>
      <c r="KPJ31" s="25"/>
      <c r="KPK31" s="25"/>
      <c r="KPL31" s="25"/>
      <c r="KPM31" s="25"/>
      <c r="KPN31" s="25"/>
      <c r="KPO31" s="25"/>
      <c r="KPP31" s="25"/>
      <c r="KPQ31" s="25"/>
      <c r="KPR31" s="25"/>
      <c r="KPS31" s="25"/>
      <c r="KPT31" s="25"/>
      <c r="KPU31" s="25"/>
      <c r="KPV31" s="25"/>
      <c r="KPW31" s="25"/>
      <c r="KPX31" s="25"/>
      <c r="KPY31" s="25"/>
      <c r="KPZ31" s="25"/>
      <c r="KQA31" s="25"/>
      <c r="KQB31" s="25"/>
      <c r="KQC31" s="25"/>
      <c r="KQD31" s="25"/>
      <c r="KQE31" s="25"/>
      <c r="KQF31" s="25"/>
      <c r="KQG31" s="25"/>
      <c r="KQH31" s="25"/>
      <c r="KQI31" s="25"/>
      <c r="KQJ31" s="25"/>
      <c r="KQK31" s="25"/>
      <c r="KQL31" s="25"/>
      <c r="KQM31" s="25"/>
      <c r="KQN31" s="25"/>
      <c r="KQO31" s="25"/>
      <c r="KQP31" s="25"/>
      <c r="KQQ31" s="25"/>
      <c r="KQR31" s="25"/>
      <c r="KQS31" s="25"/>
      <c r="KQT31" s="25"/>
      <c r="KQU31" s="25"/>
      <c r="KQV31" s="25"/>
      <c r="KQW31" s="25"/>
      <c r="KQX31" s="25"/>
      <c r="KQY31" s="25"/>
      <c r="KQZ31" s="25"/>
      <c r="KRA31" s="25"/>
      <c r="KRB31" s="25"/>
      <c r="KRC31" s="25"/>
      <c r="KRD31" s="25"/>
      <c r="KRE31" s="25"/>
      <c r="KRF31" s="25"/>
      <c r="KRG31" s="25"/>
      <c r="KRH31" s="25"/>
      <c r="KRI31" s="25"/>
      <c r="KRJ31" s="25"/>
      <c r="KRK31" s="25"/>
      <c r="KRL31" s="25"/>
      <c r="KRM31" s="25"/>
      <c r="KRN31" s="25"/>
      <c r="KRO31" s="25"/>
      <c r="KRP31" s="25"/>
      <c r="KRQ31" s="25"/>
      <c r="KRR31" s="25"/>
      <c r="KRS31" s="25"/>
      <c r="KRT31" s="25"/>
      <c r="KRU31" s="25"/>
      <c r="KRV31" s="25"/>
      <c r="KRW31" s="25"/>
      <c r="KRX31" s="25"/>
      <c r="KRY31" s="25"/>
      <c r="KRZ31" s="25"/>
      <c r="KSA31" s="25"/>
      <c r="KSB31" s="25"/>
      <c r="KSC31" s="25"/>
      <c r="KSD31" s="25"/>
      <c r="KSE31" s="25"/>
      <c r="KSF31" s="25"/>
      <c r="KSG31" s="25"/>
      <c r="KSH31" s="25"/>
      <c r="KSI31" s="25"/>
      <c r="KSJ31" s="25"/>
      <c r="KSK31" s="25"/>
      <c r="KSL31" s="25"/>
      <c r="KSM31" s="25"/>
      <c r="KSN31" s="25"/>
      <c r="KSO31" s="25"/>
      <c r="KSP31" s="25"/>
      <c r="KSQ31" s="25"/>
      <c r="KSR31" s="25"/>
      <c r="KSS31" s="25"/>
      <c r="KST31" s="25"/>
      <c r="KSU31" s="25"/>
      <c r="KSV31" s="25"/>
      <c r="KSW31" s="25"/>
      <c r="KSX31" s="25"/>
      <c r="KSY31" s="25"/>
      <c r="KSZ31" s="25"/>
      <c r="KTA31" s="25"/>
      <c r="KTB31" s="25"/>
      <c r="KTC31" s="25"/>
      <c r="KTD31" s="25"/>
      <c r="KTE31" s="25"/>
      <c r="KTF31" s="25"/>
      <c r="KTG31" s="25"/>
      <c r="KTH31" s="25"/>
      <c r="KTI31" s="25"/>
      <c r="KTJ31" s="25"/>
      <c r="KTK31" s="25"/>
      <c r="KTL31" s="25"/>
      <c r="KTM31" s="25"/>
      <c r="KTN31" s="25"/>
      <c r="KTO31" s="25"/>
      <c r="KTP31" s="25"/>
      <c r="KTQ31" s="25"/>
      <c r="KTR31" s="25"/>
      <c r="KTS31" s="25"/>
      <c r="KTT31" s="25"/>
      <c r="KTU31" s="25"/>
      <c r="KTV31" s="25"/>
      <c r="KTW31" s="25"/>
      <c r="KTX31" s="25"/>
      <c r="KTY31" s="25"/>
      <c r="KTZ31" s="25"/>
      <c r="KUA31" s="25"/>
      <c r="KUB31" s="25"/>
      <c r="KUC31" s="25"/>
      <c r="KUD31" s="25"/>
      <c r="KUE31" s="25"/>
      <c r="KUF31" s="25"/>
      <c r="KUG31" s="25"/>
      <c r="KUH31" s="25"/>
      <c r="KUI31" s="25"/>
      <c r="KUJ31" s="25"/>
      <c r="KUK31" s="25"/>
      <c r="KUL31" s="25"/>
      <c r="KUM31" s="25"/>
      <c r="KUN31" s="25"/>
      <c r="KUO31" s="25"/>
      <c r="KUP31" s="25"/>
      <c r="KUQ31" s="25"/>
      <c r="KUR31" s="25"/>
      <c r="KUS31" s="25"/>
      <c r="KUT31" s="25"/>
      <c r="KUU31" s="25"/>
      <c r="KUV31" s="25"/>
      <c r="KUW31" s="25"/>
      <c r="KUX31" s="25"/>
      <c r="KUY31" s="25"/>
      <c r="KUZ31" s="25"/>
      <c r="KVA31" s="25"/>
      <c r="KVB31" s="25"/>
      <c r="KVC31" s="25"/>
      <c r="KVD31" s="25"/>
      <c r="KVE31" s="25"/>
      <c r="KVF31" s="25"/>
      <c r="KVG31" s="25"/>
      <c r="KVH31" s="25"/>
      <c r="KVI31" s="25"/>
      <c r="KVJ31" s="25"/>
      <c r="KVK31" s="25"/>
      <c r="KVL31" s="25"/>
      <c r="KVM31" s="25"/>
      <c r="KVN31" s="25"/>
      <c r="KVO31" s="25"/>
      <c r="KVP31" s="25"/>
      <c r="KVQ31" s="25"/>
      <c r="KVR31" s="25"/>
      <c r="KVS31" s="25"/>
      <c r="KVT31" s="25"/>
      <c r="KVU31" s="25"/>
      <c r="KVV31" s="25"/>
      <c r="KVW31" s="25"/>
      <c r="KVX31" s="25"/>
      <c r="KVY31" s="25"/>
      <c r="KVZ31" s="25"/>
      <c r="KWA31" s="25"/>
      <c r="KWB31" s="25"/>
      <c r="KWC31" s="25"/>
      <c r="KWD31" s="25"/>
      <c r="KWE31" s="25"/>
      <c r="KWF31" s="25"/>
      <c r="KWG31" s="25"/>
      <c r="KWH31" s="25"/>
      <c r="KWI31" s="25"/>
      <c r="KWJ31" s="25"/>
      <c r="KWK31" s="25"/>
      <c r="KWL31" s="25"/>
      <c r="KWM31" s="25"/>
      <c r="KWN31" s="25"/>
      <c r="KWO31" s="25"/>
      <c r="KWP31" s="25"/>
      <c r="KWQ31" s="25"/>
      <c r="KWR31" s="25"/>
      <c r="KWS31" s="25"/>
      <c r="KWT31" s="25"/>
      <c r="KWU31" s="25"/>
      <c r="KWV31" s="25"/>
      <c r="KWW31" s="25"/>
      <c r="KWX31" s="25"/>
      <c r="KWY31" s="25"/>
      <c r="KWZ31" s="25"/>
      <c r="KXA31" s="25"/>
      <c r="KXB31" s="25"/>
      <c r="KXC31" s="25"/>
      <c r="KXD31" s="25"/>
      <c r="KXE31" s="25"/>
      <c r="KXF31" s="25"/>
      <c r="KXG31" s="25"/>
      <c r="KXH31" s="25"/>
      <c r="KXI31" s="25"/>
      <c r="KXJ31" s="25"/>
      <c r="KXK31" s="25"/>
      <c r="KXL31" s="25"/>
      <c r="KXM31" s="25"/>
      <c r="KXN31" s="25"/>
      <c r="KXO31" s="25"/>
      <c r="KXP31" s="25"/>
      <c r="KXQ31" s="25"/>
      <c r="KXR31" s="25"/>
      <c r="KXS31" s="25"/>
      <c r="KXT31" s="25"/>
      <c r="KXU31" s="25"/>
      <c r="KXV31" s="25"/>
      <c r="KXW31" s="25"/>
      <c r="KXX31" s="25"/>
      <c r="KXY31" s="25"/>
      <c r="KXZ31" s="25"/>
      <c r="KYA31" s="25"/>
      <c r="KYB31" s="25"/>
      <c r="KYC31" s="25"/>
      <c r="KYD31" s="25"/>
      <c r="KYE31" s="25"/>
      <c r="KYF31" s="25"/>
      <c r="KYG31" s="25"/>
      <c r="KYH31" s="25"/>
      <c r="KYI31" s="25"/>
      <c r="KYJ31" s="25"/>
      <c r="KYK31" s="25"/>
      <c r="KYL31" s="25"/>
      <c r="KYM31" s="25"/>
      <c r="KYN31" s="25"/>
      <c r="KYO31" s="25"/>
      <c r="KYP31" s="25"/>
      <c r="KYQ31" s="25"/>
      <c r="KYR31" s="25"/>
      <c r="KYS31" s="25"/>
      <c r="KYT31" s="25"/>
      <c r="KYU31" s="25"/>
      <c r="KYV31" s="25"/>
      <c r="KYW31" s="25"/>
      <c r="KYX31" s="25"/>
      <c r="KYY31" s="25"/>
      <c r="KYZ31" s="25"/>
      <c r="KZA31" s="25"/>
      <c r="KZB31" s="25"/>
      <c r="KZC31" s="25"/>
      <c r="KZD31" s="25"/>
      <c r="KZE31" s="25"/>
      <c r="KZF31" s="25"/>
      <c r="KZG31" s="25"/>
      <c r="KZH31" s="25"/>
      <c r="KZI31" s="25"/>
      <c r="KZJ31" s="25"/>
      <c r="KZK31" s="25"/>
      <c r="KZL31" s="25"/>
      <c r="KZM31" s="25"/>
      <c r="KZN31" s="25"/>
      <c r="KZO31" s="25"/>
      <c r="KZP31" s="25"/>
      <c r="KZQ31" s="25"/>
      <c r="KZR31" s="25"/>
      <c r="KZS31" s="25"/>
      <c r="KZT31" s="25"/>
      <c r="KZU31" s="25"/>
      <c r="KZV31" s="25"/>
      <c r="KZW31" s="25"/>
      <c r="KZX31" s="25"/>
      <c r="KZY31" s="25"/>
      <c r="KZZ31" s="25"/>
      <c r="LAA31" s="25"/>
      <c r="LAB31" s="25"/>
      <c r="LAC31" s="25"/>
      <c r="LAD31" s="25"/>
      <c r="LAE31" s="25"/>
      <c r="LAF31" s="25"/>
      <c r="LAG31" s="25"/>
      <c r="LAH31" s="25"/>
      <c r="LAI31" s="25"/>
      <c r="LAJ31" s="25"/>
      <c r="LAK31" s="25"/>
      <c r="LAL31" s="25"/>
      <c r="LAM31" s="25"/>
      <c r="LAN31" s="25"/>
      <c r="LAO31" s="25"/>
      <c r="LAP31" s="25"/>
      <c r="LAQ31" s="25"/>
      <c r="LAR31" s="25"/>
      <c r="LAS31" s="25"/>
      <c r="LAT31" s="25"/>
      <c r="LAU31" s="25"/>
      <c r="LAV31" s="25"/>
      <c r="LAW31" s="25"/>
      <c r="LAX31" s="25"/>
      <c r="LAY31" s="25"/>
      <c r="LAZ31" s="25"/>
      <c r="LBA31" s="25"/>
      <c r="LBB31" s="25"/>
      <c r="LBC31" s="25"/>
      <c r="LBD31" s="25"/>
      <c r="LBE31" s="25"/>
      <c r="LBF31" s="25"/>
      <c r="LBG31" s="25"/>
      <c r="LBH31" s="25"/>
      <c r="LBI31" s="25"/>
      <c r="LBJ31" s="25"/>
      <c r="LBK31" s="25"/>
      <c r="LBL31" s="25"/>
      <c r="LBM31" s="25"/>
      <c r="LBN31" s="25"/>
      <c r="LBO31" s="25"/>
      <c r="LBP31" s="25"/>
      <c r="LBQ31" s="25"/>
      <c r="LBR31" s="25"/>
      <c r="LBS31" s="25"/>
      <c r="LBT31" s="25"/>
      <c r="LBU31" s="25"/>
      <c r="LBV31" s="25"/>
      <c r="LBW31" s="25"/>
      <c r="LBX31" s="25"/>
      <c r="LBY31" s="25"/>
      <c r="LBZ31" s="25"/>
      <c r="LCA31" s="25"/>
      <c r="LCB31" s="25"/>
      <c r="LCC31" s="25"/>
      <c r="LCD31" s="25"/>
      <c r="LCE31" s="25"/>
      <c r="LCF31" s="25"/>
      <c r="LCG31" s="25"/>
      <c r="LCH31" s="25"/>
      <c r="LCI31" s="25"/>
      <c r="LCJ31" s="25"/>
      <c r="LCK31" s="25"/>
      <c r="LCL31" s="25"/>
      <c r="LCM31" s="25"/>
      <c r="LCN31" s="25"/>
      <c r="LCO31" s="25"/>
      <c r="LCP31" s="25"/>
      <c r="LCQ31" s="25"/>
      <c r="LCR31" s="25"/>
      <c r="LCS31" s="25"/>
      <c r="LCT31" s="25"/>
      <c r="LCU31" s="25"/>
      <c r="LCV31" s="25"/>
      <c r="LCW31" s="25"/>
      <c r="LCX31" s="25"/>
      <c r="LCY31" s="25"/>
      <c r="LCZ31" s="25"/>
      <c r="LDA31" s="25"/>
      <c r="LDB31" s="25"/>
      <c r="LDC31" s="25"/>
      <c r="LDD31" s="25"/>
      <c r="LDE31" s="25"/>
      <c r="LDF31" s="25"/>
      <c r="LDG31" s="25"/>
      <c r="LDH31" s="25"/>
      <c r="LDI31" s="25"/>
      <c r="LDJ31" s="25"/>
      <c r="LDK31" s="25"/>
      <c r="LDL31" s="25"/>
      <c r="LDM31" s="25"/>
      <c r="LDN31" s="25"/>
      <c r="LDO31" s="25"/>
      <c r="LDP31" s="25"/>
      <c r="LDQ31" s="25"/>
      <c r="LDR31" s="25"/>
      <c r="LDS31" s="25"/>
      <c r="LDT31" s="25"/>
      <c r="LDU31" s="25"/>
      <c r="LDV31" s="25"/>
      <c r="LDW31" s="25"/>
      <c r="LDX31" s="25"/>
      <c r="LDY31" s="25"/>
      <c r="LDZ31" s="25"/>
      <c r="LEA31" s="25"/>
      <c r="LEB31" s="25"/>
      <c r="LEC31" s="25"/>
      <c r="LED31" s="25"/>
      <c r="LEE31" s="25"/>
      <c r="LEF31" s="25"/>
      <c r="LEG31" s="25"/>
      <c r="LEH31" s="25"/>
      <c r="LEI31" s="25"/>
      <c r="LEJ31" s="25"/>
      <c r="LEK31" s="25"/>
      <c r="LEL31" s="25"/>
      <c r="LEM31" s="25"/>
      <c r="LEN31" s="25"/>
      <c r="LEO31" s="25"/>
      <c r="LEP31" s="25"/>
      <c r="LEQ31" s="25"/>
      <c r="LER31" s="25"/>
      <c r="LES31" s="25"/>
      <c r="LET31" s="25"/>
      <c r="LEU31" s="25"/>
      <c r="LEV31" s="25"/>
      <c r="LEW31" s="25"/>
      <c r="LEX31" s="25"/>
      <c r="LEY31" s="25"/>
      <c r="LEZ31" s="25"/>
      <c r="LFA31" s="25"/>
      <c r="LFB31" s="25"/>
      <c r="LFC31" s="25"/>
      <c r="LFD31" s="25"/>
      <c r="LFE31" s="25"/>
      <c r="LFF31" s="25"/>
      <c r="LFG31" s="25"/>
      <c r="LFH31" s="25"/>
      <c r="LFI31" s="25"/>
      <c r="LFJ31" s="25"/>
      <c r="LFK31" s="25"/>
      <c r="LFL31" s="25"/>
      <c r="LFM31" s="25"/>
      <c r="LFN31" s="25"/>
      <c r="LFO31" s="25"/>
      <c r="LFP31" s="25"/>
      <c r="LFQ31" s="25"/>
      <c r="LFR31" s="25"/>
      <c r="LFS31" s="25"/>
      <c r="LFT31" s="25"/>
      <c r="LFU31" s="25"/>
      <c r="LFV31" s="25"/>
      <c r="LFW31" s="25"/>
      <c r="LFX31" s="25"/>
      <c r="LFY31" s="25"/>
      <c r="LFZ31" s="25"/>
      <c r="LGA31" s="25"/>
      <c r="LGB31" s="25"/>
      <c r="LGC31" s="25"/>
      <c r="LGD31" s="25"/>
      <c r="LGE31" s="25"/>
      <c r="LGF31" s="25"/>
      <c r="LGG31" s="25"/>
      <c r="LGH31" s="25"/>
      <c r="LGI31" s="25"/>
      <c r="LGJ31" s="25"/>
      <c r="LGK31" s="25"/>
      <c r="LGL31" s="25"/>
      <c r="LGM31" s="25"/>
      <c r="LGN31" s="25"/>
      <c r="LGO31" s="25"/>
      <c r="LGP31" s="25"/>
      <c r="LGQ31" s="25"/>
      <c r="LGR31" s="25"/>
      <c r="LGS31" s="25"/>
      <c r="LGT31" s="25"/>
      <c r="LGU31" s="25"/>
      <c r="LGV31" s="25"/>
      <c r="LGW31" s="25"/>
      <c r="LGX31" s="25"/>
      <c r="LGY31" s="25"/>
      <c r="LGZ31" s="25"/>
      <c r="LHA31" s="25"/>
      <c r="LHB31" s="25"/>
      <c r="LHC31" s="25"/>
      <c r="LHD31" s="25"/>
      <c r="LHE31" s="25"/>
      <c r="LHF31" s="25"/>
      <c r="LHG31" s="25"/>
      <c r="LHH31" s="25"/>
      <c r="LHI31" s="25"/>
      <c r="LHJ31" s="25"/>
      <c r="LHK31" s="25"/>
      <c r="LHL31" s="25"/>
      <c r="LHM31" s="25"/>
      <c r="LHN31" s="25"/>
      <c r="LHO31" s="25"/>
      <c r="LHP31" s="25"/>
      <c r="LHQ31" s="25"/>
      <c r="LHR31" s="25"/>
      <c r="LHS31" s="25"/>
      <c r="LHT31" s="25"/>
      <c r="LHU31" s="25"/>
      <c r="LHV31" s="25"/>
      <c r="LHW31" s="25"/>
      <c r="LHX31" s="25"/>
      <c r="LHY31" s="25"/>
      <c r="LHZ31" s="25"/>
      <c r="LIA31" s="25"/>
      <c r="LIB31" s="25"/>
      <c r="LIC31" s="25"/>
      <c r="LID31" s="25"/>
      <c r="LIE31" s="25"/>
      <c r="LIF31" s="25"/>
      <c r="LIG31" s="25"/>
      <c r="LIH31" s="25"/>
      <c r="LII31" s="25"/>
      <c r="LIJ31" s="25"/>
      <c r="LIK31" s="25"/>
      <c r="LIL31" s="25"/>
      <c r="LIM31" s="25"/>
      <c r="LIN31" s="25"/>
      <c r="LIO31" s="25"/>
      <c r="LIP31" s="25"/>
      <c r="LIQ31" s="25"/>
      <c r="LIR31" s="25"/>
      <c r="LIS31" s="25"/>
      <c r="LIT31" s="25"/>
      <c r="LIU31" s="25"/>
      <c r="LIV31" s="25"/>
      <c r="LIW31" s="25"/>
      <c r="LIX31" s="25"/>
      <c r="LIY31" s="25"/>
      <c r="LIZ31" s="25"/>
      <c r="LJA31" s="25"/>
      <c r="LJB31" s="25"/>
      <c r="LJC31" s="25"/>
      <c r="LJD31" s="25"/>
      <c r="LJE31" s="25"/>
      <c r="LJF31" s="25"/>
      <c r="LJG31" s="25"/>
      <c r="LJH31" s="25"/>
      <c r="LJI31" s="25"/>
      <c r="LJJ31" s="25"/>
      <c r="LJK31" s="25"/>
      <c r="LJL31" s="25"/>
      <c r="LJM31" s="25"/>
      <c r="LJN31" s="25"/>
      <c r="LJO31" s="25"/>
      <c r="LJP31" s="25"/>
      <c r="LJQ31" s="25"/>
      <c r="LJR31" s="25"/>
      <c r="LJS31" s="25"/>
      <c r="LJT31" s="25"/>
      <c r="LJU31" s="25"/>
      <c r="LJV31" s="25"/>
      <c r="LJW31" s="25"/>
      <c r="LJX31" s="25"/>
      <c r="LJY31" s="25"/>
      <c r="LJZ31" s="25"/>
      <c r="LKA31" s="25"/>
      <c r="LKB31" s="25"/>
      <c r="LKC31" s="25"/>
      <c r="LKD31" s="25"/>
      <c r="LKE31" s="25"/>
      <c r="LKF31" s="25"/>
      <c r="LKG31" s="25"/>
      <c r="LKH31" s="25"/>
      <c r="LKI31" s="25"/>
      <c r="LKJ31" s="25"/>
      <c r="LKK31" s="25"/>
      <c r="LKL31" s="25"/>
      <c r="LKM31" s="25"/>
      <c r="LKN31" s="25"/>
      <c r="LKO31" s="25"/>
      <c r="LKP31" s="25"/>
      <c r="LKQ31" s="25"/>
      <c r="LKR31" s="25"/>
      <c r="LKS31" s="25"/>
      <c r="LKT31" s="25"/>
      <c r="LKU31" s="25"/>
      <c r="LKV31" s="25"/>
      <c r="LKW31" s="25"/>
      <c r="LKX31" s="25"/>
      <c r="LKY31" s="25"/>
      <c r="LKZ31" s="25"/>
      <c r="LLA31" s="25"/>
      <c r="LLB31" s="25"/>
      <c r="LLC31" s="25"/>
      <c r="LLD31" s="25"/>
      <c r="LLE31" s="25"/>
      <c r="LLF31" s="25"/>
      <c r="LLG31" s="25"/>
      <c r="LLH31" s="25"/>
      <c r="LLI31" s="25"/>
      <c r="LLJ31" s="25"/>
      <c r="LLK31" s="25"/>
      <c r="LLL31" s="25"/>
      <c r="LLM31" s="25"/>
      <c r="LLN31" s="25"/>
      <c r="LLO31" s="25"/>
      <c r="LLP31" s="25"/>
      <c r="LLQ31" s="25"/>
      <c r="LLR31" s="25"/>
      <c r="LLS31" s="25"/>
      <c r="LLT31" s="25"/>
      <c r="LLU31" s="25"/>
      <c r="LLV31" s="25"/>
      <c r="LLW31" s="25"/>
      <c r="LLX31" s="25"/>
      <c r="LLY31" s="25"/>
      <c r="LLZ31" s="25"/>
      <c r="LMA31" s="25"/>
      <c r="LMB31" s="25"/>
      <c r="LMC31" s="25"/>
      <c r="LMD31" s="25"/>
      <c r="LME31" s="25"/>
      <c r="LMF31" s="25"/>
      <c r="LMG31" s="25"/>
      <c r="LMH31" s="25"/>
      <c r="LMI31" s="25"/>
      <c r="LMJ31" s="25"/>
      <c r="LMK31" s="25"/>
      <c r="LML31" s="25"/>
      <c r="LMM31" s="25"/>
      <c r="LMN31" s="25"/>
      <c r="LMO31" s="25"/>
      <c r="LMP31" s="25"/>
      <c r="LMQ31" s="25"/>
      <c r="LMR31" s="25"/>
      <c r="LMS31" s="25"/>
      <c r="LMT31" s="25"/>
      <c r="LMU31" s="25"/>
      <c r="LMV31" s="25"/>
      <c r="LMW31" s="25"/>
      <c r="LMX31" s="25"/>
      <c r="LMY31" s="25"/>
      <c r="LMZ31" s="25"/>
      <c r="LNA31" s="25"/>
      <c r="LNB31" s="25"/>
      <c r="LNC31" s="25"/>
      <c r="LND31" s="25"/>
      <c r="LNE31" s="25"/>
      <c r="LNF31" s="25"/>
      <c r="LNG31" s="25"/>
      <c r="LNH31" s="25"/>
      <c r="LNI31" s="25"/>
      <c r="LNJ31" s="25"/>
      <c r="LNK31" s="25"/>
      <c r="LNL31" s="25"/>
      <c r="LNM31" s="25"/>
      <c r="LNN31" s="25"/>
      <c r="LNO31" s="25"/>
      <c r="LNP31" s="25"/>
      <c r="LNQ31" s="25"/>
      <c r="LNR31" s="25"/>
      <c r="LNS31" s="25"/>
      <c r="LNT31" s="25"/>
      <c r="LNU31" s="25"/>
      <c r="LNV31" s="25"/>
      <c r="LNW31" s="25"/>
      <c r="LNX31" s="25"/>
      <c r="LNY31" s="25"/>
      <c r="LNZ31" s="25"/>
      <c r="LOA31" s="25"/>
      <c r="LOB31" s="25"/>
      <c r="LOC31" s="25"/>
      <c r="LOD31" s="25"/>
      <c r="LOE31" s="25"/>
      <c r="LOF31" s="25"/>
      <c r="LOG31" s="25"/>
      <c r="LOH31" s="25"/>
      <c r="LOI31" s="25"/>
      <c r="LOJ31" s="25"/>
      <c r="LOK31" s="25"/>
      <c r="LOL31" s="25"/>
      <c r="LOM31" s="25"/>
      <c r="LON31" s="25"/>
      <c r="LOO31" s="25"/>
      <c r="LOP31" s="25"/>
      <c r="LOQ31" s="25"/>
      <c r="LOR31" s="25"/>
      <c r="LOS31" s="25"/>
      <c r="LOT31" s="25"/>
      <c r="LOU31" s="25"/>
      <c r="LOV31" s="25"/>
      <c r="LOW31" s="25"/>
      <c r="LOX31" s="25"/>
      <c r="LOY31" s="25"/>
      <c r="LOZ31" s="25"/>
      <c r="LPA31" s="25"/>
      <c r="LPB31" s="25"/>
      <c r="LPC31" s="25"/>
      <c r="LPD31" s="25"/>
      <c r="LPE31" s="25"/>
      <c r="LPF31" s="25"/>
      <c r="LPG31" s="25"/>
      <c r="LPH31" s="25"/>
      <c r="LPI31" s="25"/>
      <c r="LPJ31" s="25"/>
      <c r="LPK31" s="25"/>
      <c r="LPL31" s="25"/>
      <c r="LPM31" s="25"/>
      <c r="LPN31" s="25"/>
      <c r="LPO31" s="25"/>
      <c r="LPP31" s="25"/>
      <c r="LPQ31" s="25"/>
      <c r="LPR31" s="25"/>
      <c r="LPS31" s="25"/>
      <c r="LPT31" s="25"/>
      <c r="LPU31" s="25"/>
      <c r="LPV31" s="25"/>
      <c r="LPW31" s="25"/>
      <c r="LPX31" s="25"/>
      <c r="LPY31" s="25"/>
      <c r="LPZ31" s="25"/>
      <c r="LQA31" s="25"/>
      <c r="LQB31" s="25"/>
      <c r="LQC31" s="25"/>
      <c r="LQD31" s="25"/>
      <c r="LQE31" s="25"/>
      <c r="LQF31" s="25"/>
      <c r="LQG31" s="25"/>
      <c r="LQH31" s="25"/>
      <c r="LQI31" s="25"/>
      <c r="LQJ31" s="25"/>
      <c r="LQK31" s="25"/>
      <c r="LQL31" s="25"/>
      <c r="LQM31" s="25"/>
      <c r="LQN31" s="25"/>
      <c r="LQO31" s="25"/>
      <c r="LQP31" s="25"/>
      <c r="LQQ31" s="25"/>
      <c r="LQR31" s="25"/>
      <c r="LQS31" s="25"/>
      <c r="LQT31" s="25"/>
      <c r="LQU31" s="25"/>
      <c r="LQV31" s="25"/>
      <c r="LQW31" s="25"/>
      <c r="LQX31" s="25"/>
      <c r="LQY31" s="25"/>
      <c r="LQZ31" s="25"/>
      <c r="LRA31" s="25"/>
      <c r="LRB31" s="25"/>
      <c r="LRC31" s="25"/>
      <c r="LRD31" s="25"/>
      <c r="LRE31" s="25"/>
      <c r="LRF31" s="25"/>
      <c r="LRG31" s="25"/>
      <c r="LRH31" s="25"/>
      <c r="LRI31" s="25"/>
      <c r="LRJ31" s="25"/>
      <c r="LRK31" s="25"/>
      <c r="LRL31" s="25"/>
      <c r="LRM31" s="25"/>
      <c r="LRN31" s="25"/>
      <c r="LRO31" s="25"/>
      <c r="LRP31" s="25"/>
      <c r="LRQ31" s="25"/>
      <c r="LRR31" s="25"/>
      <c r="LRS31" s="25"/>
      <c r="LRT31" s="25"/>
      <c r="LRU31" s="25"/>
      <c r="LRV31" s="25"/>
      <c r="LRW31" s="25"/>
      <c r="LRX31" s="25"/>
      <c r="LRY31" s="25"/>
      <c r="LRZ31" s="25"/>
      <c r="LSA31" s="25"/>
      <c r="LSB31" s="25"/>
      <c r="LSC31" s="25"/>
      <c r="LSD31" s="25"/>
      <c r="LSE31" s="25"/>
      <c r="LSF31" s="25"/>
      <c r="LSG31" s="25"/>
      <c r="LSH31" s="25"/>
      <c r="LSI31" s="25"/>
      <c r="LSJ31" s="25"/>
      <c r="LSK31" s="25"/>
      <c r="LSL31" s="25"/>
      <c r="LSM31" s="25"/>
      <c r="LSN31" s="25"/>
      <c r="LSO31" s="25"/>
      <c r="LSP31" s="25"/>
      <c r="LSQ31" s="25"/>
      <c r="LSR31" s="25"/>
      <c r="LSS31" s="25"/>
      <c r="LST31" s="25"/>
      <c r="LSU31" s="25"/>
      <c r="LSV31" s="25"/>
      <c r="LSW31" s="25"/>
      <c r="LSX31" s="25"/>
      <c r="LSY31" s="25"/>
      <c r="LSZ31" s="25"/>
      <c r="LTA31" s="25"/>
      <c r="LTB31" s="25"/>
      <c r="LTC31" s="25"/>
      <c r="LTD31" s="25"/>
      <c r="LTE31" s="25"/>
      <c r="LTF31" s="25"/>
      <c r="LTG31" s="25"/>
      <c r="LTH31" s="25"/>
      <c r="LTI31" s="25"/>
      <c r="LTJ31" s="25"/>
      <c r="LTK31" s="25"/>
      <c r="LTL31" s="25"/>
      <c r="LTM31" s="25"/>
      <c r="LTN31" s="25"/>
      <c r="LTO31" s="25"/>
      <c r="LTP31" s="25"/>
      <c r="LTQ31" s="25"/>
      <c r="LTR31" s="25"/>
      <c r="LTS31" s="25"/>
      <c r="LTT31" s="25"/>
      <c r="LTU31" s="25"/>
      <c r="LTV31" s="25"/>
      <c r="LTW31" s="25"/>
      <c r="LTX31" s="25"/>
      <c r="LTY31" s="25"/>
      <c r="LTZ31" s="25"/>
      <c r="LUA31" s="25"/>
      <c r="LUB31" s="25"/>
      <c r="LUC31" s="25"/>
      <c r="LUD31" s="25"/>
      <c r="LUE31" s="25"/>
      <c r="LUF31" s="25"/>
      <c r="LUG31" s="25"/>
      <c r="LUH31" s="25"/>
      <c r="LUI31" s="25"/>
      <c r="LUJ31" s="25"/>
      <c r="LUK31" s="25"/>
      <c r="LUL31" s="25"/>
      <c r="LUM31" s="25"/>
      <c r="LUN31" s="25"/>
      <c r="LUO31" s="25"/>
      <c r="LUP31" s="25"/>
      <c r="LUQ31" s="25"/>
      <c r="LUR31" s="25"/>
      <c r="LUS31" s="25"/>
      <c r="LUT31" s="25"/>
      <c r="LUU31" s="25"/>
      <c r="LUV31" s="25"/>
      <c r="LUW31" s="25"/>
      <c r="LUX31" s="25"/>
      <c r="LUY31" s="25"/>
      <c r="LUZ31" s="25"/>
      <c r="LVA31" s="25"/>
      <c r="LVB31" s="25"/>
      <c r="LVC31" s="25"/>
      <c r="LVD31" s="25"/>
      <c r="LVE31" s="25"/>
      <c r="LVF31" s="25"/>
      <c r="LVG31" s="25"/>
      <c r="LVH31" s="25"/>
      <c r="LVI31" s="25"/>
      <c r="LVJ31" s="25"/>
      <c r="LVK31" s="25"/>
      <c r="LVL31" s="25"/>
      <c r="LVM31" s="25"/>
      <c r="LVN31" s="25"/>
      <c r="LVO31" s="25"/>
      <c r="LVP31" s="25"/>
      <c r="LVQ31" s="25"/>
      <c r="LVR31" s="25"/>
      <c r="LVS31" s="25"/>
      <c r="LVT31" s="25"/>
      <c r="LVU31" s="25"/>
      <c r="LVV31" s="25"/>
      <c r="LVW31" s="25"/>
      <c r="LVX31" s="25"/>
      <c r="LVY31" s="25"/>
      <c r="LVZ31" s="25"/>
      <c r="LWA31" s="25"/>
      <c r="LWB31" s="25"/>
      <c r="LWC31" s="25"/>
      <c r="LWD31" s="25"/>
      <c r="LWE31" s="25"/>
      <c r="LWF31" s="25"/>
      <c r="LWG31" s="25"/>
      <c r="LWH31" s="25"/>
      <c r="LWI31" s="25"/>
      <c r="LWJ31" s="25"/>
      <c r="LWK31" s="25"/>
      <c r="LWL31" s="25"/>
      <c r="LWM31" s="25"/>
      <c r="LWN31" s="25"/>
      <c r="LWO31" s="25"/>
      <c r="LWP31" s="25"/>
      <c r="LWQ31" s="25"/>
      <c r="LWR31" s="25"/>
      <c r="LWS31" s="25"/>
      <c r="LWT31" s="25"/>
      <c r="LWU31" s="25"/>
      <c r="LWV31" s="25"/>
      <c r="LWW31" s="25"/>
      <c r="LWX31" s="25"/>
      <c r="LWY31" s="25"/>
      <c r="LWZ31" s="25"/>
      <c r="LXA31" s="25"/>
      <c r="LXB31" s="25"/>
      <c r="LXC31" s="25"/>
      <c r="LXD31" s="25"/>
      <c r="LXE31" s="25"/>
      <c r="LXF31" s="25"/>
      <c r="LXG31" s="25"/>
      <c r="LXH31" s="25"/>
      <c r="LXI31" s="25"/>
      <c r="LXJ31" s="25"/>
      <c r="LXK31" s="25"/>
      <c r="LXL31" s="25"/>
      <c r="LXM31" s="25"/>
      <c r="LXN31" s="25"/>
      <c r="LXO31" s="25"/>
      <c r="LXP31" s="25"/>
      <c r="LXQ31" s="25"/>
      <c r="LXR31" s="25"/>
      <c r="LXS31" s="25"/>
      <c r="LXT31" s="25"/>
      <c r="LXU31" s="25"/>
      <c r="LXV31" s="25"/>
      <c r="LXW31" s="25"/>
      <c r="LXX31" s="25"/>
      <c r="LXY31" s="25"/>
      <c r="LXZ31" s="25"/>
      <c r="LYA31" s="25"/>
      <c r="LYB31" s="25"/>
      <c r="LYC31" s="25"/>
      <c r="LYD31" s="25"/>
      <c r="LYE31" s="25"/>
      <c r="LYF31" s="25"/>
      <c r="LYG31" s="25"/>
      <c r="LYH31" s="25"/>
      <c r="LYI31" s="25"/>
      <c r="LYJ31" s="25"/>
      <c r="LYK31" s="25"/>
      <c r="LYL31" s="25"/>
      <c r="LYM31" s="25"/>
      <c r="LYN31" s="25"/>
      <c r="LYO31" s="25"/>
      <c r="LYP31" s="25"/>
      <c r="LYQ31" s="25"/>
      <c r="LYR31" s="25"/>
      <c r="LYS31" s="25"/>
      <c r="LYT31" s="25"/>
      <c r="LYU31" s="25"/>
      <c r="LYV31" s="25"/>
      <c r="LYW31" s="25"/>
      <c r="LYX31" s="25"/>
      <c r="LYY31" s="25"/>
      <c r="LYZ31" s="25"/>
      <c r="LZA31" s="25"/>
      <c r="LZB31" s="25"/>
      <c r="LZC31" s="25"/>
      <c r="LZD31" s="25"/>
      <c r="LZE31" s="25"/>
      <c r="LZF31" s="25"/>
      <c r="LZG31" s="25"/>
      <c r="LZH31" s="25"/>
      <c r="LZI31" s="25"/>
      <c r="LZJ31" s="25"/>
      <c r="LZK31" s="25"/>
      <c r="LZL31" s="25"/>
      <c r="LZM31" s="25"/>
      <c r="LZN31" s="25"/>
      <c r="LZO31" s="25"/>
      <c r="LZP31" s="25"/>
      <c r="LZQ31" s="25"/>
      <c r="LZR31" s="25"/>
      <c r="LZS31" s="25"/>
      <c r="LZT31" s="25"/>
      <c r="LZU31" s="25"/>
      <c r="LZV31" s="25"/>
      <c r="LZW31" s="25"/>
      <c r="LZX31" s="25"/>
      <c r="LZY31" s="25"/>
      <c r="LZZ31" s="25"/>
      <c r="MAA31" s="25"/>
      <c r="MAB31" s="25"/>
      <c r="MAC31" s="25"/>
      <c r="MAD31" s="25"/>
      <c r="MAE31" s="25"/>
      <c r="MAF31" s="25"/>
      <c r="MAG31" s="25"/>
      <c r="MAH31" s="25"/>
      <c r="MAI31" s="25"/>
      <c r="MAJ31" s="25"/>
      <c r="MAK31" s="25"/>
      <c r="MAL31" s="25"/>
      <c r="MAM31" s="25"/>
      <c r="MAN31" s="25"/>
      <c r="MAO31" s="25"/>
      <c r="MAP31" s="25"/>
      <c r="MAQ31" s="25"/>
      <c r="MAR31" s="25"/>
      <c r="MAS31" s="25"/>
      <c r="MAT31" s="25"/>
      <c r="MAU31" s="25"/>
      <c r="MAV31" s="25"/>
      <c r="MAW31" s="25"/>
      <c r="MAX31" s="25"/>
      <c r="MAY31" s="25"/>
      <c r="MAZ31" s="25"/>
      <c r="MBA31" s="25"/>
      <c r="MBB31" s="25"/>
      <c r="MBC31" s="25"/>
      <c r="MBD31" s="25"/>
      <c r="MBE31" s="25"/>
      <c r="MBF31" s="25"/>
      <c r="MBG31" s="25"/>
      <c r="MBH31" s="25"/>
      <c r="MBI31" s="25"/>
      <c r="MBJ31" s="25"/>
      <c r="MBK31" s="25"/>
      <c r="MBL31" s="25"/>
      <c r="MBM31" s="25"/>
      <c r="MBN31" s="25"/>
      <c r="MBO31" s="25"/>
      <c r="MBP31" s="25"/>
      <c r="MBQ31" s="25"/>
      <c r="MBR31" s="25"/>
      <c r="MBS31" s="25"/>
      <c r="MBT31" s="25"/>
      <c r="MBU31" s="25"/>
      <c r="MBV31" s="25"/>
      <c r="MBW31" s="25"/>
      <c r="MBX31" s="25"/>
      <c r="MBY31" s="25"/>
      <c r="MBZ31" s="25"/>
      <c r="MCA31" s="25"/>
      <c r="MCB31" s="25"/>
      <c r="MCC31" s="25"/>
      <c r="MCD31" s="25"/>
      <c r="MCE31" s="25"/>
      <c r="MCF31" s="25"/>
      <c r="MCG31" s="25"/>
      <c r="MCH31" s="25"/>
      <c r="MCI31" s="25"/>
      <c r="MCJ31" s="25"/>
      <c r="MCK31" s="25"/>
      <c r="MCL31" s="25"/>
      <c r="MCM31" s="25"/>
      <c r="MCN31" s="25"/>
      <c r="MCO31" s="25"/>
      <c r="MCP31" s="25"/>
      <c r="MCQ31" s="25"/>
      <c r="MCR31" s="25"/>
      <c r="MCS31" s="25"/>
      <c r="MCT31" s="25"/>
      <c r="MCU31" s="25"/>
      <c r="MCV31" s="25"/>
      <c r="MCW31" s="25"/>
      <c r="MCX31" s="25"/>
      <c r="MCY31" s="25"/>
      <c r="MCZ31" s="25"/>
      <c r="MDA31" s="25"/>
      <c r="MDB31" s="25"/>
      <c r="MDC31" s="25"/>
      <c r="MDD31" s="25"/>
      <c r="MDE31" s="25"/>
      <c r="MDF31" s="25"/>
      <c r="MDG31" s="25"/>
      <c r="MDH31" s="25"/>
      <c r="MDI31" s="25"/>
      <c r="MDJ31" s="25"/>
      <c r="MDK31" s="25"/>
      <c r="MDL31" s="25"/>
      <c r="MDM31" s="25"/>
      <c r="MDN31" s="25"/>
      <c r="MDO31" s="25"/>
      <c r="MDP31" s="25"/>
      <c r="MDQ31" s="25"/>
      <c r="MDR31" s="25"/>
      <c r="MDS31" s="25"/>
      <c r="MDT31" s="25"/>
      <c r="MDU31" s="25"/>
      <c r="MDV31" s="25"/>
      <c r="MDW31" s="25"/>
      <c r="MDX31" s="25"/>
      <c r="MDY31" s="25"/>
      <c r="MDZ31" s="25"/>
      <c r="MEA31" s="25"/>
      <c r="MEB31" s="25"/>
      <c r="MEC31" s="25"/>
      <c r="MED31" s="25"/>
      <c r="MEE31" s="25"/>
      <c r="MEF31" s="25"/>
      <c r="MEG31" s="25"/>
      <c r="MEH31" s="25"/>
      <c r="MEI31" s="25"/>
      <c r="MEJ31" s="25"/>
      <c r="MEK31" s="25"/>
      <c r="MEL31" s="25"/>
      <c r="MEM31" s="25"/>
      <c r="MEN31" s="25"/>
      <c r="MEO31" s="25"/>
      <c r="MEP31" s="25"/>
      <c r="MEQ31" s="25"/>
      <c r="MER31" s="25"/>
      <c r="MES31" s="25"/>
      <c r="MET31" s="25"/>
      <c r="MEU31" s="25"/>
      <c r="MEV31" s="25"/>
      <c r="MEW31" s="25"/>
      <c r="MEX31" s="25"/>
      <c r="MEY31" s="25"/>
      <c r="MEZ31" s="25"/>
      <c r="MFA31" s="25"/>
      <c r="MFB31" s="25"/>
      <c r="MFC31" s="25"/>
      <c r="MFD31" s="25"/>
      <c r="MFE31" s="25"/>
      <c r="MFF31" s="25"/>
      <c r="MFG31" s="25"/>
      <c r="MFH31" s="25"/>
      <c r="MFI31" s="25"/>
      <c r="MFJ31" s="25"/>
      <c r="MFK31" s="25"/>
      <c r="MFL31" s="25"/>
      <c r="MFM31" s="25"/>
      <c r="MFN31" s="25"/>
      <c r="MFO31" s="25"/>
      <c r="MFP31" s="25"/>
      <c r="MFQ31" s="25"/>
      <c r="MFR31" s="25"/>
      <c r="MFS31" s="25"/>
      <c r="MFT31" s="25"/>
      <c r="MFU31" s="25"/>
      <c r="MFV31" s="25"/>
      <c r="MFW31" s="25"/>
      <c r="MFX31" s="25"/>
      <c r="MFY31" s="25"/>
      <c r="MFZ31" s="25"/>
      <c r="MGA31" s="25"/>
      <c r="MGB31" s="25"/>
      <c r="MGC31" s="25"/>
      <c r="MGD31" s="25"/>
      <c r="MGE31" s="25"/>
      <c r="MGF31" s="25"/>
      <c r="MGG31" s="25"/>
      <c r="MGH31" s="25"/>
      <c r="MGI31" s="25"/>
      <c r="MGJ31" s="25"/>
      <c r="MGK31" s="25"/>
      <c r="MGL31" s="25"/>
      <c r="MGM31" s="25"/>
      <c r="MGN31" s="25"/>
      <c r="MGO31" s="25"/>
      <c r="MGP31" s="25"/>
      <c r="MGQ31" s="25"/>
      <c r="MGR31" s="25"/>
      <c r="MGS31" s="25"/>
      <c r="MGT31" s="25"/>
      <c r="MGU31" s="25"/>
      <c r="MGV31" s="25"/>
      <c r="MGW31" s="25"/>
      <c r="MGX31" s="25"/>
      <c r="MGY31" s="25"/>
      <c r="MGZ31" s="25"/>
      <c r="MHA31" s="25"/>
      <c r="MHB31" s="25"/>
      <c r="MHC31" s="25"/>
      <c r="MHD31" s="25"/>
      <c r="MHE31" s="25"/>
      <c r="MHF31" s="25"/>
      <c r="MHG31" s="25"/>
      <c r="MHH31" s="25"/>
      <c r="MHI31" s="25"/>
      <c r="MHJ31" s="25"/>
      <c r="MHK31" s="25"/>
      <c r="MHL31" s="25"/>
      <c r="MHM31" s="25"/>
      <c r="MHN31" s="25"/>
      <c r="MHO31" s="25"/>
      <c r="MHP31" s="25"/>
      <c r="MHQ31" s="25"/>
      <c r="MHR31" s="25"/>
      <c r="MHS31" s="25"/>
      <c r="MHT31" s="25"/>
      <c r="MHU31" s="25"/>
      <c r="MHV31" s="25"/>
      <c r="MHW31" s="25"/>
      <c r="MHX31" s="25"/>
      <c r="MHY31" s="25"/>
      <c r="MHZ31" s="25"/>
      <c r="MIA31" s="25"/>
      <c r="MIB31" s="25"/>
      <c r="MIC31" s="25"/>
      <c r="MID31" s="25"/>
      <c r="MIE31" s="25"/>
      <c r="MIF31" s="25"/>
      <c r="MIG31" s="25"/>
      <c r="MIH31" s="25"/>
      <c r="MII31" s="25"/>
      <c r="MIJ31" s="25"/>
      <c r="MIK31" s="25"/>
      <c r="MIL31" s="25"/>
      <c r="MIM31" s="25"/>
      <c r="MIN31" s="25"/>
      <c r="MIO31" s="25"/>
      <c r="MIP31" s="25"/>
      <c r="MIQ31" s="25"/>
      <c r="MIR31" s="25"/>
      <c r="MIS31" s="25"/>
      <c r="MIT31" s="25"/>
      <c r="MIU31" s="25"/>
      <c r="MIV31" s="25"/>
      <c r="MIW31" s="25"/>
      <c r="MIX31" s="25"/>
      <c r="MIY31" s="25"/>
      <c r="MIZ31" s="25"/>
      <c r="MJA31" s="25"/>
      <c r="MJB31" s="25"/>
      <c r="MJC31" s="25"/>
      <c r="MJD31" s="25"/>
      <c r="MJE31" s="25"/>
      <c r="MJF31" s="25"/>
      <c r="MJG31" s="25"/>
      <c r="MJH31" s="25"/>
      <c r="MJI31" s="25"/>
      <c r="MJJ31" s="25"/>
      <c r="MJK31" s="25"/>
      <c r="MJL31" s="25"/>
      <c r="MJM31" s="25"/>
      <c r="MJN31" s="25"/>
      <c r="MJO31" s="25"/>
      <c r="MJP31" s="25"/>
      <c r="MJQ31" s="25"/>
      <c r="MJR31" s="25"/>
      <c r="MJS31" s="25"/>
      <c r="MJT31" s="25"/>
      <c r="MJU31" s="25"/>
      <c r="MJV31" s="25"/>
      <c r="MJW31" s="25"/>
      <c r="MJX31" s="25"/>
      <c r="MJY31" s="25"/>
      <c r="MJZ31" s="25"/>
      <c r="MKA31" s="25"/>
      <c r="MKB31" s="25"/>
      <c r="MKC31" s="25"/>
      <c r="MKD31" s="25"/>
      <c r="MKE31" s="25"/>
      <c r="MKF31" s="25"/>
      <c r="MKG31" s="25"/>
      <c r="MKH31" s="25"/>
      <c r="MKI31" s="25"/>
      <c r="MKJ31" s="25"/>
      <c r="MKK31" s="25"/>
      <c r="MKL31" s="25"/>
      <c r="MKM31" s="25"/>
      <c r="MKN31" s="25"/>
      <c r="MKO31" s="25"/>
      <c r="MKP31" s="25"/>
      <c r="MKQ31" s="25"/>
      <c r="MKR31" s="25"/>
      <c r="MKS31" s="25"/>
      <c r="MKT31" s="25"/>
      <c r="MKU31" s="25"/>
      <c r="MKV31" s="25"/>
      <c r="MKW31" s="25"/>
      <c r="MKX31" s="25"/>
      <c r="MKY31" s="25"/>
      <c r="MKZ31" s="25"/>
      <c r="MLA31" s="25"/>
      <c r="MLB31" s="25"/>
      <c r="MLC31" s="25"/>
      <c r="MLD31" s="25"/>
      <c r="MLE31" s="25"/>
      <c r="MLF31" s="25"/>
      <c r="MLG31" s="25"/>
      <c r="MLH31" s="25"/>
      <c r="MLI31" s="25"/>
      <c r="MLJ31" s="25"/>
      <c r="MLK31" s="25"/>
      <c r="MLL31" s="25"/>
      <c r="MLM31" s="25"/>
      <c r="MLN31" s="25"/>
      <c r="MLO31" s="25"/>
      <c r="MLP31" s="25"/>
      <c r="MLQ31" s="25"/>
      <c r="MLR31" s="25"/>
      <c r="MLS31" s="25"/>
      <c r="MLT31" s="25"/>
      <c r="MLU31" s="25"/>
      <c r="MLV31" s="25"/>
      <c r="MLW31" s="25"/>
      <c r="MLX31" s="25"/>
      <c r="MLY31" s="25"/>
      <c r="MLZ31" s="25"/>
      <c r="MMA31" s="25"/>
      <c r="MMB31" s="25"/>
      <c r="MMC31" s="25"/>
      <c r="MMD31" s="25"/>
      <c r="MME31" s="25"/>
      <c r="MMF31" s="25"/>
      <c r="MMG31" s="25"/>
      <c r="MMH31" s="25"/>
      <c r="MMI31" s="25"/>
      <c r="MMJ31" s="25"/>
      <c r="MMK31" s="25"/>
      <c r="MML31" s="25"/>
      <c r="MMM31" s="25"/>
      <c r="MMN31" s="25"/>
      <c r="MMO31" s="25"/>
      <c r="MMP31" s="25"/>
      <c r="MMQ31" s="25"/>
      <c r="MMR31" s="25"/>
      <c r="MMS31" s="25"/>
      <c r="MMT31" s="25"/>
      <c r="MMU31" s="25"/>
      <c r="MMV31" s="25"/>
      <c r="MMW31" s="25"/>
      <c r="MMX31" s="25"/>
      <c r="MMY31" s="25"/>
      <c r="MMZ31" s="25"/>
      <c r="MNA31" s="25"/>
      <c r="MNB31" s="25"/>
      <c r="MNC31" s="25"/>
      <c r="MND31" s="25"/>
      <c r="MNE31" s="25"/>
      <c r="MNF31" s="25"/>
      <c r="MNG31" s="25"/>
      <c r="MNH31" s="25"/>
      <c r="MNI31" s="25"/>
      <c r="MNJ31" s="25"/>
      <c r="MNK31" s="25"/>
      <c r="MNL31" s="25"/>
      <c r="MNM31" s="25"/>
      <c r="MNN31" s="25"/>
      <c r="MNO31" s="25"/>
      <c r="MNP31" s="25"/>
      <c r="MNQ31" s="25"/>
      <c r="MNR31" s="25"/>
      <c r="MNS31" s="25"/>
      <c r="MNT31" s="25"/>
      <c r="MNU31" s="25"/>
      <c r="MNV31" s="25"/>
      <c r="MNW31" s="25"/>
      <c r="MNX31" s="25"/>
      <c r="MNY31" s="25"/>
      <c r="MNZ31" s="25"/>
      <c r="MOA31" s="25"/>
      <c r="MOB31" s="25"/>
      <c r="MOC31" s="25"/>
      <c r="MOD31" s="25"/>
      <c r="MOE31" s="25"/>
      <c r="MOF31" s="25"/>
      <c r="MOG31" s="25"/>
      <c r="MOH31" s="25"/>
      <c r="MOI31" s="25"/>
      <c r="MOJ31" s="25"/>
      <c r="MOK31" s="25"/>
      <c r="MOL31" s="25"/>
      <c r="MOM31" s="25"/>
      <c r="MON31" s="25"/>
      <c r="MOO31" s="25"/>
      <c r="MOP31" s="25"/>
      <c r="MOQ31" s="25"/>
      <c r="MOR31" s="25"/>
      <c r="MOS31" s="25"/>
      <c r="MOT31" s="25"/>
      <c r="MOU31" s="25"/>
      <c r="MOV31" s="25"/>
      <c r="MOW31" s="25"/>
      <c r="MOX31" s="25"/>
      <c r="MOY31" s="25"/>
      <c r="MOZ31" s="25"/>
      <c r="MPA31" s="25"/>
      <c r="MPB31" s="25"/>
      <c r="MPC31" s="25"/>
      <c r="MPD31" s="25"/>
      <c r="MPE31" s="25"/>
      <c r="MPF31" s="25"/>
      <c r="MPG31" s="25"/>
      <c r="MPH31" s="25"/>
      <c r="MPI31" s="25"/>
      <c r="MPJ31" s="25"/>
      <c r="MPK31" s="25"/>
      <c r="MPL31" s="25"/>
      <c r="MPM31" s="25"/>
      <c r="MPN31" s="25"/>
      <c r="MPO31" s="25"/>
      <c r="MPP31" s="25"/>
      <c r="MPQ31" s="25"/>
      <c r="MPR31" s="25"/>
      <c r="MPS31" s="25"/>
      <c r="MPT31" s="25"/>
      <c r="MPU31" s="25"/>
      <c r="MPV31" s="25"/>
      <c r="MPW31" s="25"/>
      <c r="MPX31" s="25"/>
      <c r="MPY31" s="25"/>
      <c r="MPZ31" s="25"/>
      <c r="MQA31" s="25"/>
      <c r="MQB31" s="25"/>
      <c r="MQC31" s="25"/>
      <c r="MQD31" s="25"/>
      <c r="MQE31" s="25"/>
      <c r="MQF31" s="25"/>
      <c r="MQG31" s="25"/>
      <c r="MQH31" s="25"/>
      <c r="MQI31" s="25"/>
      <c r="MQJ31" s="25"/>
      <c r="MQK31" s="25"/>
      <c r="MQL31" s="25"/>
      <c r="MQM31" s="25"/>
      <c r="MQN31" s="25"/>
      <c r="MQO31" s="25"/>
      <c r="MQP31" s="25"/>
      <c r="MQQ31" s="25"/>
      <c r="MQR31" s="25"/>
      <c r="MQS31" s="25"/>
      <c r="MQT31" s="25"/>
      <c r="MQU31" s="25"/>
      <c r="MQV31" s="25"/>
      <c r="MQW31" s="25"/>
      <c r="MQX31" s="25"/>
      <c r="MQY31" s="25"/>
      <c r="MQZ31" s="25"/>
      <c r="MRA31" s="25"/>
      <c r="MRB31" s="25"/>
      <c r="MRC31" s="25"/>
      <c r="MRD31" s="25"/>
      <c r="MRE31" s="25"/>
      <c r="MRF31" s="25"/>
      <c r="MRG31" s="25"/>
      <c r="MRH31" s="25"/>
      <c r="MRI31" s="25"/>
      <c r="MRJ31" s="25"/>
      <c r="MRK31" s="25"/>
      <c r="MRL31" s="25"/>
      <c r="MRM31" s="25"/>
      <c r="MRN31" s="25"/>
      <c r="MRO31" s="25"/>
      <c r="MRP31" s="25"/>
      <c r="MRQ31" s="25"/>
      <c r="MRR31" s="25"/>
      <c r="MRS31" s="25"/>
      <c r="MRT31" s="25"/>
      <c r="MRU31" s="25"/>
      <c r="MRV31" s="25"/>
      <c r="MRW31" s="25"/>
      <c r="MRX31" s="25"/>
      <c r="MRY31" s="25"/>
      <c r="MRZ31" s="25"/>
      <c r="MSA31" s="25"/>
      <c r="MSB31" s="25"/>
      <c r="MSC31" s="25"/>
      <c r="MSD31" s="25"/>
      <c r="MSE31" s="25"/>
      <c r="MSF31" s="25"/>
      <c r="MSG31" s="25"/>
      <c r="MSH31" s="25"/>
      <c r="MSI31" s="25"/>
      <c r="MSJ31" s="25"/>
      <c r="MSK31" s="25"/>
      <c r="MSL31" s="25"/>
      <c r="MSM31" s="25"/>
      <c r="MSN31" s="25"/>
      <c r="MSO31" s="25"/>
      <c r="MSP31" s="25"/>
      <c r="MSQ31" s="25"/>
      <c r="MSR31" s="25"/>
      <c r="MSS31" s="25"/>
      <c r="MST31" s="25"/>
      <c r="MSU31" s="25"/>
      <c r="MSV31" s="25"/>
      <c r="MSW31" s="25"/>
      <c r="MSX31" s="25"/>
      <c r="MSY31" s="25"/>
      <c r="MSZ31" s="25"/>
      <c r="MTA31" s="25"/>
      <c r="MTB31" s="25"/>
      <c r="MTC31" s="25"/>
      <c r="MTD31" s="25"/>
      <c r="MTE31" s="25"/>
      <c r="MTF31" s="25"/>
      <c r="MTG31" s="25"/>
      <c r="MTH31" s="25"/>
      <c r="MTI31" s="25"/>
      <c r="MTJ31" s="25"/>
      <c r="MTK31" s="25"/>
      <c r="MTL31" s="25"/>
      <c r="MTM31" s="25"/>
      <c r="MTN31" s="25"/>
      <c r="MTO31" s="25"/>
      <c r="MTP31" s="25"/>
      <c r="MTQ31" s="25"/>
      <c r="MTR31" s="25"/>
      <c r="MTS31" s="25"/>
      <c r="MTT31" s="25"/>
      <c r="MTU31" s="25"/>
      <c r="MTV31" s="25"/>
      <c r="MTW31" s="25"/>
      <c r="MTX31" s="25"/>
      <c r="MTY31" s="25"/>
      <c r="MTZ31" s="25"/>
      <c r="MUA31" s="25"/>
      <c r="MUB31" s="25"/>
      <c r="MUC31" s="25"/>
      <c r="MUD31" s="25"/>
      <c r="MUE31" s="25"/>
      <c r="MUF31" s="25"/>
      <c r="MUG31" s="25"/>
      <c r="MUH31" s="25"/>
      <c r="MUI31" s="25"/>
      <c r="MUJ31" s="25"/>
      <c r="MUK31" s="25"/>
      <c r="MUL31" s="25"/>
      <c r="MUM31" s="25"/>
      <c r="MUN31" s="25"/>
      <c r="MUO31" s="25"/>
      <c r="MUP31" s="25"/>
      <c r="MUQ31" s="25"/>
      <c r="MUR31" s="25"/>
      <c r="MUS31" s="25"/>
      <c r="MUT31" s="25"/>
      <c r="MUU31" s="25"/>
      <c r="MUV31" s="25"/>
      <c r="MUW31" s="25"/>
      <c r="MUX31" s="25"/>
      <c r="MUY31" s="25"/>
      <c r="MUZ31" s="25"/>
      <c r="MVA31" s="25"/>
      <c r="MVB31" s="25"/>
      <c r="MVC31" s="25"/>
      <c r="MVD31" s="25"/>
      <c r="MVE31" s="25"/>
      <c r="MVF31" s="25"/>
      <c r="MVG31" s="25"/>
      <c r="MVH31" s="25"/>
      <c r="MVI31" s="25"/>
      <c r="MVJ31" s="25"/>
      <c r="MVK31" s="25"/>
      <c r="MVL31" s="25"/>
      <c r="MVM31" s="25"/>
      <c r="MVN31" s="25"/>
      <c r="MVO31" s="25"/>
      <c r="MVP31" s="25"/>
      <c r="MVQ31" s="25"/>
      <c r="MVR31" s="25"/>
      <c r="MVS31" s="25"/>
      <c r="MVT31" s="25"/>
      <c r="MVU31" s="25"/>
      <c r="MVV31" s="25"/>
      <c r="MVW31" s="25"/>
      <c r="MVX31" s="25"/>
      <c r="MVY31" s="25"/>
      <c r="MVZ31" s="25"/>
      <c r="MWA31" s="25"/>
      <c r="MWB31" s="25"/>
      <c r="MWC31" s="25"/>
      <c r="MWD31" s="25"/>
      <c r="MWE31" s="25"/>
      <c r="MWF31" s="25"/>
      <c r="MWG31" s="25"/>
      <c r="MWH31" s="25"/>
      <c r="MWI31" s="25"/>
      <c r="MWJ31" s="25"/>
      <c r="MWK31" s="25"/>
      <c r="MWL31" s="25"/>
      <c r="MWM31" s="25"/>
      <c r="MWN31" s="25"/>
      <c r="MWO31" s="25"/>
      <c r="MWP31" s="25"/>
      <c r="MWQ31" s="25"/>
      <c r="MWR31" s="25"/>
      <c r="MWS31" s="25"/>
      <c r="MWT31" s="25"/>
      <c r="MWU31" s="25"/>
      <c r="MWV31" s="25"/>
      <c r="MWW31" s="25"/>
      <c r="MWX31" s="25"/>
      <c r="MWY31" s="25"/>
      <c r="MWZ31" s="25"/>
      <c r="MXA31" s="25"/>
      <c r="MXB31" s="25"/>
      <c r="MXC31" s="25"/>
      <c r="MXD31" s="25"/>
      <c r="MXE31" s="25"/>
      <c r="MXF31" s="25"/>
      <c r="MXG31" s="25"/>
      <c r="MXH31" s="25"/>
      <c r="MXI31" s="25"/>
      <c r="MXJ31" s="25"/>
      <c r="MXK31" s="25"/>
      <c r="MXL31" s="25"/>
      <c r="MXM31" s="25"/>
      <c r="MXN31" s="25"/>
      <c r="MXO31" s="25"/>
      <c r="MXP31" s="25"/>
      <c r="MXQ31" s="25"/>
      <c r="MXR31" s="25"/>
      <c r="MXS31" s="25"/>
      <c r="MXT31" s="25"/>
      <c r="MXU31" s="25"/>
      <c r="MXV31" s="25"/>
      <c r="MXW31" s="25"/>
      <c r="MXX31" s="25"/>
      <c r="MXY31" s="25"/>
      <c r="MXZ31" s="25"/>
      <c r="MYA31" s="25"/>
      <c r="MYB31" s="25"/>
      <c r="MYC31" s="25"/>
      <c r="MYD31" s="25"/>
      <c r="MYE31" s="25"/>
      <c r="MYF31" s="25"/>
      <c r="MYG31" s="25"/>
      <c r="MYH31" s="25"/>
      <c r="MYI31" s="25"/>
      <c r="MYJ31" s="25"/>
      <c r="MYK31" s="25"/>
      <c r="MYL31" s="25"/>
      <c r="MYM31" s="25"/>
      <c r="MYN31" s="25"/>
      <c r="MYO31" s="25"/>
      <c r="MYP31" s="25"/>
      <c r="MYQ31" s="25"/>
      <c r="MYR31" s="25"/>
      <c r="MYS31" s="25"/>
      <c r="MYT31" s="25"/>
      <c r="MYU31" s="25"/>
      <c r="MYV31" s="25"/>
      <c r="MYW31" s="25"/>
      <c r="MYX31" s="25"/>
      <c r="MYY31" s="25"/>
      <c r="MYZ31" s="25"/>
      <c r="MZA31" s="25"/>
      <c r="MZB31" s="25"/>
      <c r="MZC31" s="25"/>
      <c r="MZD31" s="25"/>
      <c r="MZE31" s="25"/>
      <c r="MZF31" s="25"/>
      <c r="MZG31" s="25"/>
      <c r="MZH31" s="25"/>
      <c r="MZI31" s="25"/>
      <c r="MZJ31" s="25"/>
      <c r="MZK31" s="25"/>
      <c r="MZL31" s="25"/>
      <c r="MZM31" s="25"/>
      <c r="MZN31" s="25"/>
      <c r="MZO31" s="25"/>
      <c r="MZP31" s="25"/>
      <c r="MZQ31" s="25"/>
      <c r="MZR31" s="25"/>
      <c r="MZS31" s="25"/>
      <c r="MZT31" s="25"/>
      <c r="MZU31" s="25"/>
      <c r="MZV31" s="25"/>
      <c r="MZW31" s="25"/>
      <c r="MZX31" s="25"/>
      <c r="MZY31" s="25"/>
      <c r="MZZ31" s="25"/>
      <c r="NAA31" s="25"/>
      <c r="NAB31" s="25"/>
      <c r="NAC31" s="25"/>
      <c r="NAD31" s="25"/>
      <c r="NAE31" s="25"/>
      <c r="NAF31" s="25"/>
      <c r="NAG31" s="25"/>
      <c r="NAH31" s="25"/>
      <c r="NAI31" s="25"/>
      <c r="NAJ31" s="25"/>
      <c r="NAK31" s="25"/>
      <c r="NAL31" s="25"/>
      <c r="NAM31" s="25"/>
      <c r="NAN31" s="25"/>
      <c r="NAO31" s="25"/>
      <c r="NAP31" s="25"/>
      <c r="NAQ31" s="25"/>
      <c r="NAR31" s="25"/>
      <c r="NAS31" s="25"/>
      <c r="NAT31" s="25"/>
      <c r="NAU31" s="25"/>
      <c r="NAV31" s="25"/>
      <c r="NAW31" s="25"/>
      <c r="NAX31" s="25"/>
      <c r="NAY31" s="25"/>
      <c r="NAZ31" s="25"/>
      <c r="NBA31" s="25"/>
      <c r="NBB31" s="25"/>
      <c r="NBC31" s="25"/>
      <c r="NBD31" s="25"/>
      <c r="NBE31" s="25"/>
      <c r="NBF31" s="25"/>
      <c r="NBG31" s="25"/>
      <c r="NBH31" s="25"/>
      <c r="NBI31" s="25"/>
      <c r="NBJ31" s="25"/>
      <c r="NBK31" s="25"/>
      <c r="NBL31" s="25"/>
      <c r="NBM31" s="25"/>
      <c r="NBN31" s="25"/>
      <c r="NBO31" s="25"/>
      <c r="NBP31" s="25"/>
      <c r="NBQ31" s="25"/>
      <c r="NBR31" s="25"/>
      <c r="NBS31" s="25"/>
      <c r="NBT31" s="25"/>
      <c r="NBU31" s="25"/>
      <c r="NBV31" s="25"/>
      <c r="NBW31" s="25"/>
      <c r="NBX31" s="25"/>
      <c r="NBY31" s="25"/>
      <c r="NBZ31" s="25"/>
      <c r="NCA31" s="25"/>
      <c r="NCB31" s="25"/>
      <c r="NCC31" s="25"/>
      <c r="NCD31" s="25"/>
      <c r="NCE31" s="25"/>
      <c r="NCF31" s="25"/>
      <c r="NCG31" s="25"/>
      <c r="NCH31" s="25"/>
      <c r="NCI31" s="25"/>
      <c r="NCJ31" s="25"/>
      <c r="NCK31" s="25"/>
      <c r="NCL31" s="25"/>
      <c r="NCM31" s="25"/>
      <c r="NCN31" s="25"/>
      <c r="NCO31" s="25"/>
      <c r="NCP31" s="25"/>
      <c r="NCQ31" s="25"/>
      <c r="NCR31" s="25"/>
      <c r="NCS31" s="25"/>
      <c r="NCT31" s="25"/>
      <c r="NCU31" s="25"/>
      <c r="NCV31" s="25"/>
      <c r="NCW31" s="25"/>
      <c r="NCX31" s="25"/>
      <c r="NCY31" s="25"/>
      <c r="NCZ31" s="25"/>
      <c r="NDA31" s="25"/>
      <c r="NDB31" s="25"/>
      <c r="NDC31" s="25"/>
      <c r="NDD31" s="25"/>
      <c r="NDE31" s="25"/>
      <c r="NDF31" s="25"/>
      <c r="NDG31" s="25"/>
      <c r="NDH31" s="25"/>
      <c r="NDI31" s="25"/>
      <c r="NDJ31" s="25"/>
      <c r="NDK31" s="25"/>
      <c r="NDL31" s="25"/>
      <c r="NDM31" s="25"/>
      <c r="NDN31" s="25"/>
      <c r="NDO31" s="25"/>
      <c r="NDP31" s="25"/>
      <c r="NDQ31" s="25"/>
      <c r="NDR31" s="25"/>
      <c r="NDS31" s="25"/>
      <c r="NDT31" s="25"/>
      <c r="NDU31" s="25"/>
      <c r="NDV31" s="25"/>
      <c r="NDW31" s="25"/>
      <c r="NDX31" s="25"/>
      <c r="NDY31" s="25"/>
      <c r="NDZ31" s="25"/>
      <c r="NEA31" s="25"/>
      <c r="NEB31" s="25"/>
      <c r="NEC31" s="25"/>
      <c r="NED31" s="25"/>
      <c r="NEE31" s="25"/>
      <c r="NEF31" s="25"/>
      <c r="NEG31" s="25"/>
      <c r="NEH31" s="25"/>
      <c r="NEI31" s="25"/>
      <c r="NEJ31" s="25"/>
      <c r="NEK31" s="25"/>
      <c r="NEL31" s="25"/>
      <c r="NEM31" s="25"/>
      <c r="NEN31" s="25"/>
      <c r="NEO31" s="25"/>
      <c r="NEP31" s="25"/>
      <c r="NEQ31" s="25"/>
      <c r="NER31" s="25"/>
      <c r="NES31" s="25"/>
      <c r="NET31" s="25"/>
      <c r="NEU31" s="25"/>
      <c r="NEV31" s="25"/>
      <c r="NEW31" s="25"/>
      <c r="NEX31" s="25"/>
      <c r="NEY31" s="25"/>
      <c r="NEZ31" s="25"/>
      <c r="NFA31" s="25"/>
      <c r="NFB31" s="25"/>
      <c r="NFC31" s="25"/>
      <c r="NFD31" s="25"/>
      <c r="NFE31" s="25"/>
      <c r="NFF31" s="25"/>
      <c r="NFG31" s="25"/>
      <c r="NFH31" s="25"/>
      <c r="NFI31" s="25"/>
      <c r="NFJ31" s="25"/>
      <c r="NFK31" s="25"/>
      <c r="NFL31" s="25"/>
      <c r="NFM31" s="25"/>
      <c r="NFN31" s="25"/>
      <c r="NFO31" s="25"/>
      <c r="NFP31" s="25"/>
      <c r="NFQ31" s="25"/>
      <c r="NFR31" s="25"/>
      <c r="NFS31" s="25"/>
      <c r="NFT31" s="25"/>
      <c r="NFU31" s="25"/>
      <c r="NFV31" s="25"/>
      <c r="NFW31" s="25"/>
      <c r="NFX31" s="25"/>
      <c r="NFY31" s="25"/>
      <c r="NFZ31" s="25"/>
      <c r="NGA31" s="25"/>
      <c r="NGB31" s="25"/>
      <c r="NGC31" s="25"/>
      <c r="NGD31" s="25"/>
      <c r="NGE31" s="25"/>
      <c r="NGF31" s="25"/>
      <c r="NGG31" s="25"/>
      <c r="NGH31" s="25"/>
      <c r="NGI31" s="25"/>
      <c r="NGJ31" s="25"/>
      <c r="NGK31" s="25"/>
      <c r="NGL31" s="25"/>
      <c r="NGM31" s="25"/>
      <c r="NGN31" s="25"/>
      <c r="NGO31" s="25"/>
      <c r="NGP31" s="25"/>
      <c r="NGQ31" s="25"/>
      <c r="NGR31" s="25"/>
      <c r="NGS31" s="25"/>
      <c r="NGT31" s="25"/>
      <c r="NGU31" s="25"/>
      <c r="NGV31" s="25"/>
      <c r="NGW31" s="25"/>
      <c r="NGX31" s="25"/>
      <c r="NGY31" s="25"/>
      <c r="NGZ31" s="25"/>
      <c r="NHA31" s="25"/>
      <c r="NHB31" s="25"/>
      <c r="NHC31" s="25"/>
      <c r="NHD31" s="25"/>
      <c r="NHE31" s="25"/>
      <c r="NHF31" s="25"/>
      <c r="NHG31" s="25"/>
      <c r="NHH31" s="25"/>
      <c r="NHI31" s="25"/>
      <c r="NHJ31" s="25"/>
      <c r="NHK31" s="25"/>
      <c r="NHL31" s="25"/>
      <c r="NHM31" s="25"/>
      <c r="NHN31" s="25"/>
      <c r="NHO31" s="25"/>
      <c r="NHP31" s="25"/>
      <c r="NHQ31" s="25"/>
      <c r="NHR31" s="25"/>
      <c r="NHS31" s="25"/>
      <c r="NHT31" s="25"/>
      <c r="NHU31" s="25"/>
      <c r="NHV31" s="25"/>
      <c r="NHW31" s="25"/>
      <c r="NHX31" s="25"/>
      <c r="NHY31" s="25"/>
      <c r="NHZ31" s="25"/>
      <c r="NIA31" s="25"/>
      <c r="NIB31" s="25"/>
      <c r="NIC31" s="25"/>
      <c r="NID31" s="25"/>
      <c r="NIE31" s="25"/>
      <c r="NIF31" s="25"/>
      <c r="NIG31" s="25"/>
      <c r="NIH31" s="25"/>
      <c r="NII31" s="25"/>
      <c r="NIJ31" s="25"/>
      <c r="NIK31" s="25"/>
      <c r="NIL31" s="25"/>
      <c r="NIM31" s="25"/>
      <c r="NIN31" s="25"/>
      <c r="NIO31" s="25"/>
      <c r="NIP31" s="25"/>
      <c r="NIQ31" s="25"/>
      <c r="NIR31" s="25"/>
      <c r="NIS31" s="25"/>
      <c r="NIT31" s="25"/>
      <c r="NIU31" s="25"/>
      <c r="NIV31" s="25"/>
      <c r="NIW31" s="25"/>
      <c r="NIX31" s="25"/>
      <c r="NIY31" s="25"/>
      <c r="NIZ31" s="25"/>
      <c r="NJA31" s="25"/>
      <c r="NJB31" s="25"/>
      <c r="NJC31" s="25"/>
      <c r="NJD31" s="25"/>
      <c r="NJE31" s="25"/>
      <c r="NJF31" s="25"/>
      <c r="NJG31" s="25"/>
      <c r="NJH31" s="25"/>
      <c r="NJI31" s="25"/>
      <c r="NJJ31" s="25"/>
      <c r="NJK31" s="25"/>
      <c r="NJL31" s="25"/>
      <c r="NJM31" s="25"/>
      <c r="NJN31" s="25"/>
      <c r="NJO31" s="25"/>
      <c r="NJP31" s="25"/>
      <c r="NJQ31" s="25"/>
      <c r="NJR31" s="25"/>
      <c r="NJS31" s="25"/>
      <c r="NJT31" s="25"/>
      <c r="NJU31" s="25"/>
      <c r="NJV31" s="25"/>
      <c r="NJW31" s="25"/>
      <c r="NJX31" s="25"/>
      <c r="NJY31" s="25"/>
      <c r="NJZ31" s="25"/>
      <c r="NKA31" s="25"/>
      <c r="NKB31" s="25"/>
      <c r="NKC31" s="25"/>
      <c r="NKD31" s="25"/>
      <c r="NKE31" s="25"/>
      <c r="NKF31" s="25"/>
      <c r="NKG31" s="25"/>
      <c r="NKH31" s="25"/>
      <c r="NKI31" s="25"/>
      <c r="NKJ31" s="25"/>
      <c r="NKK31" s="25"/>
      <c r="NKL31" s="25"/>
      <c r="NKM31" s="25"/>
      <c r="NKN31" s="25"/>
      <c r="NKO31" s="25"/>
      <c r="NKP31" s="25"/>
      <c r="NKQ31" s="25"/>
      <c r="NKR31" s="25"/>
      <c r="NKS31" s="25"/>
      <c r="NKT31" s="25"/>
      <c r="NKU31" s="25"/>
      <c r="NKV31" s="25"/>
      <c r="NKW31" s="25"/>
      <c r="NKX31" s="25"/>
      <c r="NKY31" s="25"/>
      <c r="NKZ31" s="25"/>
      <c r="NLA31" s="25"/>
      <c r="NLB31" s="25"/>
      <c r="NLC31" s="25"/>
      <c r="NLD31" s="25"/>
      <c r="NLE31" s="25"/>
      <c r="NLF31" s="25"/>
      <c r="NLG31" s="25"/>
      <c r="NLH31" s="25"/>
      <c r="NLI31" s="25"/>
      <c r="NLJ31" s="25"/>
      <c r="NLK31" s="25"/>
      <c r="NLL31" s="25"/>
      <c r="NLM31" s="25"/>
      <c r="NLN31" s="25"/>
      <c r="NLO31" s="25"/>
      <c r="NLP31" s="25"/>
      <c r="NLQ31" s="25"/>
      <c r="NLR31" s="25"/>
      <c r="NLS31" s="25"/>
      <c r="NLT31" s="25"/>
      <c r="NLU31" s="25"/>
      <c r="NLV31" s="25"/>
      <c r="NLW31" s="25"/>
      <c r="NLX31" s="25"/>
      <c r="NLY31" s="25"/>
      <c r="NLZ31" s="25"/>
      <c r="NMA31" s="25"/>
      <c r="NMB31" s="25"/>
      <c r="NMC31" s="25"/>
      <c r="NMD31" s="25"/>
      <c r="NME31" s="25"/>
      <c r="NMF31" s="25"/>
      <c r="NMG31" s="25"/>
      <c r="NMH31" s="25"/>
      <c r="NMI31" s="25"/>
      <c r="NMJ31" s="25"/>
      <c r="NMK31" s="25"/>
      <c r="NML31" s="25"/>
      <c r="NMM31" s="25"/>
      <c r="NMN31" s="25"/>
      <c r="NMO31" s="25"/>
      <c r="NMP31" s="25"/>
      <c r="NMQ31" s="25"/>
      <c r="NMR31" s="25"/>
      <c r="NMS31" s="25"/>
      <c r="NMT31" s="25"/>
      <c r="NMU31" s="25"/>
      <c r="NMV31" s="25"/>
      <c r="NMW31" s="25"/>
      <c r="NMX31" s="25"/>
      <c r="NMY31" s="25"/>
      <c r="NMZ31" s="25"/>
      <c r="NNA31" s="25"/>
      <c r="NNB31" s="25"/>
      <c r="NNC31" s="25"/>
      <c r="NND31" s="25"/>
      <c r="NNE31" s="25"/>
      <c r="NNF31" s="25"/>
      <c r="NNG31" s="25"/>
      <c r="NNH31" s="25"/>
      <c r="NNI31" s="25"/>
      <c r="NNJ31" s="25"/>
      <c r="NNK31" s="25"/>
      <c r="NNL31" s="25"/>
      <c r="NNM31" s="25"/>
      <c r="NNN31" s="25"/>
      <c r="NNO31" s="25"/>
      <c r="NNP31" s="25"/>
      <c r="NNQ31" s="25"/>
      <c r="NNR31" s="25"/>
      <c r="NNS31" s="25"/>
      <c r="NNT31" s="25"/>
      <c r="NNU31" s="25"/>
      <c r="NNV31" s="25"/>
      <c r="NNW31" s="25"/>
      <c r="NNX31" s="25"/>
      <c r="NNY31" s="25"/>
      <c r="NNZ31" s="25"/>
      <c r="NOA31" s="25"/>
      <c r="NOB31" s="25"/>
      <c r="NOC31" s="25"/>
      <c r="NOD31" s="25"/>
      <c r="NOE31" s="25"/>
      <c r="NOF31" s="25"/>
      <c r="NOG31" s="25"/>
      <c r="NOH31" s="25"/>
      <c r="NOI31" s="25"/>
      <c r="NOJ31" s="25"/>
      <c r="NOK31" s="25"/>
      <c r="NOL31" s="25"/>
      <c r="NOM31" s="25"/>
      <c r="NON31" s="25"/>
      <c r="NOO31" s="25"/>
      <c r="NOP31" s="25"/>
      <c r="NOQ31" s="25"/>
      <c r="NOR31" s="25"/>
      <c r="NOS31" s="25"/>
      <c r="NOT31" s="25"/>
      <c r="NOU31" s="25"/>
      <c r="NOV31" s="25"/>
      <c r="NOW31" s="25"/>
      <c r="NOX31" s="25"/>
      <c r="NOY31" s="25"/>
      <c r="NOZ31" s="25"/>
      <c r="NPA31" s="25"/>
      <c r="NPB31" s="25"/>
      <c r="NPC31" s="25"/>
      <c r="NPD31" s="25"/>
      <c r="NPE31" s="25"/>
      <c r="NPF31" s="25"/>
      <c r="NPG31" s="25"/>
      <c r="NPH31" s="25"/>
      <c r="NPI31" s="25"/>
      <c r="NPJ31" s="25"/>
      <c r="NPK31" s="25"/>
      <c r="NPL31" s="25"/>
      <c r="NPM31" s="25"/>
      <c r="NPN31" s="25"/>
      <c r="NPO31" s="25"/>
      <c r="NPP31" s="25"/>
      <c r="NPQ31" s="25"/>
      <c r="NPR31" s="25"/>
      <c r="NPS31" s="25"/>
      <c r="NPT31" s="25"/>
      <c r="NPU31" s="25"/>
      <c r="NPV31" s="25"/>
      <c r="NPW31" s="25"/>
      <c r="NPX31" s="25"/>
      <c r="NPY31" s="25"/>
      <c r="NPZ31" s="25"/>
      <c r="NQA31" s="25"/>
      <c r="NQB31" s="25"/>
      <c r="NQC31" s="25"/>
      <c r="NQD31" s="25"/>
      <c r="NQE31" s="25"/>
      <c r="NQF31" s="25"/>
      <c r="NQG31" s="25"/>
      <c r="NQH31" s="25"/>
      <c r="NQI31" s="25"/>
      <c r="NQJ31" s="25"/>
      <c r="NQK31" s="25"/>
      <c r="NQL31" s="25"/>
      <c r="NQM31" s="25"/>
      <c r="NQN31" s="25"/>
      <c r="NQO31" s="25"/>
      <c r="NQP31" s="25"/>
      <c r="NQQ31" s="25"/>
      <c r="NQR31" s="25"/>
      <c r="NQS31" s="25"/>
      <c r="NQT31" s="25"/>
      <c r="NQU31" s="25"/>
      <c r="NQV31" s="25"/>
      <c r="NQW31" s="25"/>
      <c r="NQX31" s="25"/>
      <c r="NQY31" s="25"/>
      <c r="NQZ31" s="25"/>
      <c r="NRA31" s="25"/>
      <c r="NRB31" s="25"/>
      <c r="NRC31" s="25"/>
      <c r="NRD31" s="25"/>
      <c r="NRE31" s="25"/>
      <c r="NRF31" s="25"/>
      <c r="NRG31" s="25"/>
      <c r="NRH31" s="25"/>
      <c r="NRI31" s="25"/>
      <c r="NRJ31" s="25"/>
      <c r="NRK31" s="25"/>
      <c r="NRL31" s="25"/>
      <c r="NRM31" s="25"/>
      <c r="NRN31" s="25"/>
      <c r="NRO31" s="25"/>
      <c r="NRP31" s="25"/>
      <c r="NRQ31" s="25"/>
      <c r="NRR31" s="25"/>
      <c r="NRS31" s="25"/>
      <c r="NRT31" s="25"/>
      <c r="NRU31" s="25"/>
      <c r="NRV31" s="25"/>
      <c r="NRW31" s="25"/>
      <c r="NRX31" s="25"/>
      <c r="NRY31" s="25"/>
      <c r="NRZ31" s="25"/>
      <c r="NSA31" s="25"/>
      <c r="NSB31" s="25"/>
      <c r="NSC31" s="25"/>
      <c r="NSD31" s="25"/>
      <c r="NSE31" s="25"/>
      <c r="NSF31" s="25"/>
      <c r="NSG31" s="25"/>
      <c r="NSH31" s="25"/>
      <c r="NSI31" s="25"/>
      <c r="NSJ31" s="25"/>
      <c r="NSK31" s="25"/>
      <c r="NSL31" s="25"/>
      <c r="NSM31" s="25"/>
      <c r="NSN31" s="25"/>
      <c r="NSO31" s="25"/>
      <c r="NSP31" s="25"/>
      <c r="NSQ31" s="25"/>
      <c r="NSR31" s="25"/>
      <c r="NSS31" s="25"/>
      <c r="NST31" s="25"/>
      <c r="NSU31" s="25"/>
      <c r="NSV31" s="25"/>
      <c r="NSW31" s="25"/>
      <c r="NSX31" s="25"/>
      <c r="NSY31" s="25"/>
      <c r="NSZ31" s="25"/>
      <c r="NTA31" s="25"/>
      <c r="NTB31" s="25"/>
      <c r="NTC31" s="25"/>
      <c r="NTD31" s="25"/>
      <c r="NTE31" s="25"/>
      <c r="NTF31" s="25"/>
      <c r="NTG31" s="25"/>
      <c r="NTH31" s="25"/>
      <c r="NTI31" s="25"/>
      <c r="NTJ31" s="25"/>
      <c r="NTK31" s="25"/>
      <c r="NTL31" s="25"/>
      <c r="NTM31" s="25"/>
      <c r="NTN31" s="25"/>
      <c r="NTO31" s="25"/>
      <c r="NTP31" s="25"/>
      <c r="NTQ31" s="25"/>
      <c r="NTR31" s="25"/>
      <c r="NTS31" s="25"/>
      <c r="NTT31" s="25"/>
      <c r="NTU31" s="25"/>
      <c r="NTV31" s="25"/>
      <c r="NTW31" s="25"/>
      <c r="NTX31" s="25"/>
      <c r="NTY31" s="25"/>
      <c r="NTZ31" s="25"/>
      <c r="NUA31" s="25"/>
      <c r="NUB31" s="25"/>
      <c r="NUC31" s="25"/>
      <c r="NUD31" s="25"/>
      <c r="NUE31" s="25"/>
      <c r="NUF31" s="25"/>
      <c r="NUG31" s="25"/>
      <c r="NUH31" s="25"/>
      <c r="NUI31" s="25"/>
      <c r="NUJ31" s="25"/>
      <c r="NUK31" s="25"/>
      <c r="NUL31" s="25"/>
      <c r="NUM31" s="25"/>
      <c r="NUN31" s="25"/>
      <c r="NUO31" s="25"/>
      <c r="NUP31" s="25"/>
      <c r="NUQ31" s="25"/>
      <c r="NUR31" s="25"/>
      <c r="NUS31" s="25"/>
      <c r="NUT31" s="25"/>
      <c r="NUU31" s="25"/>
      <c r="NUV31" s="25"/>
      <c r="NUW31" s="25"/>
      <c r="NUX31" s="25"/>
      <c r="NUY31" s="25"/>
      <c r="NUZ31" s="25"/>
      <c r="NVA31" s="25"/>
      <c r="NVB31" s="25"/>
      <c r="NVC31" s="25"/>
      <c r="NVD31" s="25"/>
      <c r="NVE31" s="25"/>
      <c r="NVF31" s="25"/>
      <c r="NVG31" s="25"/>
      <c r="NVH31" s="25"/>
      <c r="NVI31" s="25"/>
      <c r="NVJ31" s="25"/>
      <c r="NVK31" s="25"/>
      <c r="NVL31" s="25"/>
      <c r="NVM31" s="25"/>
      <c r="NVN31" s="25"/>
      <c r="NVO31" s="25"/>
      <c r="NVP31" s="25"/>
      <c r="NVQ31" s="25"/>
      <c r="NVR31" s="25"/>
      <c r="NVS31" s="25"/>
      <c r="NVT31" s="25"/>
      <c r="NVU31" s="25"/>
      <c r="NVV31" s="25"/>
      <c r="NVW31" s="25"/>
      <c r="NVX31" s="25"/>
      <c r="NVY31" s="25"/>
      <c r="NVZ31" s="25"/>
      <c r="NWA31" s="25"/>
      <c r="NWB31" s="25"/>
      <c r="NWC31" s="25"/>
      <c r="NWD31" s="25"/>
      <c r="NWE31" s="25"/>
      <c r="NWF31" s="25"/>
      <c r="NWG31" s="25"/>
      <c r="NWH31" s="25"/>
      <c r="NWI31" s="25"/>
      <c r="NWJ31" s="25"/>
      <c r="NWK31" s="25"/>
      <c r="NWL31" s="25"/>
      <c r="NWM31" s="25"/>
      <c r="NWN31" s="25"/>
      <c r="NWO31" s="25"/>
      <c r="NWP31" s="25"/>
      <c r="NWQ31" s="25"/>
      <c r="NWR31" s="25"/>
      <c r="NWS31" s="25"/>
      <c r="NWT31" s="25"/>
      <c r="NWU31" s="25"/>
      <c r="NWV31" s="25"/>
      <c r="NWW31" s="25"/>
      <c r="NWX31" s="25"/>
      <c r="NWY31" s="25"/>
      <c r="NWZ31" s="25"/>
      <c r="NXA31" s="25"/>
      <c r="NXB31" s="25"/>
      <c r="NXC31" s="25"/>
      <c r="NXD31" s="25"/>
      <c r="NXE31" s="25"/>
      <c r="NXF31" s="25"/>
      <c r="NXG31" s="25"/>
      <c r="NXH31" s="25"/>
      <c r="NXI31" s="25"/>
      <c r="NXJ31" s="25"/>
      <c r="NXK31" s="25"/>
      <c r="NXL31" s="25"/>
      <c r="NXM31" s="25"/>
      <c r="NXN31" s="25"/>
      <c r="NXO31" s="25"/>
      <c r="NXP31" s="25"/>
      <c r="NXQ31" s="25"/>
      <c r="NXR31" s="25"/>
      <c r="NXS31" s="25"/>
      <c r="NXT31" s="25"/>
      <c r="NXU31" s="25"/>
      <c r="NXV31" s="25"/>
      <c r="NXW31" s="25"/>
      <c r="NXX31" s="25"/>
      <c r="NXY31" s="25"/>
      <c r="NXZ31" s="25"/>
      <c r="NYA31" s="25"/>
      <c r="NYB31" s="25"/>
      <c r="NYC31" s="25"/>
      <c r="NYD31" s="25"/>
      <c r="NYE31" s="25"/>
      <c r="NYF31" s="25"/>
      <c r="NYG31" s="25"/>
      <c r="NYH31" s="25"/>
      <c r="NYI31" s="25"/>
      <c r="NYJ31" s="25"/>
      <c r="NYK31" s="25"/>
      <c r="NYL31" s="25"/>
      <c r="NYM31" s="25"/>
      <c r="NYN31" s="25"/>
      <c r="NYO31" s="25"/>
      <c r="NYP31" s="25"/>
      <c r="NYQ31" s="25"/>
      <c r="NYR31" s="25"/>
      <c r="NYS31" s="25"/>
      <c r="NYT31" s="25"/>
      <c r="NYU31" s="25"/>
      <c r="NYV31" s="25"/>
      <c r="NYW31" s="25"/>
      <c r="NYX31" s="25"/>
      <c r="NYY31" s="25"/>
      <c r="NYZ31" s="25"/>
      <c r="NZA31" s="25"/>
      <c r="NZB31" s="25"/>
      <c r="NZC31" s="25"/>
      <c r="NZD31" s="25"/>
      <c r="NZE31" s="25"/>
      <c r="NZF31" s="25"/>
      <c r="NZG31" s="25"/>
      <c r="NZH31" s="25"/>
      <c r="NZI31" s="25"/>
      <c r="NZJ31" s="25"/>
      <c r="NZK31" s="25"/>
      <c r="NZL31" s="25"/>
      <c r="NZM31" s="25"/>
      <c r="NZN31" s="25"/>
      <c r="NZO31" s="25"/>
      <c r="NZP31" s="25"/>
      <c r="NZQ31" s="25"/>
      <c r="NZR31" s="25"/>
      <c r="NZS31" s="25"/>
      <c r="NZT31" s="25"/>
      <c r="NZU31" s="25"/>
      <c r="NZV31" s="25"/>
      <c r="NZW31" s="25"/>
      <c r="NZX31" s="25"/>
      <c r="NZY31" s="25"/>
      <c r="NZZ31" s="25"/>
      <c r="OAA31" s="25"/>
      <c r="OAB31" s="25"/>
      <c r="OAC31" s="25"/>
      <c r="OAD31" s="25"/>
      <c r="OAE31" s="25"/>
      <c r="OAF31" s="25"/>
      <c r="OAG31" s="25"/>
      <c r="OAH31" s="25"/>
      <c r="OAI31" s="25"/>
      <c r="OAJ31" s="25"/>
      <c r="OAK31" s="25"/>
      <c r="OAL31" s="25"/>
      <c r="OAM31" s="25"/>
      <c r="OAN31" s="25"/>
      <c r="OAO31" s="25"/>
      <c r="OAP31" s="25"/>
      <c r="OAQ31" s="25"/>
      <c r="OAR31" s="25"/>
      <c r="OAS31" s="25"/>
      <c r="OAT31" s="25"/>
      <c r="OAU31" s="25"/>
      <c r="OAV31" s="25"/>
      <c r="OAW31" s="25"/>
      <c r="OAX31" s="25"/>
      <c r="OAY31" s="25"/>
      <c r="OAZ31" s="25"/>
      <c r="OBA31" s="25"/>
      <c r="OBB31" s="25"/>
      <c r="OBC31" s="25"/>
      <c r="OBD31" s="25"/>
      <c r="OBE31" s="25"/>
      <c r="OBF31" s="25"/>
      <c r="OBG31" s="25"/>
      <c r="OBH31" s="25"/>
      <c r="OBI31" s="25"/>
      <c r="OBJ31" s="25"/>
      <c r="OBK31" s="25"/>
      <c r="OBL31" s="25"/>
      <c r="OBM31" s="25"/>
      <c r="OBN31" s="25"/>
      <c r="OBO31" s="25"/>
      <c r="OBP31" s="25"/>
      <c r="OBQ31" s="25"/>
      <c r="OBR31" s="25"/>
      <c r="OBS31" s="25"/>
      <c r="OBT31" s="25"/>
      <c r="OBU31" s="25"/>
      <c r="OBV31" s="25"/>
      <c r="OBW31" s="25"/>
      <c r="OBX31" s="25"/>
      <c r="OBY31" s="25"/>
      <c r="OBZ31" s="25"/>
      <c r="OCA31" s="25"/>
      <c r="OCB31" s="25"/>
      <c r="OCC31" s="25"/>
      <c r="OCD31" s="25"/>
      <c r="OCE31" s="25"/>
      <c r="OCF31" s="25"/>
      <c r="OCG31" s="25"/>
      <c r="OCH31" s="25"/>
      <c r="OCI31" s="25"/>
      <c r="OCJ31" s="25"/>
      <c r="OCK31" s="25"/>
      <c r="OCL31" s="25"/>
      <c r="OCM31" s="25"/>
      <c r="OCN31" s="25"/>
      <c r="OCO31" s="25"/>
      <c r="OCP31" s="25"/>
      <c r="OCQ31" s="25"/>
      <c r="OCR31" s="25"/>
      <c r="OCS31" s="25"/>
      <c r="OCT31" s="25"/>
      <c r="OCU31" s="25"/>
      <c r="OCV31" s="25"/>
      <c r="OCW31" s="25"/>
      <c r="OCX31" s="25"/>
      <c r="OCY31" s="25"/>
      <c r="OCZ31" s="25"/>
      <c r="ODA31" s="25"/>
      <c r="ODB31" s="25"/>
      <c r="ODC31" s="25"/>
      <c r="ODD31" s="25"/>
      <c r="ODE31" s="25"/>
      <c r="ODF31" s="25"/>
      <c r="ODG31" s="25"/>
      <c r="ODH31" s="25"/>
      <c r="ODI31" s="25"/>
      <c r="ODJ31" s="25"/>
      <c r="ODK31" s="25"/>
      <c r="ODL31" s="25"/>
      <c r="ODM31" s="25"/>
      <c r="ODN31" s="25"/>
      <c r="ODO31" s="25"/>
      <c r="ODP31" s="25"/>
      <c r="ODQ31" s="25"/>
      <c r="ODR31" s="25"/>
      <c r="ODS31" s="25"/>
      <c r="ODT31" s="25"/>
      <c r="ODU31" s="25"/>
      <c r="ODV31" s="25"/>
      <c r="ODW31" s="25"/>
      <c r="ODX31" s="25"/>
      <c r="ODY31" s="25"/>
      <c r="ODZ31" s="25"/>
      <c r="OEA31" s="25"/>
      <c r="OEB31" s="25"/>
      <c r="OEC31" s="25"/>
      <c r="OED31" s="25"/>
      <c r="OEE31" s="25"/>
      <c r="OEF31" s="25"/>
      <c r="OEG31" s="25"/>
      <c r="OEH31" s="25"/>
      <c r="OEI31" s="25"/>
      <c r="OEJ31" s="25"/>
      <c r="OEK31" s="25"/>
      <c r="OEL31" s="25"/>
      <c r="OEM31" s="25"/>
      <c r="OEN31" s="25"/>
      <c r="OEO31" s="25"/>
      <c r="OEP31" s="25"/>
      <c r="OEQ31" s="25"/>
      <c r="OER31" s="25"/>
      <c r="OES31" s="25"/>
      <c r="OET31" s="25"/>
      <c r="OEU31" s="25"/>
      <c r="OEV31" s="25"/>
      <c r="OEW31" s="25"/>
      <c r="OEX31" s="25"/>
      <c r="OEY31" s="25"/>
      <c r="OEZ31" s="25"/>
      <c r="OFA31" s="25"/>
      <c r="OFB31" s="25"/>
      <c r="OFC31" s="25"/>
      <c r="OFD31" s="25"/>
      <c r="OFE31" s="25"/>
      <c r="OFF31" s="25"/>
      <c r="OFG31" s="25"/>
      <c r="OFH31" s="25"/>
      <c r="OFI31" s="25"/>
      <c r="OFJ31" s="25"/>
      <c r="OFK31" s="25"/>
      <c r="OFL31" s="25"/>
      <c r="OFM31" s="25"/>
      <c r="OFN31" s="25"/>
      <c r="OFO31" s="25"/>
      <c r="OFP31" s="25"/>
      <c r="OFQ31" s="25"/>
      <c r="OFR31" s="25"/>
      <c r="OFS31" s="25"/>
      <c r="OFT31" s="25"/>
      <c r="OFU31" s="25"/>
      <c r="OFV31" s="25"/>
      <c r="OFW31" s="25"/>
      <c r="OFX31" s="25"/>
      <c r="OFY31" s="25"/>
      <c r="OFZ31" s="25"/>
      <c r="OGA31" s="25"/>
      <c r="OGB31" s="25"/>
      <c r="OGC31" s="25"/>
      <c r="OGD31" s="25"/>
      <c r="OGE31" s="25"/>
      <c r="OGF31" s="25"/>
      <c r="OGG31" s="25"/>
      <c r="OGH31" s="25"/>
      <c r="OGI31" s="25"/>
      <c r="OGJ31" s="25"/>
      <c r="OGK31" s="25"/>
      <c r="OGL31" s="25"/>
      <c r="OGM31" s="25"/>
      <c r="OGN31" s="25"/>
      <c r="OGO31" s="25"/>
      <c r="OGP31" s="25"/>
      <c r="OGQ31" s="25"/>
      <c r="OGR31" s="25"/>
      <c r="OGS31" s="25"/>
      <c r="OGT31" s="25"/>
      <c r="OGU31" s="25"/>
      <c r="OGV31" s="25"/>
      <c r="OGW31" s="25"/>
      <c r="OGX31" s="25"/>
      <c r="OGY31" s="25"/>
      <c r="OGZ31" s="25"/>
      <c r="OHA31" s="25"/>
      <c r="OHB31" s="25"/>
      <c r="OHC31" s="25"/>
      <c r="OHD31" s="25"/>
      <c r="OHE31" s="25"/>
      <c r="OHF31" s="25"/>
      <c r="OHG31" s="25"/>
      <c r="OHH31" s="25"/>
      <c r="OHI31" s="25"/>
      <c r="OHJ31" s="25"/>
      <c r="OHK31" s="25"/>
      <c r="OHL31" s="25"/>
      <c r="OHM31" s="25"/>
      <c r="OHN31" s="25"/>
      <c r="OHO31" s="25"/>
      <c r="OHP31" s="25"/>
      <c r="OHQ31" s="25"/>
      <c r="OHR31" s="25"/>
      <c r="OHS31" s="25"/>
      <c r="OHT31" s="25"/>
      <c r="OHU31" s="25"/>
      <c r="OHV31" s="25"/>
      <c r="OHW31" s="25"/>
      <c r="OHX31" s="25"/>
      <c r="OHY31" s="25"/>
      <c r="OHZ31" s="25"/>
      <c r="OIA31" s="25"/>
      <c r="OIB31" s="25"/>
      <c r="OIC31" s="25"/>
      <c r="OID31" s="25"/>
      <c r="OIE31" s="25"/>
      <c r="OIF31" s="25"/>
      <c r="OIG31" s="25"/>
      <c r="OIH31" s="25"/>
      <c r="OII31" s="25"/>
      <c r="OIJ31" s="25"/>
      <c r="OIK31" s="25"/>
      <c r="OIL31" s="25"/>
      <c r="OIM31" s="25"/>
      <c r="OIN31" s="25"/>
      <c r="OIO31" s="25"/>
      <c r="OIP31" s="25"/>
      <c r="OIQ31" s="25"/>
      <c r="OIR31" s="25"/>
      <c r="OIS31" s="25"/>
      <c r="OIT31" s="25"/>
      <c r="OIU31" s="25"/>
      <c r="OIV31" s="25"/>
      <c r="OIW31" s="25"/>
      <c r="OIX31" s="25"/>
      <c r="OIY31" s="25"/>
      <c r="OIZ31" s="25"/>
      <c r="OJA31" s="25"/>
      <c r="OJB31" s="25"/>
      <c r="OJC31" s="25"/>
      <c r="OJD31" s="25"/>
      <c r="OJE31" s="25"/>
      <c r="OJF31" s="25"/>
      <c r="OJG31" s="25"/>
      <c r="OJH31" s="25"/>
      <c r="OJI31" s="25"/>
      <c r="OJJ31" s="25"/>
      <c r="OJK31" s="25"/>
      <c r="OJL31" s="25"/>
      <c r="OJM31" s="25"/>
      <c r="OJN31" s="25"/>
      <c r="OJO31" s="25"/>
      <c r="OJP31" s="25"/>
      <c r="OJQ31" s="25"/>
      <c r="OJR31" s="25"/>
      <c r="OJS31" s="25"/>
      <c r="OJT31" s="25"/>
      <c r="OJU31" s="25"/>
      <c r="OJV31" s="25"/>
      <c r="OJW31" s="25"/>
      <c r="OJX31" s="25"/>
      <c r="OJY31" s="25"/>
      <c r="OJZ31" s="25"/>
      <c r="OKA31" s="25"/>
      <c r="OKB31" s="25"/>
      <c r="OKC31" s="25"/>
      <c r="OKD31" s="25"/>
      <c r="OKE31" s="25"/>
      <c r="OKF31" s="25"/>
      <c r="OKG31" s="25"/>
      <c r="OKH31" s="25"/>
      <c r="OKI31" s="25"/>
      <c r="OKJ31" s="25"/>
      <c r="OKK31" s="25"/>
      <c r="OKL31" s="25"/>
      <c r="OKM31" s="25"/>
      <c r="OKN31" s="25"/>
      <c r="OKO31" s="25"/>
      <c r="OKP31" s="25"/>
      <c r="OKQ31" s="25"/>
      <c r="OKR31" s="25"/>
      <c r="OKS31" s="25"/>
      <c r="OKT31" s="25"/>
      <c r="OKU31" s="25"/>
      <c r="OKV31" s="25"/>
      <c r="OKW31" s="25"/>
      <c r="OKX31" s="25"/>
      <c r="OKY31" s="25"/>
      <c r="OKZ31" s="25"/>
      <c r="OLA31" s="25"/>
      <c r="OLB31" s="25"/>
      <c r="OLC31" s="25"/>
      <c r="OLD31" s="25"/>
      <c r="OLE31" s="25"/>
      <c r="OLF31" s="25"/>
      <c r="OLG31" s="25"/>
      <c r="OLH31" s="25"/>
      <c r="OLI31" s="25"/>
      <c r="OLJ31" s="25"/>
      <c r="OLK31" s="25"/>
      <c r="OLL31" s="25"/>
      <c r="OLM31" s="25"/>
      <c r="OLN31" s="25"/>
      <c r="OLO31" s="25"/>
      <c r="OLP31" s="25"/>
      <c r="OLQ31" s="25"/>
      <c r="OLR31" s="25"/>
      <c r="OLS31" s="25"/>
      <c r="OLT31" s="25"/>
      <c r="OLU31" s="25"/>
      <c r="OLV31" s="25"/>
      <c r="OLW31" s="25"/>
      <c r="OLX31" s="25"/>
      <c r="OLY31" s="25"/>
      <c r="OLZ31" s="25"/>
      <c r="OMA31" s="25"/>
      <c r="OMB31" s="25"/>
      <c r="OMC31" s="25"/>
      <c r="OMD31" s="25"/>
      <c r="OME31" s="25"/>
      <c r="OMF31" s="25"/>
      <c r="OMG31" s="25"/>
      <c r="OMH31" s="25"/>
      <c r="OMI31" s="25"/>
      <c r="OMJ31" s="25"/>
      <c r="OMK31" s="25"/>
      <c r="OML31" s="25"/>
      <c r="OMM31" s="25"/>
      <c r="OMN31" s="25"/>
      <c r="OMO31" s="25"/>
      <c r="OMP31" s="25"/>
      <c r="OMQ31" s="25"/>
      <c r="OMR31" s="25"/>
      <c r="OMS31" s="25"/>
      <c r="OMT31" s="25"/>
      <c r="OMU31" s="25"/>
      <c r="OMV31" s="25"/>
      <c r="OMW31" s="25"/>
      <c r="OMX31" s="25"/>
      <c r="OMY31" s="25"/>
      <c r="OMZ31" s="25"/>
      <c r="ONA31" s="25"/>
      <c r="ONB31" s="25"/>
      <c r="ONC31" s="25"/>
      <c r="OND31" s="25"/>
      <c r="ONE31" s="25"/>
      <c r="ONF31" s="25"/>
      <c r="ONG31" s="25"/>
      <c r="ONH31" s="25"/>
      <c r="ONI31" s="25"/>
      <c r="ONJ31" s="25"/>
      <c r="ONK31" s="25"/>
      <c r="ONL31" s="25"/>
      <c r="ONM31" s="25"/>
      <c r="ONN31" s="25"/>
      <c r="ONO31" s="25"/>
      <c r="ONP31" s="25"/>
      <c r="ONQ31" s="25"/>
      <c r="ONR31" s="25"/>
      <c r="ONS31" s="25"/>
      <c r="ONT31" s="25"/>
      <c r="ONU31" s="25"/>
      <c r="ONV31" s="25"/>
      <c r="ONW31" s="25"/>
      <c r="ONX31" s="25"/>
      <c r="ONY31" s="25"/>
      <c r="ONZ31" s="25"/>
      <c r="OOA31" s="25"/>
      <c r="OOB31" s="25"/>
      <c r="OOC31" s="25"/>
      <c r="OOD31" s="25"/>
      <c r="OOE31" s="25"/>
      <c r="OOF31" s="25"/>
      <c r="OOG31" s="25"/>
      <c r="OOH31" s="25"/>
      <c r="OOI31" s="25"/>
      <c r="OOJ31" s="25"/>
      <c r="OOK31" s="25"/>
      <c r="OOL31" s="25"/>
      <c r="OOM31" s="25"/>
      <c r="OON31" s="25"/>
      <c r="OOO31" s="25"/>
      <c r="OOP31" s="25"/>
      <c r="OOQ31" s="25"/>
      <c r="OOR31" s="25"/>
      <c r="OOS31" s="25"/>
      <c r="OOT31" s="25"/>
      <c r="OOU31" s="25"/>
      <c r="OOV31" s="25"/>
      <c r="OOW31" s="25"/>
      <c r="OOX31" s="25"/>
      <c r="OOY31" s="25"/>
      <c r="OOZ31" s="25"/>
      <c r="OPA31" s="25"/>
      <c r="OPB31" s="25"/>
      <c r="OPC31" s="25"/>
      <c r="OPD31" s="25"/>
      <c r="OPE31" s="25"/>
      <c r="OPF31" s="25"/>
      <c r="OPG31" s="25"/>
      <c r="OPH31" s="25"/>
      <c r="OPI31" s="25"/>
      <c r="OPJ31" s="25"/>
      <c r="OPK31" s="25"/>
      <c r="OPL31" s="25"/>
      <c r="OPM31" s="25"/>
      <c r="OPN31" s="25"/>
      <c r="OPO31" s="25"/>
      <c r="OPP31" s="25"/>
      <c r="OPQ31" s="25"/>
      <c r="OPR31" s="25"/>
      <c r="OPS31" s="25"/>
      <c r="OPT31" s="25"/>
      <c r="OPU31" s="25"/>
      <c r="OPV31" s="25"/>
      <c r="OPW31" s="25"/>
      <c r="OPX31" s="25"/>
      <c r="OPY31" s="25"/>
      <c r="OPZ31" s="25"/>
      <c r="OQA31" s="25"/>
      <c r="OQB31" s="25"/>
      <c r="OQC31" s="25"/>
      <c r="OQD31" s="25"/>
      <c r="OQE31" s="25"/>
      <c r="OQF31" s="25"/>
      <c r="OQG31" s="25"/>
      <c r="OQH31" s="25"/>
      <c r="OQI31" s="25"/>
      <c r="OQJ31" s="25"/>
      <c r="OQK31" s="25"/>
      <c r="OQL31" s="25"/>
      <c r="OQM31" s="25"/>
      <c r="OQN31" s="25"/>
      <c r="OQO31" s="25"/>
      <c r="OQP31" s="25"/>
      <c r="OQQ31" s="25"/>
      <c r="OQR31" s="25"/>
      <c r="OQS31" s="25"/>
      <c r="OQT31" s="25"/>
      <c r="OQU31" s="25"/>
      <c r="OQV31" s="25"/>
      <c r="OQW31" s="25"/>
      <c r="OQX31" s="25"/>
      <c r="OQY31" s="25"/>
      <c r="OQZ31" s="25"/>
      <c r="ORA31" s="25"/>
      <c r="ORB31" s="25"/>
      <c r="ORC31" s="25"/>
      <c r="ORD31" s="25"/>
      <c r="ORE31" s="25"/>
      <c r="ORF31" s="25"/>
      <c r="ORG31" s="25"/>
      <c r="ORH31" s="25"/>
      <c r="ORI31" s="25"/>
      <c r="ORJ31" s="25"/>
      <c r="ORK31" s="25"/>
      <c r="ORL31" s="25"/>
      <c r="ORM31" s="25"/>
      <c r="ORN31" s="25"/>
      <c r="ORO31" s="25"/>
      <c r="ORP31" s="25"/>
      <c r="ORQ31" s="25"/>
      <c r="ORR31" s="25"/>
      <c r="ORS31" s="25"/>
      <c r="ORT31" s="25"/>
      <c r="ORU31" s="25"/>
      <c r="ORV31" s="25"/>
      <c r="ORW31" s="25"/>
      <c r="ORX31" s="25"/>
      <c r="ORY31" s="25"/>
      <c r="ORZ31" s="25"/>
      <c r="OSA31" s="25"/>
      <c r="OSB31" s="25"/>
      <c r="OSC31" s="25"/>
      <c r="OSD31" s="25"/>
      <c r="OSE31" s="25"/>
      <c r="OSF31" s="25"/>
      <c r="OSG31" s="25"/>
      <c r="OSH31" s="25"/>
      <c r="OSI31" s="25"/>
      <c r="OSJ31" s="25"/>
      <c r="OSK31" s="25"/>
      <c r="OSL31" s="25"/>
      <c r="OSM31" s="25"/>
      <c r="OSN31" s="25"/>
      <c r="OSO31" s="25"/>
      <c r="OSP31" s="25"/>
      <c r="OSQ31" s="25"/>
      <c r="OSR31" s="25"/>
      <c r="OSS31" s="25"/>
      <c r="OST31" s="25"/>
      <c r="OSU31" s="25"/>
      <c r="OSV31" s="25"/>
      <c r="OSW31" s="25"/>
      <c r="OSX31" s="25"/>
      <c r="OSY31" s="25"/>
      <c r="OSZ31" s="25"/>
      <c r="OTA31" s="25"/>
      <c r="OTB31" s="25"/>
      <c r="OTC31" s="25"/>
      <c r="OTD31" s="25"/>
      <c r="OTE31" s="25"/>
      <c r="OTF31" s="25"/>
      <c r="OTG31" s="25"/>
      <c r="OTH31" s="25"/>
      <c r="OTI31" s="25"/>
      <c r="OTJ31" s="25"/>
      <c r="OTK31" s="25"/>
      <c r="OTL31" s="25"/>
      <c r="OTM31" s="25"/>
      <c r="OTN31" s="25"/>
      <c r="OTO31" s="25"/>
      <c r="OTP31" s="25"/>
      <c r="OTQ31" s="25"/>
      <c r="OTR31" s="25"/>
      <c r="OTS31" s="25"/>
      <c r="OTT31" s="25"/>
      <c r="OTU31" s="25"/>
      <c r="OTV31" s="25"/>
      <c r="OTW31" s="25"/>
      <c r="OTX31" s="25"/>
      <c r="OTY31" s="25"/>
      <c r="OTZ31" s="25"/>
      <c r="OUA31" s="25"/>
      <c r="OUB31" s="25"/>
      <c r="OUC31" s="25"/>
      <c r="OUD31" s="25"/>
      <c r="OUE31" s="25"/>
      <c r="OUF31" s="25"/>
      <c r="OUG31" s="25"/>
      <c r="OUH31" s="25"/>
      <c r="OUI31" s="25"/>
      <c r="OUJ31" s="25"/>
      <c r="OUK31" s="25"/>
      <c r="OUL31" s="25"/>
      <c r="OUM31" s="25"/>
      <c r="OUN31" s="25"/>
      <c r="OUO31" s="25"/>
      <c r="OUP31" s="25"/>
      <c r="OUQ31" s="25"/>
      <c r="OUR31" s="25"/>
      <c r="OUS31" s="25"/>
      <c r="OUT31" s="25"/>
      <c r="OUU31" s="25"/>
      <c r="OUV31" s="25"/>
      <c r="OUW31" s="25"/>
      <c r="OUX31" s="25"/>
      <c r="OUY31" s="25"/>
      <c r="OUZ31" s="25"/>
      <c r="OVA31" s="25"/>
      <c r="OVB31" s="25"/>
      <c r="OVC31" s="25"/>
      <c r="OVD31" s="25"/>
      <c r="OVE31" s="25"/>
      <c r="OVF31" s="25"/>
      <c r="OVG31" s="25"/>
      <c r="OVH31" s="25"/>
      <c r="OVI31" s="25"/>
      <c r="OVJ31" s="25"/>
      <c r="OVK31" s="25"/>
      <c r="OVL31" s="25"/>
      <c r="OVM31" s="25"/>
      <c r="OVN31" s="25"/>
      <c r="OVO31" s="25"/>
      <c r="OVP31" s="25"/>
      <c r="OVQ31" s="25"/>
      <c r="OVR31" s="25"/>
      <c r="OVS31" s="25"/>
      <c r="OVT31" s="25"/>
      <c r="OVU31" s="25"/>
      <c r="OVV31" s="25"/>
      <c r="OVW31" s="25"/>
      <c r="OVX31" s="25"/>
      <c r="OVY31" s="25"/>
      <c r="OVZ31" s="25"/>
      <c r="OWA31" s="25"/>
      <c r="OWB31" s="25"/>
      <c r="OWC31" s="25"/>
      <c r="OWD31" s="25"/>
      <c r="OWE31" s="25"/>
      <c r="OWF31" s="25"/>
      <c r="OWG31" s="25"/>
      <c r="OWH31" s="25"/>
      <c r="OWI31" s="25"/>
      <c r="OWJ31" s="25"/>
      <c r="OWK31" s="25"/>
      <c r="OWL31" s="25"/>
      <c r="OWM31" s="25"/>
      <c r="OWN31" s="25"/>
      <c r="OWO31" s="25"/>
      <c r="OWP31" s="25"/>
      <c r="OWQ31" s="25"/>
      <c r="OWR31" s="25"/>
      <c r="OWS31" s="25"/>
      <c r="OWT31" s="25"/>
      <c r="OWU31" s="25"/>
      <c r="OWV31" s="25"/>
      <c r="OWW31" s="25"/>
      <c r="OWX31" s="25"/>
      <c r="OWY31" s="25"/>
      <c r="OWZ31" s="25"/>
      <c r="OXA31" s="25"/>
      <c r="OXB31" s="25"/>
      <c r="OXC31" s="25"/>
      <c r="OXD31" s="25"/>
      <c r="OXE31" s="25"/>
      <c r="OXF31" s="25"/>
      <c r="OXG31" s="25"/>
      <c r="OXH31" s="25"/>
      <c r="OXI31" s="25"/>
      <c r="OXJ31" s="25"/>
      <c r="OXK31" s="25"/>
      <c r="OXL31" s="25"/>
      <c r="OXM31" s="25"/>
      <c r="OXN31" s="25"/>
      <c r="OXO31" s="25"/>
      <c r="OXP31" s="25"/>
      <c r="OXQ31" s="25"/>
      <c r="OXR31" s="25"/>
      <c r="OXS31" s="25"/>
      <c r="OXT31" s="25"/>
      <c r="OXU31" s="25"/>
      <c r="OXV31" s="25"/>
      <c r="OXW31" s="25"/>
      <c r="OXX31" s="25"/>
      <c r="OXY31" s="25"/>
      <c r="OXZ31" s="25"/>
      <c r="OYA31" s="25"/>
      <c r="OYB31" s="25"/>
      <c r="OYC31" s="25"/>
      <c r="OYD31" s="25"/>
      <c r="OYE31" s="25"/>
      <c r="OYF31" s="25"/>
      <c r="OYG31" s="25"/>
      <c r="OYH31" s="25"/>
      <c r="OYI31" s="25"/>
      <c r="OYJ31" s="25"/>
      <c r="OYK31" s="25"/>
      <c r="OYL31" s="25"/>
      <c r="OYM31" s="25"/>
      <c r="OYN31" s="25"/>
      <c r="OYO31" s="25"/>
      <c r="OYP31" s="25"/>
      <c r="OYQ31" s="25"/>
      <c r="OYR31" s="25"/>
      <c r="OYS31" s="25"/>
      <c r="OYT31" s="25"/>
      <c r="OYU31" s="25"/>
      <c r="OYV31" s="25"/>
      <c r="OYW31" s="25"/>
      <c r="OYX31" s="25"/>
      <c r="OYY31" s="25"/>
      <c r="OYZ31" s="25"/>
      <c r="OZA31" s="25"/>
      <c r="OZB31" s="25"/>
      <c r="OZC31" s="25"/>
      <c r="OZD31" s="25"/>
      <c r="OZE31" s="25"/>
      <c r="OZF31" s="25"/>
      <c r="OZG31" s="25"/>
      <c r="OZH31" s="25"/>
      <c r="OZI31" s="25"/>
      <c r="OZJ31" s="25"/>
      <c r="OZK31" s="25"/>
      <c r="OZL31" s="25"/>
      <c r="OZM31" s="25"/>
      <c r="OZN31" s="25"/>
      <c r="OZO31" s="25"/>
      <c r="OZP31" s="25"/>
      <c r="OZQ31" s="25"/>
      <c r="OZR31" s="25"/>
      <c r="OZS31" s="25"/>
      <c r="OZT31" s="25"/>
      <c r="OZU31" s="25"/>
      <c r="OZV31" s="25"/>
      <c r="OZW31" s="25"/>
      <c r="OZX31" s="25"/>
      <c r="OZY31" s="25"/>
      <c r="OZZ31" s="25"/>
      <c r="PAA31" s="25"/>
      <c r="PAB31" s="25"/>
      <c r="PAC31" s="25"/>
      <c r="PAD31" s="25"/>
      <c r="PAE31" s="25"/>
      <c r="PAF31" s="25"/>
      <c r="PAG31" s="25"/>
      <c r="PAH31" s="25"/>
      <c r="PAI31" s="25"/>
      <c r="PAJ31" s="25"/>
      <c r="PAK31" s="25"/>
      <c r="PAL31" s="25"/>
      <c r="PAM31" s="25"/>
      <c r="PAN31" s="25"/>
      <c r="PAO31" s="25"/>
      <c r="PAP31" s="25"/>
      <c r="PAQ31" s="25"/>
      <c r="PAR31" s="25"/>
      <c r="PAS31" s="25"/>
      <c r="PAT31" s="25"/>
      <c r="PAU31" s="25"/>
      <c r="PAV31" s="25"/>
      <c r="PAW31" s="25"/>
      <c r="PAX31" s="25"/>
      <c r="PAY31" s="25"/>
      <c r="PAZ31" s="25"/>
      <c r="PBA31" s="25"/>
      <c r="PBB31" s="25"/>
      <c r="PBC31" s="25"/>
      <c r="PBD31" s="25"/>
      <c r="PBE31" s="25"/>
      <c r="PBF31" s="25"/>
      <c r="PBG31" s="25"/>
      <c r="PBH31" s="25"/>
      <c r="PBI31" s="25"/>
      <c r="PBJ31" s="25"/>
      <c r="PBK31" s="25"/>
      <c r="PBL31" s="25"/>
      <c r="PBM31" s="25"/>
      <c r="PBN31" s="25"/>
      <c r="PBO31" s="25"/>
      <c r="PBP31" s="25"/>
      <c r="PBQ31" s="25"/>
      <c r="PBR31" s="25"/>
      <c r="PBS31" s="25"/>
      <c r="PBT31" s="25"/>
      <c r="PBU31" s="25"/>
      <c r="PBV31" s="25"/>
      <c r="PBW31" s="25"/>
      <c r="PBX31" s="25"/>
      <c r="PBY31" s="25"/>
      <c r="PBZ31" s="25"/>
      <c r="PCA31" s="25"/>
      <c r="PCB31" s="25"/>
      <c r="PCC31" s="25"/>
      <c r="PCD31" s="25"/>
      <c r="PCE31" s="25"/>
      <c r="PCF31" s="25"/>
      <c r="PCG31" s="25"/>
      <c r="PCH31" s="25"/>
      <c r="PCI31" s="25"/>
      <c r="PCJ31" s="25"/>
      <c r="PCK31" s="25"/>
      <c r="PCL31" s="25"/>
      <c r="PCM31" s="25"/>
      <c r="PCN31" s="25"/>
      <c r="PCO31" s="25"/>
      <c r="PCP31" s="25"/>
      <c r="PCQ31" s="25"/>
      <c r="PCR31" s="25"/>
      <c r="PCS31" s="25"/>
      <c r="PCT31" s="25"/>
      <c r="PCU31" s="25"/>
      <c r="PCV31" s="25"/>
      <c r="PCW31" s="25"/>
      <c r="PCX31" s="25"/>
      <c r="PCY31" s="25"/>
      <c r="PCZ31" s="25"/>
      <c r="PDA31" s="25"/>
      <c r="PDB31" s="25"/>
      <c r="PDC31" s="25"/>
      <c r="PDD31" s="25"/>
      <c r="PDE31" s="25"/>
      <c r="PDF31" s="25"/>
      <c r="PDG31" s="25"/>
      <c r="PDH31" s="25"/>
      <c r="PDI31" s="25"/>
      <c r="PDJ31" s="25"/>
      <c r="PDK31" s="25"/>
      <c r="PDL31" s="25"/>
      <c r="PDM31" s="25"/>
      <c r="PDN31" s="25"/>
      <c r="PDO31" s="25"/>
      <c r="PDP31" s="25"/>
      <c r="PDQ31" s="25"/>
      <c r="PDR31" s="25"/>
      <c r="PDS31" s="25"/>
      <c r="PDT31" s="25"/>
      <c r="PDU31" s="25"/>
      <c r="PDV31" s="25"/>
      <c r="PDW31" s="25"/>
      <c r="PDX31" s="25"/>
      <c r="PDY31" s="25"/>
      <c r="PDZ31" s="25"/>
      <c r="PEA31" s="25"/>
      <c r="PEB31" s="25"/>
      <c r="PEC31" s="25"/>
      <c r="PED31" s="25"/>
      <c r="PEE31" s="25"/>
      <c r="PEF31" s="25"/>
      <c r="PEG31" s="25"/>
      <c r="PEH31" s="25"/>
      <c r="PEI31" s="25"/>
      <c r="PEJ31" s="25"/>
      <c r="PEK31" s="25"/>
      <c r="PEL31" s="25"/>
      <c r="PEM31" s="25"/>
      <c r="PEN31" s="25"/>
      <c r="PEO31" s="25"/>
      <c r="PEP31" s="25"/>
      <c r="PEQ31" s="25"/>
      <c r="PER31" s="25"/>
      <c r="PES31" s="25"/>
      <c r="PET31" s="25"/>
      <c r="PEU31" s="25"/>
      <c r="PEV31" s="25"/>
      <c r="PEW31" s="25"/>
      <c r="PEX31" s="25"/>
      <c r="PEY31" s="25"/>
      <c r="PEZ31" s="25"/>
      <c r="PFA31" s="25"/>
      <c r="PFB31" s="25"/>
      <c r="PFC31" s="25"/>
      <c r="PFD31" s="25"/>
      <c r="PFE31" s="25"/>
      <c r="PFF31" s="25"/>
      <c r="PFG31" s="25"/>
      <c r="PFH31" s="25"/>
      <c r="PFI31" s="25"/>
      <c r="PFJ31" s="25"/>
      <c r="PFK31" s="25"/>
      <c r="PFL31" s="25"/>
      <c r="PFM31" s="25"/>
      <c r="PFN31" s="25"/>
      <c r="PFO31" s="25"/>
      <c r="PFP31" s="25"/>
      <c r="PFQ31" s="25"/>
      <c r="PFR31" s="25"/>
      <c r="PFS31" s="25"/>
      <c r="PFT31" s="25"/>
      <c r="PFU31" s="25"/>
      <c r="PFV31" s="25"/>
      <c r="PFW31" s="25"/>
      <c r="PFX31" s="25"/>
      <c r="PFY31" s="25"/>
      <c r="PFZ31" s="25"/>
      <c r="PGA31" s="25"/>
      <c r="PGB31" s="25"/>
      <c r="PGC31" s="25"/>
      <c r="PGD31" s="25"/>
      <c r="PGE31" s="25"/>
      <c r="PGF31" s="25"/>
      <c r="PGG31" s="25"/>
      <c r="PGH31" s="25"/>
      <c r="PGI31" s="25"/>
      <c r="PGJ31" s="25"/>
      <c r="PGK31" s="25"/>
      <c r="PGL31" s="25"/>
      <c r="PGM31" s="25"/>
      <c r="PGN31" s="25"/>
      <c r="PGO31" s="25"/>
      <c r="PGP31" s="25"/>
      <c r="PGQ31" s="25"/>
      <c r="PGR31" s="25"/>
      <c r="PGS31" s="25"/>
      <c r="PGT31" s="25"/>
      <c r="PGU31" s="25"/>
      <c r="PGV31" s="25"/>
      <c r="PGW31" s="25"/>
      <c r="PGX31" s="25"/>
      <c r="PGY31" s="25"/>
      <c r="PGZ31" s="25"/>
      <c r="PHA31" s="25"/>
      <c r="PHB31" s="25"/>
      <c r="PHC31" s="25"/>
      <c r="PHD31" s="25"/>
      <c r="PHE31" s="25"/>
      <c r="PHF31" s="25"/>
      <c r="PHG31" s="25"/>
      <c r="PHH31" s="25"/>
      <c r="PHI31" s="25"/>
      <c r="PHJ31" s="25"/>
      <c r="PHK31" s="25"/>
      <c r="PHL31" s="25"/>
      <c r="PHM31" s="25"/>
      <c r="PHN31" s="25"/>
      <c r="PHO31" s="25"/>
      <c r="PHP31" s="25"/>
      <c r="PHQ31" s="25"/>
      <c r="PHR31" s="25"/>
      <c r="PHS31" s="25"/>
      <c r="PHT31" s="25"/>
      <c r="PHU31" s="25"/>
      <c r="PHV31" s="25"/>
      <c r="PHW31" s="25"/>
      <c r="PHX31" s="25"/>
      <c r="PHY31" s="25"/>
      <c r="PHZ31" s="25"/>
      <c r="PIA31" s="25"/>
      <c r="PIB31" s="25"/>
      <c r="PIC31" s="25"/>
      <c r="PID31" s="25"/>
      <c r="PIE31" s="25"/>
      <c r="PIF31" s="25"/>
      <c r="PIG31" s="25"/>
      <c r="PIH31" s="25"/>
      <c r="PII31" s="25"/>
      <c r="PIJ31" s="25"/>
      <c r="PIK31" s="25"/>
      <c r="PIL31" s="25"/>
      <c r="PIM31" s="25"/>
      <c r="PIN31" s="25"/>
      <c r="PIO31" s="25"/>
      <c r="PIP31" s="25"/>
      <c r="PIQ31" s="25"/>
      <c r="PIR31" s="25"/>
      <c r="PIS31" s="25"/>
      <c r="PIT31" s="25"/>
      <c r="PIU31" s="25"/>
      <c r="PIV31" s="25"/>
      <c r="PIW31" s="25"/>
      <c r="PIX31" s="25"/>
      <c r="PIY31" s="25"/>
      <c r="PIZ31" s="25"/>
      <c r="PJA31" s="25"/>
      <c r="PJB31" s="25"/>
      <c r="PJC31" s="25"/>
      <c r="PJD31" s="25"/>
      <c r="PJE31" s="25"/>
      <c r="PJF31" s="25"/>
      <c r="PJG31" s="25"/>
      <c r="PJH31" s="25"/>
      <c r="PJI31" s="25"/>
      <c r="PJJ31" s="25"/>
      <c r="PJK31" s="25"/>
      <c r="PJL31" s="25"/>
      <c r="PJM31" s="25"/>
      <c r="PJN31" s="25"/>
      <c r="PJO31" s="25"/>
      <c r="PJP31" s="25"/>
      <c r="PJQ31" s="25"/>
      <c r="PJR31" s="25"/>
      <c r="PJS31" s="25"/>
      <c r="PJT31" s="25"/>
      <c r="PJU31" s="25"/>
      <c r="PJV31" s="25"/>
      <c r="PJW31" s="25"/>
      <c r="PJX31" s="25"/>
      <c r="PJY31" s="25"/>
      <c r="PJZ31" s="25"/>
      <c r="PKA31" s="25"/>
      <c r="PKB31" s="25"/>
      <c r="PKC31" s="25"/>
      <c r="PKD31" s="25"/>
      <c r="PKE31" s="25"/>
      <c r="PKF31" s="25"/>
      <c r="PKG31" s="25"/>
      <c r="PKH31" s="25"/>
      <c r="PKI31" s="25"/>
      <c r="PKJ31" s="25"/>
      <c r="PKK31" s="25"/>
      <c r="PKL31" s="25"/>
      <c r="PKM31" s="25"/>
      <c r="PKN31" s="25"/>
      <c r="PKO31" s="25"/>
      <c r="PKP31" s="25"/>
      <c r="PKQ31" s="25"/>
      <c r="PKR31" s="25"/>
      <c r="PKS31" s="25"/>
      <c r="PKT31" s="25"/>
      <c r="PKU31" s="25"/>
      <c r="PKV31" s="25"/>
      <c r="PKW31" s="25"/>
      <c r="PKX31" s="25"/>
      <c r="PKY31" s="25"/>
      <c r="PKZ31" s="25"/>
      <c r="PLA31" s="25"/>
      <c r="PLB31" s="25"/>
      <c r="PLC31" s="25"/>
      <c r="PLD31" s="25"/>
      <c r="PLE31" s="25"/>
      <c r="PLF31" s="25"/>
      <c r="PLG31" s="25"/>
      <c r="PLH31" s="25"/>
      <c r="PLI31" s="25"/>
      <c r="PLJ31" s="25"/>
      <c r="PLK31" s="25"/>
      <c r="PLL31" s="25"/>
      <c r="PLM31" s="25"/>
      <c r="PLN31" s="25"/>
      <c r="PLO31" s="25"/>
      <c r="PLP31" s="25"/>
      <c r="PLQ31" s="25"/>
      <c r="PLR31" s="25"/>
      <c r="PLS31" s="25"/>
      <c r="PLT31" s="25"/>
      <c r="PLU31" s="25"/>
      <c r="PLV31" s="25"/>
      <c r="PLW31" s="25"/>
      <c r="PLX31" s="25"/>
      <c r="PLY31" s="25"/>
      <c r="PLZ31" s="25"/>
      <c r="PMA31" s="25"/>
      <c r="PMB31" s="25"/>
      <c r="PMC31" s="25"/>
      <c r="PMD31" s="25"/>
      <c r="PME31" s="25"/>
      <c r="PMF31" s="25"/>
      <c r="PMG31" s="25"/>
      <c r="PMH31" s="25"/>
      <c r="PMI31" s="25"/>
      <c r="PMJ31" s="25"/>
      <c r="PMK31" s="25"/>
      <c r="PML31" s="25"/>
      <c r="PMM31" s="25"/>
      <c r="PMN31" s="25"/>
      <c r="PMO31" s="25"/>
      <c r="PMP31" s="25"/>
      <c r="PMQ31" s="25"/>
      <c r="PMR31" s="25"/>
      <c r="PMS31" s="25"/>
      <c r="PMT31" s="25"/>
      <c r="PMU31" s="25"/>
      <c r="PMV31" s="25"/>
      <c r="PMW31" s="25"/>
      <c r="PMX31" s="25"/>
      <c r="PMY31" s="25"/>
      <c r="PMZ31" s="25"/>
      <c r="PNA31" s="25"/>
      <c r="PNB31" s="25"/>
      <c r="PNC31" s="25"/>
      <c r="PND31" s="25"/>
      <c r="PNE31" s="25"/>
      <c r="PNF31" s="25"/>
      <c r="PNG31" s="25"/>
      <c r="PNH31" s="25"/>
      <c r="PNI31" s="25"/>
      <c r="PNJ31" s="25"/>
      <c r="PNK31" s="25"/>
      <c r="PNL31" s="25"/>
      <c r="PNM31" s="25"/>
      <c r="PNN31" s="25"/>
      <c r="PNO31" s="25"/>
      <c r="PNP31" s="25"/>
      <c r="PNQ31" s="25"/>
      <c r="PNR31" s="25"/>
      <c r="PNS31" s="25"/>
      <c r="PNT31" s="25"/>
      <c r="PNU31" s="25"/>
      <c r="PNV31" s="25"/>
      <c r="PNW31" s="25"/>
      <c r="PNX31" s="25"/>
      <c r="PNY31" s="25"/>
      <c r="PNZ31" s="25"/>
      <c r="POA31" s="25"/>
      <c r="POB31" s="25"/>
      <c r="POC31" s="25"/>
      <c r="POD31" s="25"/>
      <c r="POE31" s="25"/>
      <c r="POF31" s="25"/>
      <c r="POG31" s="25"/>
      <c r="POH31" s="25"/>
      <c r="POI31" s="25"/>
      <c r="POJ31" s="25"/>
      <c r="POK31" s="25"/>
      <c r="POL31" s="25"/>
      <c r="POM31" s="25"/>
      <c r="PON31" s="25"/>
      <c r="POO31" s="25"/>
      <c r="POP31" s="25"/>
      <c r="POQ31" s="25"/>
      <c r="POR31" s="25"/>
      <c r="POS31" s="25"/>
      <c r="POT31" s="25"/>
      <c r="POU31" s="25"/>
      <c r="POV31" s="25"/>
      <c r="POW31" s="25"/>
      <c r="POX31" s="25"/>
      <c r="POY31" s="25"/>
      <c r="POZ31" s="25"/>
      <c r="PPA31" s="25"/>
      <c r="PPB31" s="25"/>
      <c r="PPC31" s="25"/>
      <c r="PPD31" s="25"/>
      <c r="PPE31" s="25"/>
      <c r="PPF31" s="25"/>
      <c r="PPG31" s="25"/>
      <c r="PPH31" s="25"/>
      <c r="PPI31" s="25"/>
      <c r="PPJ31" s="25"/>
      <c r="PPK31" s="25"/>
      <c r="PPL31" s="25"/>
      <c r="PPM31" s="25"/>
      <c r="PPN31" s="25"/>
      <c r="PPO31" s="25"/>
      <c r="PPP31" s="25"/>
      <c r="PPQ31" s="25"/>
      <c r="PPR31" s="25"/>
      <c r="PPS31" s="25"/>
      <c r="PPT31" s="25"/>
      <c r="PPU31" s="25"/>
      <c r="PPV31" s="25"/>
      <c r="PPW31" s="25"/>
      <c r="PPX31" s="25"/>
      <c r="PPY31" s="25"/>
      <c r="PPZ31" s="25"/>
      <c r="PQA31" s="25"/>
      <c r="PQB31" s="25"/>
      <c r="PQC31" s="25"/>
      <c r="PQD31" s="25"/>
      <c r="PQE31" s="25"/>
      <c r="PQF31" s="25"/>
      <c r="PQG31" s="25"/>
      <c r="PQH31" s="25"/>
      <c r="PQI31" s="25"/>
      <c r="PQJ31" s="25"/>
      <c r="PQK31" s="25"/>
      <c r="PQL31" s="25"/>
      <c r="PQM31" s="25"/>
      <c r="PQN31" s="25"/>
      <c r="PQO31" s="25"/>
      <c r="PQP31" s="25"/>
      <c r="PQQ31" s="25"/>
      <c r="PQR31" s="25"/>
      <c r="PQS31" s="25"/>
      <c r="PQT31" s="25"/>
      <c r="PQU31" s="25"/>
      <c r="PQV31" s="25"/>
      <c r="PQW31" s="25"/>
      <c r="PQX31" s="25"/>
      <c r="PQY31" s="25"/>
      <c r="PQZ31" s="25"/>
      <c r="PRA31" s="25"/>
      <c r="PRB31" s="25"/>
      <c r="PRC31" s="25"/>
      <c r="PRD31" s="25"/>
      <c r="PRE31" s="25"/>
      <c r="PRF31" s="25"/>
      <c r="PRG31" s="25"/>
      <c r="PRH31" s="25"/>
      <c r="PRI31" s="25"/>
      <c r="PRJ31" s="25"/>
      <c r="PRK31" s="25"/>
      <c r="PRL31" s="25"/>
      <c r="PRM31" s="25"/>
      <c r="PRN31" s="25"/>
      <c r="PRO31" s="25"/>
      <c r="PRP31" s="25"/>
      <c r="PRQ31" s="25"/>
      <c r="PRR31" s="25"/>
      <c r="PRS31" s="25"/>
      <c r="PRT31" s="25"/>
      <c r="PRU31" s="25"/>
      <c r="PRV31" s="25"/>
      <c r="PRW31" s="25"/>
      <c r="PRX31" s="25"/>
      <c r="PRY31" s="25"/>
      <c r="PRZ31" s="25"/>
      <c r="PSA31" s="25"/>
      <c r="PSB31" s="25"/>
      <c r="PSC31" s="25"/>
      <c r="PSD31" s="25"/>
      <c r="PSE31" s="25"/>
      <c r="PSF31" s="25"/>
      <c r="PSG31" s="25"/>
      <c r="PSH31" s="25"/>
      <c r="PSI31" s="25"/>
      <c r="PSJ31" s="25"/>
      <c r="PSK31" s="25"/>
      <c r="PSL31" s="25"/>
      <c r="PSM31" s="25"/>
      <c r="PSN31" s="25"/>
      <c r="PSO31" s="25"/>
      <c r="PSP31" s="25"/>
      <c r="PSQ31" s="25"/>
      <c r="PSR31" s="25"/>
      <c r="PSS31" s="25"/>
      <c r="PST31" s="25"/>
      <c r="PSU31" s="25"/>
      <c r="PSV31" s="25"/>
      <c r="PSW31" s="25"/>
      <c r="PSX31" s="25"/>
      <c r="PSY31" s="25"/>
      <c r="PSZ31" s="25"/>
      <c r="PTA31" s="25"/>
      <c r="PTB31" s="25"/>
      <c r="PTC31" s="25"/>
      <c r="PTD31" s="25"/>
      <c r="PTE31" s="25"/>
      <c r="PTF31" s="25"/>
      <c r="PTG31" s="25"/>
      <c r="PTH31" s="25"/>
      <c r="PTI31" s="25"/>
      <c r="PTJ31" s="25"/>
      <c r="PTK31" s="25"/>
      <c r="PTL31" s="25"/>
      <c r="PTM31" s="25"/>
      <c r="PTN31" s="25"/>
      <c r="PTO31" s="25"/>
      <c r="PTP31" s="25"/>
      <c r="PTQ31" s="25"/>
      <c r="PTR31" s="25"/>
      <c r="PTS31" s="25"/>
      <c r="PTT31" s="25"/>
      <c r="PTU31" s="25"/>
      <c r="PTV31" s="25"/>
      <c r="PTW31" s="25"/>
      <c r="PTX31" s="25"/>
      <c r="PTY31" s="25"/>
      <c r="PTZ31" s="25"/>
      <c r="PUA31" s="25"/>
      <c r="PUB31" s="25"/>
      <c r="PUC31" s="25"/>
      <c r="PUD31" s="25"/>
      <c r="PUE31" s="25"/>
      <c r="PUF31" s="25"/>
      <c r="PUG31" s="25"/>
      <c r="PUH31" s="25"/>
      <c r="PUI31" s="25"/>
      <c r="PUJ31" s="25"/>
      <c r="PUK31" s="25"/>
      <c r="PUL31" s="25"/>
      <c r="PUM31" s="25"/>
      <c r="PUN31" s="25"/>
      <c r="PUO31" s="25"/>
      <c r="PUP31" s="25"/>
      <c r="PUQ31" s="25"/>
      <c r="PUR31" s="25"/>
      <c r="PUS31" s="25"/>
      <c r="PUT31" s="25"/>
      <c r="PUU31" s="25"/>
      <c r="PUV31" s="25"/>
      <c r="PUW31" s="25"/>
      <c r="PUX31" s="25"/>
      <c r="PUY31" s="25"/>
      <c r="PUZ31" s="25"/>
      <c r="PVA31" s="25"/>
      <c r="PVB31" s="25"/>
      <c r="PVC31" s="25"/>
      <c r="PVD31" s="25"/>
      <c r="PVE31" s="25"/>
      <c r="PVF31" s="25"/>
      <c r="PVG31" s="25"/>
      <c r="PVH31" s="25"/>
      <c r="PVI31" s="25"/>
      <c r="PVJ31" s="25"/>
      <c r="PVK31" s="25"/>
      <c r="PVL31" s="25"/>
      <c r="PVM31" s="25"/>
      <c r="PVN31" s="25"/>
      <c r="PVO31" s="25"/>
      <c r="PVP31" s="25"/>
      <c r="PVQ31" s="25"/>
      <c r="PVR31" s="25"/>
      <c r="PVS31" s="25"/>
      <c r="PVT31" s="25"/>
      <c r="PVU31" s="25"/>
      <c r="PVV31" s="25"/>
      <c r="PVW31" s="25"/>
      <c r="PVX31" s="25"/>
      <c r="PVY31" s="25"/>
      <c r="PVZ31" s="25"/>
      <c r="PWA31" s="25"/>
      <c r="PWB31" s="25"/>
      <c r="PWC31" s="25"/>
      <c r="PWD31" s="25"/>
      <c r="PWE31" s="25"/>
      <c r="PWF31" s="25"/>
      <c r="PWG31" s="25"/>
      <c r="PWH31" s="25"/>
      <c r="PWI31" s="25"/>
      <c r="PWJ31" s="25"/>
      <c r="PWK31" s="25"/>
      <c r="PWL31" s="25"/>
      <c r="PWM31" s="25"/>
      <c r="PWN31" s="25"/>
      <c r="PWO31" s="25"/>
      <c r="PWP31" s="25"/>
      <c r="PWQ31" s="25"/>
      <c r="PWR31" s="25"/>
      <c r="PWS31" s="25"/>
      <c r="PWT31" s="25"/>
      <c r="PWU31" s="25"/>
      <c r="PWV31" s="25"/>
      <c r="PWW31" s="25"/>
      <c r="PWX31" s="25"/>
      <c r="PWY31" s="25"/>
      <c r="PWZ31" s="25"/>
      <c r="PXA31" s="25"/>
      <c r="PXB31" s="25"/>
      <c r="PXC31" s="25"/>
      <c r="PXD31" s="25"/>
      <c r="PXE31" s="25"/>
      <c r="PXF31" s="25"/>
      <c r="PXG31" s="25"/>
      <c r="PXH31" s="25"/>
      <c r="PXI31" s="25"/>
      <c r="PXJ31" s="25"/>
      <c r="PXK31" s="25"/>
      <c r="PXL31" s="25"/>
      <c r="PXM31" s="25"/>
      <c r="PXN31" s="25"/>
      <c r="PXO31" s="25"/>
      <c r="PXP31" s="25"/>
      <c r="PXQ31" s="25"/>
      <c r="PXR31" s="25"/>
      <c r="PXS31" s="25"/>
      <c r="PXT31" s="25"/>
      <c r="PXU31" s="25"/>
      <c r="PXV31" s="25"/>
      <c r="PXW31" s="25"/>
      <c r="PXX31" s="25"/>
      <c r="PXY31" s="25"/>
      <c r="PXZ31" s="25"/>
      <c r="PYA31" s="25"/>
      <c r="PYB31" s="25"/>
      <c r="PYC31" s="25"/>
      <c r="PYD31" s="25"/>
      <c r="PYE31" s="25"/>
      <c r="PYF31" s="25"/>
      <c r="PYG31" s="25"/>
      <c r="PYH31" s="25"/>
      <c r="PYI31" s="25"/>
      <c r="PYJ31" s="25"/>
      <c r="PYK31" s="25"/>
      <c r="PYL31" s="25"/>
      <c r="PYM31" s="25"/>
      <c r="PYN31" s="25"/>
      <c r="PYO31" s="25"/>
      <c r="PYP31" s="25"/>
      <c r="PYQ31" s="25"/>
      <c r="PYR31" s="25"/>
      <c r="PYS31" s="25"/>
      <c r="PYT31" s="25"/>
      <c r="PYU31" s="25"/>
      <c r="PYV31" s="25"/>
      <c r="PYW31" s="25"/>
      <c r="PYX31" s="25"/>
      <c r="PYY31" s="25"/>
      <c r="PYZ31" s="25"/>
      <c r="PZA31" s="25"/>
      <c r="PZB31" s="25"/>
      <c r="PZC31" s="25"/>
      <c r="PZD31" s="25"/>
      <c r="PZE31" s="25"/>
      <c r="PZF31" s="25"/>
      <c r="PZG31" s="25"/>
      <c r="PZH31" s="25"/>
      <c r="PZI31" s="25"/>
      <c r="PZJ31" s="25"/>
      <c r="PZK31" s="25"/>
      <c r="PZL31" s="25"/>
      <c r="PZM31" s="25"/>
      <c r="PZN31" s="25"/>
      <c r="PZO31" s="25"/>
      <c r="PZP31" s="25"/>
      <c r="PZQ31" s="25"/>
      <c r="PZR31" s="25"/>
      <c r="PZS31" s="25"/>
      <c r="PZT31" s="25"/>
      <c r="PZU31" s="25"/>
      <c r="PZV31" s="25"/>
      <c r="PZW31" s="25"/>
      <c r="PZX31" s="25"/>
      <c r="PZY31" s="25"/>
      <c r="PZZ31" s="25"/>
      <c r="QAA31" s="25"/>
      <c r="QAB31" s="25"/>
      <c r="QAC31" s="25"/>
      <c r="QAD31" s="25"/>
      <c r="QAE31" s="25"/>
      <c r="QAF31" s="25"/>
      <c r="QAG31" s="25"/>
      <c r="QAH31" s="25"/>
      <c r="QAI31" s="25"/>
      <c r="QAJ31" s="25"/>
      <c r="QAK31" s="25"/>
      <c r="QAL31" s="25"/>
      <c r="QAM31" s="25"/>
      <c r="QAN31" s="25"/>
      <c r="QAO31" s="25"/>
      <c r="QAP31" s="25"/>
      <c r="QAQ31" s="25"/>
      <c r="QAR31" s="25"/>
      <c r="QAS31" s="25"/>
      <c r="QAT31" s="25"/>
      <c r="QAU31" s="25"/>
      <c r="QAV31" s="25"/>
      <c r="QAW31" s="25"/>
      <c r="QAX31" s="25"/>
      <c r="QAY31" s="25"/>
      <c r="QAZ31" s="25"/>
      <c r="QBA31" s="25"/>
      <c r="QBB31" s="25"/>
      <c r="QBC31" s="25"/>
      <c r="QBD31" s="25"/>
      <c r="QBE31" s="25"/>
      <c r="QBF31" s="25"/>
      <c r="QBG31" s="25"/>
      <c r="QBH31" s="25"/>
      <c r="QBI31" s="25"/>
      <c r="QBJ31" s="25"/>
      <c r="QBK31" s="25"/>
      <c r="QBL31" s="25"/>
      <c r="QBM31" s="25"/>
      <c r="QBN31" s="25"/>
      <c r="QBO31" s="25"/>
      <c r="QBP31" s="25"/>
      <c r="QBQ31" s="25"/>
      <c r="QBR31" s="25"/>
      <c r="QBS31" s="25"/>
      <c r="QBT31" s="25"/>
      <c r="QBU31" s="25"/>
      <c r="QBV31" s="25"/>
      <c r="QBW31" s="25"/>
      <c r="QBX31" s="25"/>
      <c r="QBY31" s="25"/>
      <c r="QBZ31" s="25"/>
      <c r="QCA31" s="25"/>
      <c r="QCB31" s="25"/>
      <c r="QCC31" s="25"/>
      <c r="QCD31" s="25"/>
      <c r="QCE31" s="25"/>
      <c r="QCF31" s="25"/>
      <c r="QCG31" s="25"/>
      <c r="QCH31" s="25"/>
      <c r="QCI31" s="25"/>
      <c r="QCJ31" s="25"/>
      <c r="QCK31" s="25"/>
      <c r="QCL31" s="25"/>
      <c r="QCM31" s="25"/>
      <c r="QCN31" s="25"/>
      <c r="QCO31" s="25"/>
      <c r="QCP31" s="25"/>
      <c r="QCQ31" s="25"/>
      <c r="QCR31" s="25"/>
      <c r="QCS31" s="25"/>
      <c r="QCT31" s="25"/>
      <c r="QCU31" s="25"/>
      <c r="QCV31" s="25"/>
      <c r="QCW31" s="25"/>
      <c r="QCX31" s="25"/>
      <c r="QCY31" s="25"/>
      <c r="QCZ31" s="25"/>
      <c r="QDA31" s="25"/>
      <c r="QDB31" s="25"/>
      <c r="QDC31" s="25"/>
      <c r="QDD31" s="25"/>
      <c r="QDE31" s="25"/>
      <c r="QDF31" s="25"/>
      <c r="QDG31" s="25"/>
      <c r="QDH31" s="25"/>
      <c r="QDI31" s="25"/>
      <c r="QDJ31" s="25"/>
      <c r="QDK31" s="25"/>
      <c r="QDL31" s="25"/>
      <c r="QDM31" s="25"/>
      <c r="QDN31" s="25"/>
      <c r="QDO31" s="25"/>
      <c r="QDP31" s="25"/>
      <c r="QDQ31" s="25"/>
      <c r="QDR31" s="25"/>
      <c r="QDS31" s="25"/>
      <c r="QDT31" s="25"/>
      <c r="QDU31" s="25"/>
      <c r="QDV31" s="25"/>
      <c r="QDW31" s="25"/>
      <c r="QDX31" s="25"/>
      <c r="QDY31" s="25"/>
      <c r="QDZ31" s="25"/>
      <c r="QEA31" s="25"/>
      <c r="QEB31" s="25"/>
      <c r="QEC31" s="25"/>
      <c r="QED31" s="25"/>
      <c r="QEE31" s="25"/>
      <c r="QEF31" s="25"/>
      <c r="QEG31" s="25"/>
      <c r="QEH31" s="25"/>
      <c r="QEI31" s="25"/>
      <c r="QEJ31" s="25"/>
      <c r="QEK31" s="25"/>
      <c r="QEL31" s="25"/>
      <c r="QEM31" s="25"/>
      <c r="QEN31" s="25"/>
      <c r="QEO31" s="25"/>
      <c r="QEP31" s="25"/>
      <c r="QEQ31" s="25"/>
      <c r="QER31" s="25"/>
      <c r="QES31" s="25"/>
      <c r="QET31" s="25"/>
      <c r="QEU31" s="25"/>
      <c r="QEV31" s="25"/>
      <c r="QEW31" s="25"/>
      <c r="QEX31" s="25"/>
      <c r="QEY31" s="25"/>
      <c r="QEZ31" s="25"/>
      <c r="QFA31" s="25"/>
      <c r="QFB31" s="25"/>
      <c r="QFC31" s="25"/>
      <c r="QFD31" s="25"/>
      <c r="QFE31" s="25"/>
      <c r="QFF31" s="25"/>
      <c r="QFG31" s="25"/>
      <c r="QFH31" s="25"/>
      <c r="QFI31" s="25"/>
      <c r="QFJ31" s="25"/>
      <c r="QFK31" s="25"/>
      <c r="QFL31" s="25"/>
      <c r="QFM31" s="25"/>
      <c r="QFN31" s="25"/>
      <c r="QFO31" s="25"/>
      <c r="QFP31" s="25"/>
      <c r="QFQ31" s="25"/>
      <c r="QFR31" s="25"/>
      <c r="QFS31" s="25"/>
      <c r="QFT31" s="25"/>
      <c r="QFU31" s="25"/>
      <c r="QFV31" s="25"/>
      <c r="QFW31" s="25"/>
      <c r="QFX31" s="25"/>
      <c r="QFY31" s="25"/>
      <c r="QFZ31" s="25"/>
      <c r="QGA31" s="25"/>
      <c r="QGB31" s="25"/>
      <c r="QGC31" s="25"/>
      <c r="QGD31" s="25"/>
      <c r="QGE31" s="25"/>
      <c r="QGF31" s="25"/>
      <c r="QGG31" s="25"/>
      <c r="QGH31" s="25"/>
      <c r="QGI31" s="25"/>
      <c r="QGJ31" s="25"/>
      <c r="QGK31" s="25"/>
      <c r="QGL31" s="25"/>
      <c r="QGM31" s="25"/>
      <c r="QGN31" s="25"/>
      <c r="QGO31" s="25"/>
      <c r="QGP31" s="25"/>
      <c r="QGQ31" s="25"/>
      <c r="QGR31" s="25"/>
      <c r="QGS31" s="25"/>
      <c r="QGT31" s="25"/>
      <c r="QGU31" s="25"/>
      <c r="QGV31" s="25"/>
      <c r="QGW31" s="25"/>
      <c r="QGX31" s="25"/>
      <c r="QGY31" s="25"/>
      <c r="QGZ31" s="25"/>
      <c r="QHA31" s="25"/>
      <c r="QHB31" s="25"/>
      <c r="QHC31" s="25"/>
      <c r="QHD31" s="25"/>
      <c r="QHE31" s="25"/>
      <c r="QHF31" s="25"/>
      <c r="QHG31" s="25"/>
      <c r="QHH31" s="25"/>
      <c r="QHI31" s="25"/>
      <c r="QHJ31" s="25"/>
      <c r="QHK31" s="25"/>
      <c r="QHL31" s="25"/>
      <c r="QHM31" s="25"/>
      <c r="QHN31" s="25"/>
      <c r="QHO31" s="25"/>
      <c r="QHP31" s="25"/>
      <c r="QHQ31" s="25"/>
      <c r="QHR31" s="25"/>
      <c r="QHS31" s="25"/>
      <c r="QHT31" s="25"/>
      <c r="QHU31" s="25"/>
      <c r="QHV31" s="25"/>
      <c r="QHW31" s="25"/>
      <c r="QHX31" s="25"/>
      <c r="QHY31" s="25"/>
      <c r="QHZ31" s="25"/>
      <c r="QIA31" s="25"/>
      <c r="QIB31" s="25"/>
      <c r="QIC31" s="25"/>
      <c r="QID31" s="25"/>
      <c r="QIE31" s="25"/>
      <c r="QIF31" s="25"/>
      <c r="QIG31" s="25"/>
      <c r="QIH31" s="25"/>
      <c r="QII31" s="25"/>
      <c r="QIJ31" s="25"/>
      <c r="QIK31" s="25"/>
      <c r="QIL31" s="25"/>
      <c r="QIM31" s="25"/>
      <c r="QIN31" s="25"/>
      <c r="QIO31" s="25"/>
      <c r="QIP31" s="25"/>
      <c r="QIQ31" s="25"/>
      <c r="QIR31" s="25"/>
      <c r="QIS31" s="25"/>
      <c r="QIT31" s="25"/>
      <c r="QIU31" s="25"/>
      <c r="QIV31" s="25"/>
      <c r="QIW31" s="25"/>
      <c r="QIX31" s="25"/>
      <c r="QIY31" s="25"/>
      <c r="QIZ31" s="25"/>
      <c r="QJA31" s="25"/>
      <c r="QJB31" s="25"/>
      <c r="QJC31" s="25"/>
      <c r="QJD31" s="25"/>
      <c r="QJE31" s="25"/>
      <c r="QJF31" s="25"/>
      <c r="QJG31" s="25"/>
      <c r="QJH31" s="25"/>
      <c r="QJI31" s="25"/>
      <c r="QJJ31" s="25"/>
      <c r="QJK31" s="25"/>
      <c r="QJL31" s="25"/>
      <c r="QJM31" s="25"/>
      <c r="QJN31" s="25"/>
      <c r="QJO31" s="25"/>
      <c r="QJP31" s="25"/>
      <c r="QJQ31" s="25"/>
      <c r="QJR31" s="25"/>
      <c r="QJS31" s="25"/>
      <c r="QJT31" s="25"/>
      <c r="QJU31" s="25"/>
      <c r="QJV31" s="25"/>
      <c r="QJW31" s="25"/>
      <c r="QJX31" s="25"/>
      <c r="QJY31" s="25"/>
      <c r="QJZ31" s="25"/>
      <c r="QKA31" s="25"/>
      <c r="QKB31" s="25"/>
      <c r="QKC31" s="25"/>
      <c r="QKD31" s="25"/>
      <c r="QKE31" s="25"/>
      <c r="QKF31" s="25"/>
      <c r="QKG31" s="25"/>
      <c r="QKH31" s="25"/>
      <c r="QKI31" s="25"/>
      <c r="QKJ31" s="25"/>
      <c r="QKK31" s="25"/>
      <c r="QKL31" s="25"/>
      <c r="QKM31" s="25"/>
      <c r="QKN31" s="25"/>
      <c r="QKO31" s="25"/>
      <c r="QKP31" s="25"/>
      <c r="QKQ31" s="25"/>
      <c r="QKR31" s="25"/>
      <c r="QKS31" s="25"/>
      <c r="QKT31" s="25"/>
      <c r="QKU31" s="25"/>
      <c r="QKV31" s="25"/>
      <c r="QKW31" s="25"/>
      <c r="QKX31" s="25"/>
      <c r="QKY31" s="25"/>
      <c r="QKZ31" s="25"/>
      <c r="QLA31" s="25"/>
      <c r="QLB31" s="25"/>
      <c r="QLC31" s="25"/>
      <c r="QLD31" s="25"/>
      <c r="QLE31" s="25"/>
      <c r="QLF31" s="25"/>
      <c r="QLG31" s="25"/>
      <c r="QLH31" s="25"/>
      <c r="QLI31" s="25"/>
      <c r="QLJ31" s="25"/>
      <c r="QLK31" s="25"/>
      <c r="QLL31" s="25"/>
      <c r="QLM31" s="25"/>
      <c r="QLN31" s="25"/>
      <c r="QLO31" s="25"/>
      <c r="QLP31" s="25"/>
      <c r="QLQ31" s="25"/>
      <c r="QLR31" s="25"/>
      <c r="QLS31" s="25"/>
      <c r="QLT31" s="25"/>
      <c r="QLU31" s="25"/>
      <c r="QLV31" s="25"/>
      <c r="QLW31" s="25"/>
      <c r="QLX31" s="25"/>
      <c r="QLY31" s="25"/>
      <c r="QLZ31" s="25"/>
      <c r="QMA31" s="25"/>
      <c r="QMB31" s="25"/>
      <c r="QMC31" s="25"/>
      <c r="QMD31" s="25"/>
      <c r="QME31" s="25"/>
      <c r="QMF31" s="25"/>
      <c r="QMG31" s="25"/>
      <c r="QMH31" s="25"/>
      <c r="QMI31" s="25"/>
      <c r="QMJ31" s="25"/>
      <c r="QMK31" s="25"/>
      <c r="QML31" s="25"/>
      <c r="QMM31" s="25"/>
      <c r="QMN31" s="25"/>
      <c r="QMO31" s="25"/>
      <c r="QMP31" s="25"/>
      <c r="QMQ31" s="25"/>
      <c r="QMR31" s="25"/>
      <c r="QMS31" s="25"/>
      <c r="QMT31" s="25"/>
      <c r="QMU31" s="25"/>
      <c r="QMV31" s="25"/>
      <c r="QMW31" s="25"/>
      <c r="QMX31" s="25"/>
      <c r="QMY31" s="25"/>
      <c r="QMZ31" s="25"/>
      <c r="QNA31" s="25"/>
      <c r="QNB31" s="25"/>
      <c r="QNC31" s="25"/>
      <c r="QND31" s="25"/>
      <c r="QNE31" s="25"/>
      <c r="QNF31" s="25"/>
      <c r="QNG31" s="25"/>
      <c r="QNH31" s="25"/>
      <c r="QNI31" s="25"/>
      <c r="QNJ31" s="25"/>
      <c r="QNK31" s="25"/>
      <c r="QNL31" s="25"/>
      <c r="QNM31" s="25"/>
      <c r="QNN31" s="25"/>
      <c r="QNO31" s="25"/>
      <c r="QNP31" s="25"/>
      <c r="QNQ31" s="25"/>
      <c r="QNR31" s="25"/>
      <c r="QNS31" s="25"/>
      <c r="QNT31" s="25"/>
      <c r="QNU31" s="25"/>
      <c r="QNV31" s="25"/>
      <c r="QNW31" s="25"/>
      <c r="QNX31" s="25"/>
      <c r="QNY31" s="25"/>
      <c r="QNZ31" s="25"/>
      <c r="QOA31" s="25"/>
      <c r="QOB31" s="25"/>
      <c r="QOC31" s="25"/>
      <c r="QOD31" s="25"/>
      <c r="QOE31" s="25"/>
      <c r="QOF31" s="25"/>
      <c r="QOG31" s="25"/>
      <c r="QOH31" s="25"/>
      <c r="QOI31" s="25"/>
      <c r="QOJ31" s="25"/>
      <c r="QOK31" s="25"/>
      <c r="QOL31" s="25"/>
      <c r="QOM31" s="25"/>
      <c r="QON31" s="25"/>
      <c r="QOO31" s="25"/>
      <c r="QOP31" s="25"/>
      <c r="QOQ31" s="25"/>
      <c r="QOR31" s="25"/>
      <c r="QOS31" s="25"/>
      <c r="QOT31" s="25"/>
      <c r="QOU31" s="25"/>
      <c r="QOV31" s="25"/>
      <c r="QOW31" s="25"/>
      <c r="QOX31" s="25"/>
      <c r="QOY31" s="25"/>
      <c r="QOZ31" s="25"/>
      <c r="QPA31" s="25"/>
      <c r="QPB31" s="25"/>
      <c r="QPC31" s="25"/>
      <c r="QPD31" s="25"/>
      <c r="QPE31" s="25"/>
      <c r="QPF31" s="25"/>
      <c r="QPG31" s="25"/>
      <c r="QPH31" s="25"/>
      <c r="QPI31" s="25"/>
      <c r="QPJ31" s="25"/>
      <c r="QPK31" s="25"/>
      <c r="QPL31" s="25"/>
      <c r="QPM31" s="25"/>
      <c r="QPN31" s="25"/>
      <c r="QPO31" s="25"/>
      <c r="QPP31" s="25"/>
      <c r="QPQ31" s="25"/>
      <c r="QPR31" s="25"/>
      <c r="QPS31" s="25"/>
      <c r="QPT31" s="25"/>
      <c r="QPU31" s="25"/>
      <c r="QPV31" s="25"/>
      <c r="QPW31" s="25"/>
      <c r="QPX31" s="25"/>
      <c r="QPY31" s="25"/>
      <c r="QPZ31" s="25"/>
      <c r="QQA31" s="25"/>
      <c r="QQB31" s="25"/>
      <c r="QQC31" s="25"/>
      <c r="QQD31" s="25"/>
      <c r="QQE31" s="25"/>
      <c r="QQF31" s="25"/>
      <c r="QQG31" s="25"/>
      <c r="QQH31" s="25"/>
      <c r="QQI31" s="25"/>
      <c r="QQJ31" s="25"/>
      <c r="QQK31" s="25"/>
      <c r="QQL31" s="25"/>
      <c r="QQM31" s="25"/>
      <c r="QQN31" s="25"/>
      <c r="QQO31" s="25"/>
      <c r="QQP31" s="25"/>
      <c r="QQQ31" s="25"/>
      <c r="QQR31" s="25"/>
      <c r="QQS31" s="25"/>
      <c r="QQT31" s="25"/>
      <c r="QQU31" s="25"/>
      <c r="QQV31" s="25"/>
      <c r="QQW31" s="25"/>
      <c r="QQX31" s="25"/>
      <c r="QQY31" s="25"/>
      <c r="QQZ31" s="25"/>
      <c r="QRA31" s="25"/>
      <c r="QRB31" s="25"/>
      <c r="QRC31" s="25"/>
      <c r="QRD31" s="25"/>
      <c r="QRE31" s="25"/>
      <c r="QRF31" s="25"/>
      <c r="QRG31" s="25"/>
      <c r="QRH31" s="25"/>
      <c r="QRI31" s="25"/>
      <c r="QRJ31" s="25"/>
      <c r="QRK31" s="25"/>
      <c r="QRL31" s="25"/>
      <c r="QRM31" s="25"/>
      <c r="QRN31" s="25"/>
      <c r="QRO31" s="25"/>
      <c r="QRP31" s="25"/>
      <c r="QRQ31" s="25"/>
      <c r="QRR31" s="25"/>
      <c r="QRS31" s="25"/>
      <c r="QRT31" s="25"/>
      <c r="QRU31" s="25"/>
      <c r="QRV31" s="25"/>
      <c r="QRW31" s="25"/>
      <c r="QRX31" s="25"/>
      <c r="QRY31" s="25"/>
      <c r="QRZ31" s="25"/>
      <c r="QSA31" s="25"/>
      <c r="QSB31" s="25"/>
      <c r="QSC31" s="25"/>
      <c r="QSD31" s="25"/>
      <c r="QSE31" s="25"/>
      <c r="QSF31" s="25"/>
      <c r="QSG31" s="25"/>
      <c r="QSH31" s="25"/>
      <c r="QSI31" s="25"/>
      <c r="QSJ31" s="25"/>
      <c r="QSK31" s="25"/>
      <c r="QSL31" s="25"/>
      <c r="QSM31" s="25"/>
      <c r="QSN31" s="25"/>
      <c r="QSO31" s="25"/>
      <c r="QSP31" s="25"/>
      <c r="QSQ31" s="25"/>
      <c r="QSR31" s="25"/>
      <c r="QSS31" s="25"/>
      <c r="QST31" s="25"/>
      <c r="QSU31" s="25"/>
      <c r="QSV31" s="25"/>
      <c r="QSW31" s="25"/>
      <c r="QSX31" s="25"/>
      <c r="QSY31" s="25"/>
      <c r="QSZ31" s="25"/>
      <c r="QTA31" s="25"/>
      <c r="QTB31" s="25"/>
      <c r="QTC31" s="25"/>
      <c r="QTD31" s="25"/>
      <c r="QTE31" s="25"/>
      <c r="QTF31" s="25"/>
      <c r="QTG31" s="25"/>
      <c r="QTH31" s="25"/>
      <c r="QTI31" s="25"/>
      <c r="QTJ31" s="25"/>
      <c r="QTK31" s="25"/>
      <c r="QTL31" s="25"/>
      <c r="QTM31" s="25"/>
      <c r="QTN31" s="25"/>
      <c r="QTO31" s="25"/>
      <c r="QTP31" s="25"/>
      <c r="QTQ31" s="25"/>
      <c r="QTR31" s="25"/>
      <c r="QTS31" s="25"/>
      <c r="QTT31" s="25"/>
      <c r="QTU31" s="25"/>
      <c r="QTV31" s="25"/>
      <c r="QTW31" s="25"/>
      <c r="QTX31" s="25"/>
      <c r="QTY31" s="25"/>
      <c r="QTZ31" s="25"/>
      <c r="QUA31" s="25"/>
      <c r="QUB31" s="25"/>
      <c r="QUC31" s="25"/>
      <c r="QUD31" s="25"/>
      <c r="QUE31" s="25"/>
      <c r="QUF31" s="25"/>
      <c r="QUG31" s="25"/>
      <c r="QUH31" s="25"/>
      <c r="QUI31" s="25"/>
      <c r="QUJ31" s="25"/>
      <c r="QUK31" s="25"/>
      <c r="QUL31" s="25"/>
      <c r="QUM31" s="25"/>
      <c r="QUN31" s="25"/>
      <c r="QUO31" s="25"/>
      <c r="QUP31" s="25"/>
      <c r="QUQ31" s="25"/>
      <c r="QUR31" s="25"/>
      <c r="QUS31" s="25"/>
      <c r="QUT31" s="25"/>
      <c r="QUU31" s="25"/>
      <c r="QUV31" s="25"/>
      <c r="QUW31" s="25"/>
      <c r="QUX31" s="25"/>
      <c r="QUY31" s="25"/>
      <c r="QUZ31" s="25"/>
      <c r="QVA31" s="25"/>
      <c r="QVB31" s="25"/>
      <c r="QVC31" s="25"/>
      <c r="QVD31" s="25"/>
      <c r="QVE31" s="25"/>
      <c r="QVF31" s="25"/>
      <c r="QVG31" s="25"/>
      <c r="QVH31" s="25"/>
      <c r="QVI31" s="25"/>
      <c r="QVJ31" s="25"/>
      <c r="QVK31" s="25"/>
      <c r="QVL31" s="25"/>
      <c r="QVM31" s="25"/>
      <c r="QVN31" s="25"/>
      <c r="QVO31" s="25"/>
      <c r="QVP31" s="25"/>
      <c r="QVQ31" s="25"/>
      <c r="QVR31" s="25"/>
      <c r="QVS31" s="25"/>
      <c r="QVT31" s="25"/>
      <c r="QVU31" s="25"/>
      <c r="QVV31" s="25"/>
      <c r="QVW31" s="25"/>
      <c r="QVX31" s="25"/>
      <c r="QVY31" s="25"/>
      <c r="QVZ31" s="25"/>
      <c r="QWA31" s="25"/>
      <c r="QWB31" s="25"/>
      <c r="QWC31" s="25"/>
      <c r="QWD31" s="25"/>
      <c r="QWE31" s="25"/>
      <c r="QWF31" s="25"/>
      <c r="QWG31" s="25"/>
      <c r="QWH31" s="25"/>
      <c r="QWI31" s="25"/>
      <c r="QWJ31" s="25"/>
      <c r="QWK31" s="25"/>
      <c r="QWL31" s="25"/>
      <c r="QWM31" s="25"/>
      <c r="QWN31" s="25"/>
      <c r="QWO31" s="25"/>
      <c r="QWP31" s="25"/>
      <c r="QWQ31" s="25"/>
      <c r="QWR31" s="25"/>
      <c r="QWS31" s="25"/>
      <c r="QWT31" s="25"/>
      <c r="QWU31" s="25"/>
      <c r="QWV31" s="25"/>
      <c r="QWW31" s="25"/>
      <c r="QWX31" s="25"/>
      <c r="QWY31" s="25"/>
      <c r="QWZ31" s="25"/>
      <c r="QXA31" s="25"/>
      <c r="QXB31" s="25"/>
      <c r="QXC31" s="25"/>
      <c r="QXD31" s="25"/>
      <c r="QXE31" s="25"/>
      <c r="QXF31" s="25"/>
      <c r="QXG31" s="25"/>
      <c r="QXH31" s="25"/>
      <c r="QXI31" s="25"/>
      <c r="QXJ31" s="25"/>
      <c r="QXK31" s="25"/>
      <c r="QXL31" s="25"/>
      <c r="QXM31" s="25"/>
      <c r="QXN31" s="25"/>
      <c r="QXO31" s="25"/>
      <c r="QXP31" s="25"/>
      <c r="QXQ31" s="25"/>
      <c r="QXR31" s="25"/>
      <c r="QXS31" s="25"/>
      <c r="QXT31" s="25"/>
      <c r="QXU31" s="25"/>
      <c r="QXV31" s="25"/>
      <c r="QXW31" s="25"/>
      <c r="QXX31" s="25"/>
      <c r="QXY31" s="25"/>
      <c r="QXZ31" s="25"/>
      <c r="QYA31" s="25"/>
      <c r="QYB31" s="25"/>
      <c r="QYC31" s="25"/>
      <c r="QYD31" s="25"/>
      <c r="QYE31" s="25"/>
      <c r="QYF31" s="25"/>
      <c r="QYG31" s="25"/>
      <c r="QYH31" s="25"/>
      <c r="QYI31" s="25"/>
      <c r="QYJ31" s="25"/>
      <c r="QYK31" s="25"/>
      <c r="QYL31" s="25"/>
      <c r="QYM31" s="25"/>
      <c r="QYN31" s="25"/>
      <c r="QYO31" s="25"/>
      <c r="QYP31" s="25"/>
      <c r="QYQ31" s="25"/>
      <c r="QYR31" s="25"/>
      <c r="QYS31" s="25"/>
      <c r="QYT31" s="25"/>
      <c r="QYU31" s="25"/>
      <c r="QYV31" s="25"/>
      <c r="QYW31" s="25"/>
      <c r="QYX31" s="25"/>
      <c r="QYY31" s="25"/>
      <c r="QYZ31" s="25"/>
      <c r="QZA31" s="25"/>
      <c r="QZB31" s="25"/>
      <c r="QZC31" s="25"/>
      <c r="QZD31" s="25"/>
      <c r="QZE31" s="25"/>
      <c r="QZF31" s="25"/>
      <c r="QZG31" s="25"/>
      <c r="QZH31" s="25"/>
      <c r="QZI31" s="25"/>
      <c r="QZJ31" s="25"/>
      <c r="QZK31" s="25"/>
      <c r="QZL31" s="25"/>
      <c r="QZM31" s="25"/>
      <c r="QZN31" s="25"/>
      <c r="QZO31" s="25"/>
      <c r="QZP31" s="25"/>
      <c r="QZQ31" s="25"/>
      <c r="QZR31" s="25"/>
      <c r="QZS31" s="25"/>
      <c r="QZT31" s="25"/>
      <c r="QZU31" s="25"/>
      <c r="QZV31" s="25"/>
      <c r="QZW31" s="25"/>
      <c r="QZX31" s="25"/>
      <c r="QZY31" s="25"/>
      <c r="QZZ31" s="25"/>
      <c r="RAA31" s="25"/>
      <c r="RAB31" s="25"/>
      <c r="RAC31" s="25"/>
      <c r="RAD31" s="25"/>
      <c r="RAE31" s="25"/>
      <c r="RAF31" s="25"/>
      <c r="RAG31" s="25"/>
      <c r="RAH31" s="25"/>
      <c r="RAI31" s="25"/>
      <c r="RAJ31" s="25"/>
      <c r="RAK31" s="25"/>
      <c r="RAL31" s="25"/>
      <c r="RAM31" s="25"/>
      <c r="RAN31" s="25"/>
      <c r="RAO31" s="25"/>
      <c r="RAP31" s="25"/>
      <c r="RAQ31" s="25"/>
      <c r="RAR31" s="25"/>
      <c r="RAS31" s="25"/>
      <c r="RAT31" s="25"/>
      <c r="RAU31" s="25"/>
      <c r="RAV31" s="25"/>
      <c r="RAW31" s="25"/>
      <c r="RAX31" s="25"/>
      <c r="RAY31" s="25"/>
      <c r="RAZ31" s="25"/>
      <c r="RBA31" s="25"/>
      <c r="RBB31" s="25"/>
      <c r="RBC31" s="25"/>
      <c r="RBD31" s="25"/>
      <c r="RBE31" s="25"/>
      <c r="RBF31" s="25"/>
      <c r="RBG31" s="25"/>
      <c r="RBH31" s="25"/>
      <c r="RBI31" s="25"/>
      <c r="RBJ31" s="25"/>
      <c r="RBK31" s="25"/>
      <c r="RBL31" s="25"/>
      <c r="RBM31" s="25"/>
      <c r="RBN31" s="25"/>
      <c r="RBO31" s="25"/>
      <c r="RBP31" s="25"/>
      <c r="RBQ31" s="25"/>
      <c r="RBR31" s="25"/>
      <c r="RBS31" s="25"/>
      <c r="RBT31" s="25"/>
      <c r="RBU31" s="25"/>
      <c r="RBV31" s="25"/>
      <c r="RBW31" s="25"/>
      <c r="RBX31" s="25"/>
      <c r="RBY31" s="25"/>
      <c r="RBZ31" s="25"/>
      <c r="RCA31" s="25"/>
      <c r="RCB31" s="25"/>
      <c r="RCC31" s="25"/>
      <c r="RCD31" s="25"/>
      <c r="RCE31" s="25"/>
      <c r="RCF31" s="25"/>
      <c r="RCG31" s="25"/>
      <c r="RCH31" s="25"/>
      <c r="RCI31" s="25"/>
      <c r="RCJ31" s="25"/>
      <c r="RCK31" s="25"/>
      <c r="RCL31" s="25"/>
      <c r="RCM31" s="25"/>
      <c r="RCN31" s="25"/>
      <c r="RCO31" s="25"/>
      <c r="RCP31" s="25"/>
      <c r="RCQ31" s="25"/>
      <c r="RCR31" s="25"/>
      <c r="RCS31" s="25"/>
      <c r="RCT31" s="25"/>
      <c r="RCU31" s="25"/>
      <c r="RCV31" s="25"/>
      <c r="RCW31" s="25"/>
      <c r="RCX31" s="25"/>
      <c r="RCY31" s="25"/>
      <c r="RCZ31" s="25"/>
      <c r="RDA31" s="25"/>
      <c r="RDB31" s="25"/>
      <c r="RDC31" s="25"/>
      <c r="RDD31" s="25"/>
      <c r="RDE31" s="25"/>
      <c r="RDF31" s="25"/>
      <c r="RDG31" s="25"/>
      <c r="RDH31" s="25"/>
      <c r="RDI31" s="25"/>
      <c r="RDJ31" s="25"/>
      <c r="RDK31" s="25"/>
      <c r="RDL31" s="25"/>
      <c r="RDM31" s="25"/>
      <c r="RDN31" s="25"/>
      <c r="RDO31" s="25"/>
      <c r="RDP31" s="25"/>
      <c r="RDQ31" s="25"/>
      <c r="RDR31" s="25"/>
      <c r="RDS31" s="25"/>
      <c r="RDT31" s="25"/>
      <c r="RDU31" s="25"/>
      <c r="RDV31" s="25"/>
      <c r="RDW31" s="25"/>
      <c r="RDX31" s="25"/>
      <c r="RDY31" s="25"/>
      <c r="RDZ31" s="25"/>
      <c r="REA31" s="25"/>
      <c r="REB31" s="25"/>
      <c r="REC31" s="25"/>
      <c r="RED31" s="25"/>
      <c r="REE31" s="25"/>
      <c r="REF31" s="25"/>
      <c r="REG31" s="25"/>
      <c r="REH31" s="25"/>
      <c r="REI31" s="25"/>
      <c r="REJ31" s="25"/>
      <c r="REK31" s="25"/>
      <c r="REL31" s="25"/>
      <c r="REM31" s="25"/>
      <c r="REN31" s="25"/>
      <c r="REO31" s="25"/>
      <c r="REP31" s="25"/>
      <c r="REQ31" s="25"/>
      <c r="RER31" s="25"/>
      <c r="RES31" s="25"/>
      <c r="RET31" s="25"/>
      <c r="REU31" s="25"/>
      <c r="REV31" s="25"/>
      <c r="REW31" s="25"/>
      <c r="REX31" s="25"/>
      <c r="REY31" s="25"/>
      <c r="REZ31" s="25"/>
      <c r="RFA31" s="25"/>
      <c r="RFB31" s="25"/>
      <c r="RFC31" s="25"/>
      <c r="RFD31" s="25"/>
      <c r="RFE31" s="25"/>
      <c r="RFF31" s="25"/>
      <c r="RFG31" s="25"/>
      <c r="RFH31" s="25"/>
      <c r="RFI31" s="25"/>
      <c r="RFJ31" s="25"/>
      <c r="RFK31" s="25"/>
      <c r="RFL31" s="25"/>
      <c r="RFM31" s="25"/>
      <c r="RFN31" s="25"/>
      <c r="RFO31" s="25"/>
      <c r="RFP31" s="25"/>
      <c r="RFQ31" s="25"/>
      <c r="RFR31" s="25"/>
      <c r="RFS31" s="25"/>
      <c r="RFT31" s="25"/>
      <c r="RFU31" s="25"/>
      <c r="RFV31" s="25"/>
      <c r="RFW31" s="25"/>
      <c r="RFX31" s="25"/>
      <c r="RFY31" s="25"/>
      <c r="RFZ31" s="25"/>
      <c r="RGA31" s="25"/>
      <c r="RGB31" s="25"/>
      <c r="RGC31" s="25"/>
      <c r="RGD31" s="25"/>
      <c r="RGE31" s="25"/>
      <c r="RGF31" s="25"/>
      <c r="RGG31" s="25"/>
      <c r="RGH31" s="25"/>
      <c r="RGI31" s="25"/>
      <c r="RGJ31" s="25"/>
      <c r="RGK31" s="25"/>
      <c r="RGL31" s="25"/>
      <c r="RGM31" s="25"/>
      <c r="RGN31" s="25"/>
      <c r="RGO31" s="25"/>
      <c r="RGP31" s="25"/>
      <c r="RGQ31" s="25"/>
      <c r="RGR31" s="25"/>
      <c r="RGS31" s="25"/>
      <c r="RGT31" s="25"/>
      <c r="RGU31" s="25"/>
      <c r="RGV31" s="25"/>
      <c r="RGW31" s="25"/>
      <c r="RGX31" s="25"/>
      <c r="RGY31" s="25"/>
      <c r="RGZ31" s="25"/>
      <c r="RHA31" s="25"/>
      <c r="RHB31" s="25"/>
      <c r="RHC31" s="25"/>
      <c r="RHD31" s="25"/>
      <c r="RHE31" s="25"/>
      <c r="RHF31" s="25"/>
      <c r="RHG31" s="25"/>
      <c r="RHH31" s="25"/>
      <c r="RHI31" s="25"/>
      <c r="RHJ31" s="25"/>
      <c r="RHK31" s="25"/>
      <c r="RHL31" s="25"/>
      <c r="RHM31" s="25"/>
      <c r="RHN31" s="25"/>
      <c r="RHO31" s="25"/>
      <c r="RHP31" s="25"/>
      <c r="RHQ31" s="25"/>
      <c r="RHR31" s="25"/>
      <c r="RHS31" s="25"/>
      <c r="RHT31" s="25"/>
      <c r="RHU31" s="25"/>
      <c r="RHV31" s="25"/>
      <c r="RHW31" s="25"/>
      <c r="RHX31" s="25"/>
      <c r="RHY31" s="25"/>
      <c r="RHZ31" s="25"/>
      <c r="RIA31" s="25"/>
      <c r="RIB31" s="25"/>
      <c r="RIC31" s="25"/>
      <c r="RID31" s="25"/>
      <c r="RIE31" s="25"/>
      <c r="RIF31" s="25"/>
      <c r="RIG31" s="25"/>
      <c r="RIH31" s="25"/>
      <c r="RII31" s="25"/>
      <c r="RIJ31" s="25"/>
      <c r="RIK31" s="25"/>
      <c r="RIL31" s="25"/>
      <c r="RIM31" s="25"/>
      <c r="RIN31" s="25"/>
      <c r="RIO31" s="25"/>
      <c r="RIP31" s="25"/>
      <c r="RIQ31" s="25"/>
      <c r="RIR31" s="25"/>
      <c r="RIS31" s="25"/>
      <c r="RIT31" s="25"/>
      <c r="RIU31" s="25"/>
      <c r="RIV31" s="25"/>
      <c r="RIW31" s="25"/>
      <c r="RIX31" s="25"/>
      <c r="RIY31" s="25"/>
      <c r="RIZ31" s="25"/>
      <c r="RJA31" s="25"/>
      <c r="RJB31" s="25"/>
      <c r="RJC31" s="25"/>
      <c r="RJD31" s="25"/>
      <c r="RJE31" s="25"/>
      <c r="RJF31" s="25"/>
      <c r="RJG31" s="25"/>
      <c r="RJH31" s="25"/>
      <c r="RJI31" s="25"/>
      <c r="RJJ31" s="25"/>
      <c r="RJK31" s="25"/>
      <c r="RJL31" s="25"/>
      <c r="RJM31" s="25"/>
      <c r="RJN31" s="25"/>
      <c r="RJO31" s="25"/>
      <c r="RJP31" s="25"/>
      <c r="RJQ31" s="25"/>
      <c r="RJR31" s="25"/>
      <c r="RJS31" s="25"/>
      <c r="RJT31" s="25"/>
      <c r="RJU31" s="25"/>
      <c r="RJV31" s="25"/>
      <c r="RJW31" s="25"/>
      <c r="RJX31" s="25"/>
      <c r="RJY31" s="25"/>
      <c r="RJZ31" s="25"/>
      <c r="RKA31" s="25"/>
      <c r="RKB31" s="25"/>
      <c r="RKC31" s="25"/>
      <c r="RKD31" s="25"/>
      <c r="RKE31" s="25"/>
      <c r="RKF31" s="25"/>
      <c r="RKG31" s="25"/>
      <c r="RKH31" s="25"/>
      <c r="RKI31" s="25"/>
      <c r="RKJ31" s="25"/>
      <c r="RKK31" s="25"/>
      <c r="RKL31" s="25"/>
      <c r="RKM31" s="25"/>
      <c r="RKN31" s="25"/>
      <c r="RKO31" s="25"/>
      <c r="RKP31" s="25"/>
      <c r="RKQ31" s="25"/>
      <c r="RKR31" s="25"/>
      <c r="RKS31" s="25"/>
      <c r="RKT31" s="25"/>
      <c r="RKU31" s="25"/>
      <c r="RKV31" s="25"/>
      <c r="RKW31" s="25"/>
      <c r="RKX31" s="25"/>
      <c r="RKY31" s="25"/>
      <c r="RKZ31" s="25"/>
      <c r="RLA31" s="25"/>
      <c r="RLB31" s="25"/>
      <c r="RLC31" s="25"/>
      <c r="RLD31" s="25"/>
      <c r="RLE31" s="25"/>
      <c r="RLF31" s="25"/>
      <c r="RLG31" s="25"/>
      <c r="RLH31" s="25"/>
      <c r="RLI31" s="25"/>
      <c r="RLJ31" s="25"/>
      <c r="RLK31" s="25"/>
      <c r="RLL31" s="25"/>
      <c r="RLM31" s="25"/>
      <c r="RLN31" s="25"/>
      <c r="RLO31" s="25"/>
      <c r="RLP31" s="25"/>
      <c r="RLQ31" s="25"/>
      <c r="RLR31" s="25"/>
      <c r="RLS31" s="25"/>
      <c r="RLT31" s="25"/>
      <c r="RLU31" s="25"/>
      <c r="RLV31" s="25"/>
      <c r="RLW31" s="25"/>
      <c r="RLX31" s="25"/>
      <c r="RLY31" s="25"/>
      <c r="RLZ31" s="25"/>
      <c r="RMA31" s="25"/>
      <c r="RMB31" s="25"/>
      <c r="RMC31" s="25"/>
      <c r="RMD31" s="25"/>
      <c r="RME31" s="25"/>
      <c r="RMF31" s="25"/>
      <c r="RMG31" s="25"/>
      <c r="RMH31" s="25"/>
      <c r="RMI31" s="25"/>
      <c r="RMJ31" s="25"/>
      <c r="RMK31" s="25"/>
      <c r="RML31" s="25"/>
      <c r="RMM31" s="25"/>
      <c r="RMN31" s="25"/>
      <c r="RMO31" s="25"/>
      <c r="RMP31" s="25"/>
      <c r="RMQ31" s="25"/>
      <c r="RMR31" s="25"/>
      <c r="RMS31" s="25"/>
      <c r="RMT31" s="25"/>
      <c r="RMU31" s="25"/>
      <c r="RMV31" s="25"/>
      <c r="RMW31" s="25"/>
      <c r="RMX31" s="25"/>
      <c r="RMY31" s="25"/>
      <c r="RMZ31" s="25"/>
      <c r="RNA31" s="25"/>
      <c r="RNB31" s="25"/>
      <c r="RNC31" s="25"/>
      <c r="RND31" s="25"/>
      <c r="RNE31" s="25"/>
      <c r="RNF31" s="25"/>
      <c r="RNG31" s="25"/>
      <c r="RNH31" s="25"/>
      <c r="RNI31" s="25"/>
      <c r="RNJ31" s="25"/>
      <c r="RNK31" s="25"/>
      <c r="RNL31" s="25"/>
      <c r="RNM31" s="25"/>
      <c r="RNN31" s="25"/>
      <c r="RNO31" s="25"/>
      <c r="RNP31" s="25"/>
      <c r="RNQ31" s="25"/>
      <c r="RNR31" s="25"/>
      <c r="RNS31" s="25"/>
      <c r="RNT31" s="25"/>
      <c r="RNU31" s="25"/>
      <c r="RNV31" s="25"/>
      <c r="RNW31" s="25"/>
      <c r="RNX31" s="25"/>
      <c r="RNY31" s="25"/>
      <c r="RNZ31" s="25"/>
      <c r="ROA31" s="25"/>
      <c r="ROB31" s="25"/>
      <c r="ROC31" s="25"/>
      <c r="ROD31" s="25"/>
      <c r="ROE31" s="25"/>
      <c r="ROF31" s="25"/>
      <c r="ROG31" s="25"/>
      <c r="ROH31" s="25"/>
      <c r="ROI31" s="25"/>
      <c r="ROJ31" s="25"/>
      <c r="ROK31" s="25"/>
      <c r="ROL31" s="25"/>
      <c r="ROM31" s="25"/>
      <c r="RON31" s="25"/>
      <c r="ROO31" s="25"/>
      <c r="ROP31" s="25"/>
      <c r="ROQ31" s="25"/>
      <c r="ROR31" s="25"/>
      <c r="ROS31" s="25"/>
      <c r="ROT31" s="25"/>
      <c r="ROU31" s="25"/>
      <c r="ROV31" s="25"/>
      <c r="ROW31" s="25"/>
      <c r="ROX31" s="25"/>
      <c r="ROY31" s="25"/>
      <c r="ROZ31" s="25"/>
      <c r="RPA31" s="25"/>
      <c r="RPB31" s="25"/>
      <c r="RPC31" s="25"/>
      <c r="RPD31" s="25"/>
      <c r="RPE31" s="25"/>
      <c r="RPF31" s="25"/>
      <c r="RPG31" s="25"/>
      <c r="RPH31" s="25"/>
      <c r="RPI31" s="25"/>
      <c r="RPJ31" s="25"/>
      <c r="RPK31" s="25"/>
      <c r="RPL31" s="25"/>
      <c r="RPM31" s="25"/>
      <c r="RPN31" s="25"/>
      <c r="RPO31" s="25"/>
      <c r="RPP31" s="25"/>
      <c r="RPQ31" s="25"/>
      <c r="RPR31" s="25"/>
      <c r="RPS31" s="25"/>
      <c r="RPT31" s="25"/>
      <c r="RPU31" s="25"/>
      <c r="RPV31" s="25"/>
      <c r="RPW31" s="25"/>
      <c r="RPX31" s="25"/>
      <c r="RPY31" s="25"/>
      <c r="RPZ31" s="25"/>
      <c r="RQA31" s="25"/>
      <c r="RQB31" s="25"/>
      <c r="RQC31" s="25"/>
      <c r="RQD31" s="25"/>
      <c r="RQE31" s="25"/>
      <c r="RQF31" s="25"/>
      <c r="RQG31" s="25"/>
      <c r="RQH31" s="25"/>
      <c r="RQI31" s="25"/>
      <c r="RQJ31" s="25"/>
      <c r="RQK31" s="25"/>
      <c r="RQL31" s="25"/>
      <c r="RQM31" s="25"/>
      <c r="RQN31" s="25"/>
      <c r="RQO31" s="25"/>
      <c r="RQP31" s="25"/>
      <c r="RQQ31" s="25"/>
      <c r="RQR31" s="25"/>
      <c r="RQS31" s="25"/>
      <c r="RQT31" s="25"/>
      <c r="RQU31" s="25"/>
      <c r="RQV31" s="25"/>
      <c r="RQW31" s="25"/>
      <c r="RQX31" s="25"/>
      <c r="RQY31" s="25"/>
      <c r="RQZ31" s="25"/>
      <c r="RRA31" s="25"/>
      <c r="RRB31" s="25"/>
      <c r="RRC31" s="25"/>
      <c r="RRD31" s="25"/>
      <c r="RRE31" s="25"/>
      <c r="RRF31" s="25"/>
      <c r="RRG31" s="25"/>
      <c r="RRH31" s="25"/>
      <c r="RRI31" s="25"/>
      <c r="RRJ31" s="25"/>
      <c r="RRK31" s="25"/>
      <c r="RRL31" s="25"/>
      <c r="RRM31" s="25"/>
      <c r="RRN31" s="25"/>
      <c r="RRO31" s="25"/>
      <c r="RRP31" s="25"/>
      <c r="RRQ31" s="25"/>
      <c r="RRR31" s="25"/>
      <c r="RRS31" s="25"/>
      <c r="RRT31" s="25"/>
      <c r="RRU31" s="25"/>
      <c r="RRV31" s="25"/>
      <c r="RRW31" s="25"/>
      <c r="RRX31" s="25"/>
      <c r="RRY31" s="25"/>
      <c r="RRZ31" s="25"/>
      <c r="RSA31" s="25"/>
      <c r="RSB31" s="25"/>
      <c r="RSC31" s="25"/>
      <c r="RSD31" s="25"/>
      <c r="RSE31" s="25"/>
      <c r="RSF31" s="25"/>
      <c r="RSG31" s="25"/>
      <c r="RSH31" s="25"/>
      <c r="RSI31" s="25"/>
      <c r="RSJ31" s="25"/>
      <c r="RSK31" s="25"/>
      <c r="RSL31" s="25"/>
      <c r="RSM31" s="25"/>
      <c r="RSN31" s="25"/>
      <c r="RSO31" s="25"/>
      <c r="RSP31" s="25"/>
      <c r="RSQ31" s="25"/>
      <c r="RSR31" s="25"/>
      <c r="RSS31" s="25"/>
      <c r="RST31" s="25"/>
      <c r="RSU31" s="25"/>
      <c r="RSV31" s="25"/>
      <c r="RSW31" s="25"/>
      <c r="RSX31" s="25"/>
      <c r="RSY31" s="25"/>
      <c r="RSZ31" s="25"/>
      <c r="RTA31" s="25"/>
      <c r="RTB31" s="25"/>
      <c r="RTC31" s="25"/>
      <c r="RTD31" s="25"/>
      <c r="RTE31" s="25"/>
      <c r="RTF31" s="25"/>
      <c r="RTG31" s="25"/>
      <c r="RTH31" s="25"/>
      <c r="RTI31" s="25"/>
      <c r="RTJ31" s="25"/>
      <c r="RTK31" s="25"/>
      <c r="RTL31" s="25"/>
      <c r="RTM31" s="25"/>
      <c r="RTN31" s="25"/>
      <c r="RTO31" s="25"/>
      <c r="RTP31" s="25"/>
      <c r="RTQ31" s="25"/>
      <c r="RTR31" s="25"/>
      <c r="RTS31" s="25"/>
      <c r="RTT31" s="25"/>
      <c r="RTU31" s="25"/>
      <c r="RTV31" s="25"/>
      <c r="RTW31" s="25"/>
      <c r="RTX31" s="25"/>
      <c r="RTY31" s="25"/>
      <c r="RTZ31" s="25"/>
      <c r="RUA31" s="25"/>
      <c r="RUB31" s="25"/>
      <c r="RUC31" s="25"/>
      <c r="RUD31" s="25"/>
      <c r="RUE31" s="25"/>
      <c r="RUF31" s="25"/>
      <c r="RUG31" s="25"/>
      <c r="RUH31" s="25"/>
      <c r="RUI31" s="25"/>
      <c r="RUJ31" s="25"/>
      <c r="RUK31" s="25"/>
      <c r="RUL31" s="25"/>
      <c r="RUM31" s="25"/>
      <c r="RUN31" s="25"/>
      <c r="RUO31" s="25"/>
      <c r="RUP31" s="25"/>
      <c r="RUQ31" s="25"/>
      <c r="RUR31" s="25"/>
      <c r="RUS31" s="25"/>
      <c r="RUT31" s="25"/>
      <c r="RUU31" s="25"/>
      <c r="RUV31" s="25"/>
      <c r="RUW31" s="25"/>
      <c r="RUX31" s="25"/>
      <c r="RUY31" s="25"/>
      <c r="RUZ31" s="25"/>
      <c r="RVA31" s="25"/>
      <c r="RVB31" s="25"/>
      <c r="RVC31" s="25"/>
      <c r="RVD31" s="25"/>
      <c r="RVE31" s="25"/>
      <c r="RVF31" s="25"/>
      <c r="RVG31" s="25"/>
      <c r="RVH31" s="25"/>
      <c r="RVI31" s="25"/>
      <c r="RVJ31" s="25"/>
      <c r="RVK31" s="25"/>
      <c r="RVL31" s="25"/>
      <c r="RVM31" s="25"/>
      <c r="RVN31" s="25"/>
      <c r="RVO31" s="25"/>
      <c r="RVP31" s="25"/>
      <c r="RVQ31" s="25"/>
      <c r="RVR31" s="25"/>
      <c r="RVS31" s="25"/>
      <c r="RVT31" s="25"/>
      <c r="RVU31" s="25"/>
      <c r="RVV31" s="25"/>
      <c r="RVW31" s="25"/>
      <c r="RVX31" s="25"/>
      <c r="RVY31" s="25"/>
      <c r="RVZ31" s="25"/>
      <c r="RWA31" s="25"/>
      <c r="RWB31" s="25"/>
      <c r="RWC31" s="25"/>
      <c r="RWD31" s="25"/>
      <c r="RWE31" s="25"/>
      <c r="RWF31" s="25"/>
      <c r="RWG31" s="25"/>
      <c r="RWH31" s="25"/>
      <c r="RWI31" s="25"/>
      <c r="RWJ31" s="25"/>
      <c r="RWK31" s="25"/>
      <c r="RWL31" s="25"/>
      <c r="RWM31" s="25"/>
      <c r="RWN31" s="25"/>
      <c r="RWO31" s="25"/>
      <c r="RWP31" s="25"/>
      <c r="RWQ31" s="25"/>
      <c r="RWR31" s="25"/>
      <c r="RWS31" s="25"/>
      <c r="RWT31" s="25"/>
      <c r="RWU31" s="25"/>
      <c r="RWV31" s="25"/>
      <c r="RWW31" s="25"/>
      <c r="RWX31" s="25"/>
      <c r="RWY31" s="25"/>
      <c r="RWZ31" s="25"/>
      <c r="RXA31" s="25"/>
      <c r="RXB31" s="25"/>
      <c r="RXC31" s="25"/>
      <c r="RXD31" s="25"/>
      <c r="RXE31" s="25"/>
      <c r="RXF31" s="25"/>
      <c r="RXG31" s="25"/>
      <c r="RXH31" s="25"/>
      <c r="RXI31" s="25"/>
      <c r="RXJ31" s="25"/>
      <c r="RXK31" s="25"/>
      <c r="RXL31" s="25"/>
      <c r="RXM31" s="25"/>
      <c r="RXN31" s="25"/>
      <c r="RXO31" s="25"/>
      <c r="RXP31" s="25"/>
      <c r="RXQ31" s="25"/>
      <c r="RXR31" s="25"/>
      <c r="RXS31" s="25"/>
      <c r="RXT31" s="25"/>
      <c r="RXU31" s="25"/>
      <c r="RXV31" s="25"/>
      <c r="RXW31" s="25"/>
      <c r="RXX31" s="25"/>
      <c r="RXY31" s="25"/>
      <c r="RXZ31" s="25"/>
      <c r="RYA31" s="25"/>
      <c r="RYB31" s="25"/>
      <c r="RYC31" s="25"/>
      <c r="RYD31" s="25"/>
      <c r="RYE31" s="25"/>
      <c r="RYF31" s="25"/>
      <c r="RYG31" s="25"/>
      <c r="RYH31" s="25"/>
      <c r="RYI31" s="25"/>
      <c r="RYJ31" s="25"/>
      <c r="RYK31" s="25"/>
      <c r="RYL31" s="25"/>
      <c r="RYM31" s="25"/>
      <c r="RYN31" s="25"/>
      <c r="RYO31" s="25"/>
      <c r="RYP31" s="25"/>
      <c r="RYQ31" s="25"/>
      <c r="RYR31" s="25"/>
      <c r="RYS31" s="25"/>
      <c r="RYT31" s="25"/>
      <c r="RYU31" s="25"/>
      <c r="RYV31" s="25"/>
      <c r="RYW31" s="25"/>
      <c r="RYX31" s="25"/>
      <c r="RYY31" s="25"/>
      <c r="RYZ31" s="25"/>
      <c r="RZA31" s="25"/>
      <c r="RZB31" s="25"/>
      <c r="RZC31" s="25"/>
      <c r="RZD31" s="25"/>
      <c r="RZE31" s="25"/>
      <c r="RZF31" s="25"/>
      <c r="RZG31" s="25"/>
      <c r="RZH31" s="25"/>
      <c r="RZI31" s="25"/>
      <c r="RZJ31" s="25"/>
      <c r="RZK31" s="25"/>
      <c r="RZL31" s="25"/>
      <c r="RZM31" s="25"/>
      <c r="RZN31" s="25"/>
      <c r="RZO31" s="25"/>
      <c r="RZP31" s="25"/>
      <c r="RZQ31" s="25"/>
      <c r="RZR31" s="25"/>
      <c r="RZS31" s="25"/>
      <c r="RZT31" s="25"/>
      <c r="RZU31" s="25"/>
      <c r="RZV31" s="25"/>
      <c r="RZW31" s="25"/>
      <c r="RZX31" s="25"/>
      <c r="RZY31" s="25"/>
      <c r="RZZ31" s="25"/>
      <c r="SAA31" s="25"/>
      <c r="SAB31" s="25"/>
      <c r="SAC31" s="25"/>
      <c r="SAD31" s="25"/>
      <c r="SAE31" s="25"/>
      <c r="SAF31" s="25"/>
      <c r="SAG31" s="25"/>
      <c r="SAH31" s="25"/>
      <c r="SAI31" s="25"/>
      <c r="SAJ31" s="25"/>
      <c r="SAK31" s="25"/>
      <c r="SAL31" s="25"/>
      <c r="SAM31" s="25"/>
      <c r="SAN31" s="25"/>
      <c r="SAO31" s="25"/>
      <c r="SAP31" s="25"/>
      <c r="SAQ31" s="25"/>
      <c r="SAR31" s="25"/>
      <c r="SAS31" s="25"/>
      <c r="SAT31" s="25"/>
      <c r="SAU31" s="25"/>
      <c r="SAV31" s="25"/>
      <c r="SAW31" s="25"/>
      <c r="SAX31" s="25"/>
      <c r="SAY31" s="25"/>
      <c r="SAZ31" s="25"/>
      <c r="SBA31" s="25"/>
      <c r="SBB31" s="25"/>
      <c r="SBC31" s="25"/>
      <c r="SBD31" s="25"/>
      <c r="SBE31" s="25"/>
      <c r="SBF31" s="25"/>
      <c r="SBG31" s="25"/>
      <c r="SBH31" s="25"/>
      <c r="SBI31" s="25"/>
      <c r="SBJ31" s="25"/>
      <c r="SBK31" s="25"/>
      <c r="SBL31" s="25"/>
      <c r="SBM31" s="25"/>
      <c r="SBN31" s="25"/>
      <c r="SBO31" s="25"/>
      <c r="SBP31" s="25"/>
      <c r="SBQ31" s="25"/>
      <c r="SBR31" s="25"/>
      <c r="SBS31" s="25"/>
      <c r="SBT31" s="25"/>
      <c r="SBU31" s="25"/>
      <c r="SBV31" s="25"/>
      <c r="SBW31" s="25"/>
      <c r="SBX31" s="25"/>
      <c r="SBY31" s="25"/>
      <c r="SBZ31" s="25"/>
      <c r="SCA31" s="25"/>
      <c r="SCB31" s="25"/>
      <c r="SCC31" s="25"/>
      <c r="SCD31" s="25"/>
      <c r="SCE31" s="25"/>
      <c r="SCF31" s="25"/>
      <c r="SCG31" s="25"/>
      <c r="SCH31" s="25"/>
      <c r="SCI31" s="25"/>
      <c r="SCJ31" s="25"/>
      <c r="SCK31" s="25"/>
      <c r="SCL31" s="25"/>
      <c r="SCM31" s="25"/>
      <c r="SCN31" s="25"/>
      <c r="SCO31" s="25"/>
      <c r="SCP31" s="25"/>
      <c r="SCQ31" s="25"/>
      <c r="SCR31" s="25"/>
      <c r="SCS31" s="25"/>
      <c r="SCT31" s="25"/>
      <c r="SCU31" s="25"/>
      <c r="SCV31" s="25"/>
      <c r="SCW31" s="25"/>
      <c r="SCX31" s="25"/>
      <c r="SCY31" s="25"/>
      <c r="SCZ31" s="25"/>
      <c r="SDA31" s="25"/>
      <c r="SDB31" s="25"/>
      <c r="SDC31" s="25"/>
      <c r="SDD31" s="25"/>
      <c r="SDE31" s="25"/>
      <c r="SDF31" s="25"/>
      <c r="SDG31" s="25"/>
      <c r="SDH31" s="25"/>
      <c r="SDI31" s="25"/>
      <c r="SDJ31" s="25"/>
      <c r="SDK31" s="25"/>
      <c r="SDL31" s="25"/>
      <c r="SDM31" s="25"/>
      <c r="SDN31" s="25"/>
      <c r="SDO31" s="25"/>
      <c r="SDP31" s="25"/>
      <c r="SDQ31" s="25"/>
      <c r="SDR31" s="25"/>
      <c r="SDS31" s="25"/>
      <c r="SDT31" s="25"/>
      <c r="SDU31" s="25"/>
      <c r="SDV31" s="25"/>
      <c r="SDW31" s="25"/>
      <c r="SDX31" s="25"/>
      <c r="SDY31" s="25"/>
      <c r="SDZ31" s="25"/>
      <c r="SEA31" s="25"/>
      <c r="SEB31" s="25"/>
      <c r="SEC31" s="25"/>
      <c r="SED31" s="25"/>
      <c r="SEE31" s="25"/>
      <c r="SEF31" s="25"/>
      <c r="SEG31" s="25"/>
      <c r="SEH31" s="25"/>
      <c r="SEI31" s="25"/>
      <c r="SEJ31" s="25"/>
      <c r="SEK31" s="25"/>
      <c r="SEL31" s="25"/>
      <c r="SEM31" s="25"/>
      <c r="SEN31" s="25"/>
      <c r="SEO31" s="25"/>
      <c r="SEP31" s="25"/>
      <c r="SEQ31" s="25"/>
      <c r="SER31" s="25"/>
      <c r="SES31" s="25"/>
      <c r="SET31" s="25"/>
      <c r="SEU31" s="25"/>
      <c r="SEV31" s="25"/>
      <c r="SEW31" s="25"/>
      <c r="SEX31" s="25"/>
      <c r="SEY31" s="25"/>
      <c r="SEZ31" s="25"/>
      <c r="SFA31" s="25"/>
      <c r="SFB31" s="25"/>
      <c r="SFC31" s="25"/>
      <c r="SFD31" s="25"/>
      <c r="SFE31" s="25"/>
      <c r="SFF31" s="25"/>
      <c r="SFG31" s="25"/>
      <c r="SFH31" s="25"/>
      <c r="SFI31" s="25"/>
      <c r="SFJ31" s="25"/>
      <c r="SFK31" s="25"/>
      <c r="SFL31" s="25"/>
      <c r="SFM31" s="25"/>
      <c r="SFN31" s="25"/>
      <c r="SFO31" s="25"/>
      <c r="SFP31" s="25"/>
      <c r="SFQ31" s="25"/>
      <c r="SFR31" s="25"/>
      <c r="SFS31" s="25"/>
      <c r="SFT31" s="25"/>
      <c r="SFU31" s="25"/>
      <c r="SFV31" s="25"/>
      <c r="SFW31" s="25"/>
      <c r="SFX31" s="25"/>
      <c r="SFY31" s="25"/>
      <c r="SFZ31" s="25"/>
      <c r="SGA31" s="25"/>
      <c r="SGB31" s="25"/>
      <c r="SGC31" s="25"/>
      <c r="SGD31" s="25"/>
      <c r="SGE31" s="25"/>
      <c r="SGF31" s="25"/>
      <c r="SGG31" s="25"/>
      <c r="SGH31" s="25"/>
      <c r="SGI31" s="25"/>
      <c r="SGJ31" s="25"/>
      <c r="SGK31" s="25"/>
      <c r="SGL31" s="25"/>
      <c r="SGM31" s="25"/>
      <c r="SGN31" s="25"/>
      <c r="SGO31" s="25"/>
      <c r="SGP31" s="25"/>
      <c r="SGQ31" s="25"/>
      <c r="SGR31" s="25"/>
      <c r="SGS31" s="25"/>
      <c r="SGT31" s="25"/>
      <c r="SGU31" s="25"/>
      <c r="SGV31" s="25"/>
      <c r="SGW31" s="25"/>
      <c r="SGX31" s="25"/>
      <c r="SGY31" s="25"/>
      <c r="SGZ31" s="25"/>
      <c r="SHA31" s="25"/>
      <c r="SHB31" s="25"/>
      <c r="SHC31" s="25"/>
      <c r="SHD31" s="25"/>
      <c r="SHE31" s="25"/>
      <c r="SHF31" s="25"/>
      <c r="SHG31" s="25"/>
      <c r="SHH31" s="25"/>
      <c r="SHI31" s="25"/>
      <c r="SHJ31" s="25"/>
      <c r="SHK31" s="25"/>
      <c r="SHL31" s="25"/>
      <c r="SHM31" s="25"/>
      <c r="SHN31" s="25"/>
      <c r="SHO31" s="25"/>
      <c r="SHP31" s="25"/>
      <c r="SHQ31" s="25"/>
      <c r="SHR31" s="25"/>
      <c r="SHS31" s="25"/>
      <c r="SHT31" s="25"/>
      <c r="SHU31" s="25"/>
      <c r="SHV31" s="25"/>
      <c r="SHW31" s="25"/>
      <c r="SHX31" s="25"/>
      <c r="SHY31" s="25"/>
      <c r="SHZ31" s="25"/>
      <c r="SIA31" s="25"/>
      <c r="SIB31" s="25"/>
      <c r="SIC31" s="25"/>
      <c r="SID31" s="25"/>
      <c r="SIE31" s="25"/>
      <c r="SIF31" s="25"/>
      <c r="SIG31" s="25"/>
      <c r="SIH31" s="25"/>
      <c r="SII31" s="25"/>
      <c r="SIJ31" s="25"/>
      <c r="SIK31" s="25"/>
      <c r="SIL31" s="25"/>
      <c r="SIM31" s="25"/>
      <c r="SIN31" s="25"/>
      <c r="SIO31" s="25"/>
      <c r="SIP31" s="25"/>
      <c r="SIQ31" s="25"/>
      <c r="SIR31" s="25"/>
      <c r="SIS31" s="25"/>
      <c r="SIT31" s="25"/>
      <c r="SIU31" s="25"/>
      <c r="SIV31" s="25"/>
      <c r="SIW31" s="25"/>
      <c r="SIX31" s="25"/>
      <c r="SIY31" s="25"/>
      <c r="SIZ31" s="25"/>
      <c r="SJA31" s="25"/>
      <c r="SJB31" s="25"/>
      <c r="SJC31" s="25"/>
      <c r="SJD31" s="25"/>
      <c r="SJE31" s="25"/>
      <c r="SJF31" s="25"/>
      <c r="SJG31" s="25"/>
      <c r="SJH31" s="25"/>
      <c r="SJI31" s="25"/>
      <c r="SJJ31" s="25"/>
      <c r="SJK31" s="25"/>
      <c r="SJL31" s="25"/>
      <c r="SJM31" s="25"/>
      <c r="SJN31" s="25"/>
      <c r="SJO31" s="25"/>
      <c r="SJP31" s="25"/>
      <c r="SJQ31" s="25"/>
      <c r="SJR31" s="25"/>
      <c r="SJS31" s="25"/>
      <c r="SJT31" s="25"/>
      <c r="SJU31" s="25"/>
      <c r="SJV31" s="25"/>
      <c r="SJW31" s="25"/>
      <c r="SJX31" s="25"/>
      <c r="SJY31" s="25"/>
      <c r="SJZ31" s="25"/>
      <c r="SKA31" s="25"/>
      <c r="SKB31" s="25"/>
      <c r="SKC31" s="25"/>
      <c r="SKD31" s="25"/>
      <c r="SKE31" s="25"/>
      <c r="SKF31" s="25"/>
      <c r="SKG31" s="25"/>
      <c r="SKH31" s="25"/>
      <c r="SKI31" s="25"/>
      <c r="SKJ31" s="25"/>
      <c r="SKK31" s="25"/>
      <c r="SKL31" s="25"/>
      <c r="SKM31" s="25"/>
      <c r="SKN31" s="25"/>
      <c r="SKO31" s="25"/>
      <c r="SKP31" s="25"/>
      <c r="SKQ31" s="25"/>
      <c r="SKR31" s="25"/>
      <c r="SKS31" s="25"/>
      <c r="SKT31" s="25"/>
      <c r="SKU31" s="25"/>
      <c r="SKV31" s="25"/>
      <c r="SKW31" s="25"/>
      <c r="SKX31" s="25"/>
      <c r="SKY31" s="25"/>
      <c r="SKZ31" s="25"/>
      <c r="SLA31" s="25"/>
      <c r="SLB31" s="25"/>
      <c r="SLC31" s="25"/>
      <c r="SLD31" s="25"/>
      <c r="SLE31" s="25"/>
      <c r="SLF31" s="25"/>
      <c r="SLG31" s="25"/>
      <c r="SLH31" s="25"/>
      <c r="SLI31" s="25"/>
      <c r="SLJ31" s="25"/>
      <c r="SLK31" s="25"/>
      <c r="SLL31" s="25"/>
      <c r="SLM31" s="25"/>
      <c r="SLN31" s="25"/>
      <c r="SLO31" s="25"/>
      <c r="SLP31" s="25"/>
      <c r="SLQ31" s="25"/>
      <c r="SLR31" s="25"/>
      <c r="SLS31" s="25"/>
      <c r="SLT31" s="25"/>
      <c r="SLU31" s="25"/>
      <c r="SLV31" s="25"/>
      <c r="SLW31" s="25"/>
      <c r="SLX31" s="25"/>
      <c r="SLY31" s="25"/>
      <c r="SLZ31" s="25"/>
      <c r="SMA31" s="25"/>
      <c r="SMB31" s="25"/>
      <c r="SMC31" s="25"/>
      <c r="SMD31" s="25"/>
      <c r="SME31" s="25"/>
      <c r="SMF31" s="25"/>
      <c r="SMG31" s="25"/>
      <c r="SMH31" s="25"/>
      <c r="SMI31" s="25"/>
      <c r="SMJ31" s="25"/>
      <c r="SMK31" s="25"/>
      <c r="SML31" s="25"/>
      <c r="SMM31" s="25"/>
      <c r="SMN31" s="25"/>
      <c r="SMO31" s="25"/>
      <c r="SMP31" s="25"/>
      <c r="SMQ31" s="25"/>
      <c r="SMR31" s="25"/>
      <c r="SMS31" s="25"/>
      <c r="SMT31" s="25"/>
      <c r="SMU31" s="25"/>
      <c r="SMV31" s="25"/>
      <c r="SMW31" s="25"/>
      <c r="SMX31" s="25"/>
      <c r="SMY31" s="25"/>
      <c r="SMZ31" s="25"/>
      <c r="SNA31" s="25"/>
      <c r="SNB31" s="25"/>
      <c r="SNC31" s="25"/>
      <c r="SND31" s="25"/>
      <c r="SNE31" s="25"/>
      <c r="SNF31" s="25"/>
      <c r="SNG31" s="25"/>
      <c r="SNH31" s="25"/>
      <c r="SNI31" s="25"/>
      <c r="SNJ31" s="25"/>
      <c r="SNK31" s="25"/>
      <c r="SNL31" s="25"/>
      <c r="SNM31" s="25"/>
      <c r="SNN31" s="25"/>
      <c r="SNO31" s="25"/>
      <c r="SNP31" s="25"/>
      <c r="SNQ31" s="25"/>
      <c r="SNR31" s="25"/>
      <c r="SNS31" s="25"/>
      <c r="SNT31" s="25"/>
      <c r="SNU31" s="25"/>
      <c r="SNV31" s="25"/>
      <c r="SNW31" s="25"/>
      <c r="SNX31" s="25"/>
      <c r="SNY31" s="25"/>
      <c r="SNZ31" s="25"/>
      <c r="SOA31" s="25"/>
      <c r="SOB31" s="25"/>
      <c r="SOC31" s="25"/>
      <c r="SOD31" s="25"/>
      <c r="SOE31" s="25"/>
      <c r="SOF31" s="25"/>
      <c r="SOG31" s="25"/>
      <c r="SOH31" s="25"/>
      <c r="SOI31" s="25"/>
      <c r="SOJ31" s="25"/>
      <c r="SOK31" s="25"/>
      <c r="SOL31" s="25"/>
      <c r="SOM31" s="25"/>
      <c r="SON31" s="25"/>
      <c r="SOO31" s="25"/>
      <c r="SOP31" s="25"/>
      <c r="SOQ31" s="25"/>
      <c r="SOR31" s="25"/>
      <c r="SOS31" s="25"/>
      <c r="SOT31" s="25"/>
      <c r="SOU31" s="25"/>
      <c r="SOV31" s="25"/>
      <c r="SOW31" s="25"/>
      <c r="SOX31" s="25"/>
      <c r="SOY31" s="25"/>
      <c r="SOZ31" s="25"/>
      <c r="SPA31" s="25"/>
      <c r="SPB31" s="25"/>
      <c r="SPC31" s="25"/>
      <c r="SPD31" s="25"/>
      <c r="SPE31" s="25"/>
      <c r="SPF31" s="25"/>
      <c r="SPG31" s="25"/>
      <c r="SPH31" s="25"/>
      <c r="SPI31" s="25"/>
      <c r="SPJ31" s="25"/>
      <c r="SPK31" s="25"/>
      <c r="SPL31" s="25"/>
      <c r="SPM31" s="25"/>
      <c r="SPN31" s="25"/>
      <c r="SPO31" s="25"/>
      <c r="SPP31" s="25"/>
      <c r="SPQ31" s="25"/>
      <c r="SPR31" s="25"/>
      <c r="SPS31" s="25"/>
      <c r="SPT31" s="25"/>
      <c r="SPU31" s="25"/>
      <c r="SPV31" s="25"/>
      <c r="SPW31" s="25"/>
      <c r="SPX31" s="25"/>
      <c r="SPY31" s="25"/>
      <c r="SPZ31" s="25"/>
      <c r="SQA31" s="25"/>
      <c r="SQB31" s="25"/>
      <c r="SQC31" s="25"/>
      <c r="SQD31" s="25"/>
      <c r="SQE31" s="25"/>
      <c r="SQF31" s="25"/>
      <c r="SQG31" s="25"/>
      <c r="SQH31" s="25"/>
      <c r="SQI31" s="25"/>
      <c r="SQJ31" s="25"/>
      <c r="SQK31" s="25"/>
      <c r="SQL31" s="25"/>
      <c r="SQM31" s="25"/>
      <c r="SQN31" s="25"/>
      <c r="SQO31" s="25"/>
      <c r="SQP31" s="25"/>
      <c r="SQQ31" s="25"/>
      <c r="SQR31" s="25"/>
      <c r="SQS31" s="25"/>
      <c r="SQT31" s="25"/>
      <c r="SQU31" s="25"/>
      <c r="SQV31" s="25"/>
      <c r="SQW31" s="25"/>
      <c r="SQX31" s="25"/>
      <c r="SQY31" s="25"/>
      <c r="SQZ31" s="25"/>
      <c r="SRA31" s="25"/>
      <c r="SRB31" s="25"/>
      <c r="SRC31" s="25"/>
      <c r="SRD31" s="25"/>
      <c r="SRE31" s="25"/>
      <c r="SRF31" s="25"/>
      <c r="SRG31" s="25"/>
      <c r="SRH31" s="25"/>
      <c r="SRI31" s="25"/>
      <c r="SRJ31" s="25"/>
      <c r="SRK31" s="25"/>
      <c r="SRL31" s="25"/>
      <c r="SRM31" s="25"/>
      <c r="SRN31" s="25"/>
      <c r="SRO31" s="25"/>
      <c r="SRP31" s="25"/>
      <c r="SRQ31" s="25"/>
      <c r="SRR31" s="25"/>
      <c r="SRS31" s="25"/>
      <c r="SRT31" s="25"/>
      <c r="SRU31" s="25"/>
      <c r="SRV31" s="25"/>
      <c r="SRW31" s="25"/>
      <c r="SRX31" s="25"/>
      <c r="SRY31" s="25"/>
      <c r="SRZ31" s="25"/>
      <c r="SSA31" s="25"/>
      <c r="SSB31" s="25"/>
      <c r="SSC31" s="25"/>
      <c r="SSD31" s="25"/>
      <c r="SSE31" s="25"/>
      <c r="SSF31" s="25"/>
      <c r="SSG31" s="25"/>
      <c r="SSH31" s="25"/>
      <c r="SSI31" s="25"/>
      <c r="SSJ31" s="25"/>
      <c r="SSK31" s="25"/>
      <c r="SSL31" s="25"/>
      <c r="SSM31" s="25"/>
      <c r="SSN31" s="25"/>
      <c r="SSO31" s="25"/>
      <c r="SSP31" s="25"/>
      <c r="SSQ31" s="25"/>
      <c r="SSR31" s="25"/>
      <c r="SSS31" s="25"/>
      <c r="SST31" s="25"/>
      <c r="SSU31" s="25"/>
      <c r="SSV31" s="25"/>
      <c r="SSW31" s="25"/>
      <c r="SSX31" s="25"/>
      <c r="SSY31" s="25"/>
      <c r="SSZ31" s="25"/>
      <c r="STA31" s="25"/>
      <c r="STB31" s="25"/>
      <c r="STC31" s="25"/>
      <c r="STD31" s="25"/>
      <c r="STE31" s="25"/>
      <c r="STF31" s="25"/>
      <c r="STG31" s="25"/>
      <c r="STH31" s="25"/>
      <c r="STI31" s="25"/>
      <c r="STJ31" s="25"/>
      <c r="STK31" s="25"/>
      <c r="STL31" s="25"/>
      <c r="STM31" s="25"/>
      <c r="STN31" s="25"/>
      <c r="STO31" s="25"/>
      <c r="STP31" s="25"/>
      <c r="STQ31" s="25"/>
      <c r="STR31" s="25"/>
      <c r="STS31" s="25"/>
      <c r="STT31" s="25"/>
      <c r="STU31" s="25"/>
      <c r="STV31" s="25"/>
      <c r="STW31" s="25"/>
      <c r="STX31" s="25"/>
      <c r="STY31" s="25"/>
      <c r="STZ31" s="25"/>
      <c r="SUA31" s="25"/>
      <c r="SUB31" s="25"/>
      <c r="SUC31" s="25"/>
      <c r="SUD31" s="25"/>
      <c r="SUE31" s="25"/>
      <c r="SUF31" s="25"/>
      <c r="SUG31" s="25"/>
      <c r="SUH31" s="25"/>
      <c r="SUI31" s="25"/>
      <c r="SUJ31" s="25"/>
      <c r="SUK31" s="25"/>
      <c r="SUL31" s="25"/>
      <c r="SUM31" s="25"/>
      <c r="SUN31" s="25"/>
      <c r="SUO31" s="25"/>
      <c r="SUP31" s="25"/>
      <c r="SUQ31" s="25"/>
      <c r="SUR31" s="25"/>
      <c r="SUS31" s="25"/>
      <c r="SUT31" s="25"/>
      <c r="SUU31" s="25"/>
      <c r="SUV31" s="25"/>
      <c r="SUW31" s="25"/>
      <c r="SUX31" s="25"/>
      <c r="SUY31" s="25"/>
      <c r="SUZ31" s="25"/>
      <c r="SVA31" s="25"/>
      <c r="SVB31" s="25"/>
      <c r="SVC31" s="25"/>
      <c r="SVD31" s="25"/>
      <c r="SVE31" s="25"/>
      <c r="SVF31" s="25"/>
      <c r="SVG31" s="25"/>
      <c r="SVH31" s="25"/>
      <c r="SVI31" s="25"/>
      <c r="SVJ31" s="25"/>
      <c r="SVK31" s="25"/>
      <c r="SVL31" s="25"/>
      <c r="SVM31" s="25"/>
      <c r="SVN31" s="25"/>
      <c r="SVO31" s="25"/>
      <c r="SVP31" s="25"/>
      <c r="SVQ31" s="25"/>
      <c r="SVR31" s="25"/>
      <c r="SVS31" s="25"/>
      <c r="SVT31" s="25"/>
      <c r="SVU31" s="25"/>
      <c r="SVV31" s="25"/>
      <c r="SVW31" s="25"/>
      <c r="SVX31" s="25"/>
      <c r="SVY31" s="25"/>
      <c r="SVZ31" s="25"/>
      <c r="SWA31" s="25"/>
      <c r="SWB31" s="25"/>
      <c r="SWC31" s="25"/>
      <c r="SWD31" s="25"/>
      <c r="SWE31" s="25"/>
      <c r="SWF31" s="25"/>
      <c r="SWG31" s="25"/>
      <c r="SWH31" s="25"/>
      <c r="SWI31" s="25"/>
      <c r="SWJ31" s="25"/>
      <c r="SWK31" s="25"/>
      <c r="SWL31" s="25"/>
      <c r="SWM31" s="25"/>
      <c r="SWN31" s="25"/>
      <c r="SWO31" s="25"/>
      <c r="SWP31" s="25"/>
      <c r="SWQ31" s="25"/>
      <c r="SWR31" s="25"/>
      <c r="SWS31" s="25"/>
      <c r="SWT31" s="25"/>
      <c r="SWU31" s="25"/>
      <c r="SWV31" s="25"/>
      <c r="SWW31" s="25"/>
      <c r="SWX31" s="25"/>
      <c r="SWY31" s="25"/>
      <c r="SWZ31" s="25"/>
      <c r="SXA31" s="25"/>
      <c r="SXB31" s="25"/>
      <c r="SXC31" s="25"/>
      <c r="SXD31" s="25"/>
      <c r="SXE31" s="25"/>
      <c r="SXF31" s="25"/>
      <c r="SXG31" s="25"/>
      <c r="SXH31" s="25"/>
      <c r="SXI31" s="25"/>
      <c r="SXJ31" s="25"/>
      <c r="SXK31" s="25"/>
      <c r="SXL31" s="25"/>
      <c r="SXM31" s="25"/>
      <c r="SXN31" s="25"/>
      <c r="SXO31" s="25"/>
      <c r="SXP31" s="25"/>
      <c r="SXQ31" s="25"/>
      <c r="SXR31" s="25"/>
      <c r="SXS31" s="25"/>
      <c r="SXT31" s="25"/>
      <c r="SXU31" s="25"/>
      <c r="SXV31" s="25"/>
      <c r="SXW31" s="25"/>
      <c r="SXX31" s="25"/>
      <c r="SXY31" s="25"/>
      <c r="SXZ31" s="25"/>
      <c r="SYA31" s="25"/>
      <c r="SYB31" s="25"/>
      <c r="SYC31" s="25"/>
      <c r="SYD31" s="25"/>
      <c r="SYE31" s="25"/>
      <c r="SYF31" s="25"/>
      <c r="SYG31" s="25"/>
      <c r="SYH31" s="25"/>
      <c r="SYI31" s="25"/>
      <c r="SYJ31" s="25"/>
      <c r="SYK31" s="25"/>
      <c r="SYL31" s="25"/>
      <c r="SYM31" s="25"/>
      <c r="SYN31" s="25"/>
      <c r="SYO31" s="25"/>
      <c r="SYP31" s="25"/>
      <c r="SYQ31" s="25"/>
      <c r="SYR31" s="25"/>
      <c r="SYS31" s="25"/>
      <c r="SYT31" s="25"/>
      <c r="SYU31" s="25"/>
      <c r="SYV31" s="25"/>
      <c r="SYW31" s="25"/>
      <c r="SYX31" s="25"/>
      <c r="SYY31" s="25"/>
      <c r="SYZ31" s="25"/>
      <c r="SZA31" s="25"/>
      <c r="SZB31" s="25"/>
      <c r="SZC31" s="25"/>
      <c r="SZD31" s="25"/>
      <c r="SZE31" s="25"/>
      <c r="SZF31" s="25"/>
      <c r="SZG31" s="25"/>
      <c r="SZH31" s="25"/>
      <c r="SZI31" s="25"/>
      <c r="SZJ31" s="25"/>
      <c r="SZK31" s="25"/>
      <c r="SZL31" s="25"/>
      <c r="SZM31" s="25"/>
      <c r="SZN31" s="25"/>
      <c r="SZO31" s="25"/>
      <c r="SZP31" s="25"/>
      <c r="SZQ31" s="25"/>
      <c r="SZR31" s="25"/>
      <c r="SZS31" s="25"/>
      <c r="SZT31" s="25"/>
      <c r="SZU31" s="25"/>
      <c r="SZV31" s="25"/>
      <c r="SZW31" s="25"/>
      <c r="SZX31" s="25"/>
      <c r="SZY31" s="25"/>
      <c r="SZZ31" s="25"/>
      <c r="TAA31" s="25"/>
      <c r="TAB31" s="25"/>
      <c r="TAC31" s="25"/>
      <c r="TAD31" s="25"/>
      <c r="TAE31" s="25"/>
      <c r="TAF31" s="25"/>
      <c r="TAG31" s="25"/>
      <c r="TAH31" s="25"/>
      <c r="TAI31" s="25"/>
      <c r="TAJ31" s="25"/>
      <c r="TAK31" s="25"/>
      <c r="TAL31" s="25"/>
      <c r="TAM31" s="25"/>
      <c r="TAN31" s="25"/>
      <c r="TAO31" s="25"/>
      <c r="TAP31" s="25"/>
      <c r="TAQ31" s="25"/>
      <c r="TAR31" s="25"/>
      <c r="TAS31" s="25"/>
      <c r="TAT31" s="25"/>
      <c r="TAU31" s="25"/>
      <c r="TAV31" s="25"/>
      <c r="TAW31" s="25"/>
      <c r="TAX31" s="25"/>
      <c r="TAY31" s="25"/>
      <c r="TAZ31" s="25"/>
      <c r="TBA31" s="25"/>
      <c r="TBB31" s="25"/>
      <c r="TBC31" s="25"/>
      <c r="TBD31" s="25"/>
      <c r="TBE31" s="25"/>
      <c r="TBF31" s="25"/>
      <c r="TBG31" s="25"/>
      <c r="TBH31" s="25"/>
      <c r="TBI31" s="25"/>
      <c r="TBJ31" s="25"/>
      <c r="TBK31" s="25"/>
      <c r="TBL31" s="25"/>
      <c r="TBM31" s="25"/>
      <c r="TBN31" s="25"/>
      <c r="TBO31" s="25"/>
      <c r="TBP31" s="25"/>
      <c r="TBQ31" s="25"/>
      <c r="TBR31" s="25"/>
      <c r="TBS31" s="25"/>
      <c r="TBT31" s="25"/>
      <c r="TBU31" s="25"/>
      <c r="TBV31" s="25"/>
      <c r="TBW31" s="25"/>
      <c r="TBX31" s="25"/>
      <c r="TBY31" s="25"/>
      <c r="TBZ31" s="25"/>
      <c r="TCA31" s="25"/>
      <c r="TCB31" s="25"/>
      <c r="TCC31" s="25"/>
      <c r="TCD31" s="25"/>
      <c r="TCE31" s="25"/>
      <c r="TCF31" s="25"/>
      <c r="TCG31" s="25"/>
      <c r="TCH31" s="25"/>
      <c r="TCI31" s="25"/>
      <c r="TCJ31" s="25"/>
      <c r="TCK31" s="25"/>
      <c r="TCL31" s="25"/>
      <c r="TCM31" s="25"/>
      <c r="TCN31" s="25"/>
      <c r="TCO31" s="25"/>
      <c r="TCP31" s="25"/>
      <c r="TCQ31" s="25"/>
      <c r="TCR31" s="25"/>
      <c r="TCS31" s="25"/>
      <c r="TCT31" s="25"/>
      <c r="TCU31" s="25"/>
      <c r="TCV31" s="25"/>
      <c r="TCW31" s="25"/>
      <c r="TCX31" s="25"/>
      <c r="TCY31" s="25"/>
      <c r="TCZ31" s="25"/>
      <c r="TDA31" s="25"/>
      <c r="TDB31" s="25"/>
      <c r="TDC31" s="25"/>
      <c r="TDD31" s="25"/>
      <c r="TDE31" s="25"/>
      <c r="TDF31" s="25"/>
      <c r="TDG31" s="25"/>
      <c r="TDH31" s="25"/>
      <c r="TDI31" s="25"/>
      <c r="TDJ31" s="25"/>
      <c r="TDK31" s="25"/>
      <c r="TDL31" s="25"/>
      <c r="TDM31" s="25"/>
      <c r="TDN31" s="25"/>
      <c r="TDO31" s="25"/>
      <c r="TDP31" s="25"/>
      <c r="TDQ31" s="25"/>
      <c r="TDR31" s="25"/>
      <c r="TDS31" s="25"/>
      <c r="TDT31" s="25"/>
      <c r="TDU31" s="25"/>
      <c r="TDV31" s="25"/>
      <c r="TDW31" s="25"/>
      <c r="TDX31" s="25"/>
      <c r="TDY31" s="25"/>
      <c r="TDZ31" s="25"/>
      <c r="TEA31" s="25"/>
      <c r="TEB31" s="25"/>
      <c r="TEC31" s="25"/>
      <c r="TED31" s="25"/>
      <c r="TEE31" s="25"/>
      <c r="TEF31" s="25"/>
      <c r="TEG31" s="25"/>
      <c r="TEH31" s="25"/>
      <c r="TEI31" s="25"/>
      <c r="TEJ31" s="25"/>
      <c r="TEK31" s="25"/>
      <c r="TEL31" s="25"/>
      <c r="TEM31" s="25"/>
      <c r="TEN31" s="25"/>
      <c r="TEO31" s="25"/>
      <c r="TEP31" s="25"/>
      <c r="TEQ31" s="25"/>
      <c r="TER31" s="25"/>
      <c r="TES31" s="25"/>
      <c r="TET31" s="25"/>
      <c r="TEU31" s="25"/>
      <c r="TEV31" s="25"/>
      <c r="TEW31" s="25"/>
      <c r="TEX31" s="25"/>
      <c r="TEY31" s="25"/>
      <c r="TEZ31" s="25"/>
      <c r="TFA31" s="25"/>
      <c r="TFB31" s="25"/>
      <c r="TFC31" s="25"/>
      <c r="TFD31" s="25"/>
      <c r="TFE31" s="25"/>
      <c r="TFF31" s="25"/>
      <c r="TFG31" s="25"/>
      <c r="TFH31" s="25"/>
      <c r="TFI31" s="25"/>
      <c r="TFJ31" s="25"/>
      <c r="TFK31" s="25"/>
      <c r="TFL31" s="25"/>
      <c r="TFM31" s="25"/>
      <c r="TFN31" s="25"/>
      <c r="TFO31" s="25"/>
      <c r="TFP31" s="25"/>
      <c r="TFQ31" s="25"/>
      <c r="TFR31" s="25"/>
      <c r="TFS31" s="25"/>
      <c r="TFT31" s="25"/>
      <c r="TFU31" s="25"/>
      <c r="TFV31" s="25"/>
      <c r="TFW31" s="25"/>
      <c r="TFX31" s="25"/>
      <c r="TFY31" s="25"/>
      <c r="TFZ31" s="25"/>
      <c r="TGA31" s="25"/>
      <c r="TGB31" s="25"/>
      <c r="TGC31" s="25"/>
      <c r="TGD31" s="25"/>
      <c r="TGE31" s="25"/>
      <c r="TGF31" s="25"/>
      <c r="TGG31" s="25"/>
      <c r="TGH31" s="25"/>
      <c r="TGI31" s="25"/>
      <c r="TGJ31" s="25"/>
      <c r="TGK31" s="25"/>
      <c r="TGL31" s="25"/>
      <c r="TGM31" s="25"/>
      <c r="TGN31" s="25"/>
      <c r="TGO31" s="25"/>
      <c r="TGP31" s="25"/>
      <c r="TGQ31" s="25"/>
      <c r="TGR31" s="25"/>
      <c r="TGS31" s="25"/>
      <c r="TGT31" s="25"/>
      <c r="TGU31" s="25"/>
      <c r="TGV31" s="25"/>
      <c r="TGW31" s="25"/>
      <c r="TGX31" s="25"/>
      <c r="TGY31" s="25"/>
      <c r="TGZ31" s="25"/>
      <c r="THA31" s="25"/>
      <c r="THB31" s="25"/>
      <c r="THC31" s="25"/>
      <c r="THD31" s="25"/>
      <c r="THE31" s="25"/>
      <c r="THF31" s="25"/>
      <c r="THG31" s="25"/>
      <c r="THH31" s="25"/>
      <c r="THI31" s="25"/>
      <c r="THJ31" s="25"/>
      <c r="THK31" s="25"/>
      <c r="THL31" s="25"/>
      <c r="THM31" s="25"/>
      <c r="THN31" s="25"/>
      <c r="THO31" s="25"/>
      <c r="THP31" s="25"/>
      <c r="THQ31" s="25"/>
      <c r="THR31" s="25"/>
      <c r="THS31" s="25"/>
      <c r="THT31" s="25"/>
      <c r="THU31" s="25"/>
      <c r="THV31" s="25"/>
      <c r="THW31" s="25"/>
      <c r="THX31" s="25"/>
      <c r="THY31" s="25"/>
      <c r="THZ31" s="25"/>
      <c r="TIA31" s="25"/>
      <c r="TIB31" s="25"/>
      <c r="TIC31" s="25"/>
      <c r="TID31" s="25"/>
      <c r="TIE31" s="25"/>
      <c r="TIF31" s="25"/>
      <c r="TIG31" s="25"/>
      <c r="TIH31" s="25"/>
      <c r="TII31" s="25"/>
      <c r="TIJ31" s="25"/>
      <c r="TIK31" s="25"/>
      <c r="TIL31" s="25"/>
      <c r="TIM31" s="25"/>
      <c r="TIN31" s="25"/>
      <c r="TIO31" s="25"/>
      <c r="TIP31" s="25"/>
      <c r="TIQ31" s="25"/>
      <c r="TIR31" s="25"/>
      <c r="TIS31" s="25"/>
      <c r="TIT31" s="25"/>
      <c r="TIU31" s="25"/>
      <c r="TIV31" s="25"/>
      <c r="TIW31" s="25"/>
      <c r="TIX31" s="25"/>
      <c r="TIY31" s="25"/>
      <c r="TIZ31" s="25"/>
      <c r="TJA31" s="25"/>
      <c r="TJB31" s="25"/>
      <c r="TJC31" s="25"/>
      <c r="TJD31" s="25"/>
      <c r="TJE31" s="25"/>
      <c r="TJF31" s="25"/>
      <c r="TJG31" s="25"/>
      <c r="TJH31" s="25"/>
      <c r="TJI31" s="25"/>
      <c r="TJJ31" s="25"/>
      <c r="TJK31" s="25"/>
      <c r="TJL31" s="25"/>
      <c r="TJM31" s="25"/>
      <c r="TJN31" s="25"/>
      <c r="TJO31" s="25"/>
      <c r="TJP31" s="25"/>
      <c r="TJQ31" s="25"/>
      <c r="TJR31" s="25"/>
      <c r="TJS31" s="25"/>
      <c r="TJT31" s="25"/>
      <c r="TJU31" s="25"/>
      <c r="TJV31" s="25"/>
      <c r="TJW31" s="25"/>
      <c r="TJX31" s="25"/>
      <c r="TJY31" s="25"/>
      <c r="TJZ31" s="25"/>
      <c r="TKA31" s="25"/>
      <c r="TKB31" s="25"/>
      <c r="TKC31" s="25"/>
      <c r="TKD31" s="25"/>
      <c r="TKE31" s="25"/>
      <c r="TKF31" s="25"/>
      <c r="TKG31" s="25"/>
      <c r="TKH31" s="25"/>
      <c r="TKI31" s="25"/>
      <c r="TKJ31" s="25"/>
      <c r="TKK31" s="25"/>
      <c r="TKL31" s="25"/>
      <c r="TKM31" s="25"/>
      <c r="TKN31" s="25"/>
      <c r="TKO31" s="25"/>
      <c r="TKP31" s="25"/>
      <c r="TKQ31" s="25"/>
      <c r="TKR31" s="25"/>
      <c r="TKS31" s="25"/>
      <c r="TKT31" s="25"/>
      <c r="TKU31" s="25"/>
      <c r="TKV31" s="25"/>
      <c r="TKW31" s="25"/>
      <c r="TKX31" s="25"/>
      <c r="TKY31" s="25"/>
      <c r="TKZ31" s="25"/>
      <c r="TLA31" s="25"/>
      <c r="TLB31" s="25"/>
      <c r="TLC31" s="25"/>
      <c r="TLD31" s="25"/>
      <c r="TLE31" s="25"/>
      <c r="TLF31" s="25"/>
      <c r="TLG31" s="25"/>
      <c r="TLH31" s="25"/>
      <c r="TLI31" s="25"/>
      <c r="TLJ31" s="25"/>
      <c r="TLK31" s="25"/>
      <c r="TLL31" s="25"/>
      <c r="TLM31" s="25"/>
      <c r="TLN31" s="25"/>
      <c r="TLO31" s="25"/>
      <c r="TLP31" s="25"/>
      <c r="TLQ31" s="25"/>
      <c r="TLR31" s="25"/>
      <c r="TLS31" s="25"/>
      <c r="TLT31" s="25"/>
      <c r="TLU31" s="25"/>
      <c r="TLV31" s="25"/>
      <c r="TLW31" s="25"/>
      <c r="TLX31" s="25"/>
      <c r="TLY31" s="25"/>
      <c r="TLZ31" s="25"/>
      <c r="TMA31" s="25"/>
      <c r="TMB31" s="25"/>
      <c r="TMC31" s="25"/>
      <c r="TMD31" s="25"/>
      <c r="TME31" s="25"/>
      <c r="TMF31" s="25"/>
      <c r="TMG31" s="25"/>
      <c r="TMH31" s="25"/>
      <c r="TMI31" s="25"/>
      <c r="TMJ31" s="25"/>
      <c r="TMK31" s="25"/>
      <c r="TML31" s="25"/>
      <c r="TMM31" s="25"/>
      <c r="TMN31" s="25"/>
      <c r="TMO31" s="25"/>
      <c r="TMP31" s="25"/>
      <c r="TMQ31" s="25"/>
      <c r="TMR31" s="25"/>
      <c r="TMS31" s="25"/>
      <c r="TMT31" s="25"/>
      <c r="TMU31" s="25"/>
      <c r="TMV31" s="25"/>
      <c r="TMW31" s="25"/>
      <c r="TMX31" s="25"/>
      <c r="TMY31" s="25"/>
      <c r="TMZ31" s="25"/>
      <c r="TNA31" s="25"/>
      <c r="TNB31" s="25"/>
      <c r="TNC31" s="25"/>
      <c r="TND31" s="25"/>
      <c r="TNE31" s="25"/>
      <c r="TNF31" s="25"/>
      <c r="TNG31" s="25"/>
      <c r="TNH31" s="25"/>
      <c r="TNI31" s="25"/>
      <c r="TNJ31" s="25"/>
      <c r="TNK31" s="25"/>
      <c r="TNL31" s="25"/>
      <c r="TNM31" s="25"/>
      <c r="TNN31" s="25"/>
      <c r="TNO31" s="25"/>
      <c r="TNP31" s="25"/>
      <c r="TNQ31" s="25"/>
      <c r="TNR31" s="25"/>
      <c r="TNS31" s="25"/>
      <c r="TNT31" s="25"/>
      <c r="TNU31" s="25"/>
      <c r="TNV31" s="25"/>
      <c r="TNW31" s="25"/>
      <c r="TNX31" s="25"/>
      <c r="TNY31" s="25"/>
      <c r="TNZ31" s="25"/>
      <c r="TOA31" s="25"/>
      <c r="TOB31" s="25"/>
      <c r="TOC31" s="25"/>
      <c r="TOD31" s="25"/>
      <c r="TOE31" s="25"/>
      <c r="TOF31" s="25"/>
      <c r="TOG31" s="25"/>
      <c r="TOH31" s="25"/>
      <c r="TOI31" s="25"/>
      <c r="TOJ31" s="25"/>
      <c r="TOK31" s="25"/>
      <c r="TOL31" s="25"/>
      <c r="TOM31" s="25"/>
      <c r="TON31" s="25"/>
      <c r="TOO31" s="25"/>
      <c r="TOP31" s="25"/>
      <c r="TOQ31" s="25"/>
      <c r="TOR31" s="25"/>
      <c r="TOS31" s="25"/>
      <c r="TOT31" s="25"/>
      <c r="TOU31" s="25"/>
      <c r="TOV31" s="25"/>
      <c r="TOW31" s="25"/>
      <c r="TOX31" s="25"/>
      <c r="TOY31" s="25"/>
      <c r="TOZ31" s="25"/>
      <c r="TPA31" s="25"/>
      <c r="TPB31" s="25"/>
      <c r="TPC31" s="25"/>
      <c r="TPD31" s="25"/>
      <c r="TPE31" s="25"/>
      <c r="TPF31" s="25"/>
      <c r="TPG31" s="25"/>
      <c r="TPH31" s="25"/>
      <c r="TPI31" s="25"/>
      <c r="TPJ31" s="25"/>
      <c r="TPK31" s="25"/>
      <c r="TPL31" s="25"/>
      <c r="TPM31" s="25"/>
      <c r="TPN31" s="25"/>
      <c r="TPO31" s="25"/>
      <c r="TPP31" s="25"/>
      <c r="TPQ31" s="25"/>
      <c r="TPR31" s="25"/>
      <c r="TPS31" s="25"/>
      <c r="TPT31" s="25"/>
      <c r="TPU31" s="25"/>
      <c r="TPV31" s="25"/>
      <c r="TPW31" s="25"/>
      <c r="TPX31" s="25"/>
      <c r="TPY31" s="25"/>
      <c r="TPZ31" s="25"/>
      <c r="TQA31" s="25"/>
      <c r="TQB31" s="25"/>
      <c r="TQC31" s="25"/>
      <c r="TQD31" s="25"/>
      <c r="TQE31" s="25"/>
      <c r="TQF31" s="25"/>
      <c r="TQG31" s="25"/>
      <c r="TQH31" s="25"/>
      <c r="TQI31" s="25"/>
      <c r="TQJ31" s="25"/>
      <c r="TQK31" s="25"/>
      <c r="TQL31" s="25"/>
      <c r="TQM31" s="25"/>
      <c r="TQN31" s="25"/>
      <c r="TQO31" s="25"/>
      <c r="TQP31" s="25"/>
      <c r="TQQ31" s="25"/>
      <c r="TQR31" s="25"/>
      <c r="TQS31" s="25"/>
      <c r="TQT31" s="25"/>
      <c r="TQU31" s="25"/>
      <c r="TQV31" s="25"/>
      <c r="TQW31" s="25"/>
      <c r="TQX31" s="25"/>
      <c r="TQY31" s="25"/>
      <c r="TQZ31" s="25"/>
      <c r="TRA31" s="25"/>
      <c r="TRB31" s="25"/>
      <c r="TRC31" s="25"/>
      <c r="TRD31" s="25"/>
      <c r="TRE31" s="25"/>
      <c r="TRF31" s="25"/>
      <c r="TRG31" s="25"/>
      <c r="TRH31" s="25"/>
      <c r="TRI31" s="25"/>
      <c r="TRJ31" s="25"/>
      <c r="TRK31" s="25"/>
      <c r="TRL31" s="25"/>
      <c r="TRM31" s="25"/>
      <c r="TRN31" s="25"/>
      <c r="TRO31" s="25"/>
      <c r="TRP31" s="25"/>
      <c r="TRQ31" s="25"/>
      <c r="TRR31" s="25"/>
      <c r="TRS31" s="25"/>
      <c r="TRT31" s="25"/>
      <c r="TRU31" s="25"/>
      <c r="TRV31" s="25"/>
      <c r="TRW31" s="25"/>
      <c r="TRX31" s="25"/>
      <c r="TRY31" s="25"/>
      <c r="TRZ31" s="25"/>
      <c r="TSA31" s="25"/>
      <c r="TSB31" s="25"/>
      <c r="TSC31" s="25"/>
      <c r="TSD31" s="25"/>
      <c r="TSE31" s="25"/>
      <c r="TSF31" s="25"/>
      <c r="TSG31" s="25"/>
      <c r="TSH31" s="25"/>
      <c r="TSI31" s="25"/>
      <c r="TSJ31" s="25"/>
      <c r="TSK31" s="25"/>
      <c r="TSL31" s="25"/>
      <c r="TSM31" s="25"/>
      <c r="TSN31" s="25"/>
      <c r="TSO31" s="25"/>
      <c r="TSP31" s="25"/>
      <c r="TSQ31" s="25"/>
      <c r="TSR31" s="25"/>
      <c r="TSS31" s="25"/>
      <c r="TST31" s="25"/>
      <c r="TSU31" s="25"/>
      <c r="TSV31" s="25"/>
      <c r="TSW31" s="25"/>
      <c r="TSX31" s="25"/>
      <c r="TSY31" s="25"/>
      <c r="TSZ31" s="25"/>
      <c r="TTA31" s="25"/>
      <c r="TTB31" s="25"/>
      <c r="TTC31" s="25"/>
      <c r="TTD31" s="25"/>
      <c r="TTE31" s="25"/>
      <c r="TTF31" s="25"/>
      <c r="TTG31" s="25"/>
      <c r="TTH31" s="25"/>
      <c r="TTI31" s="25"/>
      <c r="TTJ31" s="25"/>
      <c r="TTK31" s="25"/>
      <c r="TTL31" s="25"/>
      <c r="TTM31" s="25"/>
      <c r="TTN31" s="25"/>
      <c r="TTO31" s="25"/>
      <c r="TTP31" s="25"/>
      <c r="TTQ31" s="25"/>
      <c r="TTR31" s="25"/>
      <c r="TTS31" s="25"/>
      <c r="TTT31" s="25"/>
      <c r="TTU31" s="25"/>
      <c r="TTV31" s="25"/>
      <c r="TTW31" s="25"/>
      <c r="TTX31" s="25"/>
      <c r="TTY31" s="25"/>
      <c r="TTZ31" s="25"/>
      <c r="TUA31" s="25"/>
      <c r="TUB31" s="25"/>
      <c r="TUC31" s="25"/>
      <c r="TUD31" s="25"/>
      <c r="TUE31" s="25"/>
      <c r="TUF31" s="25"/>
      <c r="TUG31" s="25"/>
      <c r="TUH31" s="25"/>
      <c r="TUI31" s="25"/>
      <c r="TUJ31" s="25"/>
      <c r="TUK31" s="25"/>
      <c r="TUL31" s="25"/>
      <c r="TUM31" s="25"/>
      <c r="TUN31" s="25"/>
      <c r="TUO31" s="25"/>
      <c r="TUP31" s="25"/>
      <c r="TUQ31" s="25"/>
      <c r="TUR31" s="25"/>
      <c r="TUS31" s="25"/>
      <c r="TUT31" s="25"/>
      <c r="TUU31" s="25"/>
      <c r="TUV31" s="25"/>
      <c r="TUW31" s="25"/>
      <c r="TUX31" s="25"/>
      <c r="TUY31" s="25"/>
      <c r="TUZ31" s="25"/>
      <c r="TVA31" s="25"/>
      <c r="TVB31" s="25"/>
      <c r="TVC31" s="25"/>
      <c r="TVD31" s="25"/>
      <c r="TVE31" s="25"/>
      <c r="TVF31" s="25"/>
      <c r="TVG31" s="25"/>
      <c r="TVH31" s="25"/>
      <c r="TVI31" s="25"/>
      <c r="TVJ31" s="25"/>
      <c r="TVK31" s="25"/>
      <c r="TVL31" s="25"/>
      <c r="TVM31" s="25"/>
      <c r="TVN31" s="25"/>
      <c r="TVO31" s="25"/>
      <c r="TVP31" s="25"/>
      <c r="TVQ31" s="25"/>
      <c r="TVR31" s="25"/>
      <c r="TVS31" s="25"/>
      <c r="TVT31" s="25"/>
      <c r="TVU31" s="25"/>
      <c r="TVV31" s="25"/>
      <c r="TVW31" s="25"/>
      <c r="TVX31" s="25"/>
      <c r="TVY31" s="25"/>
      <c r="TVZ31" s="25"/>
      <c r="TWA31" s="25"/>
      <c r="TWB31" s="25"/>
      <c r="TWC31" s="25"/>
      <c r="TWD31" s="25"/>
      <c r="TWE31" s="25"/>
      <c r="TWF31" s="25"/>
      <c r="TWG31" s="25"/>
      <c r="TWH31" s="25"/>
      <c r="TWI31" s="25"/>
      <c r="TWJ31" s="25"/>
      <c r="TWK31" s="25"/>
      <c r="TWL31" s="25"/>
      <c r="TWM31" s="25"/>
      <c r="TWN31" s="25"/>
      <c r="TWO31" s="25"/>
      <c r="TWP31" s="25"/>
      <c r="TWQ31" s="25"/>
      <c r="TWR31" s="25"/>
      <c r="TWS31" s="25"/>
      <c r="TWT31" s="25"/>
      <c r="TWU31" s="25"/>
      <c r="TWV31" s="25"/>
      <c r="TWW31" s="25"/>
      <c r="TWX31" s="25"/>
      <c r="TWY31" s="25"/>
      <c r="TWZ31" s="25"/>
      <c r="TXA31" s="25"/>
      <c r="TXB31" s="25"/>
      <c r="TXC31" s="25"/>
      <c r="TXD31" s="25"/>
      <c r="TXE31" s="25"/>
      <c r="TXF31" s="25"/>
      <c r="TXG31" s="25"/>
      <c r="TXH31" s="25"/>
      <c r="TXI31" s="25"/>
      <c r="TXJ31" s="25"/>
      <c r="TXK31" s="25"/>
      <c r="TXL31" s="25"/>
      <c r="TXM31" s="25"/>
      <c r="TXN31" s="25"/>
      <c r="TXO31" s="25"/>
      <c r="TXP31" s="25"/>
      <c r="TXQ31" s="25"/>
      <c r="TXR31" s="25"/>
      <c r="TXS31" s="25"/>
      <c r="TXT31" s="25"/>
      <c r="TXU31" s="25"/>
      <c r="TXV31" s="25"/>
      <c r="TXW31" s="25"/>
      <c r="TXX31" s="25"/>
      <c r="TXY31" s="25"/>
      <c r="TXZ31" s="25"/>
      <c r="TYA31" s="25"/>
      <c r="TYB31" s="25"/>
      <c r="TYC31" s="25"/>
      <c r="TYD31" s="25"/>
      <c r="TYE31" s="25"/>
      <c r="TYF31" s="25"/>
      <c r="TYG31" s="25"/>
      <c r="TYH31" s="25"/>
      <c r="TYI31" s="25"/>
      <c r="TYJ31" s="25"/>
      <c r="TYK31" s="25"/>
      <c r="TYL31" s="25"/>
      <c r="TYM31" s="25"/>
      <c r="TYN31" s="25"/>
      <c r="TYO31" s="25"/>
      <c r="TYP31" s="25"/>
      <c r="TYQ31" s="25"/>
      <c r="TYR31" s="25"/>
      <c r="TYS31" s="25"/>
      <c r="TYT31" s="25"/>
      <c r="TYU31" s="25"/>
      <c r="TYV31" s="25"/>
      <c r="TYW31" s="25"/>
      <c r="TYX31" s="25"/>
      <c r="TYY31" s="25"/>
      <c r="TYZ31" s="25"/>
      <c r="TZA31" s="25"/>
      <c r="TZB31" s="25"/>
      <c r="TZC31" s="25"/>
      <c r="TZD31" s="25"/>
      <c r="TZE31" s="25"/>
      <c r="TZF31" s="25"/>
      <c r="TZG31" s="25"/>
      <c r="TZH31" s="25"/>
      <c r="TZI31" s="25"/>
      <c r="TZJ31" s="25"/>
      <c r="TZK31" s="25"/>
      <c r="TZL31" s="25"/>
      <c r="TZM31" s="25"/>
      <c r="TZN31" s="25"/>
      <c r="TZO31" s="25"/>
      <c r="TZP31" s="25"/>
      <c r="TZQ31" s="25"/>
      <c r="TZR31" s="25"/>
      <c r="TZS31" s="25"/>
      <c r="TZT31" s="25"/>
      <c r="TZU31" s="25"/>
      <c r="TZV31" s="25"/>
      <c r="TZW31" s="25"/>
      <c r="TZX31" s="25"/>
      <c r="TZY31" s="25"/>
      <c r="TZZ31" s="25"/>
      <c r="UAA31" s="25"/>
      <c r="UAB31" s="25"/>
      <c r="UAC31" s="25"/>
      <c r="UAD31" s="25"/>
      <c r="UAE31" s="25"/>
      <c r="UAF31" s="25"/>
      <c r="UAG31" s="25"/>
      <c r="UAH31" s="25"/>
      <c r="UAI31" s="25"/>
      <c r="UAJ31" s="25"/>
      <c r="UAK31" s="25"/>
      <c r="UAL31" s="25"/>
      <c r="UAM31" s="25"/>
      <c r="UAN31" s="25"/>
      <c r="UAO31" s="25"/>
      <c r="UAP31" s="25"/>
      <c r="UAQ31" s="25"/>
      <c r="UAR31" s="25"/>
      <c r="UAS31" s="25"/>
      <c r="UAT31" s="25"/>
      <c r="UAU31" s="25"/>
      <c r="UAV31" s="25"/>
      <c r="UAW31" s="25"/>
      <c r="UAX31" s="25"/>
      <c r="UAY31" s="25"/>
      <c r="UAZ31" s="25"/>
      <c r="UBA31" s="25"/>
      <c r="UBB31" s="25"/>
      <c r="UBC31" s="25"/>
      <c r="UBD31" s="25"/>
      <c r="UBE31" s="25"/>
      <c r="UBF31" s="25"/>
      <c r="UBG31" s="25"/>
      <c r="UBH31" s="25"/>
      <c r="UBI31" s="25"/>
      <c r="UBJ31" s="25"/>
      <c r="UBK31" s="25"/>
      <c r="UBL31" s="25"/>
      <c r="UBM31" s="25"/>
      <c r="UBN31" s="25"/>
      <c r="UBO31" s="25"/>
      <c r="UBP31" s="25"/>
      <c r="UBQ31" s="25"/>
      <c r="UBR31" s="25"/>
      <c r="UBS31" s="25"/>
      <c r="UBT31" s="25"/>
      <c r="UBU31" s="25"/>
      <c r="UBV31" s="25"/>
      <c r="UBW31" s="25"/>
      <c r="UBX31" s="25"/>
      <c r="UBY31" s="25"/>
      <c r="UBZ31" s="25"/>
      <c r="UCA31" s="25"/>
      <c r="UCB31" s="25"/>
      <c r="UCC31" s="25"/>
      <c r="UCD31" s="25"/>
      <c r="UCE31" s="25"/>
      <c r="UCF31" s="25"/>
      <c r="UCG31" s="25"/>
      <c r="UCH31" s="25"/>
      <c r="UCI31" s="25"/>
      <c r="UCJ31" s="25"/>
      <c r="UCK31" s="25"/>
      <c r="UCL31" s="25"/>
      <c r="UCM31" s="25"/>
      <c r="UCN31" s="25"/>
      <c r="UCO31" s="25"/>
      <c r="UCP31" s="25"/>
      <c r="UCQ31" s="25"/>
      <c r="UCR31" s="25"/>
      <c r="UCS31" s="25"/>
      <c r="UCT31" s="25"/>
      <c r="UCU31" s="25"/>
      <c r="UCV31" s="25"/>
      <c r="UCW31" s="25"/>
      <c r="UCX31" s="25"/>
      <c r="UCY31" s="25"/>
      <c r="UCZ31" s="25"/>
      <c r="UDA31" s="25"/>
      <c r="UDB31" s="25"/>
      <c r="UDC31" s="25"/>
      <c r="UDD31" s="25"/>
      <c r="UDE31" s="25"/>
      <c r="UDF31" s="25"/>
      <c r="UDG31" s="25"/>
      <c r="UDH31" s="25"/>
      <c r="UDI31" s="25"/>
      <c r="UDJ31" s="25"/>
      <c r="UDK31" s="25"/>
      <c r="UDL31" s="25"/>
      <c r="UDM31" s="25"/>
      <c r="UDN31" s="25"/>
      <c r="UDO31" s="25"/>
      <c r="UDP31" s="25"/>
      <c r="UDQ31" s="25"/>
      <c r="UDR31" s="25"/>
      <c r="UDS31" s="25"/>
      <c r="UDT31" s="25"/>
      <c r="UDU31" s="25"/>
      <c r="UDV31" s="25"/>
      <c r="UDW31" s="25"/>
      <c r="UDX31" s="25"/>
      <c r="UDY31" s="25"/>
      <c r="UDZ31" s="25"/>
      <c r="UEA31" s="25"/>
      <c r="UEB31" s="25"/>
      <c r="UEC31" s="25"/>
      <c r="UED31" s="25"/>
      <c r="UEE31" s="25"/>
      <c r="UEF31" s="25"/>
      <c r="UEG31" s="25"/>
      <c r="UEH31" s="25"/>
      <c r="UEI31" s="25"/>
      <c r="UEJ31" s="25"/>
      <c r="UEK31" s="25"/>
      <c r="UEL31" s="25"/>
      <c r="UEM31" s="25"/>
      <c r="UEN31" s="25"/>
      <c r="UEO31" s="25"/>
      <c r="UEP31" s="25"/>
      <c r="UEQ31" s="25"/>
      <c r="UER31" s="25"/>
      <c r="UES31" s="25"/>
      <c r="UET31" s="25"/>
      <c r="UEU31" s="25"/>
      <c r="UEV31" s="25"/>
      <c r="UEW31" s="25"/>
      <c r="UEX31" s="25"/>
      <c r="UEY31" s="25"/>
      <c r="UEZ31" s="25"/>
      <c r="UFA31" s="25"/>
      <c r="UFB31" s="25"/>
      <c r="UFC31" s="25"/>
      <c r="UFD31" s="25"/>
      <c r="UFE31" s="25"/>
      <c r="UFF31" s="25"/>
      <c r="UFG31" s="25"/>
      <c r="UFH31" s="25"/>
      <c r="UFI31" s="25"/>
      <c r="UFJ31" s="25"/>
      <c r="UFK31" s="25"/>
      <c r="UFL31" s="25"/>
      <c r="UFM31" s="25"/>
      <c r="UFN31" s="25"/>
      <c r="UFO31" s="25"/>
      <c r="UFP31" s="25"/>
      <c r="UFQ31" s="25"/>
      <c r="UFR31" s="25"/>
      <c r="UFS31" s="25"/>
      <c r="UFT31" s="25"/>
      <c r="UFU31" s="25"/>
      <c r="UFV31" s="25"/>
      <c r="UFW31" s="25"/>
      <c r="UFX31" s="25"/>
      <c r="UFY31" s="25"/>
      <c r="UFZ31" s="25"/>
      <c r="UGA31" s="25"/>
      <c r="UGB31" s="25"/>
      <c r="UGC31" s="25"/>
      <c r="UGD31" s="25"/>
      <c r="UGE31" s="25"/>
      <c r="UGF31" s="25"/>
      <c r="UGG31" s="25"/>
      <c r="UGH31" s="25"/>
      <c r="UGI31" s="25"/>
      <c r="UGJ31" s="25"/>
      <c r="UGK31" s="25"/>
      <c r="UGL31" s="25"/>
      <c r="UGM31" s="25"/>
      <c r="UGN31" s="25"/>
      <c r="UGO31" s="25"/>
      <c r="UGP31" s="25"/>
      <c r="UGQ31" s="25"/>
      <c r="UGR31" s="25"/>
      <c r="UGS31" s="25"/>
      <c r="UGT31" s="25"/>
      <c r="UGU31" s="25"/>
      <c r="UGV31" s="25"/>
      <c r="UGW31" s="25"/>
      <c r="UGX31" s="25"/>
      <c r="UGY31" s="25"/>
      <c r="UGZ31" s="25"/>
      <c r="UHA31" s="25"/>
      <c r="UHB31" s="25"/>
      <c r="UHC31" s="25"/>
      <c r="UHD31" s="25"/>
      <c r="UHE31" s="25"/>
      <c r="UHF31" s="25"/>
      <c r="UHG31" s="25"/>
      <c r="UHH31" s="25"/>
      <c r="UHI31" s="25"/>
      <c r="UHJ31" s="25"/>
      <c r="UHK31" s="25"/>
      <c r="UHL31" s="25"/>
      <c r="UHM31" s="25"/>
      <c r="UHN31" s="25"/>
      <c r="UHO31" s="25"/>
      <c r="UHP31" s="25"/>
      <c r="UHQ31" s="25"/>
      <c r="UHR31" s="25"/>
      <c r="UHS31" s="25"/>
      <c r="UHT31" s="25"/>
      <c r="UHU31" s="25"/>
      <c r="UHV31" s="25"/>
      <c r="UHW31" s="25"/>
      <c r="UHX31" s="25"/>
      <c r="UHY31" s="25"/>
      <c r="UHZ31" s="25"/>
      <c r="UIA31" s="25"/>
      <c r="UIB31" s="25"/>
      <c r="UIC31" s="25"/>
      <c r="UID31" s="25"/>
      <c r="UIE31" s="25"/>
      <c r="UIF31" s="25"/>
      <c r="UIG31" s="25"/>
      <c r="UIH31" s="25"/>
      <c r="UII31" s="25"/>
      <c r="UIJ31" s="25"/>
      <c r="UIK31" s="25"/>
      <c r="UIL31" s="25"/>
      <c r="UIM31" s="25"/>
      <c r="UIN31" s="25"/>
      <c r="UIO31" s="25"/>
      <c r="UIP31" s="25"/>
      <c r="UIQ31" s="25"/>
      <c r="UIR31" s="25"/>
      <c r="UIS31" s="25"/>
      <c r="UIT31" s="25"/>
      <c r="UIU31" s="25"/>
      <c r="UIV31" s="25"/>
      <c r="UIW31" s="25"/>
      <c r="UIX31" s="25"/>
      <c r="UIY31" s="25"/>
      <c r="UIZ31" s="25"/>
      <c r="UJA31" s="25"/>
      <c r="UJB31" s="25"/>
      <c r="UJC31" s="25"/>
      <c r="UJD31" s="25"/>
      <c r="UJE31" s="25"/>
      <c r="UJF31" s="25"/>
      <c r="UJG31" s="25"/>
      <c r="UJH31" s="25"/>
      <c r="UJI31" s="25"/>
      <c r="UJJ31" s="25"/>
      <c r="UJK31" s="25"/>
      <c r="UJL31" s="25"/>
      <c r="UJM31" s="25"/>
      <c r="UJN31" s="25"/>
      <c r="UJO31" s="25"/>
      <c r="UJP31" s="25"/>
      <c r="UJQ31" s="25"/>
      <c r="UJR31" s="25"/>
      <c r="UJS31" s="25"/>
      <c r="UJT31" s="25"/>
      <c r="UJU31" s="25"/>
      <c r="UJV31" s="25"/>
      <c r="UJW31" s="25"/>
      <c r="UJX31" s="25"/>
      <c r="UJY31" s="25"/>
      <c r="UJZ31" s="25"/>
      <c r="UKA31" s="25"/>
      <c r="UKB31" s="25"/>
      <c r="UKC31" s="25"/>
      <c r="UKD31" s="25"/>
      <c r="UKE31" s="25"/>
      <c r="UKF31" s="25"/>
      <c r="UKG31" s="25"/>
      <c r="UKH31" s="25"/>
      <c r="UKI31" s="25"/>
      <c r="UKJ31" s="25"/>
      <c r="UKK31" s="25"/>
      <c r="UKL31" s="25"/>
      <c r="UKM31" s="25"/>
      <c r="UKN31" s="25"/>
      <c r="UKO31" s="25"/>
      <c r="UKP31" s="25"/>
      <c r="UKQ31" s="25"/>
      <c r="UKR31" s="25"/>
      <c r="UKS31" s="25"/>
      <c r="UKT31" s="25"/>
      <c r="UKU31" s="25"/>
      <c r="UKV31" s="25"/>
      <c r="UKW31" s="25"/>
      <c r="UKX31" s="25"/>
      <c r="UKY31" s="25"/>
      <c r="UKZ31" s="25"/>
      <c r="ULA31" s="25"/>
      <c r="ULB31" s="25"/>
      <c r="ULC31" s="25"/>
      <c r="ULD31" s="25"/>
      <c r="ULE31" s="25"/>
      <c r="ULF31" s="25"/>
      <c r="ULG31" s="25"/>
      <c r="ULH31" s="25"/>
      <c r="ULI31" s="25"/>
      <c r="ULJ31" s="25"/>
      <c r="ULK31" s="25"/>
      <c r="ULL31" s="25"/>
      <c r="ULM31" s="25"/>
      <c r="ULN31" s="25"/>
      <c r="ULO31" s="25"/>
      <c r="ULP31" s="25"/>
      <c r="ULQ31" s="25"/>
      <c r="ULR31" s="25"/>
      <c r="ULS31" s="25"/>
      <c r="ULT31" s="25"/>
      <c r="ULU31" s="25"/>
      <c r="ULV31" s="25"/>
      <c r="ULW31" s="25"/>
      <c r="ULX31" s="25"/>
      <c r="ULY31" s="25"/>
      <c r="ULZ31" s="25"/>
      <c r="UMA31" s="25"/>
      <c r="UMB31" s="25"/>
      <c r="UMC31" s="25"/>
      <c r="UMD31" s="25"/>
      <c r="UME31" s="25"/>
      <c r="UMF31" s="25"/>
      <c r="UMG31" s="25"/>
      <c r="UMH31" s="25"/>
      <c r="UMI31" s="25"/>
      <c r="UMJ31" s="25"/>
      <c r="UMK31" s="25"/>
      <c r="UML31" s="25"/>
      <c r="UMM31" s="25"/>
      <c r="UMN31" s="25"/>
      <c r="UMO31" s="25"/>
      <c r="UMP31" s="25"/>
      <c r="UMQ31" s="25"/>
      <c r="UMR31" s="25"/>
      <c r="UMS31" s="25"/>
      <c r="UMT31" s="25"/>
      <c r="UMU31" s="25"/>
      <c r="UMV31" s="25"/>
      <c r="UMW31" s="25"/>
      <c r="UMX31" s="25"/>
      <c r="UMY31" s="25"/>
      <c r="UMZ31" s="25"/>
      <c r="UNA31" s="25"/>
      <c r="UNB31" s="25"/>
      <c r="UNC31" s="25"/>
      <c r="UND31" s="25"/>
      <c r="UNE31" s="25"/>
      <c r="UNF31" s="25"/>
      <c r="UNG31" s="25"/>
      <c r="UNH31" s="25"/>
      <c r="UNI31" s="25"/>
      <c r="UNJ31" s="25"/>
      <c r="UNK31" s="25"/>
      <c r="UNL31" s="25"/>
      <c r="UNM31" s="25"/>
      <c r="UNN31" s="25"/>
      <c r="UNO31" s="25"/>
      <c r="UNP31" s="25"/>
      <c r="UNQ31" s="25"/>
      <c r="UNR31" s="25"/>
      <c r="UNS31" s="25"/>
      <c r="UNT31" s="25"/>
      <c r="UNU31" s="25"/>
      <c r="UNV31" s="25"/>
      <c r="UNW31" s="25"/>
      <c r="UNX31" s="25"/>
      <c r="UNY31" s="25"/>
      <c r="UNZ31" s="25"/>
      <c r="UOA31" s="25"/>
      <c r="UOB31" s="25"/>
      <c r="UOC31" s="25"/>
      <c r="UOD31" s="25"/>
      <c r="UOE31" s="25"/>
      <c r="UOF31" s="25"/>
      <c r="UOG31" s="25"/>
      <c r="UOH31" s="25"/>
      <c r="UOI31" s="25"/>
      <c r="UOJ31" s="25"/>
      <c r="UOK31" s="25"/>
      <c r="UOL31" s="25"/>
      <c r="UOM31" s="25"/>
      <c r="UON31" s="25"/>
      <c r="UOO31" s="25"/>
      <c r="UOP31" s="25"/>
      <c r="UOQ31" s="25"/>
      <c r="UOR31" s="25"/>
      <c r="UOS31" s="25"/>
      <c r="UOT31" s="25"/>
      <c r="UOU31" s="25"/>
      <c r="UOV31" s="25"/>
      <c r="UOW31" s="25"/>
      <c r="UOX31" s="25"/>
      <c r="UOY31" s="25"/>
      <c r="UOZ31" s="25"/>
      <c r="UPA31" s="25"/>
      <c r="UPB31" s="25"/>
      <c r="UPC31" s="25"/>
      <c r="UPD31" s="25"/>
      <c r="UPE31" s="25"/>
      <c r="UPF31" s="25"/>
      <c r="UPG31" s="25"/>
      <c r="UPH31" s="25"/>
      <c r="UPI31" s="25"/>
      <c r="UPJ31" s="25"/>
      <c r="UPK31" s="25"/>
      <c r="UPL31" s="25"/>
      <c r="UPM31" s="25"/>
      <c r="UPN31" s="25"/>
      <c r="UPO31" s="25"/>
      <c r="UPP31" s="25"/>
      <c r="UPQ31" s="25"/>
      <c r="UPR31" s="25"/>
      <c r="UPS31" s="25"/>
      <c r="UPT31" s="25"/>
      <c r="UPU31" s="25"/>
      <c r="UPV31" s="25"/>
      <c r="UPW31" s="25"/>
      <c r="UPX31" s="25"/>
      <c r="UPY31" s="25"/>
      <c r="UPZ31" s="25"/>
      <c r="UQA31" s="25"/>
      <c r="UQB31" s="25"/>
      <c r="UQC31" s="25"/>
      <c r="UQD31" s="25"/>
      <c r="UQE31" s="25"/>
      <c r="UQF31" s="25"/>
      <c r="UQG31" s="25"/>
      <c r="UQH31" s="25"/>
      <c r="UQI31" s="25"/>
      <c r="UQJ31" s="25"/>
      <c r="UQK31" s="25"/>
      <c r="UQL31" s="25"/>
      <c r="UQM31" s="25"/>
      <c r="UQN31" s="25"/>
      <c r="UQO31" s="25"/>
      <c r="UQP31" s="25"/>
      <c r="UQQ31" s="25"/>
      <c r="UQR31" s="25"/>
      <c r="UQS31" s="25"/>
      <c r="UQT31" s="25"/>
      <c r="UQU31" s="25"/>
      <c r="UQV31" s="25"/>
      <c r="UQW31" s="25"/>
      <c r="UQX31" s="25"/>
      <c r="UQY31" s="25"/>
      <c r="UQZ31" s="25"/>
      <c r="URA31" s="25"/>
      <c r="URB31" s="25"/>
      <c r="URC31" s="25"/>
      <c r="URD31" s="25"/>
      <c r="URE31" s="25"/>
      <c r="URF31" s="25"/>
      <c r="URG31" s="25"/>
      <c r="URH31" s="25"/>
      <c r="URI31" s="25"/>
      <c r="URJ31" s="25"/>
      <c r="URK31" s="25"/>
      <c r="URL31" s="25"/>
      <c r="URM31" s="25"/>
      <c r="URN31" s="25"/>
      <c r="URO31" s="25"/>
      <c r="URP31" s="25"/>
      <c r="URQ31" s="25"/>
      <c r="URR31" s="25"/>
      <c r="URS31" s="25"/>
      <c r="URT31" s="25"/>
      <c r="URU31" s="25"/>
      <c r="URV31" s="25"/>
      <c r="URW31" s="25"/>
      <c r="URX31" s="25"/>
      <c r="URY31" s="25"/>
      <c r="URZ31" s="25"/>
      <c r="USA31" s="25"/>
      <c r="USB31" s="25"/>
      <c r="USC31" s="25"/>
      <c r="USD31" s="25"/>
      <c r="USE31" s="25"/>
      <c r="USF31" s="25"/>
      <c r="USG31" s="25"/>
      <c r="USH31" s="25"/>
      <c r="USI31" s="25"/>
      <c r="USJ31" s="25"/>
      <c r="USK31" s="25"/>
      <c r="USL31" s="25"/>
      <c r="USM31" s="25"/>
      <c r="USN31" s="25"/>
      <c r="USO31" s="25"/>
      <c r="USP31" s="25"/>
      <c r="USQ31" s="25"/>
      <c r="USR31" s="25"/>
      <c r="USS31" s="25"/>
      <c r="UST31" s="25"/>
      <c r="USU31" s="25"/>
      <c r="USV31" s="25"/>
      <c r="USW31" s="25"/>
      <c r="USX31" s="25"/>
      <c r="USY31" s="25"/>
      <c r="USZ31" s="25"/>
      <c r="UTA31" s="25"/>
      <c r="UTB31" s="25"/>
      <c r="UTC31" s="25"/>
      <c r="UTD31" s="25"/>
      <c r="UTE31" s="25"/>
      <c r="UTF31" s="25"/>
      <c r="UTG31" s="25"/>
      <c r="UTH31" s="25"/>
      <c r="UTI31" s="25"/>
      <c r="UTJ31" s="25"/>
      <c r="UTK31" s="25"/>
      <c r="UTL31" s="25"/>
      <c r="UTM31" s="25"/>
      <c r="UTN31" s="25"/>
      <c r="UTO31" s="25"/>
      <c r="UTP31" s="25"/>
      <c r="UTQ31" s="25"/>
      <c r="UTR31" s="25"/>
      <c r="UTS31" s="25"/>
      <c r="UTT31" s="25"/>
      <c r="UTU31" s="25"/>
      <c r="UTV31" s="25"/>
      <c r="UTW31" s="25"/>
      <c r="UTX31" s="25"/>
      <c r="UTY31" s="25"/>
      <c r="UTZ31" s="25"/>
      <c r="UUA31" s="25"/>
      <c r="UUB31" s="25"/>
      <c r="UUC31" s="25"/>
      <c r="UUD31" s="25"/>
      <c r="UUE31" s="25"/>
      <c r="UUF31" s="25"/>
      <c r="UUG31" s="25"/>
      <c r="UUH31" s="25"/>
      <c r="UUI31" s="25"/>
      <c r="UUJ31" s="25"/>
      <c r="UUK31" s="25"/>
      <c r="UUL31" s="25"/>
      <c r="UUM31" s="25"/>
      <c r="UUN31" s="25"/>
      <c r="UUO31" s="25"/>
      <c r="UUP31" s="25"/>
      <c r="UUQ31" s="25"/>
      <c r="UUR31" s="25"/>
      <c r="UUS31" s="25"/>
      <c r="UUT31" s="25"/>
      <c r="UUU31" s="25"/>
      <c r="UUV31" s="25"/>
      <c r="UUW31" s="25"/>
      <c r="UUX31" s="25"/>
      <c r="UUY31" s="25"/>
      <c r="UUZ31" s="25"/>
      <c r="UVA31" s="25"/>
      <c r="UVB31" s="25"/>
      <c r="UVC31" s="25"/>
      <c r="UVD31" s="25"/>
      <c r="UVE31" s="25"/>
      <c r="UVF31" s="25"/>
      <c r="UVG31" s="25"/>
      <c r="UVH31" s="25"/>
      <c r="UVI31" s="25"/>
      <c r="UVJ31" s="25"/>
      <c r="UVK31" s="25"/>
      <c r="UVL31" s="25"/>
      <c r="UVM31" s="25"/>
      <c r="UVN31" s="25"/>
      <c r="UVO31" s="25"/>
      <c r="UVP31" s="25"/>
      <c r="UVQ31" s="25"/>
      <c r="UVR31" s="25"/>
      <c r="UVS31" s="25"/>
      <c r="UVT31" s="25"/>
      <c r="UVU31" s="25"/>
      <c r="UVV31" s="25"/>
      <c r="UVW31" s="25"/>
      <c r="UVX31" s="25"/>
      <c r="UVY31" s="25"/>
      <c r="UVZ31" s="25"/>
      <c r="UWA31" s="25"/>
      <c r="UWB31" s="25"/>
      <c r="UWC31" s="25"/>
      <c r="UWD31" s="25"/>
      <c r="UWE31" s="25"/>
      <c r="UWF31" s="25"/>
      <c r="UWG31" s="25"/>
      <c r="UWH31" s="25"/>
      <c r="UWI31" s="25"/>
      <c r="UWJ31" s="25"/>
      <c r="UWK31" s="25"/>
      <c r="UWL31" s="25"/>
      <c r="UWM31" s="25"/>
      <c r="UWN31" s="25"/>
      <c r="UWO31" s="25"/>
      <c r="UWP31" s="25"/>
      <c r="UWQ31" s="25"/>
      <c r="UWR31" s="25"/>
      <c r="UWS31" s="25"/>
      <c r="UWT31" s="25"/>
      <c r="UWU31" s="25"/>
      <c r="UWV31" s="25"/>
      <c r="UWW31" s="25"/>
      <c r="UWX31" s="25"/>
      <c r="UWY31" s="25"/>
      <c r="UWZ31" s="25"/>
      <c r="UXA31" s="25"/>
      <c r="UXB31" s="25"/>
      <c r="UXC31" s="25"/>
      <c r="UXD31" s="25"/>
      <c r="UXE31" s="25"/>
      <c r="UXF31" s="25"/>
      <c r="UXG31" s="25"/>
      <c r="UXH31" s="25"/>
      <c r="UXI31" s="25"/>
      <c r="UXJ31" s="25"/>
      <c r="UXK31" s="25"/>
      <c r="UXL31" s="25"/>
      <c r="UXM31" s="25"/>
      <c r="UXN31" s="25"/>
      <c r="UXO31" s="25"/>
      <c r="UXP31" s="25"/>
      <c r="UXQ31" s="25"/>
      <c r="UXR31" s="25"/>
      <c r="UXS31" s="25"/>
      <c r="UXT31" s="25"/>
      <c r="UXU31" s="25"/>
      <c r="UXV31" s="25"/>
      <c r="UXW31" s="25"/>
      <c r="UXX31" s="25"/>
      <c r="UXY31" s="25"/>
      <c r="UXZ31" s="25"/>
      <c r="UYA31" s="25"/>
      <c r="UYB31" s="25"/>
      <c r="UYC31" s="25"/>
      <c r="UYD31" s="25"/>
      <c r="UYE31" s="25"/>
      <c r="UYF31" s="25"/>
      <c r="UYG31" s="25"/>
      <c r="UYH31" s="25"/>
      <c r="UYI31" s="25"/>
      <c r="UYJ31" s="25"/>
      <c r="UYK31" s="25"/>
      <c r="UYL31" s="25"/>
      <c r="UYM31" s="25"/>
      <c r="UYN31" s="25"/>
      <c r="UYO31" s="25"/>
      <c r="UYP31" s="25"/>
      <c r="UYQ31" s="25"/>
      <c r="UYR31" s="25"/>
      <c r="UYS31" s="25"/>
      <c r="UYT31" s="25"/>
      <c r="UYU31" s="25"/>
      <c r="UYV31" s="25"/>
      <c r="UYW31" s="25"/>
      <c r="UYX31" s="25"/>
      <c r="UYY31" s="25"/>
      <c r="UYZ31" s="25"/>
      <c r="UZA31" s="25"/>
      <c r="UZB31" s="25"/>
      <c r="UZC31" s="25"/>
      <c r="UZD31" s="25"/>
      <c r="UZE31" s="25"/>
      <c r="UZF31" s="25"/>
      <c r="UZG31" s="25"/>
      <c r="UZH31" s="25"/>
      <c r="UZI31" s="25"/>
      <c r="UZJ31" s="25"/>
      <c r="UZK31" s="25"/>
      <c r="UZL31" s="25"/>
      <c r="UZM31" s="25"/>
      <c r="UZN31" s="25"/>
      <c r="UZO31" s="25"/>
      <c r="UZP31" s="25"/>
      <c r="UZQ31" s="25"/>
      <c r="UZR31" s="25"/>
      <c r="UZS31" s="25"/>
      <c r="UZT31" s="25"/>
      <c r="UZU31" s="25"/>
      <c r="UZV31" s="25"/>
      <c r="UZW31" s="25"/>
      <c r="UZX31" s="25"/>
      <c r="UZY31" s="25"/>
      <c r="UZZ31" s="25"/>
      <c r="VAA31" s="25"/>
      <c r="VAB31" s="25"/>
      <c r="VAC31" s="25"/>
      <c r="VAD31" s="25"/>
      <c r="VAE31" s="25"/>
      <c r="VAF31" s="25"/>
      <c r="VAG31" s="25"/>
      <c r="VAH31" s="25"/>
      <c r="VAI31" s="25"/>
      <c r="VAJ31" s="25"/>
      <c r="VAK31" s="25"/>
      <c r="VAL31" s="25"/>
      <c r="VAM31" s="25"/>
      <c r="VAN31" s="25"/>
      <c r="VAO31" s="25"/>
      <c r="VAP31" s="25"/>
      <c r="VAQ31" s="25"/>
      <c r="VAR31" s="25"/>
      <c r="VAS31" s="25"/>
      <c r="VAT31" s="25"/>
      <c r="VAU31" s="25"/>
      <c r="VAV31" s="25"/>
      <c r="VAW31" s="25"/>
      <c r="VAX31" s="25"/>
      <c r="VAY31" s="25"/>
      <c r="VAZ31" s="25"/>
      <c r="VBA31" s="25"/>
      <c r="VBB31" s="25"/>
      <c r="VBC31" s="25"/>
      <c r="VBD31" s="25"/>
      <c r="VBE31" s="25"/>
      <c r="VBF31" s="25"/>
      <c r="VBG31" s="25"/>
      <c r="VBH31" s="25"/>
      <c r="VBI31" s="25"/>
      <c r="VBJ31" s="25"/>
      <c r="VBK31" s="25"/>
      <c r="VBL31" s="25"/>
      <c r="VBM31" s="25"/>
      <c r="VBN31" s="25"/>
      <c r="VBO31" s="25"/>
      <c r="VBP31" s="25"/>
      <c r="VBQ31" s="25"/>
      <c r="VBR31" s="25"/>
      <c r="VBS31" s="25"/>
      <c r="VBT31" s="25"/>
      <c r="VBU31" s="25"/>
      <c r="VBV31" s="25"/>
      <c r="VBW31" s="25"/>
      <c r="VBX31" s="25"/>
      <c r="VBY31" s="25"/>
      <c r="VBZ31" s="25"/>
      <c r="VCA31" s="25"/>
      <c r="VCB31" s="25"/>
      <c r="VCC31" s="25"/>
      <c r="VCD31" s="25"/>
      <c r="VCE31" s="25"/>
      <c r="VCF31" s="25"/>
      <c r="VCG31" s="25"/>
      <c r="VCH31" s="25"/>
      <c r="VCI31" s="25"/>
      <c r="VCJ31" s="25"/>
      <c r="VCK31" s="25"/>
      <c r="VCL31" s="25"/>
      <c r="VCM31" s="25"/>
      <c r="VCN31" s="25"/>
      <c r="VCO31" s="25"/>
      <c r="VCP31" s="25"/>
      <c r="VCQ31" s="25"/>
      <c r="VCR31" s="25"/>
      <c r="VCS31" s="25"/>
      <c r="VCT31" s="25"/>
      <c r="VCU31" s="25"/>
      <c r="VCV31" s="25"/>
      <c r="VCW31" s="25"/>
      <c r="VCX31" s="25"/>
      <c r="VCY31" s="25"/>
      <c r="VCZ31" s="25"/>
      <c r="VDA31" s="25"/>
      <c r="VDB31" s="25"/>
      <c r="VDC31" s="25"/>
      <c r="VDD31" s="25"/>
      <c r="VDE31" s="25"/>
      <c r="VDF31" s="25"/>
      <c r="VDG31" s="25"/>
      <c r="VDH31" s="25"/>
      <c r="VDI31" s="25"/>
      <c r="VDJ31" s="25"/>
      <c r="VDK31" s="25"/>
      <c r="VDL31" s="25"/>
      <c r="VDM31" s="25"/>
      <c r="VDN31" s="25"/>
      <c r="VDO31" s="25"/>
      <c r="VDP31" s="25"/>
      <c r="VDQ31" s="25"/>
      <c r="VDR31" s="25"/>
      <c r="VDS31" s="25"/>
      <c r="VDT31" s="25"/>
      <c r="VDU31" s="25"/>
      <c r="VDV31" s="25"/>
      <c r="VDW31" s="25"/>
      <c r="VDX31" s="25"/>
      <c r="VDY31" s="25"/>
      <c r="VDZ31" s="25"/>
      <c r="VEA31" s="25"/>
      <c r="VEB31" s="25"/>
      <c r="VEC31" s="25"/>
      <c r="VED31" s="25"/>
      <c r="VEE31" s="25"/>
      <c r="VEF31" s="25"/>
      <c r="VEG31" s="25"/>
      <c r="VEH31" s="25"/>
      <c r="VEI31" s="25"/>
      <c r="VEJ31" s="25"/>
      <c r="VEK31" s="25"/>
      <c r="VEL31" s="25"/>
      <c r="VEM31" s="25"/>
      <c r="VEN31" s="25"/>
      <c r="VEO31" s="25"/>
      <c r="VEP31" s="25"/>
      <c r="VEQ31" s="25"/>
      <c r="VER31" s="25"/>
      <c r="VES31" s="25"/>
      <c r="VET31" s="25"/>
      <c r="VEU31" s="25"/>
      <c r="VEV31" s="25"/>
      <c r="VEW31" s="25"/>
      <c r="VEX31" s="25"/>
      <c r="VEY31" s="25"/>
      <c r="VEZ31" s="25"/>
      <c r="VFA31" s="25"/>
      <c r="VFB31" s="25"/>
      <c r="VFC31" s="25"/>
      <c r="VFD31" s="25"/>
      <c r="VFE31" s="25"/>
      <c r="VFF31" s="25"/>
      <c r="VFG31" s="25"/>
      <c r="VFH31" s="25"/>
      <c r="VFI31" s="25"/>
      <c r="VFJ31" s="25"/>
      <c r="VFK31" s="25"/>
      <c r="VFL31" s="25"/>
      <c r="VFM31" s="25"/>
      <c r="VFN31" s="25"/>
      <c r="VFO31" s="25"/>
      <c r="VFP31" s="25"/>
      <c r="VFQ31" s="25"/>
      <c r="VFR31" s="25"/>
      <c r="VFS31" s="25"/>
      <c r="VFT31" s="25"/>
      <c r="VFU31" s="25"/>
      <c r="VFV31" s="25"/>
      <c r="VFW31" s="25"/>
      <c r="VFX31" s="25"/>
      <c r="VFY31" s="25"/>
      <c r="VFZ31" s="25"/>
      <c r="VGA31" s="25"/>
      <c r="VGB31" s="25"/>
      <c r="VGC31" s="25"/>
      <c r="VGD31" s="25"/>
      <c r="VGE31" s="25"/>
      <c r="VGF31" s="25"/>
      <c r="VGG31" s="25"/>
      <c r="VGH31" s="25"/>
      <c r="VGI31" s="25"/>
      <c r="VGJ31" s="25"/>
      <c r="VGK31" s="25"/>
      <c r="VGL31" s="25"/>
      <c r="VGM31" s="25"/>
      <c r="VGN31" s="25"/>
      <c r="VGO31" s="25"/>
      <c r="VGP31" s="25"/>
      <c r="VGQ31" s="25"/>
      <c r="VGR31" s="25"/>
      <c r="VGS31" s="25"/>
      <c r="VGT31" s="25"/>
      <c r="VGU31" s="25"/>
      <c r="VGV31" s="25"/>
      <c r="VGW31" s="25"/>
      <c r="VGX31" s="25"/>
      <c r="VGY31" s="25"/>
      <c r="VGZ31" s="25"/>
      <c r="VHA31" s="25"/>
      <c r="VHB31" s="25"/>
      <c r="VHC31" s="25"/>
      <c r="VHD31" s="25"/>
      <c r="VHE31" s="25"/>
      <c r="VHF31" s="25"/>
      <c r="VHG31" s="25"/>
      <c r="VHH31" s="25"/>
      <c r="VHI31" s="25"/>
      <c r="VHJ31" s="25"/>
      <c r="VHK31" s="25"/>
      <c r="VHL31" s="25"/>
      <c r="VHM31" s="25"/>
      <c r="VHN31" s="25"/>
      <c r="VHO31" s="25"/>
      <c r="VHP31" s="25"/>
      <c r="VHQ31" s="25"/>
      <c r="VHR31" s="25"/>
      <c r="VHS31" s="25"/>
      <c r="VHT31" s="25"/>
      <c r="VHU31" s="25"/>
      <c r="VHV31" s="25"/>
      <c r="VHW31" s="25"/>
      <c r="VHX31" s="25"/>
      <c r="VHY31" s="25"/>
      <c r="VHZ31" s="25"/>
      <c r="VIA31" s="25"/>
      <c r="VIB31" s="25"/>
      <c r="VIC31" s="25"/>
      <c r="VID31" s="25"/>
      <c r="VIE31" s="25"/>
      <c r="VIF31" s="25"/>
      <c r="VIG31" s="25"/>
      <c r="VIH31" s="25"/>
      <c r="VII31" s="25"/>
      <c r="VIJ31" s="25"/>
      <c r="VIK31" s="25"/>
      <c r="VIL31" s="25"/>
      <c r="VIM31" s="25"/>
      <c r="VIN31" s="25"/>
      <c r="VIO31" s="25"/>
      <c r="VIP31" s="25"/>
      <c r="VIQ31" s="25"/>
      <c r="VIR31" s="25"/>
      <c r="VIS31" s="25"/>
      <c r="VIT31" s="25"/>
      <c r="VIU31" s="25"/>
      <c r="VIV31" s="25"/>
      <c r="VIW31" s="25"/>
      <c r="VIX31" s="25"/>
      <c r="VIY31" s="25"/>
      <c r="VIZ31" s="25"/>
      <c r="VJA31" s="25"/>
      <c r="VJB31" s="25"/>
      <c r="VJC31" s="25"/>
      <c r="VJD31" s="25"/>
      <c r="VJE31" s="25"/>
      <c r="VJF31" s="25"/>
      <c r="VJG31" s="25"/>
      <c r="VJH31" s="25"/>
      <c r="VJI31" s="25"/>
      <c r="VJJ31" s="25"/>
      <c r="VJK31" s="25"/>
      <c r="VJL31" s="25"/>
      <c r="VJM31" s="25"/>
      <c r="VJN31" s="25"/>
      <c r="VJO31" s="25"/>
      <c r="VJP31" s="25"/>
      <c r="VJQ31" s="25"/>
      <c r="VJR31" s="25"/>
      <c r="VJS31" s="25"/>
      <c r="VJT31" s="25"/>
      <c r="VJU31" s="25"/>
      <c r="VJV31" s="25"/>
      <c r="VJW31" s="25"/>
      <c r="VJX31" s="25"/>
      <c r="VJY31" s="25"/>
      <c r="VJZ31" s="25"/>
      <c r="VKA31" s="25"/>
      <c r="VKB31" s="25"/>
      <c r="VKC31" s="25"/>
      <c r="VKD31" s="25"/>
      <c r="VKE31" s="25"/>
      <c r="VKF31" s="25"/>
      <c r="VKG31" s="25"/>
      <c r="VKH31" s="25"/>
      <c r="VKI31" s="25"/>
      <c r="VKJ31" s="25"/>
      <c r="VKK31" s="25"/>
      <c r="VKL31" s="25"/>
      <c r="VKM31" s="25"/>
      <c r="VKN31" s="25"/>
      <c r="VKO31" s="25"/>
      <c r="VKP31" s="25"/>
      <c r="VKQ31" s="25"/>
      <c r="VKR31" s="25"/>
      <c r="VKS31" s="25"/>
      <c r="VKT31" s="25"/>
      <c r="VKU31" s="25"/>
      <c r="VKV31" s="25"/>
      <c r="VKW31" s="25"/>
      <c r="VKX31" s="25"/>
      <c r="VKY31" s="25"/>
      <c r="VKZ31" s="25"/>
      <c r="VLA31" s="25"/>
      <c r="VLB31" s="25"/>
      <c r="VLC31" s="25"/>
      <c r="VLD31" s="25"/>
      <c r="VLE31" s="25"/>
      <c r="VLF31" s="25"/>
      <c r="VLG31" s="25"/>
      <c r="VLH31" s="25"/>
      <c r="VLI31" s="25"/>
      <c r="VLJ31" s="25"/>
      <c r="VLK31" s="25"/>
      <c r="VLL31" s="25"/>
      <c r="VLM31" s="25"/>
      <c r="VLN31" s="25"/>
      <c r="VLO31" s="25"/>
      <c r="VLP31" s="25"/>
      <c r="VLQ31" s="25"/>
      <c r="VLR31" s="25"/>
      <c r="VLS31" s="25"/>
      <c r="VLT31" s="25"/>
      <c r="VLU31" s="25"/>
      <c r="VLV31" s="25"/>
      <c r="VLW31" s="25"/>
      <c r="VLX31" s="25"/>
      <c r="VLY31" s="25"/>
      <c r="VLZ31" s="25"/>
      <c r="VMA31" s="25"/>
      <c r="VMB31" s="25"/>
      <c r="VMC31" s="25"/>
      <c r="VMD31" s="25"/>
      <c r="VME31" s="25"/>
      <c r="VMF31" s="25"/>
      <c r="VMG31" s="25"/>
      <c r="VMH31" s="25"/>
      <c r="VMI31" s="25"/>
      <c r="VMJ31" s="25"/>
      <c r="VMK31" s="25"/>
      <c r="VML31" s="25"/>
      <c r="VMM31" s="25"/>
      <c r="VMN31" s="25"/>
      <c r="VMO31" s="25"/>
      <c r="VMP31" s="25"/>
      <c r="VMQ31" s="25"/>
      <c r="VMR31" s="25"/>
      <c r="VMS31" s="25"/>
      <c r="VMT31" s="25"/>
      <c r="VMU31" s="25"/>
      <c r="VMV31" s="25"/>
      <c r="VMW31" s="25"/>
      <c r="VMX31" s="25"/>
      <c r="VMY31" s="25"/>
      <c r="VMZ31" s="25"/>
      <c r="VNA31" s="25"/>
      <c r="VNB31" s="25"/>
      <c r="VNC31" s="25"/>
      <c r="VND31" s="25"/>
      <c r="VNE31" s="25"/>
      <c r="VNF31" s="25"/>
      <c r="VNG31" s="25"/>
      <c r="VNH31" s="25"/>
      <c r="VNI31" s="25"/>
      <c r="VNJ31" s="25"/>
      <c r="VNK31" s="25"/>
      <c r="VNL31" s="25"/>
      <c r="VNM31" s="25"/>
      <c r="VNN31" s="25"/>
      <c r="VNO31" s="25"/>
      <c r="VNP31" s="25"/>
      <c r="VNQ31" s="25"/>
      <c r="VNR31" s="25"/>
      <c r="VNS31" s="25"/>
      <c r="VNT31" s="25"/>
      <c r="VNU31" s="25"/>
      <c r="VNV31" s="25"/>
      <c r="VNW31" s="25"/>
      <c r="VNX31" s="25"/>
      <c r="VNY31" s="25"/>
      <c r="VNZ31" s="25"/>
      <c r="VOA31" s="25"/>
      <c r="VOB31" s="25"/>
      <c r="VOC31" s="25"/>
      <c r="VOD31" s="25"/>
      <c r="VOE31" s="25"/>
      <c r="VOF31" s="25"/>
      <c r="VOG31" s="25"/>
      <c r="VOH31" s="25"/>
      <c r="VOI31" s="25"/>
      <c r="VOJ31" s="25"/>
      <c r="VOK31" s="25"/>
      <c r="VOL31" s="25"/>
      <c r="VOM31" s="25"/>
      <c r="VON31" s="25"/>
      <c r="VOO31" s="25"/>
      <c r="VOP31" s="25"/>
      <c r="VOQ31" s="25"/>
      <c r="VOR31" s="25"/>
      <c r="VOS31" s="25"/>
      <c r="VOT31" s="25"/>
      <c r="VOU31" s="25"/>
      <c r="VOV31" s="25"/>
      <c r="VOW31" s="25"/>
      <c r="VOX31" s="25"/>
      <c r="VOY31" s="25"/>
      <c r="VOZ31" s="25"/>
      <c r="VPA31" s="25"/>
      <c r="VPB31" s="25"/>
      <c r="VPC31" s="25"/>
      <c r="VPD31" s="25"/>
      <c r="VPE31" s="25"/>
      <c r="VPF31" s="25"/>
      <c r="VPG31" s="25"/>
      <c r="VPH31" s="25"/>
      <c r="VPI31" s="25"/>
      <c r="VPJ31" s="25"/>
      <c r="VPK31" s="25"/>
      <c r="VPL31" s="25"/>
      <c r="VPM31" s="25"/>
      <c r="VPN31" s="25"/>
      <c r="VPO31" s="25"/>
      <c r="VPP31" s="25"/>
      <c r="VPQ31" s="25"/>
      <c r="VPR31" s="25"/>
      <c r="VPS31" s="25"/>
      <c r="VPT31" s="25"/>
      <c r="VPU31" s="25"/>
      <c r="VPV31" s="25"/>
      <c r="VPW31" s="25"/>
      <c r="VPX31" s="25"/>
      <c r="VPY31" s="25"/>
      <c r="VPZ31" s="25"/>
      <c r="VQA31" s="25"/>
      <c r="VQB31" s="25"/>
      <c r="VQC31" s="25"/>
      <c r="VQD31" s="25"/>
      <c r="VQE31" s="25"/>
      <c r="VQF31" s="25"/>
      <c r="VQG31" s="25"/>
      <c r="VQH31" s="25"/>
      <c r="VQI31" s="25"/>
      <c r="VQJ31" s="25"/>
      <c r="VQK31" s="25"/>
      <c r="VQL31" s="25"/>
      <c r="VQM31" s="25"/>
      <c r="VQN31" s="25"/>
      <c r="VQO31" s="25"/>
      <c r="VQP31" s="25"/>
      <c r="VQQ31" s="25"/>
      <c r="VQR31" s="25"/>
      <c r="VQS31" s="25"/>
      <c r="VQT31" s="25"/>
      <c r="VQU31" s="25"/>
      <c r="VQV31" s="25"/>
      <c r="VQW31" s="25"/>
      <c r="VQX31" s="25"/>
      <c r="VQY31" s="25"/>
      <c r="VQZ31" s="25"/>
      <c r="VRA31" s="25"/>
      <c r="VRB31" s="25"/>
      <c r="VRC31" s="25"/>
      <c r="VRD31" s="25"/>
      <c r="VRE31" s="25"/>
      <c r="VRF31" s="25"/>
      <c r="VRG31" s="25"/>
      <c r="VRH31" s="25"/>
      <c r="VRI31" s="25"/>
      <c r="VRJ31" s="25"/>
      <c r="VRK31" s="25"/>
      <c r="VRL31" s="25"/>
      <c r="VRM31" s="25"/>
      <c r="VRN31" s="25"/>
      <c r="VRO31" s="25"/>
      <c r="VRP31" s="25"/>
      <c r="VRQ31" s="25"/>
      <c r="VRR31" s="25"/>
      <c r="VRS31" s="25"/>
      <c r="VRT31" s="25"/>
      <c r="VRU31" s="25"/>
      <c r="VRV31" s="25"/>
      <c r="VRW31" s="25"/>
      <c r="VRX31" s="25"/>
      <c r="VRY31" s="25"/>
      <c r="VRZ31" s="25"/>
      <c r="VSA31" s="25"/>
      <c r="VSB31" s="25"/>
      <c r="VSC31" s="25"/>
      <c r="VSD31" s="25"/>
      <c r="VSE31" s="25"/>
      <c r="VSF31" s="25"/>
      <c r="VSG31" s="25"/>
      <c r="VSH31" s="25"/>
      <c r="VSI31" s="25"/>
      <c r="VSJ31" s="25"/>
      <c r="VSK31" s="25"/>
      <c r="VSL31" s="25"/>
      <c r="VSM31" s="25"/>
      <c r="VSN31" s="25"/>
      <c r="VSO31" s="25"/>
      <c r="VSP31" s="25"/>
      <c r="VSQ31" s="25"/>
      <c r="VSR31" s="25"/>
      <c r="VSS31" s="25"/>
      <c r="VST31" s="25"/>
      <c r="VSU31" s="25"/>
      <c r="VSV31" s="25"/>
      <c r="VSW31" s="25"/>
      <c r="VSX31" s="25"/>
      <c r="VSY31" s="25"/>
      <c r="VSZ31" s="25"/>
      <c r="VTA31" s="25"/>
      <c r="VTB31" s="25"/>
      <c r="VTC31" s="25"/>
      <c r="VTD31" s="25"/>
      <c r="VTE31" s="25"/>
      <c r="VTF31" s="25"/>
      <c r="VTG31" s="25"/>
      <c r="VTH31" s="25"/>
      <c r="VTI31" s="25"/>
      <c r="VTJ31" s="25"/>
      <c r="VTK31" s="25"/>
      <c r="VTL31" s="25"/>
      <c r="VTM31" s="25"/>
      <c r="VTN31" s="25"/>
      <c r="VTO31" s="25"/>
      <c r="VTP31" s="25"/>
      <c r="VTQ31" s="25"/>
      <c r="VTR31" s="25"/>
      <c r="VTS31" s="25"/>
      <c r="VTT31" s="25"/>
      <c r="VTU31" s="25"/>
      <c r="VTV31" s="25"/>
      <c r="VTW31" s="25"/>
      <c r="VTX31" s="25"/>
      <c r="VTY31" s="25"/>
      <c r="VTZ31" s="25"/>
      <c r="VUA31" s="25"/>
      <c r="VUB31" s="25"/>
      <c r="VUC31" s="25"/>
      <c r="VUD31" s="25"/>
      <c r="VUE31" s="25"/>
      <c r="VUF31" s="25"/>
      <c r="VUG31" s="25"/>
      <c r="VUH31" s="25"/>
      <c r="VUI31" s="25"/>
      <c r="VUJ31" s="25"/>
      <c r="VUK31" s="25"/>
      <c r="VUL31" s="25"/>
      <c r="VUM31" s="25"/>
      <c r="VUN31" s="25"/>
      <c r="VUO31" s="25"/>
      <c r="VUP31" s="25"/>
      <c r="VUQ31" s="25"/>
      <c r="VUR31" s="25"/>
      <c r="VUS31" s="25"/>
      <c r="VUT31" s="25"/>
      <c r="VUU31" s="25"/>
      <c r="VUV31" s="25"/>
      <c r="VUW31" s="25"/>
      <c r="VUX31" s="25"/>
      <c r="VUY31" s="25"/>
      <c r="VUZ31" s="25"/>
      <c r="VVA31" s="25"/>
      <c r="VVB31" s="25"/>
      <c r="VVC31" s="25"/>
      <c r="VVD31" s="25"/>
      <c r="VVE31" s="25"/>
      <c r="VVF31" s="25"/>
      <c r="VVG31" s="25"/>
      <c r="VVH31" s="25"/>
      <c r="VVI31" s="25"/>
      <c r="VVJ31" s="25"/>
      <c r="VVK31" s="25"/>
      <c r="VVL31" s="25"/>
      <c r="VVM31" s="25"/>
      <c r="VVN31" s="25"/>
      <c r="VVO31" s="25"/>
      <c r="VVP31" s="25"/>
      <c r="VVQ31" s="25"/>
      <c r="VVR31" s="25"/>
      <c r="VVS31" s="25"/>
      <c r="VVT31" s="25"/>
      <c r="VVU31" s="25"/>
      <c r="VVV31" s="25"/>
      <c r="VVW31" s="25"/>
      <c r="VVX31" s="25"/>
      <c r="VVY31" s="25"/>
      <c r="VVZ31" s="25"/>
      <c r="VWA31" s="25"/>
      <c r="VWB31" s="25"/>
      <c r="VWC31" s="25"/>
      <c r="VWD31" s="25"/>
      <c r="VWE31" s="25"/>
      <c r="VWF31" s="25"/>
      <c r="VWG31" s="25"/>
      <c r="VWH31" s="25"/>
      <c r="VWI31" s="25"/>
      <c r="VWJ31" s="25"/>
      <c r="VWK31" s="25"/>
      <c r="VWL31" s="25"/>
      <c r="VWM31" s="25"/>
      <c r="VWN31" s="25"/>
      <c r="VWO31" s="25"/>
      <c r="VWP31" s="25"/>
      <c r="VWQ31" s="25"/>
      <c r="VWR31" s="25"/>
      <c r="VWS31" s="25"/>
      <c r="VWT31" s="25"/>
      <c r="VWU31" s="25"/>
      <c r="VWV31" s="25"/>
      <c r="VWW31" s="25"/>
      <c r="VWX31" s="25"/>
      <c r="VWY31" s="25"/>
      <c r="VWZ31" s="25"/>
      <c r="VXA31" s="25"/>
      <c r="VXB31" s="25"/>
      <c r="VXC31" s="25"/>
      <c r="VXD31" s="25"/>
      <c r="VXE31" s="25"/>
      <c r="VXF31" s="25"/>
      <c r="VXG31" s="25"/>
      <c r="VXH31" s="25"/>
      <c r="VXI31" s="25"/>
      <c r="VXJ31" s="25"/>
      <c r="VXK31" s="25"/>
      <c r="VXL31" s="25"/>
      <c r="VXM31" s="25"/>
      <c r="VXN31" s="25"/>
      <c r="VXO31" s="25"/>
      <c r="VXP31" s="25"/>
      <c r="VXQ31" s="25"/>
      <c r="VXR31" s="25"/>
      <c r="VXS31" s="25"/>
      <c r="VXT31" s="25"/>
      <c r="VXU31" s="25"/>
      <c r="VXV31" s="25"/>
      <c r="VXW31" s="25"/>
      <c r="VXX31" s="25"/>
      <c r="VXY31" s="25"/>
      <c r="VXZ31" s="25"/>
      <c r="VYA31" s="25"/>
      <c r="VYB31" s="25"/>
      <c r="VYC31" s="25"/>
      <c r="VYD31" s="25"/>
      <c r="VYE31" s="25"/>
      <c r="VYF31" s="25"/>
      <c r="VYG31" s="25"/>
      <c r="VYH31" s="25"/>
      <c r="VYI31" s="25"/>
      <c r="VYJ31" s="25"/>
      <c r="VYK31" s="25"/>
      <c r="VYL31" s="25"/>
      <c r="VYM31" s="25"/>
      <c r="VYN31" s="25"/>
      <c r="VYO31" s="25"/>
      <c r="VYP31" s="25"/>
      <c r="VYQ31" s="25"/>
      <c r="VYR31" s="25"/>
      <c r="VYS31" s="25"/>
      <c r="VYT31" s="25"/>
      <c r="VYU31" s="25"/>
      <c r="VYV31" s="25"/>
      <c r="VYW31" s="25"/>
      <c r="VYX31" s="25"/>
      <c r="VYY31" s="25"/>
      <c r="VYZ31" s="25"/>
      <c r="VZA31" s="25"/>
      <c r="VZB31" s="25"/>
      <c r="VZC31" s="25"/>
      <c r="VZD31" s="25"/>
      <c r="VZE31" s="25"/>
      <c r="VZF31" s="25"/>
      <c r="VZG31" s="25"/>
      <c r="VZH31" s="25"/>
      <c r="VZI31" s="25"/>
      <c r="VZJ31" s="25"/>
      <c r="VZK31" s="25"/>
      <c r="VZL31" s="25"/>
      <c r="VZM31" s="25"/>
      <c r="VZN31" s="25"/>
      <c r="VZO31" s="25"/>
      <c r="VZP31" s="25"/>
      <c r="VZQ31" s="25"/>
      <c r="VZR31" s="25"/>
      <c r="VZS31" s="25"/>
      <c r="VZT31" s="25"/>
      <c r="VZU31" s="25"/>
      <c r="VZV31" s="25"/>
      <c r="VZW31" s="25"/>
      <c r="VZX31" s="25"/>
      <c r="VZY31" s="25"/>
      <c r="VZZ31" s="25"/>
      <c r="WAA31" s="25"/>
      <c r="WAB31" s="25"/>
      <c r="WAC31" s="25"/>
      <c r="WAD31" s="25"/>
      <c r="WAE31" s="25"/>
      <c r="WAF31" s="25"/>
      <c r="WAG31" s="25"/>
      <c r="WAH31" s="25"/>
      <c r="WAI31" s="25"/>
      <c r="WAJ31" s="25"/>
      <c r="WAK31" s="25"/>
      <c r="WAL31" s="25"/>
      <c r="WAM31" s="25"/>
      <c r="WAN31" s="25"/>
      <c r="WAO31" s="25"/>
      <c r="WAP31" s="25"/>
      <c r="WAQ31" s="25"/>
      <c r="WAR31" s="25"/>
      <c r="WAS31" s="25"/>
      <c r="WAT31" s="25"/>
      <c r="WAU31" s="25"/>
      <c r="WAV31" s="25"/>
      <c r="WAW31" s="25"/>
      <c r="WAX31" s="25"/>
      <c r="WAY31" s="25"/>
      <c r="WAZ31" s="25"/>
      <c r="WBA31" s="25"/>
      <c r="WBB31" s="25"/>
      <c r="WBC31" s="25"/>
      <c r="WBD31" s="25"/>
      <c r="WBE31" s="25"/>
      <c r="WBF31" s="25"/>
      <c r="WBG31" s="25"/>
      <c r="WBH31" s="25"/>
      <c r="WBI31" s="25"/>
      <c r="WBJ31" s="25"/>
      <c r="WBK31" s="25"/>
      <c r="WBL31" s="25"/>
      <c r="WBM31" s="25"/>
      <c r="WBN31" s="25"/>
      <c r="WBO31" s="25"/>
      <c r="WBP31" s="25"/>
      <c r="WBQ31" s="25"/>
      <c r="WBR31" s="25"/>
      <c r="WBS31" s="25"/>
      <c r="WBT31" s="25"/>
      <c r="WBU31" s="25"/>
      <c r="WBV31" s="25"/>
      <c r="WBW31" s="25"/>
      <c r="WBX31" s="25"/>
      <c r="WBY31" s="25"/>
      <c r="WBZ31" s="25"/>
      <c r="WCA31" s="25"/>
      <c r="WCB31" s="25"/>
      <c r="WCC31" s="25"/>
      <c r="WCD31" s="25"/>
      <c r="WCE31" s="25"/>
      <c r="WCF31" s="25"/>
      <c r="WCG31" s="25"/>
      <c r="WCH31" s="25"/>
      <c r="WCI31" s="25"/>
      <c r="WCJ31" s="25"/>
      <c r="WCK31" s="25"/>
      <c r="WCL31" s="25"/>
      <c r="WCM31" s="25"/>
      <c r="WCN31" s="25"/>
      <c r="WCO31" s="25"/>
      <c r="WCP31" s="25"/>
      <c r="WCQ31" s="25"/>
      <c r="WCR31" s="25"/>
      <c r="WCS31" s="25"/>
      <c r="WCT31" s="25"/>
      <c r="WCU31" s="25"/>
      <c r="WCV31" s="25"/>
      <c r="WCW31" s="25"/>
      <c r="WCX31" s="25"/>
      <c r="WCY31" s="25"/>
      <c r="WCZ31" s="25"/>
      <c r="WDA31" s="25"/>
      <c r="WDB31" s="25"/>
      <c r="WDC31" s="25"/>
      <c r="WDD31" s="25"/>
      <c r="WDE31" s="25"/>
      <c r="WDF31" s="25"/>
      <c r="WDG31" s="25"/>
      <c r="WDH31" s="25"/>
      <c r="WDI31" s="25"/>
      <c r="WDJ31" s="25"/>
      <c r="WDK31" s="25"/>
      <c r="WDL31" s="25"/>
      <c r="WDM31" s="25"/>
      <c r="WDN31" s="25"/>
      <c r="WDO31" s="25"/>
      <c r="WDP31" s="25"/>
      <c r="WDQ31" s="25"/>
      <c r="WDR31" s="25"/>
      <c r="WDS31" s="25"/>
      <c r="WDT31" s="25"/>
      <c r="WDU31" s="25"/>
      <c r="WDV31" s="25"/>
      <c r="WDW31" s="25"/>
      <c r="WDX31" s="25"/>
      <c r="WDY31" s="25"/>
      <c r="WDZ31" s="25"/>
      <c r="WEA31" s="25"/>
      <c r="WEB31" s="25"/>
      <c r="WEC31" s="25"/>
      <c r="WED31" s="25"/>
      <c r="WEE31" s="25"/>
      <c r="WEF31" s="25"/>
      <c r="WEG31" s="25"/>
      <c r="WEH31" s="25"/>
      <c r="WEI31" s="25"/>
      <c r="WEJ31" s="25"/>
      <c r="WEK31" s="25"/>
      <c r="WEL31" s="25"/>
      <c r="WEM31" s="25"/>
      <c r="WEN31" s="25"/>
      <c r="WEO31" s="25"/>
      <c r="WEP31" s="25"/>
      <c r="WEQ31" s="25"/>
      <c r="WER31" s="25"/>
      <c r="WES31" s="25"/>
      <c r="WET31" s="25"/>
      <c r="WEU31" s="25"/>
      <c r="WEV31" s="25"/>
      <c r="WEW31" s="25"/>
      <c r="WEX31" s="25"/>
      <c r="WEY31" s="25"/>
      <c r="WEZ31" s="25"/>
      <c r="WFA31" s="25"/>
      <c r="WFB31" s="25"/>
      <c r="WFC31" s="25"/>
      <c r="WFD31" s="25"/>
      <c r="WFE31" s="25"/>
      <c r="WFF31" s="25"/>
      <c r="WFG31" s="25"/>
      <c r="WFH31" s="25"/>
      <c r="WFI31" s="25"/>
      <c r="WFJ31" s="25"/>
      <c r="WFK31" s="25"/>
      <c r="WFL31" s="25"/>
      <c r="WFM31" s="25"/>
      <c r="WFN31" s="25"/>
      <c r="WFO31" s="25"/>
      <c r="WFP31" s="25"/>
      <c r="WFQ31" s="25"/>
      <c r="WFR31" s="25"/>
      <c r="WFS31" s="25"/>
      <c r="WFT31" s="25"/>
      <c r="WFU31" s="25"/>
      <c r="WFV31" s="25"/>
      <c r="WFW31" s="25"/>
      <c r="WFX31" s="25"/>
      <c r="WFY31" s="25"/>
      <c r="WFZ31" s="25"/>
      <c r="WGA31" s="25"/>
      <c r="WGB31" s="25"/>
      <c r="WGC31" s="25"/>
      <c r="WGD31" s="25"/>
      <c r="WGE31" s="25"/>
      <c r="WGF31" s="25"/>
      <c r="WGG31" s="25"/>
      <c r="WGH31" s="25"/>
      <c r="WGI31" s="25"/>
      <c r="WGJ31" s="25"/>
      <c r="WGK31" s="25"/>
      <c r="WGL31" s="25"/>
      <c r="WGM31" s="25"/>
      <c r="WGN31" s="25"/>
      <c r="WGO31" s="25"/>
      <c r="WGP31" s="25"/>
      <c r="WGQ31" s="25"/>
      <c r="WGR31" s="25"/>
      <c r="WGS31" s="25"/>
      <c r="WGT31" s="25"/>
      <c r="WGU31" s="25"/>
      <c r="WGV31" s="25"/>
      <c r="WGW31" s="25"/>
      <c r="WGX31" s="25"/>
      <c r="WGY31" s="25"/>
      <c r="WGZ31" s="25"/>
      <c r="WHA31" s="25"/>
      <c r="WHB31" s="25"/>
      <c r="WHC31" s="25"/>
      <c r="WHD31" s="25"/>
      <c r="WHE31" s="25"/>
      <c r="WHF31" s="25"/>
      <c r="WHG31" s="25"/>
      <c r="WHH31" s="25"/>
      <c r="WHI31" s="25"/>
      <c r="WHJ31" s="25"/>
      <c r="WHK31" s="25"/>
      <c r="WHL31" s="25"/>
      <c r="WHM31" s="25"/>
      <c r="WHN31" s="25"/>
      <c r="WHO31" s="25"/>
      <c r="WHP31" s="25"/>
      <c r="WHQ31" s="25"/>
      <c r="WHR31" s="25"/>
      <c r="WHS31" s="25"/>
      <c r="WHT31" s="25"/>
      <c r="WHU31" s="25"/>
      <c r="WHV31" s="25"/>
      <c r="WHW31" s="25"/>
      <c r="WHX31" s="25"/>
      <c r="WHY31" s="25"/>
      <c r="WHZ31" s="25"/>
      <c r="WIA31" s="25"/>
      <c r="WIB31" s="25"/>
      <c r="WIC31" s="25"/>
      <c r="WID31" s="25"/>
      <c r="WIE31" s="25"/>
      <c r="WIF31" s="25"/>
      <c r="WIG31" s="25"/>
      <c r="WIH31" s="25"/>
      <c r="WII31" s="25"/>
      <c r="WIJ31" s="25"/>
      <c r="WIK31" s="25"/>
      <c r="WIL31" s="25"/>
      <c r="WIM31" s="25"/>
      <c r="WIN31" s="25"/>
      <c r="WIO31" s="25"/>
      <c r="WIP31" s="25"/>
      <c r="WIQ31" s="25"/>
      <c r="WIR31" s="25"/>
      <c r="WIS31" s="25"/>
      <c r="WIT31" s="25"/>
      <c r="WIU31" s="25"/>
      <c r="WIV31" s="25"/>
      <c r="WIW31" s="25"/>
      <c r="WIX31" s="25"/>
      <c r="WIY31" s="25"/>
      <c r="WIZ31" s="25"/>
      <c r="WJA31" s="25"/>
      <c r="WJB31" s="25"/>
      <c r="WJC31" s="25"/>
      <c r="WJD31" s="25"/>
      <c r="WJE31" s="25"/>
      <c r="WJF31" s="25"/>
      <c r="WJG31" s="25"/>
      <c r="WJH31" s="25"/>
      <c r="WJI31" s="25"/>
      <c r="WJJ31" s="25"/>
      <c r="WJK31" s="25"/>
      <c r="WJL31" s="25"/>
      <c r="WJM31" s="25"/>
      <c r="WJN31" s="25"/>
      <c r="WJO31" s="25"/>
      <c r="WJP31" s="25"/>
      <c r="WJQ31" s="25"/>
      <c r="WJR31" s="25"/>
      <c r="WJS31" s="25"/>
      <c r="WJT31" s="25"/>
      <c r="WJU31" s="25"/>
      <c r="WJV31" s="25"/>
      <c r="WJW31" s="25"/>
      <c r="WJX31" s="25"/>
      <c r="WJY31" s="25"/>
      <c r="WJZ31" s="25"/>
      <c r="WKA31" s="25"/>
      <c r="WKB31" s="25"/>
      <c r="WKC31" s="25"/>
      <c r="WKD31" s="25"/>
      <c r="WKE31" s="25"/>
      <c r="WKF31" s="25"/>
      <c r="WKG31" s="25"/>
      <c r="WKH31" s="25"/>
      <c r="WKI31" s="25"/>
      <c r="WKJ31" s="25"/>
      <c r="WKK31" s="25"/>
      <c r="WKL31" s="25"/>
      <c r="WKM31" s="25"/>
      <c r="WKN31" s="25"/>
      <c r="WKO31" s="25"/>
      <c r="WKP31" s="25"/>
      <c r="WKQ31" s="25"/>
      <c r="WKR31" s="25"/>
      <c r="WKS31" s="25"/>
      <c r="WKT31" s="25"/>
      <c r="WKU31" s="25"/>
      <c r="WKV31" s="25"/>
      <c r="WKW31" s="25"/>
      <c r="WKX31" s="25"/>
      <c r="WKY31" s="25"/>
      <c r="WKZ31" s="25"/>
      <c r="WLA31" s="25"/>
      <c r="WLB31" s="25"/>
      <c r="WLC31" s="25"/>
      <c r="WLD31" s="25"/>
      <c r="WLE31" s="25"/>
      <c r="WLF31" s="25"/>
      <c r="WLG31" s="25"/>
      <c r="WLH31" s="25"/>
      <c r="WLI31" s="25"/>
      <c r="WLJ31" s="25"/>
      <c r="WLK31" s="25"/>
      <c r="WLL31" s="25"/>
      <c r="WLM31" s="25"/>
      <c r="WLN31" s="25"/>
      <c r="WLO31" s="25"/>
      <c r="WLP31" s="25"/>
      <c r="WLQ31" s="25"/>
      <c r="WLR31" s="25"/>
      <c r="WLS31" s="25"/>
      <c r="WLT31" s="25"/>
      <c r="WLU31" s="25"/>
      <c r="WLV31" s="25"/>
      <c r="WLW31" s="25"/>
      <c r="WLX31" s="25"/>
      <c r="WLY31" s="25"/>
      <c r="WLZ31" s="25"/>
      <c r="WMA31" s="25"/>
      <c r="WMB31" s="25"/>
      <c r="WMC31" s="25"/>
      <c r="WMD31" s="25"/>
      <c r="WME31" s="25"/>
      <c r="WMF31" s="25"/>
      <c r="WMG31" s="25"/>
      <c r="WMH31" s="25"/>
      <c r="WMI31" s="25"/>
      <c r="WMJ31" s="25"/>
      <c r="WMK31" s="25"/>
      <c r="WML31" s="25"/>
      <c r="WMM31" s="25"/>
      <c r="WMN31" s="25"/>
      <c r="WMO31" s="25"/>
      <c r="WMP31" s="25"/>
      <c r="WMQ31" s="25"/>
      <c r="WMR31" s="25"/>
      <c r="WMS31" s="25"/>
      <c r="WMT31" s="25"/>
      <c r="WMU31" s="25"/>
      <c r="WMV31" s="25"/>
      <c r="WMW31" s="25"/>
      <c r="WMX31" s="25"/>
      <c r="WMY31" s="25"/>
      <c r="WMZ31" s="25"/>
      <c r="WNA31" s="25"/>
      <c r="WNB31" s="25"/>
      <c r="WNC31" s="25"/>
      <c r="WND31" s="25"/>
      <c r="WNE31" s="25"/>
      <c r="WNF31" s="25"/>
      <c r="WNG31" s="25"/>
      <c r="WNH31" s="25"/>
      <c r="WNI31" s="25"/>
      <c r="WNJ31" s="25"/>
      <c r="WNK31" s="25"/>
      <c r="WNL31" s="25"/>
      <c r="WNM31" s="25"/>
      <c r="WNN31" s="25"/>
      <c r="WNO31" s="25"/>
      <c r="WNP31" s="25"/>
      <c r="WNQ31" s="25"/>
      <c r="WNR31" s="25"/>
      <c r="WNS31" s="25"/>
      <c r="WNT31" s="25"/>
      <c r="WNU31" s="25"/>
      <c r="WNV31" s="25"/>
      <c r="WNW31" s="25"/>
      <c r="WNX31" s="25"/>
      <c r="WNY31" s="25"/>
      <c r="WNZ31" s="25"/>
      <c r="WOA31" s="25"/>
      <c r="WOB31" s="25"/>
      <c r="WOC31" s="25"/>
      <c r="WOD31" s="25"/>
      <c r="WOE31" s="25"/>
      <c r="WOF31" s="25"/>
      <c r="WOG31" s="25"/>
      <c r="WOH31" s="25"/>
      <c r="WOI31" s="25"/>
      <c r="WOJ31" s="25"/>
      <c r="WOK31" s="25"/>
      <c r="WOL31" s="25"/>
      <c r="WOM31" s="25"/>
      <c r="WON31" s="25"/>
      <c r="WOO31" s="25"/>
      <c r="WOP31" s="25"/>
      <c r="WOQ31" s="25"/>
      <c r="WOR31" s="25"/>
      <c r="WOS31" s="25"/>
      <c r="WOT31" s="25"/>
      <c r="WOU31" s="25"/>
      <c r="WOV31" s="25"/>
      <c r="WOW31" s="25"/>
      <c r="WOX31" s="25"/>
      <c r="WOY31" s="25"/>
      <c r="WOZ31" s="25"/>
      <c r="WPA31" s="25"/>
      <c r="WPB31" s="25"/>
      <c r="WPC31" s="25"/>
      <c r="WPD31" s="25"/>
      <c r="WPE31" s="25"/>
      <c r="WPF31" s="25"/>
      <c r="WPG31" s="25"/>
      <c r="WPH31" s="25"/>
      <c r="WPI31" s="25"/>
      <c r="WPJ31" s="25"/>
      <c r="WPK31" s="25"/>
      <c r="WPL31" s="25"/>
      <c r="WPM31" s="25"/>
      <c r="WPN31" s="25"/>
      <c r="WPO31" s="25"/>
      <c r="WPP31" s="25"/>
      <c r="WPQ31" s="25"/>
      <c r="WPR31" s="25"/>
      <c r="WPS31" s="25"/>
      <c r="WPT31" s="25"/>
      <c r="WPU31" s="25"/>
      <c r="WPV31" s="25"/>
      <c r="WPW31" s="25"/>
      <c r="WPX31" s="25"/>
      <c r="WPY31" s="25"/>
      <c r="WPZ31" s="25"/>
      <c r="WQA31" s="25"/>
      <c r="WQB31" s="25"/>
      <c r="WQC31" s="25"/>
      <c r="WQD31" s="25"/>
      <c r="WQE31" s="25"/>
      <c r="WQF31" s="25"/>
      <c r="WQG31" s="25"/>
      <c r="WQH31" s="25"/>
      <c r="WQI31" s="25"/>
      <c r="WQJ31" s="25"/>
      <c r="WQK31" s="25"/>
      <c r="WQL31" s="25"/>
      <c r="WQM31" s="25"/>
      <c r="WQN31" s="25"/>
      <c r="WQO31" s="25"/>
      <c r="WQP31" s="25"/>
      <c r="WQQ31" s="25"/>
      <c r="WQR31" s="25"/>
      <c r="WQS31" s="25"/>
      <c r="WQT31" s="25"/>
      <c r="WQU31" s="25"/>
      <c r="WQV31" s="25"/>
      <c r="WQW31" s="25"/>
      <c r="WQX31" s="25"/>
      <c r="WQY31" s="25"/>
      <c r="WQZ31" s="25"/>
      <c r="WRA31" s="25"/>
      <c r="WRB31" s="25"/>
      <c r="WRC31" s="25"/>
      <c r="WRD31" s="25"/>
      <c r="WRE31" s="25"/>
      <c r="WRF31" s="25"/>
      <c r="WRG31" s="25"/>
      <c r="WRH31" s="25"/>
      <c r="WRI31" s="25"/>
      <c r="WRJ31" s="25"/>
      <c r="WRK31" s="25"/>
      <c r="WRL31" s="25"/>
      <c r="WRM31" s="25"/>
      <c r="WRN31" s="25"/>
      <c r="WRO31" s="25"/>
      <c r="WRP31" s="25"/>
      <c r="WRQ31" s="25"/>
      <c r="WRR31" s="25"/>
      <c r="WRS31" s="25"/>
      <c r="WRT31" s="25"/>
      <c r="WRU31" s="25"/>
      <c r="WRV31" s="25"/>
      <c r="WRW31" s="25"/>
      <c r="WRX31" s="25"/>
      <c r="WRY31" s="25"/>
      <c r="WRZ31" s="25"/>
      <c r="WSA31" s="25"/>
      <c r="WSB31" s="25"/>
      <c r="WSC31" s="25"/>
      <c r="WSD31" s="25"/>
      <c r="WSE31" s="25"/>
      <c r="WSF31" s="25"/>
      <c r="WSG31" s="25"/>
      <c r="WSH31" s="25"/>
      <c r="WSI31" s="25"/>
      <c r="WSJ31" s="25"/>
      <c r="WSK31" s="25"/>
      <c r="WSL31" s="25"/>
      <c r="WSM31" s="25"/>
      <c r="WSN31" s="25"/>
      <c r="WSO31" s="25"/>
      <c r="WSP31" s="25"/>
      <c r="WSQ31" s="25"/>
      <c r="WSR31" s="25"/>
      <c r="WSS31" s="25"/>
      <c r="WST31" s="25"/>
      <c r="WSU31" s="25"/>
      <c r="WSV31" s="25"/>
      <c r="WSW31" s="25"/>
      <c r="WSX31" s="25"/>
      <c r="WSY31" s="25"/>
      <c r="WSZ31" s="25"/>
      <c r="WTA31" s="25"/>
      <c r="WTB31" s="25"/>
      <c r="WTC31" s="25"/>
      <c r="WTD31" s="25"/>
      <c r="WTE31" s="25"/>
      <c r="WTF31" s="25"/>
      <c r="WTG31" s="25"/>
      <c r="WTH31" s="25"/>
      <c r="WTI31" s="25"/>
      <c r="WTJ31" s="25"/>
      <c r="WTK31" s="25"/>
      <c r="WTL31" s="25"/>
      <c r="WTM31" s="25"/>
      <c r="WTN31" s="25"/>
      <c r="WTO31" s="25"/>
      <c r="WTP31" s="25"/>
      <c r="WTQ31" s="25"/>
      <c r="WTR31" s="25"/>
      <c r="WTS31" s="25"/>
      <c r="WTT31" s="25"/>
      <c r="WTU31" s="25"/>
      <c r="WTV31" s="25"/>
      <c r="WTW31" s="25"/>
      <c r="WTX31" s="25"/>
      <c r="WTY31" s="25"/>
      <c r="WTZ31" s="25"/>
      <c r="WUA31" s="25"/>
      <c r="WUB31" s="25"/>
      <c r="WUC31" s="25"/>
      <c r="WUD31" s="25"/>
      <c r="WUE31" s="25"/>
      <c r="WUF31" s="25"/>
      <c r="WUG31" s="25"/>
      <c r="WUH31" s="25"/>
      <c r="WUI31" s="25"/>
      <c r="WUJ31" s="25"/>
      <c r="WUK31" s="25"/>
      <c r="WUL31" s="25"/>
      <c r="WUM31" s="25"/>
      <c r="WUN31" s="25"/>
      <c r="WUO31" s="25"/>
      <c r="WUP31" s="25"/>
      <c r="WUQ31" s="25"/>
      <c r="WUR31" s="25"/>
      <c r="WUS31" s="25"/>
      <c r="WUT31" s="25"/>
      <c r="WUU31" s="25"/>
      <c r="WUV31" s="25"/>
      <c r="WUW31" s="25"/>
      <c r="WUX31" s="25"/>
      <c r="WUY31" s="25"/>
      <c r="WUZ31" s="25"/>
      <c r="WVA31" s="25"/>
      <c r="WVB31" s="25"/>
      <c r="WVC31" s="25"/>
      <c r="WVD31" s="25"/>
      <c r="WVE31" s="25"/>
      <c r="WVF31" s="25"/>
      <c r="WVG31" s="25"/>
      <c r="WVH31" s="25"/>
      <c r="WVI31" s="25"/>
      <c r="WVJ31" s="25"/>
      <c r="WVK31" s="25"/>
      <c r="WVL31" s="25"/>
      <c r="WVM31" s="25"/>
      <c r="WVN31" s="25"/>
      <c r="WVO31" s="25"/>
      <c r="WVP31" s="25"/>
      <c r="WVQ31" s="25"/>
      <c r="WVR31" s="25"/>
      <c r="WVS31" s="25"/>
      <c r="WVT31" s="25"/>
      <c r="WVU31" s="25"/>
      <c r="WVV31" s="25"/>
      <c r="WVW31" s="25"/>
      <c r="WVX31" s="25"/>
      <c r="WVY31" s="25"/>
      <c r="WVZ31" s="25"/>
      <c r="WWA31" s="25"/>
      <c r="WWB31" s="25"/>
      <c r="WWC31" s="25"/>
      <c r="WWD31" s="25"/>
      <c r="WWE31" s="25"/>
      <c r="WWF31" s="25"/>
      <c r="WWG31" s="25"/>
      <c r="WWH31" s="25"/>
      <c r="WWI31" s="25"/>
      <c r="WWJ31" s="25"/>
      <c r="WWK31" s="25"/>
      <c r="WWL31" s="25"/>
      <c r="WWM31" s="25"/>
      <c r="WWN31" s="25"/>
      <c r="WWO31" s="25"/>
      <c r="WWP31" s="25"/>
      <c r="WWQ31" s="25"/>
      <c r="WWR31" s="25"/>
      <c r="WWS31" s="25"/>
      <c r="WWT31" s="25"/>
      <c r="WWU31" s="25"/>
      <c r="WWV31" s="25"/>
      <c r="WWW31" s="25"/>
      <c r="WWX31" s="25"/>
      <c r="WWY31" s="25"/>
      <c r="WWZ31" s="25"/>
      <c r="WXA31" s="25"/>
      <c r="WXB31" s="25"/>
      <c r="WXC31" s="25"/>
      <c r="WXD31" s="25"/>
      <c r="WXE31" s="25"/>
      <c r="WXF31" s="25"/>
      <c r="WXG31" s="25"/>
      <c r="WXH31" s="25"/>
      <c r="WXI31" s="25"/>
      <c r="WXJ31" s="25"/>
      <c r="WXK31" s="25"/>
      <c r="WXL31" s="25"/>
      <c r="WXM31" s="25"/>
      <c r="WXN31" s="25"/>
      <c r="WXO31" s="25"/>
      <c r="WXP31" s="25"/>
      <c r="WXQ31" s="25"/>
      <c r="WXR31" s="25"/>
      <c r="WXS31" s="25"/>
      <c r="WXT31" s="25"/>
      <c r="WXU31" s="25"/>
      <c r="WXV31" s="25"/>
      <c r="WXW31" s="25"/>
      <c r="WXX31" s="25"/>
      <c r="WXY31" s="25"/>
      <c r="WXZ31" s="25"/>
      <c r="WYA31" s="25"/>
      <c r="WYB31" s="25"/>
      <c r="WYC31" s="25"/>
      <c r="WYD31" s="25"/>
      <c r="WYE31" s="25"/>
      <c r="WYF31" s="25"/>
      <c r="WYG31" s="25"/>
      <c r="WYH31" s="25"/>
      <c r="WYI31" s="25"/>
      <c r="WYJ31" s="25"/>
      <c r="WYK31" s="25"/>
      <c r="WYL31" s="25"/>
      <c r="WYM31" s="25"/>
      <c r="WYN31" s="25"/>
      <c r="WYO31" s="25"/>
      <c r="WYP31" s="25"/>
      <c r="WYQ31" s="25"/>
      <c r="WYR31" s="25"/>
      <c r="WYS31" s="25"/>
      <c r="WYT31" s="25"/>
      <c r="WYU31" s="25"/>
      <c r="WYV31" s="25"/>
      <c r="WYW31" s="25"/>
      <c r="WYX31" s="25"/>
      <c r="WYY31" s="25"/>
      <c r="WYZ31" s="25"/>
      <c r="WZA31" s="25"/>
      <c r="WZB31" s="25"/>
      <c r="WZC31" s="25"/>
      <c r="WZD31" s="25"/>
      <c r="WZE31" s="25"/>
      <c r="WZF31" s="25"/>
      <c r="WZG31" s="25"/>
      <c r="WZH31" s="25"/>
      <c r="WZI31" s="25"/>
      <c r="WZJ31" s="25"/>
      <c r="WZK31" s="25"/>
      <c r="WZL31" s="25"/>
      <c r="WZM31" s="25"/>
      <c r="WZN31" s="25"/>
      <c r="WZO31" s="25"/>
      <c r="WZP31" s="25"/>
      <c r="WZQ31" s="25"/>
      <c r="WZR31" s="25"/>
      <c r="WZS31" s="25"/>
      <c r="WZT31" s="25"/>
      <c r="WZU31" s="25"/>
      <c r="WZV31" s="25"/>
      <c r="WZW31" s="25"/>
      <c r="WZX31" s="25"/>
      <c r="WZY31" s="25"/>
      <c r="WZZ31" s="25"/>
      <c r="XAA31" s="25"/>
      <c r="XAB31" s="25"/>
      <c r="XAC31" s="25"/>
      <c r="XAD31" s="25"/>
      <c r="XAE31" s="25"/>
      <c r="XAF31" s="25"/>
      <c r="XAG31" s="25"/>
      <c r="XAH31" s="25"/>
      <c r="XAI31" s="25"/>
      <c r="XAJ31" s="25"/>
      <c r="XAK31" s="25"/>
      <c r="XAL31" s="25"/>
      <c r="XAM31" s="25"/>
      <c r="XAN31" s="25"/>
      <c r="XAO31" s="25"/>
      <c r="XAP31" s="25"/>
      <c r="XAQ31" s="25"/>
      <c r="XAR31" s="25"/>
      <c r="XAS31" s="25"/>
      <c r="XAT31" s="25"/>
      <c r="XAU31" s="25"/>
      <c r="XAV31" s="25"/>
      <c r="XAW31" s="25"/>
      <c r="XAX31" s="25"/>
      <c r="XAY31" s="25"/>
      <c r="XAZ31" s="25"/>
      <c r="XBA31" s="25"/>
      <c r="XBB31" s="25"/>
      <c r="XBC31" s="25"/>
      <c r="XBD31" s="25"/>
      <c r="XBE31" s="25"/>
      <c r="XBF31" s="25"/>
      <c r="XBG31" s="25"/>
      <c r="XBH31" s="25"/>
      <c r="XBI31" s="25"/>
      <c r="XBJ31" s="25"/>
      <c r="XBK31" s="25"/>
      <c r="XBL31" s="25"/>
    </row>
    <row r="32" spans="1:16288" s="165" customFormat="1" ht="30" customHeight="1">
      <c r="B32"/>
      <c r="C32"/>
      <c r="D32"/>
      <c r="E32"/>
      <c r="F32"/>
      <c r="G32"/>
      <c r="H32"/>
      <c r="I32"/>
      <c r="J32" s="5"/>
      <c r="K32" s="5"/>
      <c r="L32" s="5"/>
      <c r="M32" s="5"/>
      <c r="N32" s="83"/>
      <c r="O32" s="5"/>
      <c r="P32" s="5"/>
      <c r="Q32" s="551"/>
      <c r="R32" s="557"/>
      <c r="W32" s="815"/>
      <c r="X32" s="660"/>
      <c r="Y32" s="661" t="str">
        <f t="shared" si="0"/>
        <v/>
      </c>
      <c r="Z32" s="294"/>
      <c r="AA32" s="294"/>
      <c r="AB32" s="555"/>
      <c r="AC32" s="664" t="str">
        <f t="shared" si="1"/>
        <v/>
      </c>
      <c r="AD32" s="662" t="str">
        <f t="shared" si="2"/>
        <v/>
      </c>
      <c r="AE32" s="665" t="str">
        <f t="shared" si="22"/>
        <v>.</v>
      </c>
      <c r="AF32" s="1146" t="str">
        <f t="shared" si="22"/>
        <v>.</v>
      </c>
    </row>
    <row r="33" spans="1:32" s="165" customFormat="1" ht="30" customHeight="1">
      <c r="Q33" s="552"/>
      <c r="R33" s="557"/>
      <c r="W33" s="815"/>
      <c r="X33" s="660"/>
      <c r="Y33" s="661" t="str">
        <f t="shared" si="0"/>
        <v/>
      </c>
      <c r="Z33" s="294"/>
      <c r="AA33" s="294"/>
      <c r="AB33" s="555"/>
      <c r="AC33" s="664" t="str">
        <f t="shared" si="1"/>
        <v/>
      </c>
      <c r="AD33" s="662" t="str">
        <f t="shared" si="2"/>
        <v/>
      </c>
      <c r="AE33" s="665" t="str">
        <f t="shared" si="22"/>
        <v>.</v>
      </c>
      <c r="AF33" s="1146" t="str">
        <f t="shared" si="22"/>
        <v>.</v>
      </c>
    </row>
    <row r="34" spans="1:32" s="165" customFormat="1" ht="30" customHeight="1"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552"/>
      <c r="R34" s="557"/>
      <c r="W34" s="815"/>
      <c r="X34" s="660"/>
      <c r="Y34" s="661" t="str">
        <f t="shared" si="0"/>
        <v/>
      </c>
      <c r="Z34" s="294"/>
      <c r="AA34" s="294"/>
      <c r="AB34" s="555"/>
      <c r="AC34" s="664" t="str">
        <f t="shared" si="1"/>
        <v/>
      </c>
      <c r="AD34" s="662" t="str">
        <f t="shared" si="2"/>
        <v/>
      </c>
      <c r="AE34" s="665" t="str">
        <f t="shared" si="22"/>
        <v>.</v>
      </c>
      <c r="AF34" s="1146" t="str">
        <f t="shared" si="22"/>
        <v>.</v>
      </c>
    </row>
    <row r="35" spans="1:32" s="165" customFormat="1" ht="30" customHeight="1"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552"/>
      <c r="R35" s="557"/>
      <c r="T35" s="5"/>
      <c r="U35" s="5"/>
      <c r="V35"/>
      <c r="W35" s="815"/>
      <c r="X35" s="660"/>
      <c r="Y35" s="661" t="str">
        <f t="shared" si="0"/>
        <v/>
      </c>
      <c r="Z35" s="294"/>
      <c r="AA35" s="294"/>
      <c r="AB35" s="555"/>
      <c r="AC35" s="664" t="str">
        <f t="shared" si="1"/>
        <v/>
      </c>
      <c r="AD35" s="662" t="str">
        <f t="shared" si="2"/>
        <v/>
      </c>
      <c r="AE35" s="665" t="str">
        <f t="shared" si="22"/>
        <v>.</v>
      </c>
      <c r="AF35" s="1146" t="str">
        <f t="shared" si="22"/>
        <v>.</v>
      </c>
    </row>
    <row r="36" spans="1:32" s="165" customFormat="1" ht="30" customHeight="1"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552"/>
      <c r="R36" s="177"/>
      <c r="S36" s="5"/>
      <c r="T36" s="177"/>
      <c r="U36" s="177"/>
      <c r="W36" s="815"/>
      <c r="X36" s="660"/>
      <c r="Y36" s="661" t="str">
        <f t="shared" si="0"/>
        <v/>
      </c>
      <c r="Z36" s="294"/>
      <c r="AA36" s="294"/>
      <c r="AB36" s="555"/>
      <c r="AC36" s="664" t="str">
        <f t="shared" si="1"/>
        <v/>
      </c>
      <c r="AD36" s="662" t="str">
        <f t="shared" si="2"/>
        <v/>
      </c>
      <c r="AE36" s="665" t="str">
        <f t="shared" si="22"/>
        <v>.</v>
      </c>
      <c r="AF36" s="1146" t="str">
        <f t="shared" si="22"/>
        <v>.</v>
      </c>
    </row>
    <row r="37" spans="1:32" s="165" customFormat="1" ht="30" customHeight="1"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552"/>
      <c r="R37" s="177"/>
      <c r="S37" s="177"/>
      <c r="T37" s="5"/>
      <c r="U37" s="5"/>
      <c r="V37"/>
      <c r="W37" s="815"/>
      <c r="X37" s="660"/>
      <c r="Y37" s="661" t="str">
        <f t="shared" si="0"/>
        <v/>
      </c>
      <c r="Z37" s="294"/>
      <c r="AA37" s="294"/>
      <c r="AB37" s="555"/>
      <c r="AC37" s="664" t="str">
        <f t="shared" si="1"/>
        <v/>
      </c>
      <c r="AD37" s="662" t="str">
        <f t="shared" si="2"/>
        <v/>
      </c>
      <c r="AE37" s="665" t="str">
        <f t="shared" si="22"/>
        <v>.</v>
      </c>
      <c r="AF37" s="1146" t="str">
        <f t="shared" si="22"/>
        <v>.</v>
      </c>
    </row>
    <row r="38" spans="1:32" ht="30" customHeight="1">
      <c r="A38" s="165" t="s">
        <v>157</v>
      </c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552"/>
      <c r="V38"/>
      <c r="W38" s="815"/>
      <c r="X38" s="660"/>
      <c r="Y38" s="661" t="str">
        <f t="shared" si="0"/>
        <v/>
      </c>
      <c r="Z38" s="294"/>
      <c r="AA38" s="294"/>
      <c r="AB38" s="555"/>
      <c r="AC38" s="664" t="str">
        <f t="shared" si="1"/>
        <v/>
      </c>
      <c r="AD38" s="662" t="str">
        <f t="shared" si="2"/>
        <v/>
      </c>
      <c r="AE38" s="665" t="str">
        <f t="shared" si="22"/>
        <v>.</v>
      </c>
      <c r="AF38" s="1146" t="str">
        <f t="shared" si="22"/>
        <v>.</v>
      </c>
    </row>
    <row r="39" spans="1:32" s="165" customFormat="1" ht="30" customHeight="1"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551"/>
      <c r="R39" s="177"/>
      <c r="S39" s="5"/>
      <c r="T39" s="5"/>
      <c r="U39" s="5"/>
      <c r="V39"/>
      <c r="W39" s="815"/>
      <c r="X39" s="660"/>
      <c r="Y39" s="661" t="str">
        <f t="shared" ref="Y39:Y70" si="23">IFERROR((VLOOKUP(X39,$C$6:$D$23,2,FALSE)),"")</f>
        <v/>
      </c>
      <c r="Z39" s="294"/>
      <c r="AA39" s="294"/>
      <c r="AB39" s="555"/>
      <c r="AC39" s="664" t="str">
        <f t="shared" ref="AC39:AC70" si="24">IFERROR((VLOOKUP(X39,$C$6:$I$24,5,FALSE)),"")</f>
        <v/>
      </c>
      <c r="AD39" s="662" t="str">
        <f t="shared" si="2"/>
        <v/>
      </c>
      <c r="AE39" s="665" t="str">
        <f t="shared" si="22"/>
        <v>.</v>
      </c>
      <c r="AF39" s="1146" t="str">
        <f t="shared" si="22"/>
        <v>.</v>
      </c>
    </row>
    <row r="40" spans="1:32" ht="30" customHeight="1"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V40"/>
      <c r="W40" s="815"/>
      <c r="X40" s="660"/>
      <c r="Y40" s="661" t="str">
        <f t="shared" si="23"/>
        <v/>
      </c>
      <c r="Z40" s="294"/>
      <c r="AA40" s="294"/>
      <c r="AB40" s="555"/>
      <c r="AC40" s="664" t="str">
        <f t="shared" si="24"/>
        <v/>
      </c>
      <c r="AD40" s="662" t="str">
        <f t="shared" si="2"/>
        <v/>
      </c>
      <c r="AE40" s="665" t="str">
        <f t="shared" si="22"/>
        <v>.</v>
      </c>
      <c r="AF40" s="1146" t="str">
        <f t="shared" si="22"/>
        <v>.</v>
      </c>
    </row>
    <row r="41" spans="1:32" ht="30" customHeight="1"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T41" s="177"/>
      <c r="U41" s="177"/>
      <c r="V41" s="177"/>
      <c r="W41" s="815"/>
      <c r="X41" s="660"/>
      <c r="Y41" s="661" t="str">
        <f t="shared" si="23"/>
        <v/>
      </c>
      <c r="Z41" s="294"/>
      <c r="AA41" s="294"/>
      <c r="AB41" s="555"/>
      <c r="AC41" s="664" t="str">
        <f t="shared" si="24"/>
        <v/>
      </c>
      <c r="AD41" s="662" t="str">
        <f t="shared" ref="AD41:AD72" si="25">IF(Z41&gt;0,(AC41*Z41),"")</f>
        <v/>
      </c>
      <c r="AE41" s="665" t="str">
        <f t="shared" si="22"/>
        <v>.</v>
      </c>
      <c r="AF41" s="1146" t="str">
        <f t="shared" si="22"/>
        <v>.</v>
      </c>
    </row>
    <row r="42" spans="1:32" ht="30" customHeight="1"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S42" s="177"/>
      <c r="V42"/>
      <c r="W42" s="815"/>
      <c r="X42" s="660"/>
      <c r="Y42" s="661" t="str">
        <f t="shared" si="23"/>
        <v/>
      </c>
      <c r="Z42" s="294"/>
      <c r="AA42" s="294"/>
      <c r="AB42" s="555"/>
      <c r="AC42" s="664" t="str">
        <f t="shared" si="24"/>
        <v/>
      </c>
      <c r="AD42" s="662" t="str">
        <f t="shared" si="25"/>
        <v/>
      </c>
      <c r="AE42" s="665" t="str">
        <f t="shared" si="22"/>
        <v>.</v>
      </c>
      <c r="AF42" s="1146" t="str">
        <f t="shared" si="22"/>
        <v>.</v>
      </c>
    </row>
    <row r="43" spans="1:32" ht="30" customHeight="1"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W43" s="815"/>
      <c r="X43" s="660"/>
      <c r="Y43" s="661" t="str">
        <f t="shared" si="23"/>
        <v/>
      </c>
      <c r="Z43" s="294"/>
      <c r="AA43" s="294"/>
      <c r="AB43" s="555"/>
      <c r="AC43" s="664" t="str">
        <f t="shared" si="24"/>
        <v/>
      </c>
      <c r="AD43" s="662" t="str">
        <f t="shared" si="25"/>
        <v/>
      </c>
      <c r="AE43" s="665" t="str">
        <f t="shared" si="22"/>
        <v>.</v>
      </c>
      <c r="AF43" s="1146" t="str">
        <f t="shared" si="22"/>
        <v>.</v>
      </c>
    </row>
    <row r="44" spans="1:32" s="165" customFormat="1" ht="30" customHeight="1"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551"/>
      <c r="R44" s="177"/>
      <c r="S44" s="5"/>
      <c r="T44" s="5"/>
      <c r="U44" s="5"/>
      <c r="V44" s="5"/>
      <c r="W44" s="815"/>
      <c r="X44" s="660"/>
      <c r="Y44" s="661" t="str">
        <f t="shared" si="23"/>
        <v/>
      </c>
      <c r="Z44" s="294"/>
      <c r="AA44" s="294"/>
      <c r="AB44" s="555"/>
      <c r="AC44" s="664" t="str">
        <f t="shared" si="24"/>
        <v/>
      </c>
      <c r="AD44" s="662" t="str">
        <f t="shared" si="25"/>
        <v/>
      </c>
      <c r="AE44" s="665" t="str">
        <f t="shared" si="22"/>
        <v>.</v>
      </c>
      <c r="AF44" s="1146" t="str">
        <f t="shared" si="22"/>
        <v>.</v>
      </c>
    </row>
    <row r="45" spans="1:32" ht="30" customHeight="1"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W45" s="815"/>
      <c r="X45" s="660"/>
      <c r="Y45" s="661" t="str">
        <f t="shared" si="23"/>
        <v/>
      </c>
      <c r="Z45" s="294"/>
      <c r="AA45" s="294"/>
      <c r="AB45" s="555"/>
      <c r="AC45" s="664" t="str">
        <f t="shared" si="24"/>
        <v/>
      </c>
      <c r="AD45" s="662" t="str">
        <f t="shared" si="25"/>
        <v/>
      </c>
      <c r="AE45" s="665" t="str">
        <f t="shared" si="22"/>
        <v>.</v>
      </c>
      <c r="AF45" s="1146" t="str">
        <f t="shared" si="22"/>
        <v>.</v>
      </c>
    </row>
    <row r="46" spans="1:32" ht="30" customHeight="1"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W46" s="815"/>
      <c r="X46" s="660"/>
      <c r="Y46" s="661" t="str">
        <f t="shared" si="23"/>
        <v/>
      </c>
      <c r="Z46" s="294"/>
      <c r="AA46" s="294"/>
      <c r="AB46" s="555"/>
      <c r="AC46" s="664" t="str">
        <f t="shared" si="24"/>
        <v/>
      </c>
      <c r="AD46" s="662" t="str">
        <f t="shared" si="25"/>
        <v/>
      </c>
      <c r="AE46" s="665" t="str">
        <f t="shared" si="22"/>
        <v>.</v>
      </c>
      <c r="AF46" s="1146" t="str">
        <f t="shared" si="22"/>
        <v>.</v>
      </c>
    </row>
    <row r="47" spans="1:32" ht="30" customHeight="1"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W47" s="815"/>
      <c r="X47" s="660"/>
      <c r="Y47" s="661" t="str">
        <f t="shared" si="23"/>
        <v/>
      </c>
      <c r="Z47" s="294"/>
      <c r="AA47" s="294"/>
      <c r="AB47" s="555"/>
      <c r="AC47" s="664" t="str">
        <f t="shared" si="24"/>
        <v/>
      </c>
      <c r="AD47" s="662" t="str">
        <f t="shared" si="25"/>
        <v/>
      </c>
      <c r="AE47" s="665" t="str">
        <f t="shared" si="22"/>
        <v>.</v>
      </c>
      <c r="AF47" s="1146" t="str">
        <f t="shared" si="22"/>
        <v>.</v>
      </c>
    </row>
    <row r="48" spans="1:32" ht="30" customHeight="1"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W48" s="815"/>
      <c r="X48" s="660"/>
      <c r="Y48" s="661" t="str">
        <f t="shared" si="23"/>
        <v/>
      </c>
      <c r="Z48" s="294"/>
      <c r="AA48" s="294"/>
      <c r="AB48" s="555"/>
      <c r="AC48" s="664" t="str">
        <f t="shared" si="24"/>
        <v/>
      </c>
      <c r="AD48" s="662" t="str">
        <f t="shared" si="25"/>
        <v/>
      </c>
      <c r="AE48" s="665" t="str">
        <f t="shared" si="22"/>
        <v>.</v>
      </c>
      <c r="AF48" s="1146" t="str">
        <f t="shared" si="22"/>
        <v>.</v>
      </c>
    </row>
    <row r="49" spans="2:32" ht="30" customHeight="1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T49" s="177"/>
      <c r="U49" s="177"/>
      <c r="V49" s="177"/>
      <c r="W49" s="815"/>
      <c r="X49" s="660"/>
      <c r="Y49" s="661" t="str">
        <f t="shared" si="23"/>
        <v/>
      </c>
      <c r="Z49" s="294"/>
      <c r="AA49" s="294"/>
      <c r="AB49" s="555"/>
      <c r="AC49" s="664" t="str">
        <f t="shared" si="24"/>
        <v/>
      </c>
      <c r="AD49" s="662" t="str">
        <f t="shared" si="25"/>
        <v/>
      </c>
      <c r="AE49" s="665" t="str">
        <f t="shared" si="22"/>
        <v>.</v>
      </c>
      <c r="AF49" s="1146" t="str">
        <f t="shared" si="22"/>
        <v>.</v>
      </c>
    </row>
    <row r="50" spans="2:32" ht="30" customHeight="1"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S50" s="177"/>
      <c r="W50" s="815"/>
      <c r="X50" s="660"/>
      <c r="Y50" s="661" t="str">
        <f t="shared" si="23"/>
        <v/>
      </c>
      <c r="Z50" s="294"/>
      <c r="AA50" s="294"/>
      <c r="AB50" s="555"/>
      <c r="AC50" s="664" t="str">
        <f t="shared" si="24"/>
        <v/>
      </c>
      <c r="AD50" s="662" t="str">
        <f t="shared" si="25"/>
        <v/>
      </c>
      <c r="AE50" s="665" t="str">
        <f t="shared" si="22"/>
        <v>.</v>
      </c>
      <c r="AF50" s="1146" t="str">
        <f t="shared" si="22"/>
        <v>.</v>
      </c>
    </row>
    <row r="51" spans="2:32" ht="30" customHeight="1"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W51" s="815"/>
      <c r="X51" s="660"/>
      <c r="Y51" s="661" t="str">
        <f t="shared" si="23"/>
        <v/>
      </c>
      <c r="Z51" s="294"/>
      <c r="AA51" s="294"/>
      <c r="AB51" s="555"/>
      <c r="AC51" s="664" t="str">
        <f t="shared" si="24"/>
        <v/>
      </c>
      <c r="AD51" s="662" t="str">
        <f t="shared" si="25"/>
        <v/>
      </c>
      <c r="AE51" s="665" t="str">
        <f t="shared" si="22"/>
        <v>.</v>
      </c>
      <c r="AF51" s="1146" t="str">
        <f t="shared" si="22"/>
        <v>.</v>
      </c>
    </row>
    <row r="52" spans="2:32" s="165" customFormat="1" ht="30" customHeight="1"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551"/>
      <c r="R52" s="177"/>
      <c r="S52" s="5"/>
      <c r="T52" s="5"/>
      <c r="U52" s="5"/>
      <c r="V52" s="5"/>
      <c r="W52" s="815"/>
      <c r="X52" s="660"/>
      <c r="Y52" s="661" t="str">
        <f t="shared" si="23"/>
        <v/>
      </c>
      <c r="Z52" s="294"/>
      <c r="AA52" s="294"/>
      <c r="AB52" s="555"/>
      <c r="AC52" s="664" t="str">
        <f t="shared" si="24"/>
        <v/>
      </c>
      <c r="AD52" s="662" t="str">
        <f t="shared" si="25"/>
        <v/>
      </c>
      <c r="AE52" s="665" t="str">
        <f t="shared" si="22"/>
        <v>.</v>
      </c>
      <c r="AF52" s="1146" t="str">
        <f t="shared" si="22"/>
        <v>.</v>
      </c>
    </row>
    <row r="53" spans="2:32" ht="30" customHeight="1"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W53" s="815"/>
      <c r="X53" s="660"/>
      <c r="Y53" s="661" t="str">
        <f t="shared" si="23"/>
        <v/>
      </c>
      <c r="Z53" s="294"/>
      <c r="AA53" s="294"/>
      <c r="AB53" s="555"/>
      <c r="AC53" s="664" t="str">
        <f t="shared" si="24"/>
        <v/>
      </c>
      <c r="AD53" s="662" t="str">
        <f t="shared" si="25"/>
        <v/>
      </c>
      <c r="AE53" s="665" t="str">
        <f>IF(W53="REQUISICION"," ",".")</f>
        <v>.</v>
      </c>
      <c r="AF53" s="1146" t="str">
        <f>IF(X53="REQUISICION"," ",".")</f>
        <v>.</v>
      </c>
    </row>
    <row r="54" spans="2:32" ht="30" customHeight="1"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W54" s="815"/>
      <c r="X54" s="660"/>
      <c r="Y54" s="661" t="str">
        <f t="shared" si="23"/>
        <v/>
      </c>
      <c r="Z54" s="294"/>
      <c r="AA54" s="294"/>
      <c r="AB54" s="555"/>
      <c r="AC54" s="664" t="str">
        <f t="shared" si="24"/>
        <v/>
      </c>
      <c r="AD54" s="662" t="str">
        <f t="shared" si="25"/>
        <v/>
      </c>
      <c r="AE54" s="665" t="str">
        <f t="shared" si="22"/>
        <v>.</v>
      </c>
      <c r="AF54" s="1146" t="str">
        <f t="shared" si="22"/>
        <v>.</v>
      </c>
    </row>
    <row r="55" spans="2:32" ht="30" customHeight="1"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W55" s="815"/>
      <c r="X55" s="923"/>
      <c r="Y55" s="661" t="str">
        <f t="shared" si="23"/>
        <v/>
      </c>
      <c r="Z55" s="294"/>
      <c r="AA55" s="294"/>
      <c r="AB55" s="555"/>
      <c r="AC55" s="664" t="str">
        <f t="shared" si="24"/>
        <v/>
      </c>
      <c r="AD55" s="662" t="str">
        <f t="shared" si="25"/>
        <v/>
      </c>
      <c r="AE55" s="665" t="str">
        <f t="shared" si="22"/>
        <v>.</v>
      </c>
      <c r="AF55" s="1146" t="str">
        <f t="shared" si="22"/>
        <v>.</v>
      </c>
    </row>
    <row r="56" spans="2:32" ht="30" customHeight="1"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W56" s="815"/>
      <c r="X56" s="660"/>
      <c r="Y56" s="661" t="str">
        <f t="shared" si="23"/>
        <v/>
      </c>
      <c r="Z56" s="294"/>
      <c r="AA56" s="294"/>
      <c r="AB56" s="555"/>
      <c r="AC56" s="664" t="str">
        <f t="shared" si="24"/>
        <v/>
      </c>
      <c r="AD56" s="662" t="str">
        <f t="shared" si="25"/>
        <v/>
      </c>
      <c r="AE56" s="665" t="str">
        <f>IF(W56="REQUISICION"," ",".")</f>
        <v>.</v>
      </c>
      <c r="AF56" s="1146" t="str">
        <f>IF(X56="REQUISICION"," ",".")</f>
        <v>.</v>
      </c>
    </row>
    <row r="57" spans="2:32" ht="30" customHeight="1"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W57" s="815"/>
      <c r="X57" s="660"/>
      <c r="Y57" s="661" t="str">
        <f t="shared" si="23"/>
        <v/>
      </c>
      <c r="Z57" s="294"/>
      <c r="AA57" s="294"/>
      <c r="AB57" s="555"/>
      <c r="AC57" s="664" t="str">
        <f t="shared" si="24"/>
        <v/>
      </c>
      <c r="AD57" s="662" t="str">
        <f t="shared" si="25"/>
        <v/>
      </c>
      <c r="AE57" s="665" t="str">
        <f t="shared" si="22"/>
        <v>.</v>
      </c>
      <c r="AF57" s="1146" t="str">
        <f t="shared" si="22"/>
        <v>.</v>
      </c>
    </row>
    <row r="58" spans="2:32" ht="30" customHeight="1"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W58" s="815"/>
      <c r="X58" s="660"/>
      <c r="Y58" s="661" t="str">
        <f t="shared" si="23"/>
        <v/>
      </c>
      <c r="Z58" s="294"/>
      <c r="AA58" s="294"/>
      <c r="AB58" s="555"/>
      <c r="AC58" s="664" t="str">
        <f t="shared" si="24"/>
        <v/>
      </c>
      <c r="AD58" s="662" t="str">
        <f t="shared" si="25"/>
        <v/>
      </c>
      <c r="AE58" s="665" t="str">
        <f t="shared" si="22"/>
        <v>.</v>
      </c>
      <c r="AF58" s="1146" t="str">
        <f t="shared" si="22"/>
        <v>.</v>
      </c>
    </row>
    <row r="59" spans="2:32" ht="30" customHeight="1"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T59" s="177"/>
      <c r="U59" s="177"/>
      <c r="V59" s="177"/>
      <c r="W59" s="815"/>
      <c r="X59" s="660"/>
      <c r="Y59" s="661" t="str">
        <f t="shared" si="23"/>
        <v/>
      </c>
      <c r="Z59" s="294"/>
      <c r="AA59" s="294"/>
      <c r="AB59" s="555"/>
      <c r="AC59" s="664" t="str">
        <f t="shared" si="24"/>
        <v/>
      </c>
      <c r="AD59" s="662" t="str">
        <f t="shared" si="25"/>
        <v/>
      </c>
      <c r="AE59" s="665" t="str">
        <f t="shared" si="22"/>
        <v>.</v>
      </c>
      <c r="AF59" s="1146" t="str">
        <f t="shared" si="22"/>
        <v>.</v>
      </c>
    </row>
    <row r="60" spans="2:32" ht="30" customHeight="1"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S60" s="177"/>
      <c r="W60" s="815"/>
      <c r="X60" s="660"/>
      <c r="Y60" s="661" t="str">
        <f t="shared" si="23"/>
        <v/>
      </c>
      <c r="Z60" s="294"/>
      <c r="AA60" s="294"/>
      <c r="AB60" s="555"/>
      <c r="AC60" s="664" t="str">
        <f t="shared" si="24"/>
        <v/>
      </c>
      <c r="AD60" s="662" t="str">
        <f t="shared" si="25"/>
        <v/>
      </c>
      <c r="AE60" s="665" t="str">
        <f t="shared" si="22"/>
        <v>.</v>
      </c>
      <c r="AF60" s="1146" t="str">
        <f t="shared" si="22"/>
        <v>.</v>
      </c>
    </row>
    <row r="61" spans="2:32" ht="30" customHeight="1">
      <c r="N61" s="5"/>
      <c r="W61" s="815"/>
      <c r="X61" s="660"/>
      <c r="Y61" s="661" t="str">
        <f t="shared" si="23"/>
        <v/>
      </c>
      <c r="Z61" s="294"/>
      <c r="AA61" s="294"/>
      <c r="AB61" s="555"/>
      <c r="AC61" s="664" t="str">
        <f t="shared" si="24"/>
        <v/>
      </c>
      <c r="AD61" s="662" t="str">
        <f t="shared" si="25"/>
        <v/>
      </c>
      <c r="AE61" s="665" t="str">
        <f t="shared" si="22"/>
        <v>.</v>
      </c>
      <c r="AF61" s="1146" t="str">
        <f t="shared" si="22"/>
        <v>.</v>
      </c>
    </row>
    <row r="62" spans="2:32" s="165" customFormat="1" ht="30" customHeight="1">
      <c r="B62"/>
      <c r="C62"/>
      <c r="D62"/>
      <c r="E62"/>
      <c r="F62"/>
      <c r="G62"/>
      <c r="H62"/>
      <c r="I62"/>
      <c r="J62" s="5"/>
      <c r="K62" s="5"/>
      <c r="L62" s="5"/>
      <c r="M62" s="5"/>
      <c r="N62" s="5"/>
      <c r="O62" s="5"/>
      <c r="P62" s="5"/>
      <c r="Q62" s="551"/>
      <c r="R62" s="177"/>
      <c r="S62" s="5"/>
      <c r="T62" s="5"/>
      <c r="U62" s="5"/>
      <c r="V62" s="5"/>
      <c r="W62" s="815"/>
      <c r="X62" s="660"/>
      <c r="Y62" s="661" t="str">
        <f t="shared" si="23"/>
        <v/>
      </c>
      <c r="Z62" s="294"/>
      <c r="AA62" s="294"/>
      <c r="AB62" s="555"/>
      <c r="AC62" s="664" t="str">
        <f t="shared" si="24"/>
        <v/>
      </c>
      <c r="AD62" s="662" t="str">
        <f t="shared" si="25"/>
        <v/>
      </c>
      <c r="AE62" s="665" t="str">
        <f t="shared" si="22"/>
        <v>.</v>
      </c>
      <c r="AF62" s="1146" t="str">
        <f t="shared" si="22"/>
        <v>.</v>
      </c>
    </row>
    <row r="63" spans="2:32" ht="30" customHeight="1">
      <c r="B63" s="165"/>
      <c r="C63" s="165"/>
      <c r="D63" s="165"/>
      <c r="E63" s="165"/>
      <c r="F63" s="165"/>
      <c r="G63" s="165"/>
      <c r="H63" s="165"/>
      <c r="I63" s="165"/>
      <c r="J63" s="165"/>
      <c r="K63" s="177"/>
      <c r="L63" s="177"/>
      <c r="N63" s="5"/>
      <c r="O63" s="177"/>
      <c r="P63" s="177"/>
      <c r="W63" s="815"/>
      <c r="X63" s="660"/>
      <c r="Y63" s="661" t="str">
        <f t="shared" si="23"/>
        <v/>
      </c>
      <c r="Z63" s="294"/>
      <c r="AA63" s="294"/>
      <c r="AB63" s="555"/>
      <c r="AC63" s="664" t="str">
        <f t="shared" si="24"/>
        <v/>
      </c>
      <c r="AD63" s="662" t="str">
        <f t="shared" si="25"/>
        <v/>
      </c>
      <c r="AE63" s="665" t="str">
        <f t="shared" si="22"/>
        <v>.</v>
      </c>
      <c r="AF63" s="1146" t="str">
        <f t="shared" si="22"/>
        <v>.</v>
      </c>
    </row>
    <row r="64" spans="2:32" ht="30" customHeight="1">
      <c r="N64" s="8"/>
      <c r="W64" s="815"/>
      <c r="X64" s="660"/>
      <c r="Y64" s="661" t="str">
        <f t="shared" si="23"/>
        <v/>
      </c>
      <c r="Z64" s="294"/>
      <c r="AA64" s="294"/>
      <c r="AB64" s="555"/>
      <c r="AC64" s="664" t="str">
        <f t="shared" si="24"/>
        <v/>
      </c>
      <c r="AD64" s="662" t="str">
        <f t="shared" si="25"/>
        <v/>
      </c>
      <c r="AE64" s="665" t="str">
        <f t="shared" si="22"/>
        <v>.</v>
      </c>
      <c r="AF64" s="1146" t="str">
        <f t="shared" si="22"/>
        <v>.</v>
      </c>
    </row>
    <row r="65" spans="2:32" ht="30" customHeight="1">
      <c r="N65" s="8"/>
      <c r="W65" s="815"/>
      <c r="X65" s="660"/>
      <c r="Y65" s="661" t="str">
        <f t="shared" si="23"/>
        <v/>
      </c>
      <c r="Z65" s="294"/>
      <c r="AA65" s="294"/>
      <c r="AB65" s="555"/>
      <c r="AC65" s="664" t="str">
        <f t="shared" si="24"/>
        <v/>
      </c>
      <c r="AD65" s="662" t="str">
        <f t="shared" si="25"/>
        <v/>
      </c>
      <c r="AE65" s="665" t="str">
        <f t="shared" si="22"/>
        <v>.</v>
      </c>
      <c r="AF65" s="1146" t="str">
        <f t="shared" si="22"/>
        <v>.</v>
      </c>
    </row>
    <row r="66" spans="2:32" ht="30" customHeight="1">
      <c r="N66" s="165"/>
      <c r="W66" s="815"/>
      <c r="X66" s="660"/>
      <c r="Y66" s="661" t="str">
        <f t="shared" si="23"/>
        <v/>
      </c>
      <c r="Z66" s="294"/>
      <c r="AA66" s="294"/>
      <c r="AB66" s="555"/>
      <c r="AC66" s="664" t="str">
        <f t="shared" si="24"/>
        <v/>
      </c>
      <c r="AD66" s="662" t="str">
        <f t="shared" si="25"/>
        <v/>
      </c>
      <c r="AE66" s="665" t="str">
        <f t="shared" si="22"/>
        <v>.</v>
      </c>
      <c r="AF66" s="1146" t="str">
        <f t="shared" si="22"/>
        <v>.</v>
      </c>
    </row>
    <row r="67" spans="2:32" ht="30" customHeight="1">
      <c r="N67" s="165"/>
      <c r="W67" s="815"/>
      <c r="X67" s="660"/>
      <c r="Y67" s="661" t="str">
        <f t="shared" si="23"/>
        <v/>
      </c>
      <c r="Z67" s="294"/>
      <c r="AA67" s="294"/>
      <c r="AB67" s="555"/>
      <c r="AC67" s="664" t="str">
        <f t="shared" si="24"/>
        <v/>
      </c>
      <c r="AD67" s="662" t="str">
        <f t="shared" si="25"/>
        <v/>
      </c>
      <c r="AE67" s="665" t="str">
        <f t="shared" si="22"/>
        <v>.</v>
      </c>
      <c r="AF67" s="1146" t="str">
        <f t="shared" si="22"/>
        <v>.</v>
      </c>
    </row>
    <row r="68" spans="2:32" ht="30" customHeight="1">
      <c r="N68" s="165"/>
      <c r="W68" s="815"/>
      <c r="X68" s="660"/>
      <c r="Y68" s="661" t="str">
        <f t="shared" si="23"/>
        <v/>
      </c>
      <c r="Z68" s="294"/>
      <c r="AA68" s="294"/>
      <c r="AB68" s="555"/>
      <c r="AC68" s="664" t="str">
        <f t="shared" si="24"/>
        <v/>
      </c>
      <c r="AD68" s="662" t="str">
        <f t="shared" si="25"/>
        <v/>
      </c>
      <c r="AE68" s="665" t="str">
        <f t="shared" si="22"/>
        <v>.</v>
      </c>
      <c r="AF68" s="1146" t="str">
        <f t="shared" si="22"/>
        <v>.</v>
      </c>
    </row>
    <row r="69" spans="2:32" ht="30" customHeight="1">
      <c r="N69" s="165"/>
      <c r="W69" s="815"/>
      <c r="X69" s="660"/>
      <c r="Y69" s="661" t="str">
        <f t="shared" si="23"/>
        <v/>
      </c>
      <c r="Z69" s="294"/>
      <c r="AA69" s="294"/>
      <c r="AB69" s="555"/>
      <c r="AC69" s="664" t="str">
        <f t="shared" si="24"/>
        <v/>
      </c>
      <c r="AD69" s="662" t="str">
        <f t="shared" si="25"/>
        <v/>
      </c>
      <c r="AE69" s="665" t="str">
        <f t="shared" si="22"/>
        <v>.</v>
      </c>
      <c r="AF69" s="1146" t="str">
        <f t="shared" si="22"/>
        <v>.</v>
      </c>
    </row>
    <row r="70" spans="2:32" ht="30" customHeight="1">
      <c r="M70" s="177"/>
      <c r="N70" s="165"/>
      <c r="W70" s="815"/>
      <c r="X70" s="660"/>
      <c r="Y70" s="661" t="str">
        <f t="shared" si="23"/>
        <v/>
      </c>
      <c r="Z70" s="294"/>
      <c r="AA70" s="294"/>
      <c r="AB70" s="555"/>
      <c r="AC70" s="664" t="str">
        <f t="shared" si="24"/>
        <v/>
      </c>
      <c r="AD70" s="662" t="str">
        <f t="shared" si="25"/>
        <v/>
      </c>
      <c r="AE70" s="665" t="str">
        <f t="shared" si="22"/>
        <v>.</v>
      </c>
      <c r="AF70" s="1146" t="str">
        <f t="shared" si="22"/>
        <v>.</v>
      </c>
    </row>
    <row r="71" spans="2:32" ht="30" customHeight="1">
      <c r="N71" s="165"/>
      <c r="W71" s="815"/>
      <c r="X71" s="660"/>
      <c r="Y71" s="661" t="str">
        <f t="shared" ref="Y71:Y93" si="26">IFERROR((VLOOKUP(X71,$C$6:$D$23,2,FALSE)),"")</f>
        <v/>
      </c>
      <c r="Z71" s="294"/>
      <c r="AA71" s="294"/>
      <c r="AB71" s="555"/>
      <c r="AC71" s="664" t="str">
        <f t="shared" ref="AC71:AC93" si="27">IFERROR((VLOOKUP(X71,$C$6:$I$24,5,FALSE)),"")</f>
        <v/>
      </c>
      <c r="AD71" s="662" t="str">
        <f t="shared" si="25"/>
        <v/>
      </c>
      <c r="AE71" s="665" t="str">
        <f t="shared" si="22"/>
        <v>.</v>
      </c>
      <c r="AF71" s="1146" t="str">
        <f t="shared" si="22"/>
        <v>.</v>
      </c>
    </row>
    <row r="72" spans="2:32" ht="30" customHeight="1">
      <c r="T72" s="177"/>
      <c r="U72" s="177"/>
      <c r="V72" s="177"/>
      <c r="W72" s="815"/>
      <c r="X72" s="660"/>
      <c r="Y72" s="661" t="str">
        <f t="shared" si="26"/>
        <v/>
      </c>
      <c r="Z72" s="294"/>
      <c r="AA72" s="294"/>
      <c r="AB72" s="555"/>
      <c r="AC72" s="664" t="str">
        <f t="shared" si="27"/>
        <v/>
      </c>
      <c r="AD72" s="662" t="str">
        <f t="shared" si="25"/>
        <v/>
      </c>
      <c r="AE72" s="665" t="str">
        <f t="shared" si="22"/>
        <v>.</v>
      </c>
      <c r="AF72" s="1146" t="str">
        <f t="shared" si="22"/>
        <v>.</v>
      </c>
    </row>
    <row r="73" spans="2:32" ht="30" customHeight="1">
      <c r="S73" s="177"/>
      <c r="W73" s="815"/>
      <c r="X73" s="660"/>
      <c r="Y73" s="661" t="str">
        <f t="shared" si="26"/>
        <v/>
      </c>
      <c r="Z73" s="294"/>
      <c r="AA73" s="294"/>
      <c r="AB73" s="555"/>
      <c r="AC73" s="664" t="str">
        <f t="shared" si="27"/>
        <v/>
      </c>
      <c r="AD73" s="662" t="str">
        <f t="shared" ref="AD73:AD93" si="28">IF(Z73&gt;0,(AC73*Z73),"")</f>
        <v/>
      </c>
      <c r="AE73" s="665" t="str">
        <f t="shared" si="22"/>
        <v>.</v>
      </c>
      <c r="AF73" s="1146" t="str">
        <f t="shared" si="22"/>
        <v>.</v>
      </c>
    </row>
    <row r="74" spans="2:32" ht="30" customHeight="1">
      <c r="W74" s="815"/>
      <c r="X74" s="660"/>
      <c r="Y74" s="661" t="str">
        <f t="shared" si="26"/>
        <v/>
      </c>
      <c r="Z74" s="294"/>
      <c r="AA74" s="294"/>
      <c r="AB74" s="555"/>
      <c r="AC74" s="664" t="str">
        <f t="shared" si="27"/>
        <v/>
      </c>
      <c r="AD74" s="662" t="str">
        <f t="shared" si="28"/>
        <v/>
      </c>
      <c r="AE74" s="665" t="str">
        <f t="shared" si="22"/>
        <v>.</v>
      </c>
      <c r="AF74" s="1146" t="str">
        <f t="shared" si="22"/>
        <v>.</v>
      </c>
    </row>
    <row r="75" spans="2:32" s="165" customFormat="1" ht="30" customHeight="1">
      <c r="B75"/>
      <c r="C75"/>
      <c r="D75"/>
      <c r="E75"/>
      <c r="F75"/>
      <c r="G75"/>
      <c r="H75"/>
      <c r="I75"/>
      <c r="J75" s="5"/>
      <c r="K75" s="5"/>
      <c r="L75" s="5"/>
      <c r="M75" s="5"/>
      <c r="N75" s="83"/>
      <c r="O75" s="5"/>
      <c r="P75" s="5"/>
      <c r="Q75" s="551"/>
      <c r="R75" s="177"/>
      <c r="S75" s="5"/>
      <c r="T75" s="5"/>
      <c r="U75" s="5"/>
      <c r="V75" s="5"/>
      <c r="W75" s="815"/>
      <c r="X75" s="660"/>
      <c r="Y75" s="661" t="str">
        <f t="shared" si="26"/>
        <v/>
      </c>
      <c r="Z75" s="294"/>
      <c r="AA75" s="294"/>
      <c r="AB75" s="555"/>
      <c r="AC75" s="664" t="str">
        <f t="shared" si="27"/>
        <v/>
      </c>
      <c r="AD75" s="662" t="str">
        <f t="shared" si="28"/>
        <v/>
      </c>
      <c r="AE75" s="665" t="str">
        <f t="shared" si="22"/>
        <v>.</v>
      </c>
      <c r="AF75" s="1146" t="str">
        <f t="shared" si="22"/>
        <v>.</v>
      </c>
    </row>
    <row r="76" spans="2:32" ht="30" customHeight="1">
      <c r="B76" s="165"/>
      <c r="C76" s="165"/>
      <c r="D76" s="165"/>
      <c r="E76" s="165"/>
      <c r="F76" s="165"/>
      <c r="G76" s="165"/>
      <c r="H76" s="165"/>
      <c r="I76" s="165"/>
      <c r="J76" s="165"/>
      <c r="K76" s="177"/>
      <c r="L76" s="177"/>
      <c r="O76" s="177"/>
      <c r="P76" s="177"/>
      <c r="W76" s="815"/>
      <c r="X76" s="660"/>
      <c r="Y76" s="661" t="str">
        <f t="shared" si="26"/>
        <v/>
      </c>
      <c r="Z76" s="294"/>
      <c r="AA76" s="294"/>
      <c r="AB76" s="555"/>
      <c r="AC76" s="664" t="str">
        <f t="shared" si="27"/>
        <v/>
      </c>
      <c r="AD76" s="662" t="str">
        <f t="shared" si="28"/>
        <v/>
      </c>
      <c r="AE76" s="665" t="str">
        <f t="shared" si="22"/>
        <v>.</v>
      </c>
      <c r="AF76" s="1146" t="str">
        <f t="shared" si="22"/>
        <v>.</v>
      </c>
    </row>
    <row r="77" spans="2:32" ht="30" customHeight="1">
      <c r="W77" s="815"/>
      <c r="X77" s="660"/>
      <c r="Y77" s="661" t="str">
        <f t="shared" si="26"/>
        <v/>
      </c>
      <c r="Z77" s="294"/>
      <c r="AA77" s="294"/>
      <c r="AB77" s="555"/>
      <c r="AC77" s="664" t="str">
        <f t="shared" si="27"/>
        <v/>
      </c>
      <c r="AD77" s="662" t="str">
        <f t="shared" si="28"/>
        <v/>
      </c>
      <c r="AE77" s="665" t="str">
        <f t="shared" si="22"/>
        <v>.</v>
      </c>
      <c r="AF77" s="1146" t="str">
        <f t="shared" si="22"/>
        <v>.</v>
      </c>
    </row>
    <row r="78" spans="2:32" ht="30" customHeight="1">
      <c r="T78" s="177"/>
      <c r="U78" s="177"/>
      <c r="V78" s="177"/>
      <c r="W78" s="815"/>
      <c r="X78" s="660"/>
      <c r="Y78" s="661" t="str">
        <f t="shared" si="26"/>
        <v/>
      </c>
      <c r="Z78" s="294"/>
      <c r="AA78" s="294"/>
      <c r="AB78" s="555"/>
      <c r="AC78" s="664" t="str">
        <f t="shared" si="27"/>
        <v/>
      </c>
      <c r="AD78" s="662" t="str">
        <f t="shared" si="28"/>
        <v/>
      </c>
      <c r="AE78" s="665" t="str">
        <f t="shared" si="22"/>
        <v>.</v>
      </c>
      <c r="AF78" s="1146" t="str">
        <f t="shared" si="22"/>
        <v>.</v>
      </c>
    </row>
    <row r="79" spans="2:32" ht="30" customHeight="1">
      <c r="S79" s="177"/>
      <c r="W79" s="815"/>
      <c r="X79" s="660"/>
      <c r="Y79" s="661" t="str">
        <f t="shared" si="26"/>
        <v/>
      </c>
      <c r="Z79" s="294"/>
      <c r="AA79" s="294"/>
      <c r="AB79" s="555"/>
      <c r="AC79" s="664" t="str">
        <f t="shared" si="27"/>
        <v/>
      </c>
      <c r="AD79" s="662" t="str">
        <f t="shared" si="28"/>
        <v/>
      </c>
      <c r="AE79" s="665" t="str">
        <f t="shared" si="22"/>
        <v>.</v>
      </c>
      <c r="AF79" s="1146" t="str">
        <f t="shared" si="22"/>
        <v>.</v>
      </c>
    </row>
    <row r="80" spans="2:32" ht="30" customHeight="1">
      <c r="M80" s="177"/>
      <c r="W80" s="815"/>
      <c r="X80" s="660"/>
      <c r="Y80" s="661" t="str">
        <f t="shared" si="26"/>
        <v/>
      </c>
      <c r="Z80" s="294"/>
      <c r="AA80" s="294"/>
      <c r="AB80" s="555"/>
      <c r="AC80" s="664" t="str">
        <f t="shared" si="27"/>
        <v/>
      </c>
      <c r="AD80" s="662" t="str">
        <f t="shared" si="28"/>
        <v/>
      </c>
      <c r="AE80" s="665" t="str">
        <f t="shared" si="22"/>
        <v>.</v>
      </c>
      <c r="AF80" s="1146" t="str">
        <f t="shared" si="22"/>
        <v>.</v>
      </c>
    </row>
    <row r="81" spans="2:16365" s="165" customFormat="1" ht="30" customHeight="1">
      <c r="B81"/>
      <c r="C81"/>
      <c r="D81"/>
      <c r="E81"/>
      <c r="F81"/>
      <c r="G81"/>
      <c r="H81"/>
      <c r="I81"/>
      <c r="J81" s="5"/>
      <c r="K81" s="5"/>
      <c r="L81" s="5"/>
      <c r="M81" s="5"/>
      <c r="N81" s="83"/>
      <c r="O81" s="5"/>
      <c r="P81" s="5"/>
      <c r="Q81" s="551"/>
      <c r="R81" s="177"/>
      <c r="S81" s="5"/>
      <c r="T81" s="5"/>
      <c r="U81" s="5"/>
      <c r="V81" s="5"/>
      <c r="W81" s="815"/>
      <c r="X81" s="660"/>
      <c r="Y81" s="661" t="str">
        <f t="shared" si="26"/>
        <v/>
      </c>
      <c r="Z81" s="294"/>
      <c r="AA81" s="294"/>
      <c r="AB81" s="555"/>
      <c r="AC81" s="664" t="str">
        <f t="shared" si="27"/>
        <v/>
      </c>
      <c r="AD81" s="662" t="str">
        <f t="shared" si="28"/>
        <v/>
      </c>
      <c r="AE81" s="665" t="str">
        <f t="shared" ref="AE81:AF93" si="29">IF(W81="REQUISICION"," ",".")</f>
        <v>.</v>
      </c>
      <c r="AF81" s="1146" t="str">
        <f t="shared" si="29"/>
        <v>.</v>
      </c>
    </row>
    <row r="82" spans="2:16365" ht="30" customHeight="1">
      <c r="B82" s="165"/>
      <c r="C82" s="165"/>
      <c r="D82" s="165"/>
      <c r="E82" s="165"/>
      <c r="F82" s="165"/>
      <c r="G82" s="165"/>
      <c r="H82" s="165"/>
      <c r="I82" s="165"/>
      <c r="J82" s="165"/>
      <c r="K82" s="177"/>
      <c r="L82" s="177"/>
      <c r="O82" s="177"/>
      <c r="P82" s="177"/>
      <c r="W82" s="815"/>
      <c r="X82" s="660"/>
      <c r="Y82" s="661" t="str">
        <f t="shared" si="26"/>
        <v/>
      </c>
      <c r="Z82" s="294"/>
      <c r="AA82" s="294"/>
      <c r="AB82" s="555"/>
      <c r="AC82" s="664" t="str">
        <f t="shared" si="27"/>
        <v/>
      </c>
      <c r="AD82" s="662" t="str">
        <f t="shared" si="28"/>
        <v/>
      </c>
      <c r="AE82" s="665" t="str">
        <f t="shared" si="29"/>
        <v>.</v>
      </c>
      <c r="AF82" s="1146" t="str">
        <f t="shared" si="29"/>
        <v>.</v>
      </c>
    </row>
    <row r="83" spans="2:16365" ht="30" customHeight="1">
      <c r="T83" s="177"/>
      <c r="U83" s="177"/>
      <c r="V83" s="177"/>
      <c r="W83" s="815"/>
      <c r="X83" s="660"/>
      <c r="Y83" s="661" t="str">
        <f t="shared" si="26"/>
        <v/>
      </c>
      <c r="Z83" s="294"/>
      <c r="AA83" s="294"/>
      <c r="AB83" s="555"/>
      <c r="AC83" s="664" t="str">
        <f t="shared" si="27"/>
        <v/>
      </c>
      <c r="AD83" s="662" t="str">
        <f t="shared" si="28"/>
        <v/>
      </c>
      <c r="AE83" s="665" t="str">
        <f t="shared" si="29"/>
        <v>.</v>
      </c>
      <c r="AF83" s="1146" t="str">
        <f t="shared" si="29"/>
        <v>.</v>
      </c>
    </row>
    <row r="84" spans="2:16365" ht="30" customHeight="1">
      <c r="S84" s="177"/>
      <c r="T84" s="177"/>
      <c r="U84" s="177"/>
      <c r="V84" s="177"/>
      <c r="W84" s="815"/>
      <c r="X84" s="660"/>
      <c r="Y84" s="661" t="str">
        <f t="shared" si="26"/>
        <v/>
      </c>
      <c r="Z84" s="294"/>
      <c r="AA84" s="294"/>
      <c r="AB84" s="555"/>
      <c r="AC84" s="664" t="str">
        <f t="shared" si="27"/>
        <v/>
      </c>
      <c r="AD84" s="662" t="str">
        <f t="shared" si="28"/>
        <v/>
      </c>
      <c r="AE84" s="665" t="str">
        <f t="shared" si="29"/>
        <v>.</v>
      </c>
      <c r="AF84" s="1146" t="str">
        <f t="shared" si="29"/>
        <v>.</v>
      </c>
    </row>
    <row r="85" spans="2:16365" ht="30" customHeight="1">
      <c r="S85" s="177"/>
      <c r="W85" s="815"/>
      <c r="X85" s="660"/>
      <c r="Y85" s="661" t="str">
        <f t="shared" si="26"/>
        <v/>
      </c>
      <c r="Z85" s="294"/>
      <c r="AA85" s="294"/>
      <c r="AB85" s="555"/>
      <c r="AC85" s="664" t="str">
        <f t="shared" si="27"/>
        <v/>
      </c>
      <c r="AD85" s="662" t="str">
        <f t="shared" si="28"/>
        <v/>
      </c>
      <c r="AE85" s="665" t="str">
        <f t="shared" si="29"/>
        <v>.</v>
      </c>
      <c r="AF85" s="1146" t="str">
        <f t="shared" si="29"/>
        <v>.</v>
      </c>
    </row>
    <row r="86" spans="2:16365" ht="30" customHeight="1">
      <c r="W86" s="815"/>
      <c r="X86" s="660"/>
      <c r="Y86" s="661" t="str">
        <f t="shared" si="26"/>
        <v/>
      </c>
      <c r="Z86" s="294"/>
      <c r="AA86" s="294"/>
      <c r="AB86" s="555"/>
      <c r="AC86" s="664" t="str">
        <f t="shared" si="27"/>
        <v/>
      </c>
      <c r="AD86" s="662" t="str">
        <f t="shared" si="28"/>
        <v/>
      </c>
      <c r="AE86" s="665" t="str">
        <f t="shared" si="29"/>
        <v>.</v>
      </c>
      <c r="AF86" s="1146" t="str">
        <f t="shared" si="29"/>
        <v>.</v>
      </c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5"/>
      <c r="BD86" s="165"/>
      <c r="BE86" s="165"/>
      <c r="BF86" s="165"/>
      <c r="BG86" s="165"/>
      <c r="BH86" s="165"/>
      <c r="BI86" s="165"/>
      <c r="BJ86" s="165"/>
      <c r="BK86" s="165"/>
      <c r="BL86" s="165"/>
      <c r="BM86" s="165"/>
      <c r="BN86" s="165"/>
      <c r="BO86" s="165"/>
      <c r="BP86" s="165"/>
      <c r="BQ86" s="165"/>
      <c r="BR86" s="165"/>
      <c r="BS86" s="165"/>
      <c r="BT86" s="165"/>
      <c r="BU86" s="165"/>
      <c r="BV86" s="165"/>
      <c r="BW86" s="165"/>
      <c r="BX86" s="165"/>
      <c r="BY86" s="165"/>
      <c r="BZ86" s="165"/>
      <c r="CA86" s="165"/>
      <c r="CB86" s="165"/>
      <c r="CC86" s="165"/>
      <c r="CD86" s="165"/>
      <c r="CE86" s="165"/>
      <c r="CF86" s="165"/>
      <c r="CG86" s="165"/>
      <c r="CH86" s="165"/>
      <c r="CI86" s="165"/>
      <c r="CJ86" s="165"/>
      <c r="CK86" s="165"/>
      <c r="CL86" s="165"/>
      <c r="CM86" s="165"/>
      <c r="CN86" s="165"/>
      <c r="CO86" s="165"/>
      <c r="CP86" s="165"/>
      <c r="CQ86" s="165"/>
      <c r="CR86" s="165"/>
      <c r="CS86" s="165"/>
      <c r="CT86" s="165"/>
      <c r="CU86" s="165"/>
      <c r="CV86" s="165"/>
      <c r="CW86" s="165"/>
      <c r="CX86" s="165"/>
      <c r="CY86" s="165"/>
      <c r="CZ86" s="165"/>
      <c r="DA86" s="165"/>
      <c r="DB86" s="165"/>
      <c r="DC86" s="165"/>
      <c r="DD86" s="165"/>
      <c r="DE86" s="165"/>
      <c r="DF86" s="165"/>
      <c r="DG86" s="165"/>
      <c r="DH86" s="165"/>
      <c r="DI86" s="165"/>
      <c r="DJ86" s="165"/>
      <c r="DK86" s="165"/>
      <c r="DL86" s="165"/>
      <c r="DM86" s="165"/>
      <c r="DN86" s="165"/>
      <c r="DO86" s="165"/>
      <c r="DP86" s="165"/>
      <c r="DQ86" s="165"/>
      <c r="DR86" s="165"/>
      <c r="DS86" s="165"/>
      <c r="DT86" s="165"/>
      <c r="DU86" s="165"/>
      <c r="DV86" s="165"/>
      <c r="DW86" s="165"/>
      <c r="DX86" s="165"/>
      <c r="DY86" s="165"/>
      <c r="DZ86" s="165"/>
      <c r="EA86" s="165"/>
      <c r="EB86" s="165"/>
      <c r="EC86" s="165"/>
      <c r="ED86" s="165"/>
      <c r="EE86" s="165"/>
      <c r="EF86" s="165"/>
      <c r="EG86" s="165"/>
      <c r="EH86" s="165"/>
      <c r="EI86" s="165"/>
      <c r="EJ86" s="165"/>
      <c r="EK86" s="165"/>
      <c r="EL86" s="165"/>
      <c r="EM86" s="165"/>
      <c r="EN86" s="165"/>
      <c r="EO86" s="165"/>
      <c r="EP86" s="165"/>
      <c r="EQ86" s="165"/>
      <c r="ER86" s="165"/>
      <c r="ES86" s="165"/>
      <c r="ET86" s="165"/>
      <c r="EU86" s="165"/>
      <c r="EV86" s="165"/>
      <c r="EW86" s="165"/>
      <c r="EX86" s="165"/>
      <c r="EY86" s="165"/>
      <c r="EZ86" s="165"/>
      <c r="FA86" s="165"/>
      <c r="FB86" s="165"/>
      <c r="FC86" s="165"/>
      <c r="FD86" s="165"/>
      <c r="FE86" s="165"/>
      <c r="FF86" s="165"/>
      <c r="FG86" s="165"/>
      <c r="FH86" s="165"/>
      <c r="FI86" s="165"/>
      <c r="FJ86" s="165"/>
      <c r="FK86" s="165"/>
      <c r="FL86" s="165"/>
      <c r="FM86" s="165"/>
      <c r="FN86" s="165"/>
      <c r="FO86" s="165"/>
      <c r="FP86" s="165"/>
      <c r="FQ86" s="165"/>
      <c r="FR86" s="165"/>
      <c r="FS86" s="165"/>
      <c r="FT86" s="165"/>
      <c r="FU86" s="165"/>
      <c r="FV86" s="165"/>
      <c r="FW86" s="165"/>
      <c r="FX86" s="165"/>
      <c r="FY86" s="165"/>
      <c r="FZ86" s="165"/>
      <c r="GA86" s="165"/>
      <c r="GB86" s="165"/>
      <c r="GC86" s="165"/>
      <c r="GD86" s="165"/>
      <c r="GE86" s="165"/>
      <c r="GF86" s="165"/>
      <c r="GG86" s="165"/>
      <c r="GH86" s="165"/>
      <c r="GI86" s="165"/>
      <c r="GJ86" s="165"/>
      <c r="GK86" s="165"/>
      <c r="GL86" s="165"/>
      <c r="GM86" s="165"/>
      <c r="GN86" s="165"/>
      <c r="GO86" s="165"/>
      <c r="GP86" s="165"/>
      <c r="GQ86" s="165"/>
      <c r="GR86" s="165"/>
      <c r="GS86" s="165"/>
      <c r="GT86" s="165"/>
      <c r="GU86" s="165"/>
      <c r="GV86" s="165"/>
      <c r="GW86" s="165"/>
      <c r="GX86" s="165"/>
      <c r="GY86" s="165"/>
      <c r="GZ86" s="165"/>
      <c r="HA86" s="165"/>
      <c r="HB86" s="165"/>
      <c r="HC86" s="165"/>
      <c r="HD86" s="165"/>
      <c r="HE86" s="165"/>
      <c r="HF86" s="165"/>
      <c r="HG86" s="165"/>
      <c r="HH86" s="165"/>
      <c r="HI86" s="165"/>
      <c r="HJ86" s="165"/>
      <c r="HK86" s="165"/>
      <c r="HL86" s="165"/>
      <c r="HM86" s="165"/>
      <c r="HN86" s="165"/>
      <c r="HO86" s="165"/>
      <c r="HP86" s="165"/>
      <c r="HQ86" s="165"/>
      <c r="HR86" s="165"/>
      <c r="HS86" s="165"/>
      <c r="HT86" s="165"/>
      <c r="HU86" s="165"/>
      <c r="HV86" s="165"/>
      <c r="HW86" s="165"/>
      <c r="HX86" s="165"/>
      <c r="HY86" s="165"/>
      <c r="HZ86" s="165"/>
      <c r="IA86" s="165"/>
      <c r="IB86" s="165"/>
      <c r="IC86" s="165"/>
      <c r="ID86" s="165"/>
      <c r="IE86" s="165"/>
      <c r="IF86" s="165"/>
      <c r="IG86" s="165"/>
      <c r="IH86" s="165"/>
      <c r="II86" s="165"/>
      <c r="IJ86" s="165"/>
      <c r="IK86" s="165"/>
      <c r="IL86" s="165"/>
      <c r="IM86" s="165"/>
      <c r="IN86" s="165"/>
      <c r="IO86" s="165"/>
      <c r="IP86" s="165"/>
      <c r="IQ86" s="165"/>
      <c r="IR86" s="165"/>
      <c r="IS86" s="165"/>
      <c r="IT86" s="165"/>
      <c r="IU86" s="165"/>
      <c r="IV86" s="165"/>
      <c r="IW86" s="165"/>
      <c r="IX86" s="165"/>
      <c r="IY86" s="165"/>
      <c r="IZ86" s="165"/>
      <c r="JA86" s="165"/>
      <c r="JB86" s="165"/>
      <c r="JC86" s="165"/>
      <c r="JD86" s="165"/>
      <c r="JE86" s="165"/>
      <c r="JF86" s="165"/>
      <c r="JG86" s="165"/>
      <c r="JH86" s="165"/>
      <c r="JI86" s="165"/>
      <c r="JJ86" s="165"/>
      <c r="JK86" s="165"/>
      <c r="JL86" s="165"/>
      <c r="JM86" s="165"/>
      <c r="JN86" s="165"/>
      <c r="JO86" s="165"/>
      <c r="JP86" s="165"/>
      <c r="JQ86" s="165"/>
      <c r="JR86" s="165"/>
      <c r="JS86" s="165"/>
      <c r="JT86" s="165"/>
      <c r="JU86" s="165"/>
      <c r="JV86" s="165"/>
      <c r="JW86" s="165"/>
      <c r="JX86" s="165"/>
      <c r="JY86" s="165"/>
      <c r="JZ86" s="165"/>
      <c r="KA86" s="165"/>
      <c r="KB86" s="165"/>
      <c r="KC86" s="165"/>
      <c r="KD86" s="165"/>
      <c r="KE86" s="165"/>
      <c r="KF86" s="165"/>
      <c r="KG86" s="165"/>
      <c r="KH86" s="165"/>
      <c r="KI86" s="165"/>
      <c r="KJ86" s="165"/>
      <c r="KK86" s="165"/>
      <c r="KL86" s="165"/>
      <c r="KM86" s="165"/>
      <c r="KN86" s="165"/>
      <c r="KO86" s="165"/>
      <c r="KP86" s="165"/>
      <c r="KQ86" s="165"/>
      <c r="KR86" s="165"/>
      <c r="KS86" s="165"/>
      <c r="KT86" s="165"/>
      <c r="KU86" s="165"/>
      <c r="KV86" s="165"/>
      <c r="KW86" s="165"/>
      <c r="KX86" s="165"/>
      <c r="KY86" s="165"/>
      <c r="KZ86" s="165"/>
      <c r="LA86" s="165"/>
      <c r="LB86" s="165"/>
      <c r="LC86" s="165"/>
      <c r="LD86" s="165"/>
      <c r="LE86" s="165"/>
      <c r="LF86" s="165"/>
      <c r="LG86" s="165"/>
      <c r="LH86" s="165"/>
      <c r="LI86" s="165"/>
      <c r="LJ86" s="165"/>
      <c r="LK86" s="165"/>
      <c r="LL86" s="165"/>
      <c r="LM86" s="165"/>
      <c r="LN86" s="165"/>
      <c r="LO86" s="165"/>
      <c r="LP86" s="165"/>
      <c r="LQ86" s="165"/>
      <c r="LR86" s="165"/>
      <c r="LS86" s="165"/>
      <c r="LT86" s="165"/>
      <c r="LU86" s="165"/>
      <c r="LV86" s="165"/>
      <c r="LW86" s="165"/>
      <c r="LX86" s="165"/>
      <c r="LY86" s="165"/>
      <c r="LZ86" s="165"/>
      <c r="MA86" s="165"/>
      <c r="MB86" s="165"/>
      <c r="MC86" s="165"/>
      <c r="MD86" s="165"/>
      <c r="ME86" s="165"/>
      <c r="MF86" s="165"/>
      <c r="MG86" s="165"/>
      <c r="MH86" s="165"/>
      <c r="MI86" s="165"/>
      <c r="MJ86" s="165"/>
      <c r="MK86" s="165"/>
      <c r="ML86" s="165"/>
      <c r="MM86" s="165"/>
      <c r="MN86" s="165"/>
      <c r="MO86" s="165"/>
      <c r="MP86" s="165"/>
      <c r="MQ86" s="165"/>
      <c r="MR86" s="165"/>
      <c r="MS86" s="165"/>
      <c r="MT86" s="165"/>
      <c r="MU86" s="165"/>
      <c r="MV86" s="165"/>
      <c r="MW86" s="165"/>
      <c r="MX86" s="165"/>
      <c r="MY86" s="165"/>
      <c r="MZ86" s="165"/>
      <c r="NA86" s="165"/>
      <c r="NB86" s="165"/>
      <c r="NC86" s="165"/>
      <c r="ND86" s="165"/>
      <c r="NE86" s="165"/>
      <c r="NF86" s="165"/>
      <c r="NG86" s="165"/>
      <c r="NH86" s="165"/>
      <c r="NI86" s="165"/>
      <c r="NJ86" s="165"/>
      <c r="NK86" s="165"/>
      <c r="NL86" s="165"/>
      <c r="NM86" s="165"/>
      <c r="NN86" s="165"/>
      <c r="NO86" s="165"/>
      <c r="NP86" s="165"/>
      <c r="NQ86" s="165"/>
      <c r="NR86" s="165"/>
      <c r="NS86" s="165"/>
      <c r="NT86" s="165"/>
      <c r="NU86" s="165"/>
      <c r="NV86" s="165"/>
      <c r="NW86" s="165"/>
      <c r="NX86" s="165"/>
      <c r="NY86" s="165"/>
      <c r="NZ86" s="165"/>
      <c r="OA86" s="165"/>
      <c r="OB86" s="165"/>
      <c r="OC86" s="165"/>
      <c r="OD86" s="165"/>
      <c r="OE86" s="165"/>
      <c r="OF86" s="165"/>
      <c r="OG86" s="165"/>
      <c r="OH86" s="165"/>
      <c r="OI86" s="165"/>
      <c r="OJ86" s="165"/>
      <c r="OK86" s="165"/>
      <c r="OL86" s="165"/>
      <c r="OM86" s="165"/>
      <c r="ON86" s="165"/>
      <c r="OO86" s="165"/>
      <c r="OP86" s="165"/>
      <c r="OQ86" s="165"/>
      <c r="OR86" s="165"/>
      <c r="OS86" s="165"/>
      <c r="OT86" s="165"/>
      <c r="OU86" s="165"/>
      <c r="OV86" s="165"/>
      <c r="OW86" s="165"/>
      <c r="OX86" s="165"/>
      <c r="OY86" s="165"/>
      <c r="OZ86" s="165"/>
      <c r="PA86" s="165"/>
      <c r="PB86" s="165"/>
      <c r="PC86" s="165"/>
      <c r="PD86" s="165"/>
      <c r="PE86" s="165"/>
      <c r="PF86" s="165"/>
      <c r="PG86" s="165"/>
      <c r="PH86" s="165"/>
      <c r="PI86" s="165"/>
      <c r="PJ86" s="165"/>
      <c r="PK86" s="165"/>
      <c r="PL86" s="165"/>
      <c r="PM86" s="165"/>
      <c r="PN86" s="165"/>
      <c r="PO86" s="165"/>
      <c r="PP86" s="165"/>
      <c r="PQ86" s="165"/>
      <c r="PR86" s="165"/>
      <c r="PS86" s="165"/>
      <c r="PT86" s="165"/>
      <c r="PU86" s="165"/>
      <c r="PV86" s="165"/>
      <c r="PW86" s="165"/>
      <c r="PX86" s="165"/>
      <c r="PY86" s="165"/>
      <c r="PZ86" s="165"/>
      <c r="QA86" s="165"/>
      <c r="QB86" s="165"/>
      <c r="QC86" s="165"/>
      <c r="QD86" s="165"/>
      <c r="QE86" s="165"/>
      <c r="QF86" s="165"/>
      <c r="QG86" s="165"/>
      <c r="QH86" s="165"/>
      <c r="QI86" s="165"/>
      <c r="QJ86" s="165"/>
      <c r="QK86" s="165"/>
      <c r="QL86" s="165"/>
      <c r="QM86" s="165"/>
      <c r="QN86" s="165"/>
      <c r="QO86" s="165"/>
      <c r="QP86" s="165"/>
      <c r="QQ86" s="165"/>
      <c r="QR86" s="165"/>
      <c r="QS86" s="165"/>
      <c r="QT86" s="165"/>
      <c r="QU86" s="165"/>
      <c r="QV86" s="165"/>
      <c r="QW86" s="165"/>
      <c r="QX86" s="165"/>
      <c r="QY86" s="165"/>
      <c r="QZ86" s="165"/>
      <c r="RA86" s="165"/>
      <c r="RB86" s="165"/>
      <c r="RC86" s="165"/>
      <c r="RD86" s="165"/>
      <c r="RE86" s="165"/>
      <c r="RF86" s="165"/>
      <c r="RG86" s="165"/>
      <c r="RH86" s="165"/>
      <c r="RI86" s="165"/>
      <c r="RJ86" s="165"/>
      <c r="RK86" s="165"/>
      <c r="RL86" s="165"/>
      <c r="RM86" s="165"/>
      <c r="RN86" s="165"/>
      <c r="RO86" s="165"/>
      <c r="RP86" s="165"/>
      <c r="RQ86" s="165"/>
      <c r="RR86" s="165"/>
      <c r="RS86" s="165"/>
      <c r="RT86" s="165"/>
      <c r="RU86" s="165"/>
      <c r="RV86" s="165"/>
      <c r="RW86" s="165"/>
      <c r="RX86" s="165"/>
      <c r="RY86" s="165"/>
      <c r="RZ86" s="165"/>
      <c r="SA86" s="165"/>
      <c r="SB86" s="165"/>
      <c r="SC86" s="165"/>
      <c r="SD86" s="165"/>
      <c r="SE86" s="165"/>
      <c r="SF86" s="165"/>
      <c r="SG86" s="165"/>
      <c r="SH86" s="165"/>
      <c r="SI86" s="165"/>
      <c r="SJ86" s="165"/>
      <c r="SK86" s="165"/>
      <c r="SL86" s="165"/>
      <c r="SM86" s="165"/>
      <c r="SN86" s="165"/>
      <c r="SO86" s="165"/>
      <c r="SP86" s="165"/>
      <c r="SQ86" s="165"/>
      <c r="SR86" s="165"/>
      <c r="SS86" s="165"/>
      <c r="ST86" s="165"/>
      <c r="SU86" s="165"/>
      <c r="SV86" s="165"/>
      <c r="SW86" s="165"/>
      <c r="SX86" s="165"/>
      <c r="SY86" s="165"/>
      <c r="SZ86" s="165"/>
      <c r="TA86" s="165"/>
      <c r="TB86" s="165"/>
      <c r="TC86" s="165"/>
      <c r="TD86" s="165"/>
      <c r="TE86" s="165"/>
      <c r="TF86" s="165"/>
      <c r="TG86" s="165"/>
      <c r="TH86" s="165"/>
      <c r="TI86" s="165"/>
      <c r="TJ86" s="165"/>
      <c r="TK86" s="165"/>
      <c r="TL86" s="165"/>
      <c r="TM86" s="165"/>
      <c r="TN86" s="165"/>
      <c r="TO86" s="165"/>
      <c r="TP86" s="165"/>
      <c r="TQ86" s="165"/>
      <c r="TR86" s="165"/>
      <c r="TS86" s="165"/>
      <c r="TT86" s="165"/>
      <c r="TU86" s="165"/>
      <c r="TV86" s="165"/>
      <c r="TW86" s="165"/>
      <c r="TX86" s="165"/>
      <c r="TY86" s="165"/>
      <c r="TZ86" s="165"/>
      <c r="UA86" s="165"/>
      <c r="UB86" s="165"/>
      <c r="UC86" s="165"/>
      <c r="UD86" s="165"/>
      <c r="UE86" s="165"/>
      <c r="UF86" s="165"/>
      <c r="UG86" s="165"/>
      <c r="UH86" s="165"/>
      <c r="UI86" s="165"/>
      <c r="UJ86" s="165"/>
      <c r="UK86" s="165"/>
      <c r="UL86" s="165"/>
      <c r="UM86" s="165"/>
      <c r="UN86" s="165"/>
      <c r="UO86" s="165"/>
      <c r="UP86" s="165"/>
      <c r="UQ86" s="165"/>
      <c r="UR86" s="165"/>
      <c r="US86" s="165"/>
      <c r="UT86" s="165"/>
      <c r="UU86" s="165"/>
      <c r="UV86" s="165"/>
      <c r="UW86" s="165"/>
      <c r="UX86" s="165"/>
      <c r="UY86" s="165"/>
      <c r="UZ86" s="165"/>
      <c r="VA86" s="165"/>
      <c r="VB86" s="165"/>
      <c r="VC86" s="165"/>
      <c r="VD86" s="165"/>
      <c r="VE86" s="165"/>
      <c r="VF86" s="165"/>
      <c r="VG86" s="165"/>
      <c r="VH86" s="165"/>
      <c r="VI86" s="165"/>
      <c r="VJ86" s="165"/>
      <c r="VK86" s="165"/>
      <c r="VL86" s="165"/>
      <c r="VM86" s="165"/>
      <c r="VN86" s="165"/>
      <c r="VO86" s="165"/>
      <c r="VP86" s="165"/>
      <c r="VQ86" s="165"/>
      <c r="VR86" s="165"/>
      <c r="VS86" s="165"/>
      <c r="VT86" s="165"/>
      <c r="VU86" s="165"/>
      <c r="VV86" s="165"/>
      <c r="VW86" s="165"/>
      <c r="VX86" s="165"/>
      <c r="VY86" s="165"/>
      <c r="VZ86" s="165"/>
      <c r="WA86" s="165"/>
      <c r="WB86" s="165"/>
      <c r="WC86" s="165"/>
      <c r="WD86" s="165"/>
      <c r="WE86" s="165"/>
      <c r="WF86" s="165"/>
      <c r="WG86" s="165"/>
      <c r="WH86" s="165"/>
      <c r="WI86" s="165"/>
      <c r="WJ86" s="165"/>
      <c r="WK86" s="165"/>
      <c r="WL86" s="165"/>
      <c r="WM86" s="165"/>
      <c r="WN86" s="165"/>
      <c r="WO86" s="165"/>
      <c r="WP86" s="165"/>
      <c r="WQ86" s="165"/>
      <c r="WR86" s="165"/>
      <c r="WS86" s="165"/>
      <c r="WT86" s="165"/>
      <c r="WU86" s="165"/>
      <c r="WV86" s="165"/>
      <c r="WW86" s="165"/>
      <c r="WX86" s="165"/>
      <c r="WY86" s="165"/>
      <c r="WZ86" s="165"/>
      <c r="XA86" s="165"/>
      <c r="XB86" s="165"/>
      <c r="XC86" s="165"/>
      <c r="XD86" s="165"/>
      <c r="XE86" s="165"/>
      <c r="XF86" s="165"/>
      <c r="XG86" s="165"/>
      <c r="XH86" s="165"/>
      <c r="XI86" s="165"/>
      <c r="XJ86" s="165"/>
      <c r="XK86" s="165"/>
      <c r="XL86" s="165"/>
      <c r="XM86" s="165"/>
      <c r="XN86" s="165"/>
      <c r="XO86" s="165"/>
      <c r="XP86" s="165"/>
      <c r="XQ86" s="165"/>
      <c r="XR86" s="165"/>
      <c r="XS86" s="165"/>
      <c r="XT86" s="165"/>
      <c r="XU86" s="165"/>
      <c r="XV86" s="165"/>
      <c r="XW86" s="165"/>
      <c r="XX86" s="165"/>
      <c r="XY86" s="165"/>
      <c r="XZ86" s="165"/>
      <c r="YA86" s="165"/>
      <c r="YB86" s="165"/>
      <c r="YC86" s="165"/>
      <c r="YD86" s="165"/>
      <c r="YE86" s="165"/>
      <c r="YF86" s="165"/>
      <c r="YG86" s="165"/>
      <c r="YH86" s="165"/>
      <c r="YI86" s="165"/>
      <c r="YJ86" s="165"/>
      <c r="YK86" s="165"/>
      <c r="YL86" s="165"/>
      <c r="YM86" s="165"/>
      <c r="YN86" s="165"/>
      <c r="YO86" s="165"/>
      <c r="YP86" s="165"/>
      <c r="YQ86" s="165"/>
      <c r="YR86" s="165"/>
      <c r="YS86" s="165"/>
      <c r="YT86" s="165"/>
      <c r="YU86" s="165"/>
      <c r="YV86" s="165"/>
      <c r="YW86" s="165"/>
      <c r="YX86" s="165"/>
      <c r="YY86" s="165"/>
      <c r="YZ86" s="165"/>
      <c r="ZA86" s="165"/>
      <c r="ZB86" s="165"/>
      <c r="ZC86" s="165"/>
      <c r="ZD86" s="165"/>
      <c r="ZE86" s="165"/>
      <c r="ZF86" s="165"/>
      <c r="ZG86" s="165"/>
      <c r="ZH86" s="165"/>
      <c r="ZI86" s="165"/>
      <c r="ZJ86" s="165"/>
      <c r="ZK86" s="165"/>
      <c r="ZL86" s="165"/>
      <c r="ZM86" s="165"/>
      <c r="ZN86" s="165"/>
      <c r="ZO86" s="165"/>
      <c r="ZP86" s="165"/>
      <c r="ZQ86" s="165"/>
      <c r="ZR86" s="165"/>
      <c r="ZS86" s="165"/>
      <c r="ZT86" s="165"/>
      <c r="ZU86" s="165"/>
      <c r="ZV86" s="165"/>
      <c r="ZW86" s="165"/>
      <c r="ZX86" s="165"/>
      <c r="ZY86" s="165"/>
      <c r="ZZ86" s="165"/>
      <c r="AAA86" s="165"/>
      <c r="AAB86" s="165"/>
      <c r="AAC86" s="165"/>
      <c r="AAD86" s="165"/>
      <c r="AAE86" s="165"/>
      <c r="AAF86" s="165"/>
      <c r="AAG86" s="165"/>
      <c r="AAH86" s="165"/>
      <c r="AAI86" s="165"/>
      <c r="AAJ86" s="165"/>
      <c r="AAK86" s="165"/>
      <c r="AAL86" s="165"/>
      <c r="AAM86" s="165"/>
      <c r="AAN86" s="165"/>
      <c r="AAO86" s="165"/>
      <c r="AAP86" s="165"/>
      <c r="AAQ86" s="165"/>
      <c r="AAR86" s="165"/>
      <c r="AAS86" s="165"/>
      <c r="AAT86" s="165"/>
      <c r="AAU86" s="165"/>
      <c r="AAV86" s="165"/>
      <c r="AAW86" s="165"/>
      <c r="AAX86" s="165"/>
      <c r="AAY86" s="165"/>
      <c r="AAZ86" s="165"/>
      <c r="ABA86" s="165"/>
      <c r="ABB86" s="165"/>
      <c r="ABC86" s="165"/>
      <c r="ABD86" s="165"/>
      <c r="ABE86" s="165"/>
      <c r="ABF86" s="165"/>
      <c r="ABG86" s="165"/>
      <c r="ABH86" s="165"/>
      <c r="ABI86" s="165"/>
      <c r="ABJ86" s="165"/>
      <c r="ABK86" s="165"/>
      <c r="ABL86" s="165"/>
      <c r="ABM86" s="165"/>
      <c r="ABN86" s="165"/>
      <c r="ABO86" s="165"/>
      <c r="ABP86" s="165"/>
      <c r="ABQ86" s="165"/>
      <c r="ABR86" s="165"/>
      <c r="ABS86" s="165"/>
      <c r="ABT86" s="165"/>
      <c r="ABU86" s="165"/>
      <c r="ABV86" s="165"/>
      <c r="ABW86" s="165"/>
      <c r="ABX86" s="165"/>
      <c r="ABY86" s="165"/>
      <c r="ABZ86" s="165"/>
      <c r="ACA86" s="165"/>
      <c r="ACB86" s="165"/>
      <c r="ACC86" s="165"/>
      <c r="ACD86" s="165"/>
      <c r="ACE86" s="165"/>
      <c r="ACF86" s="165"/>
      <c r="ACG86" s="165"/>
      <c r="ACH86" s="165"/>
      <c r="ACI86" s="165"/>
      <c r="ACJ86" s="165"/>
      <c r="ACK86" s="165"/>
      <c r="ACL86" s="165"/>
      <c r="ACM86" s="165"/>
      <c r="ACN86" s="165"/>
      <c r="ACO86" s="165"/>
      <c r="ACP86" s="165"/>
      <c r="ACQ86" s="165"/>
      <c r="ACR86" s="165"/>
      <c r="ACS86" s="165"/>
      <c r="ACT86" s="165"/>
      <c r="ACU86" s="165"/>
      <c r="ACV86" s="165"/>
      <c r="ACW86" s="165"/>
      <c r="ACX86" s="165"/>
      <c r="ACY86" s="165"/>
      <c r="ACZ86" s="165"/>
      <c r="ADA86" s="165"/>
      <c r="ADB86" s="165"/>
      <c r="ADC86" s="165"/>
      <c r="ADD86" s="165"/>
      <c r="ADE86" s="165"/>
      <c r="ADF86" s="165"/>
      <c r="ADG86" s="165"/>
      <c r="ADH86" s="165"/>
      <c r="ADI86" s="165"/>
      <c r="ADJ86" s="165"/>
      <c r="ADK86" s="165"/>
      <c r="ADL86" s="165"/>
      <c r="ADM86" s="165"/>
      <c r="ADN86" s="165"/>
      <c r="ADO86" s="165"/>
      <c r="ADP86" s="165"/>
      <c r="ADQ86" s="165"/>
      <c r="ADR86" s="165"/>
      <c r="ADS86" s="165"/>
      <c r="ADT86" s="165"/>
      <c r="ADU86" s="165"/>
      <c r="ADV86" s="165"/>
      <c r="ADW86" s="165"/>
      <c r="ADX86" s="165"/>
      <c r="ADY86" s="165"/>
      <c r="ADZ86" s="165"/>
      <c r="AEA86" s="165"/>
      <c r="AEB86" s="165"/>
      <c r="AEC86" s="165"/>
      <c r="AED86" s="165"/>
      <c r="AEE86" s="165"/>
      <c r="AEF86" s="165"/>
      <c r="AEG86" s="165"/>
      <c r="AEH86" s="165"/>
      <c r="AEI86" s="165"/>
      <c r="AEJ86" s="165"/>
      <c r="AEK86" s="165"/>
      <c r="AEL86" s="165"/>
      <c r="AEM86" s="165"/>
      <c r="AEN86" s="165"/>
      <c r="AEO86" s="165"/>
      <c r="AEP86" s="165"/>
      <c r="AEQ86" s="165"/>
      <c r="AER86" s="165"/>
      <c r="AES86" s="165"/>
      <c r="AET86" s="165"/>
      <c r="AEU86" s="165"/>
      <c r="AEV86" s="165"/>
      <c r="AEW86" s="165"/>
      <c r="AEX86" s="165"/>
      <c r="AEY86" s="165"/>
      <c r="AEZ86" s="165"/>
      <c r="AFA86" s="165"/>
      <c r="AFB86" s="165"/>
      <c r="AFC86" s="165"/>
      <c r="AFD86" s="165"/>
      <c r="AFE86" s="165"/>
      <c r="AFF86" s="165"/>
      <c r="AFG86" s="165"/>
      <c r="AFH86" s="165"/>
      <c r="AFI86" s="165"/>
      <c r="AFJ86" s="165"/>
      <c r="AFK86" s="165"/>
      <c r="AFL86" s="165"/>
      <c r="AFM86" s="165"/>
      <c r="AFN86" s="165"/>
      <c r="AFO86" s="165"/>
      <c r="AFP86" s="165"/>
      <c r="AFQ86" s="165"/>
      <c r="AFR86" s="165"/>
      <c r="AFS86" s="165"/>
      <c r="AFT86" s="165"/>
      <c r="AFU86" s="165"/>
      <c r="AFV86" s="165"/>
      <c r="AFW86" s="165"/>
      <c r="AFX86" s="165"/>
      <c r="AFY86" s="165"/>
      <c r="AFZ86" s="165"/>
      <c r="AGA86" s="165"/>
      <c r="AGB86" s="165"/>
      <c r="AGC86" s="165"/>
      <c r="AGD86" s="165"/>
      <c r="AGE86" s="165"/>
      <c r="AGF86" s="165"/>
      <c r="AGG86" s="165"/>
      <c r="AGH86" s="165"/>
      <c r="AGI86" s="165"/>
      <c r="AGJ86" s="165"/>
      <c r="AGK86" s="165"/>
      <c r="AGL86" s="165"/>
      <c r="AGM86" s="165"/>
      <c r="AGN86" s="165"/>
      <c r="AGO86" s="165"/>
      <c r="AGP86" s="165"/>
      <c r="AGQ86" s="165"/>
      <c r="AGR86" s="165"/>
      <c r="AGS86" s="165"/>
      <c r="AGT86" s="165"/>
      <c r="AGU86" s="165"/>
      <c r="AGV86" s="165"/>
      <c r="AGW86" s="165"/>
      <c r="AGX86" s="165"/>
      <c r="AGY86" s="165"/>
      <c r="AGZ86" s="165"/>
      <c r="AHA86" s="165"/>
      <c r="AHB86" s="165"/>
      <c r="AHC86" s="165"/>
      <c r="AHD86" s="165"/>
      <c r="AHE86" s="165"/>
      <c r="AHF86" s="165"/>
      <c r="AHG86" s="165"/>
      <c r="AHH86" s="165"/>
      <c r="AHI86" s="165"/>
      <c r="AHJ86" s="165"/>
      <c r="AHK86" s="165"/>
      <c r="AHL86" s="165"/>
      <c r="AHM86" s="165"/>
      <c r="AHN86" s="165"/>
      <c r="AHO86" s="165"/>
      <c r="AHP86" s="165"/>
      <c r="AHQ86" s="165"/>
      <c r="AHR86" s="165"/>
      <c r="AHS86" s="165"/>
      <c r="AHT86" s="165"/>
      <c r="AHU86" s="165"/>
      <c r="AHV86" s="165"/>
      <c r="AHW86" s="165"/>
      <c r="AHX86" s="165"/>
      <c r="AHY86" s="165"/>
      <c r="AHZ86" s="165"/>
      <c r="AIA86" s="165"/>
      <c r="AIB86" s="165"/>
      <c r="AIC86" s="165"/>
      <c r="AID86" s="165"/>
      <c r="AIE86" s="165"/>
      <c r="AIF86" s="165"/>
      <c r="AIG86" s="165"/>
      <c r="AIH86" s="165"/>
      <c r="AII86" s="165"/>
      <c r="AIJ86" s="165"/>
      <c r="AIK86" s="165"/>
      <c r="AIL86" s="165"/>
      <c r="AIM86" s="165"/>
      <c r="AIN86" s="165"/>
      <c r="AIO86" s="165"/>
      <c r="AIP86" s="165"/>
      <c r="AIQ86" s="165"/>
      <c r="AIR86" s="165"/>
      <c r="AIS86" s="165"/>
      <c r="AIT86" s="165"/>
      <c r="AIU86" s="165"/>
      <c r="AIV86" s="165"/>
      <c r="AIW86" s="165"/>
      <c r="AIX86" s="165"/>
      <c r="AIY86" s="165"/>
      <c r="AIZ86" s="165"/>
      <c r="AJA86" s="165"/>
      <c r="AJB86" s="165"/>
      <c r="AJC86" s="165"/>
      <c r="AJD86" s="165"/>
      <c r="AJE86" s="165"/>
      <c r="AJF86" s="165"/>
      <c r="AJG86" s="165"/>
      <c r="AJH86" s="165"/>
      <c r="AJI86" s="165"/>
      <c r="AJJ86" s="165"/>
      <c r="AJK86" s="165"/>
      <c r="AJL86" s="165"/>
      <c r="AJM86" s="165"/>
      <c r="AJN86" s="165"/>
      <c r="AJO86" s="165"/>
      <c r="AJP86" s="165"/>
      <c r="AJQ86" s="165"/>
      <c r="AJR86" s="165"/>
      <c r="AJS86" s="165"/>
      <c r="AJT86" s="165"/>
      <c r="AJU86" s="165"/>
      <c r="AJV86" s="165"/>
      <c r="AJW86" s="165"/>
      <c r="AJX86" s="165"/>
      <c r="AJY86" s="165"/>
      <c r="AJZ86" s="165"/>
      <c r="AKA86" s="165"/>
      <c r="AKB86" s="165"/>
      <c r="AKC86" s="165"/>
      <c r="AKD86" s="165"/>
      <c r="AKE86" s="165"/>
      <c r="AKF86" s="165"/>
      <c r="AKG86" s="165"/>
      <c r="AKH86" s="165"/>
      <c r="AKI86" s="165"/>
      <c r="AKJ86" s="165"/>
      <c r="AKK86" s="165"/>
      <c r="AKL86" s="165"/>
      <c r="AKM86" s="165"/>
      <c r="AKN86" s="165"/>
      <c r="AKO86" s="165"/>
      <c r="AKP86" s="165"/>
      <c r="AKQ86" s="165"/>
      <c r="AKR86" s="165"/>
      <c r="AKS86" s="165"/>
      <c r="AKT86" s="165"/>
      <c r="AKU86" s="165"/>
      <c r="AKV86" s="165"/>
      <c r="AKW86" s="165"/>
      <c r="AKX86" s="165"/>
      <c r="AKY86" s="165"/>
      <c r="AKZ86" s="165"/>
      <c r="ALA86" s="165"/>
      <c r="ALB86" s="165"/>
      <c r="ALC86" s="165"/>
      <c r="ALD86" s="165"/>
      <c r="ALE86" s="165"/>
      <c r="ALF86" s="165"/>
      <c r="ALG86" s="165"/>
      <c r="ALH86" s="165"/>
      <c r="ALI86" s="165"/>
      <c r="ALJ86" s="165"/>
      <c r="ALK86" s="165"/>
      <c r="ALL86" s="165"/>
      <c r="ALM86" s="165"/>
      <c r="ALN86" s="165"/>
      <c r="ALO86" s="165"/>
      <c r="ALP86" s="165"/>
      <c r="ALQ86" s="165"/>
      <c r="ALR86" s="165"/>
      <c r="ALS86" s="165"/>
      <c r="ALT86" s="165"/>
      <c r="ALU86" s="165"/>
      <c r="ALV86" s="165"/>
      <c r="ALW86" s="165"/>
      <c r="ALX86" s="165"/>
      <c r="ALY86" s="165"/>
      <c r="ALZ86" s="165"/>
      <c r="AMA86" s="165"/>
      <c r="AMB86" s="165"/>
      <c r="AMC86" s="165"/>
      <c r="AMD86" s="165"/>
      <c r="AME86" s="165"/>
      <c r="AMF86" s="165"/>
      <c r="AMG86" s="165"/>
      <c r="AMH86" s="165"/>
      <c r="AMI86" s="165"/>
      <c r="AMJ86" s="165"/>
      <c r="AMK86" s="165"/>
      <c r="AML86" s="165"/>
      <c r="AMM86" s="165"/>
      <c r="AMN86" s="165"/>
      <c r="AMO86" s="165"/>
      <c r="AMP86" s="165"/>
      <c r="AMQ86" s="165"/>
      <c r="AMR86" s="165"/>
      <c r="AMS86" s="165"/>
      <c r="AMT86" s="165"/>
      <c r="AMU86" s="165"/>
      <c r="AMV86" s="165"/>
      <c r="AMW86" s="165"/>
      <c r="AMX86" s="165"/>
      <c r="AMY86" s="165"/>
      <c r="AMZ86" s="165"/>
      <c r="ANA86" s="165"/>
      <c r="ANB86" s="165"/>
      <c r="ANC86" s="165"/>
      <c r="AND86" s="165"/>
      <c r="ANE86" s="165"/>
      <c r="ANF86" s="165"/>
      <c r="ANG86" s="165"/>
      <c r="ANH86" s="165"/>
      <c r="ANI86" s="165"/>
      <c r="ANJ86" s="165"/>
      <c r="ANK86" s="165"/>
      <c r="ANL86" s="165"/>
      <c r="ANM86" s="165"/>
      <c r="ANN86" s="165"/>
      <c r="ANO86" s="165"/>
      <c r="ANP86" s="165"/>
      <c r="ANQ86" s="165"/>
      <c r="ANR86" s="165"/>
      <c r="ANS86" s="165"/>
      <c r="ANT86" s="165"/>
      <c r="ANU86" s="165"/>
      <c r="ANV86" s="165"/>
      <c r="ANW86" s="165"/>
      <c r="ANX86" s="165"/>
      <c r="ANY86" s="165"/>
      <c r="ANZ86" s="165"/>
      <c r="AOA86" s="165"/>
      <c r="AOB86" s="165"/>
      <c r="AOC86" s="165"/>
      <c r="AOD86" s="165"/>
      <c r="AOE86" s="165"/>
      <c r="AOF86" s="165"/>
      <c r="AOG86" s="165"/>
      <c r="AOH86" s="165"/>
      <c r="AOI86" s="165"/>
      <c r="AOJ86" s="165"/>
      <c r="AOK86" s="165"/>
      <c r="AOL86" s="165"/>
      <c r="AOM86" s="165"/>
      <c r="AON86" s="165"/>
      <c r="AOO86" s="165"/>
      <c r="AOP86" s="165"/>
      <c r="AOQ86" s="165"/>
      <c r="AOR86" s="165"/>
      <c r="AOS86" s="165"/>
      <c r="AOT86" s="165"/>
      <c r="AOU86" s="165"/>
      <c r="AOV86" s="165"/>
      <c r="AOW86" s="165"/>
      <c r="AOX86" s="165"/>
      <c r="AOY86" s="165"/>
      <c r="AOZ86" s="165"/>
      <c r="APA86" s="165"/>
      <c r="APB86" s="165"/>
      <c r="APC86" s="165"/>
      <c r="APD86" s="165"/>
      <c r="APE86" s="165"/>
      <c r="APF86" s="165"/>
      <c r="APG86" s="165"/>
      <c r="APH86" s="165"/>
      <c r="API86" s="165"/>
      <c r="APJ86" s="165"/>
      <c r="APK86" s="165"/>
      <c r="APL86" s="165"/>
      <c r="APM86" s="165"/>
      <c r="APN86" s="165"/>
      <c r="APO86" s="165"/>
      <c r="APP86" s="165"/>
      <c r="APQ86" s="165"/>
      <c r="APR86" s="165"/>
      <c r="APS86" s="165"/>
      <c r="APT86" s="165"/>
      <c r="APU86" s="165"/>
      <c r="APV86" s="165"/>
      <c r="APW86" s="165"/>
      <c r="APX86" s="165"/>
      <c r="APY86" s="165"/>
      <c r="APZ86" s="165"/>
      <c r="AQA86" s="165"/>
      <c r="AQB86" s="165"/>
      <c r="AQC86" s="165"/>
      <c r="AQD86" s="165"/>
      <c r="AQE86" s="165"/>
      <c r="AQF86" s="165"/>
      <c r="AQG86" s="165"/>
      <c r="AQH86" s="165"/>
      <c r="AQI86" s="165"/>
      <c r="AQJ86" s="165"/>
      <c r="AQK86" s="165"/>
      <c r="AQL86" s="165"/>
      <c r="AQM86" s="165"/>
      <c r="AQN86" s="165"/>
      <c r="AQO86" s="165"/>
      <c r="AQP86" s="165"/>
      <c r="AQQ86" s="165"/>
      <c r="AQR86" s="165"/>
      <c r="AQS86" s="165"/>
      <c r="AQT86" s="165"/>
      <c r="AQU86" s="165"/>
      <c r="AQV86" s="165"/>
      <c r="AQW86" s="165"/>
      <c r="AQX86" s="165"/>
      <c r="AQY86" s="165"/>
      <c r="AQZ86" s="165"/>
      <c r="ARA86" s="165"/>
      <c r="ARB86" s="165"/>
      <c r="ARC86" s="165"/>
      <c r="ARD86" s="165"/>
      <c r="ARE86" s="165"/>
      <c r="ARF86" s="165"/>
      <c r="ARG86" s="165"/>
      <c r="ARH86" s="165"/>
      <c r="ARI86" s="165"/>
      <c r="ARJ86" s="165"/>
      <c r="ARK86" s="165"/>
      <c r="ARL86" s="165"/>
      <c r="ARM86" s="165"/>
      <c r="ARN86" s="165"/>
      <c r="ARO86" s="165"/>
      <c r="ARP86" s="165"/>
      <c r="ARQ86" s="165"/>
      <c r="ARR86" s="165"/>
      <c r="ARS86" s="165"/>
      <c r="ART86" s="165"/>
      <c r="ARU86" s="165"/>
      <c r="ARV86" s="165"/>
      <c r="ARW86" s="165"/>
      <c r="ARX86" s="165"/>
      <c r="ARY86" s="165"/>
      <c r="ARZ86" s="165"/>
      <c r="ASA86" s="165"/>
      <c r="ASB86" s="165"/>
      <c r="ASC86" s="165"/>
      <c r="ASD86" s="165"/>
      <c r="ASE86" s="165"/>
      <c r="ASF86" s="165"/>
      <c r="ASG86" s="165"/>
      <c r="ASH86" s="165"/>
      <c r="ASI86" s="165"/>
      <c r="ASJ86" s="165"/>
      <c r="ASK86" s="165"/>
      <c r="ASL86" s="165"/>
      <c r="ASM86" s="165"/>
      <c r="ASN86" s="165"/>
      <c r="ASO86" s="165"/>
      <c r="ASP86" s="165"/>
      <c r="ASQ86" s="165"/>
      <c r="ASR86" s="165"/>
      <c r="ASS86" s="165"/>
      <c r="AST86" s="165"/>
      <c r="ASU86" s="165"/>
      <c r="ASV86" s="165"/>
      <c r="ASW86" s="165"/>
      <c r="ASX86" s="165"/>
      <c r="ASY86" s="165"/>
      <c r="ASZ86" s="165"/>
      <c r="ATA86" s="165"/>
      <c r="ATB86" s="165"/>
      <c r="ATC86" s="165"/>
      <c r="ATD86" s="165"/>
      <c r="ATE86" s="165"/>
      <c r="ATF86" s="165"/>
      <c r="ATG86" s="165"/>
      <c r="ATH86" s="165"/>
      <c r="ATI86" s="165"/>
      <c r="ATJ86" s="165"/>
      <c r="ATK86" s="165"/>
      <c r="ATL86" s="165"/>
      <c r="ATM86" s="165"/>
      <c r="ATN86" s="165"/>
      <c r="ATO86" s="165"/>
      <c r="ATP86" s="165"/>
      <c r="ATQ86" s="165"/>
      <c r="ATR86" s="165"/>
      <c r="ATS86" s="165"/>
      <c r="ATT86" s="165"/>
      <c r="ATU86" s="165"/>
      <c r="ATV86" s="165"/>
      <c r="ATW86" s="165"/>
      <c r="ATX86" s="165"/>
      <c r="ATY86" s="165"/>
      <c r="ATZ86" s="165"/>
      <c r="AUA86" s="165"/>
      <c r="AUB86" s="165"/>
      <c r="AUC86" s="165"/>
      <c r="AUD86" s="165"/>
      <c r="AUE86" s="165"/>
      <c r="AUF86" s="165"/>
      <c r="AUG86" s="165"/>
      <c r="AUH86" s="165"/>
      <c r="AUI86" s="165"/>
      <c r="AUJ86" s="165"/>
      <c r="AUK86" s="165"/>
      <c r="AUL86" s="165"/>
      <c r="AUM86" s="165"/>
      <c r="AUN86" s="165"/>
      <c r="AUO86" s="165"/>
      <c r="AUP86" s="165"/>
      <c r="AUQ86" s="165"/>
      <c r="AUR86" s="165"/>
      <c r="AUS86" s="165"/>
      <c r="AUT86" s="165"/>
      <c r="AUU86" s="165"/>
      <c r="AUV86" s="165"/>
      <c r="AUW86" s="165"/>
      <c r="AUX86" s="165"/>
      <c r="AUY86" s="165"/>
      <c r="AUZ86" s="165"/>
      <c r="AVA86" s="165"/>
      <c r="AVB86" s="165"/>
      <c r="AVC86" s="165"/>
      <c r="AVD86" s="165"/>
      <c r="AVE86" s="165"/>
      <c r="AVF86" s="165"/>
      <c r="AVG86" s="165"/>
      <c r="AVH86" s="165"/>
      <c r="AVI86" s="165"/>
      <c r="AVJ86" s="165"/>
      <c r="AVK86" s="165"/>
      <c r="AVL86" s="165"/>
      <c r="AVM86" s="165"/>
      <c r="AVN86" s="165"/>
      <c r="AVO86" s="165"/>
      <c r="AVP86" s="165"/>
      <c r="AVQ86" s="165"/>
      <c r="AVR86" s="165"/>
      <c r="AVS86" s="165"/>
      <c r="AVT86" s="165"/>
      <c r="AVU86" s="165"/>
      <c r="AVV86" s="165"/>
      <c r="AVW86" s="165"/>
      <c r="AVX86" s="165"/>
      <c r="AVY86" s="165"/>
      <c r="AVZ86" s="165"/>
      <c r="AWA86" s="165"/>
      <c r="AWB86" s="165"/>
      <c r="AWC86" s="165"/>
      <c r="AWD86" s="165"/>
      <c r="AWE86" s="165"/>
      <c r="AWF86" s="165"/>
      <c r="AWG86" s="165"/>
      <c r="AWH86" s="165"/>
      <c r="AWI86" s="165"/>
      <c r="AWJ86" s="165"/>
      <c r="AWK86" s="165"/>
      <c r="AWL86" s="165"/>
      <c r="AWM86" s="165"/>
      <c r="AWN86" s="165"/>
      <c r="AWO86" s="165"/>
      <c r="AWP86" s="165"/>
      <c r="AWQ86" s="165"/>
      <c r="AWR86" s="165"/>
      <c r="AWS86" s="165"/>
      <c r="AWT86" s="165"/>
      <c r="AWU86" s="165"/>
      <c r="AWV86" s="165"/>
      <c r="AWW86" s="165"/>
      <c r="AWX86" s="165"/>
      <c r="AWY86" s="165"/>
      <c r="AWZ86" s="165"/>
      <c r="AXA86" s="165"/>
      <c r="AXB86" s="165"/>
      <c r="AXC86" s="165"/>
      <c r="AXD86" s="165"/>
      <c r="AXE86" s="165"/>
      <c r="AXF86" s="165"/>
      <c r="AXG86" s="165"/>
      <c r="AXH86" s="165"/>
      <c r="AXI86" s="165"/>
      <c r="AXJ86" s="165"/>
      <c r="AXK86" s="165"/>
      <c r="AXL86" s="165"/>
      <c r="AXM86" s="165"/>
      <c r="AXN86" s="165"/>
      <c r="AXO86" s="165"/>
      <c r="AXP86" s="165"/>
      <c r="AXQ86" s="165"/>
      <c r="AXR86" s="165"/>
      <c r="AXS86" s="165"/>
      <c r="AXT86" s="165"/>
      <c r="AXU86" s="165"/>
      <c r="AXV86" s="165"/>
      <c r="AXW86" s="165"/>
      <c r="AXX86" s="165"/>
      <c r="AXY86" s="165"/>
      <c r="AXZ86" s="165"/>
      <c r="AYA86" s="165"/>
      <c r="AYB86" s="165"/>
      <c r="AYC86" s="165"/>
      <c r="AYD86" s="165"/>
      <c r="AYE86" s="165"/>
      <c r="AYF86" s="165"/>
      <c r="AYG86" s="165"/>
      <c r="AYH86" s="165"/>
      <c r="AYI86" s="165"/>
      <c r="AYJ86" s="165"/>
      <c r="AYK86" s="165"/>
      <c r="AYL86" s="165"/>
      <c r="AYM86" s="165"/>
      <c r="AYN86" s="165"/>
      <c r="AYO86" s="165"/>
      <c r="AYP86" s="165"/>
      <c r="AYQ86" s="165"/>
      <c r="AYR86" s="165"/>
      <c r="AYS86" s="165"/>
      <c r="AYT86" s="165"/>
      <c r="AYU86" s="165"/>
      <c r="AYV86" s="165"/>
      <c r="AYW86" s="165"/>
      <c r="AYX86" s="165"/>
      <c r="AYY86" s="165"/>
      <c r="AYZ86" s="165"/>
      <c r="AZA86" s="165"/>
      <c r="AZB86" s="165"/>
      <c r="AZC86" s="165"/>
      <c r="AZD86" s="165"/>
      <c r="AZE86" s="165"/>
      <c r="AZF86" s="165"/>
      <c r="AZG86" s="165"/>
      <c r="AZH86" s="165"/>
      <c r="AZI86" s="165"/>
      <c r="AZJ86" s="165"/>
      <c r="AZK86" s="165"/>
      <c r="AZL86" s="165"/>
      <c r="AZM86" s="165"/>
      <c r="AZN86" s="165"/>
      <c r="AZO86" s="165"/>
      <c r="AZP86" s="165"/>
      <c r="AZQ86" s="165"/>
      <c r="AZR86" s="165"/>
      <c r="AZS86" s="165"/>
      <c r="AZT86" s="165"/>
      <c r="AZU86" s="165"/>
      <c r="AZV86" s="165"/>
      <c r="AZW86" s="165"/>
      <c r="AZX86" s="165"/>
      <c r="AZY86" s="165"/>
      <c r="AZZ86" s="165"/>
      <c r="BAA86" s="165"/>
      <c r="BAB86" s="165"/>
      <c r="BAC86" s="165"/>
      <c r="BAD86" s="165"/>
      <c r="BAE86" s="165"/>
      <c r="BAF86" s="165"/>
      <c r="BAG86" s="165"/>
      <c r="BAH86" s="165"/>
      <c r="BAI86" s="165"/>
      <c r="BAJ86" s="165"/>
      <c r="BAK86" s="165"/>
      <c r="BAL86" s="165"/>
      <c r="BAM86" s="165"/>
      <c r="BAN86" s="165"/>
      <c r="BAO86" s="165"/>
      <c r="BAP86" s="165"/>
      <c r="BAQ86" s="165"/>
      <c r="BAR86" s="165"/>
      <c r="BAS86" s="165"/>
      <c r="BAT86" s="165"/>
      <c r="BAU86" s="165"/>
      <c r="BAV86" s="165"/>
      <c r="BAW86" s="165"/>
      <c r="BAX86" s="165"/>
      <c r="BAY86" s="165"/>
      <c r="BAZ86" s="165"/>
      <c r="BBA86" s="165"/>
      <c r="BBB86" s="165"/>
      <c r="BBC86" s="165"/>
      <c r="BBD86" s="165"/>
      <c r="BBE86" s="165"/>
      <c r="BBF86" s="165"/>
      <c r="BBG86" s="165"/>
      <c r="BBH86" s="165"/>
      <c r="BBI86" s="165"/>
      <c r="BBJ86" s="165"/>
      <c r="BBK86" s="165"/>
      <c r="BBL86" s="165"/>
      <c r="BBM86" s="165"/>
      <c r="BBN86" s="165"/>
      <c r="BBO86" s="165"/>
      <c r="BBP86" s="165"/>
      <c r="BBQ86" s="165"/>
      <c r="BBR86" s="165"/>
      <c r="BBS86" s="165"/>
      <c r="BBT86" s="165"/>
      <c r="BBU86" s="165"/>
      <c r="BBV86" s="165"/>
      <c r="BBW86" s="165"/>
      <c r="BBX86" s="165"/>
      <c r="BBY86" s="165"/>
      <c r="BBZ86" s="165"/>
      <c r="BCA86" s="165"/>
      <c r="BCB86" s="165"/>
      <c r="BCC86" s="165"/>
      <c r="BCD86" s="165"/>
      <c r="BCE86" s="165"/>
      <c r="BCF86" s="165"/>
      <c r="BCG86" s="165"/>
      <c r="BCH86" s="165"/>
      <c r="BCI86" s="165"/>
      <c r="BCJ86" s="165"/>
      <c r="BCK86" s="165"/>
      <c r="BCL86" s="165"/>
      <c r="BCM86" s="165"/>
      <c r="BCN86" s="165"/>
      <c r="BCO86" s="165"/>
      <c r="BCP86" s="165"/>
      <c r="BCQ86" s="165"/>
      <c r="BCR86" s="165"/>
      <c r="BCS86" s="165"/>
      <c r="BCT86" s="165"/>
      <c r="BCU86" s="165"/>
      <c r="BCV86" s="165"/>
      <c r="BCW86" s="165"/>
      <c r="BCX86" s="165"/>
      <c r="BCY86" s="165"/>
      <c r="BCZ86" s="165"/>
      <c r="BDA86" s="165"/>
      <c r="BDB86" s="165"/>
      <c r="BDC86" s="165"/>
      <c r="BDD86" s="165"/>
      <c r="BDE86" s="165"/>
      <c r="BDF86" s="165"/>
      <c r="BDG86" s="165"/>
      <c r="BDH86" s="165"/>
      <c r="BDI86" s="165"/>
      <c r="BDJ86" s="165"/>
      <c r="BDK86" s="165"/>
      <c r="BDL86" s="165"/>
      <c r="BDM86" s="165"/>
      <c r="BDN86" s="165"/>
      <c r="BDO86" s="165"/>
      <c r="BDP86" s="165"/>
      <c r="BDQ86" s="165"/>
      <c r="BDR86" s="165"/>
      <c r="BDS86" s="165"/>
      <c r="BDT86" s="165"/>
      <c r="BDU86" s="165"/>
      <c r="BDV86" s="165"/>
      <c r="BDW86" s="165"/>
      <c r="BDX86" s="165"/>
      <c r="BDY86" s="165"/>
      <c r="BDZ86" s="165"/>
      <c r="BEA86" s="165"/>
      <c r="BEB86" s="165"/>
      <c r="BEC86" s="165"/>
      <c r="BED86" s="165"/>
      <c r="BEE86" s="165"/>
      <c r="BEF86" s="165"/>
      <c r="BEG86" s="165"/>
      <c r="BEH86" s="165"/>
      <c r="BEI86" s="165"/>
      <c r="BEJ86" s="165"/>
      <c r="BEK86" s="165"/>
      <c r="BEL86" s="165"/>
      <c r="BEM86" s="165"/>
      <c r="BEN86" s="165"/>
      <c r="BEO86" s="165"/>
      <c r="BEP86" s="165"/>
      <c r="BEQ86" s="165"/>
      <c r="BER86" s="165"/>
      <c r="BES86" s="165"/>
      <c r="BET86" s="165"/>
      <c r="BEU86" s="165"/>
      <c r="BEV86" s="165"/>
      <c r="BEW86" s="165"/>
      <c r="BEX86" s="165"/>
      <c r="BEY86" s="165"/>
      <c r="BEZ86" s="165"/>
      <c r="BFA86" s="165"/>
      <c r="BFB86" s="165"/>
      <c r="BFC86" s="165"/>
      <c r="BFD86" s="165"/>
      <c r="BFE86" s="165"/>
      <c r="BFF86" s="165"/>
      <c r="BFG86" s="165"/>
      <c r="BFH86" s="165"/>
      <c r="BFI86" s="165"/>
      <c r="BFJ86" s="165"/>
      <c r="BFK86" s="165"/>
      <c r="BFL86" s="165"/>
      <c r="BFM86" s="165"/>
      <c r="BFN86" s="165"/>
      <c r="BFO86" s="165"/>
      <c r="BFP86" s="165"/>
      <c r="BFQ86" s="165"/>
      <c r="BFR86" s="165"/>
      <c r="BFS86" s="165"/>
      <c r="BFT86" s="165"/>
      <c r="BFU86" s="165"/>
      <c r="BFV86" s="165"/>
      <c r="BFW86" s="165"/>
      <c r="BFX86" s="165"/>
      <c r="BFY86" s="165"/>
      <c r="BFZ86" s="165"/>
      <c r="BGA86" s="165"/>
      <c r="BGB86" s="165"/>
      <c r="BGC86" s="165"/>
      <c r="BGD86" s="165"/>
      <c r="BGE86" s="165"/>
      <c r="BGF86" s="165"/>
      <c r="BGG86" s="165"/>
      <c r="BGH86" s="165"/>
      <c r="BGI86" s="165"/>
      <c r="BGJ86" s="165"/>
      <c r="BGK86" s="165"/>
      <c r="BGL86" s="165"/>
      <c r="BGM86" s="165"/>
      <c r="BGN86" s="165"/>
      <c r="BGO86" s="165"/>
      <c r="BGP86" s="165"/>
      <c r="BGQ86" s="165"/>
      <c r="BGR86" s="165"/>
      <c r="BGS86" s="165"/>
      <c r="BGT86" s="165"/>
      <c r="BGU86" s="165"/>
      <c r="BGV86" s="165"/>
      <c r="BGW86" s="165"/>
      <c r="BGX86" s="165"/>
      <c r="BGY86" s="165"/>
      <c r="BGZ86" s="165"/>
      <c r="BHA86" s="165"/>
      <c r="BHB86" s="165"/>
      <c r="BHC86" s="165"/>
      <c r="BHD86" s="165"/>
      <c r="BHE86" s="165"/>
      <c r="BHF86" s="165"/>
      <c r="BHG86" s="165"/>
      <c r="BHH86" s="165"/>
      <c r="BHI86" s="165"/>
      <c r="BHJ86" s="165"/>
      <c r="BHK86" s="165"/>
      <c r="BHL86" s="165"/>
      <c r="BHM86" s="165"/>
      <c r="BHN86" s="165"/>
      <c r="BHO86" s="165"/>
      <c r="BHP86" s="165"/>
      <c r="BHQ86" s="165"/>
      <c r="BHR86" s="165"/>
      <c r="BHS86" s="165"/>
      <c r="BHT86" s="165"/>
      <c r="BHU86" s="165"/>
      <c r="BHV86" s="165"/>
      <c r="BHW86" s="165"/>
      <c r="BHX86" s="165"/>
      <c r="BHY86" s="165"/>
      <c r="BHZ86" s="165"/>
      <c r="BIA86" s="165"/>
      <c r="BIB86" s="165"/>
      <c r="BIC86" s="165"/>
      <c r="BID86" s="165"/>
      <c r="BIE86" s="165"/>
      <c r="BIF86" s="165"/>
      <c r="BIG86" s="165"/>
      <c r="BIH86" s="165"/>
      <c r="BII86" s="165"/>
      <c r="BIJ86" s="165"/>
      <c r="BIK86" s="165"/>
      <c r="BIL86" s="165"/>
      <c r="BIM86" s="165"/>
      <c r="BIN86" s="165"/>
      <c r="BIO86" s="165"/>
      <c r="BIP86" s="165"/>
      <c r="BIQ86" s="165"/>
      <c r="BIR86" s="165"/>
      <c r="BIS86" s="165"/>
      <c r="BIT86" s="165"/>
      <c r="BIU86" s="165"/>
      <c r="BIV86" s="165"/>
      <c r="BIW86" s="165"/>
      <c r="BIX86" s="165"/>
      <c r="BIY86" s="165"/>
      <c r="BIZ86" s="165"/>
      <c r="BJA86" s="165"/>
      <c r="BJB86" s="165"/>
      <c r="BJC86" s="165"/>
      <c r="BJD86" s="165"/>
      <c r="BJE86" s="165"/>
      <c r="BJF86" s="165"/>
      <c r="BJG86" s="165"/>
      <c r="BJH86" s="165"/>
      <c r="BJI86" s="165"/>
      <c r="BJJ86" s="165"/>
      <c r="BJK86" s="165"/>
      <c r="BJL86" s="165"/>
      <c r="BJM86" s="165"/>
      <c r="BJN86" s="165"/>
      <c r="BJO86" s="165"/>
      <c r="BJP86" s="165"/>
      <c r="BJQ86" s="165"/>
      <c r="BJR86" s="165"/>
      <c r="BJS86" s="165"/>
      <c r="BJT86" s="165"/>
      <c r="BJU86" s="165"/>
      <c r="BJV86" s="165"/>
      <c r="BJW86" s="165"/>
      <c r="BJX86" s="165"/>
      <c r="BJY86" s="165"/>
      <c r="BJZ86" s="165"/>
      <c r="BKA86" s="165"/>
      <c r="BKB86" s="165"/>
      <c r="BKC86" s="165"/>
      <c r="BKD86" s="165"/>
      <c r="BKE86" s="165"/>
      <c r="BKF86" s="165"/>
      <c r="BKG86" s="165"/>
      <c r="BKH86" s="165"/>
      <c r="BKI86" s="165"/>
      <c r="BKJ86" s="165"/>
      <c r="BKK86" s="165"/>
      <c r="BKL86" s="165"/>
      <c r="BKM86" s="165"/>
      <c r="BKN86" s="165"/>
      <c r="BKO86" s="165"/>
      <c r="BKP86" s="165"/>
      <c r="BKQ86" s="165"/>
      <c r="BKR86" s="165"/>
      <c r="BKS86" s="165"/>
      <c r="BKT86" s="165"/>
      <c r="BKU86" s="165"/>
      <c r="BKV86" s="165"/>
      <c r="BKW86" s="165"/>
      <c r="BKX86" s="165"/>
      <c r="BKY86" s="165"/>
      <c r="BKZ86" s="165"/>
      <c r="BLA86" s="165"/>
      <c r="BLB86" s="165"/>
      <c r="BLC86" s="165"/>
      <c r="BLD86" s="165"/>
      <c r="BLE86" s="165"/>
      <c r="BLF86" s="165"/>
      <c r="BLG86" s="165"/>
      <c r="BLH86" s="165"/>
      <c r="BLI86" s="165"/>
      <c r="BLJ86" s="165"/>
      <c r="BLK86" s="165"/>
      <c r="BLL86" s="165"/>
      <c r="BLM86" s="165"/>
      <c r="BLN86" s="165"/>
      <c r="BLO86" s="165"/>
      <c r="BLP86" s="165"/>
      <c r="BLQ86" s="165"/>
      <c r="BLR86" s="165"/>
      <c r="BLS86" s="165"/>
      <c r="BLT86" s="165"/>
      <c r="BLU86" s="165"/>
      <c r="BLV86" s="165"/>
      <c r="BLW86" s="165"/>
      <c r="BLX86" s="165"/>
      <c r="BLY86" s="165"/>
      <c r="BLZ86" s="165"/>
      <c r="BMA86" s="165"/>
      <c r="BMB86" s="165"/>
      <c r="BMC86" s="165"/>
      <c r="BMD86" s="165"/>
      <c r="BME86" s="165"/>
      <c r="BMF86" s="165"/>
      <c r="BMG86" s="165"/>
      <c r="BMH86" s="165"/>
      <c r="BMI86" s="165"/>
      <c r="BMJ86" s="165"/>
      <c r="BMK86" s="165"/>
      <c r="BML86" s="165"/>
      <c r="BMM86" s="165"/>
      <c r="BMN86" s="165"/>
      <c r="BMO86" s="165"/>
      <c r="BMP86" s="165"/>
      <c r="BMQ86" s="165"/>
      <c r="BMR86" s="165"/>
      <c r="BMS86" s="165"/>
      <c r="BMT86" s="165"/>
      <c r="BMU86" s="165"/>
      <c r="BMV86" s="165"/>
      <c r="BMW86" s="165"/>
      <c r="BMX86" s="165"/>
      <c r="BMY86" s="165"/>
      <c r="BMZ86" s="165"/>
      <c r="BNA86" s="165"/>
      <c r="BNB86" s="165"/>
      <c r="BNC86" s="165"/>
      <c r="BND86" s="165"/>
      <c r="BNE86" s="165"/>
      <c r="BNF86" s="165"/>
      <c r="BNG86" s="165"/>
      <c r="BNH86" s="165"/>
      <c r="BNI86" s="165"/>
      <c r="BNJ86" s="165"/>
      <c r="BNK86" s="165"/>
      <c r="BNL86" s="165"/>
      <c r="BNM86" s="165"/>
      <c r="BNN86" s="165"/>
      <c r="BNO86" s="165"/>
      <c r="BNP86" s="165"/>
      <c r="BNQ86" s="165"/>
      <c r="BNR86" s="165"/>
      <c r="BNS86" s="165"/>
      <c r="BNT86" s="165"/>
      <c r="BNU86" s="165"/>
      <c r="BNV86" s="165"/>
      <c r="BNW86" s="165"/>
      <c r="BNX86" s="165"/>
      <c r="BNY86" s="165"/>
      <c r="BNZ86" s="165"/>
      <c r="BOA86" s="165"/>
      <c r="BOB86" s="165"/>
      <c r="BOC86" s="165"/>
      <c r="BOD86" s="165"/>
      <c r="BOE86" s="165"/>
      <c r="BOF86" s="165"/>
      <c r="BOG86" s="165"/>
      <c r="BOH86" s="165"/>
      <c r="BOI86" s="165"/>
      <c r="BOJ86" s="165"/>
      <c r="BOK86" s="165"/>
      <c r="BOL86" s="165"/>
      <c r="BOM86" s="165"/>
      <c r="BON86" s="165"/>
      <c r="BOO86" s="165"/>
      <c r="BOP86" s="165"/>
      <c r="BOQ86" s="165"/>
      <c r="BOR86" s="165"/>
      <c r="BOS86" s="165"/>
      <c r="BOT86" s="165"/>
      <c r="BOU86" s="165"/>
      <c r="BOV86" s="165"/>
      <c r="BOW86" s="165"/>
      <c r="BOX86" s="165"/>
      <c r="BOY86" s="165"/>
      <c r="BOZ86" s="165"/>
      <c r="BPA86" s="165"/>
      <c r="BPB86" s="165"/>
      <c r="BPC86" s="165"/>
      <c r="BPD86" s="165"/>
      <c r="BPE86" s="165"/>
      <c r="BPF86" s="165"/>
      <c r="BPG86" s="165"/>
      <c r="BPH86" s="165"/>
      <c r="BPI86" s="165"/>
      <c r="BPJ86" s="165"/>
      <c r="BPK86" s="165"/>
      <c r="BPL86" s="165"/>
      <c r="BPM86" s="165"/>
      <c r="BPN86" s="165"/>
      <c r="BPO86" s="165"/>
      <c r="BPP86" s="165"/>
      <c r="BPQ86" s="165"/>
      <c r="BPR86" s="165"/>
      <c r="BPS86" s="165"/>
      <c r="BPT86" s="165"/>
      <c r="BPU86" s="165"/>
      <c r="BPV86" s="165"/>
      <c r="BPW86" s="165"/>
      <c r="BPX86" s="165"/>
      <c r="BPY86" s="165"/>
      <c r="BPZ86" s="165"/>
      <c r="BQA86" s="165"/>
      <c r="BQB86" s="165"/>
      <c r="BQC86" s="165"/>
      <c r="BQD86" s="165"/>
      <c r="BQE86" s="165"/>
      <c r="BQF86" s="165"/>
      <c r="BQG86" s="165"/>
      <c r="BQH86" s="165"/>
      <c r="BQI86" s="165"/>
      <c r="BQJ86" s="165"/>
      <c r="BQK86" s="165"/>
      <c r="BQL86" s="165"/>
      <c r="BQM86" s="165"/>
      <c r="BQN86" s="165"/>
      <c r="BQO86" s="165"/>
      <c r="BQP86" s="165"/>
      <c r="BQQ86" s="165"/>
      <c r="BQR86" s="165"/>
      <c r="BQS86" s="165"/>
      <c r="BQT86" s="165"/>
      <c r="BQU86" s="165"/>
      <c r="BQV86" s="165"/>
      <c r="BQW86" s="165"/>
      <c r="BQX86" s="165"/>
      <c r="BQY86" s="165"/>
      <c r="BQZ86" s="165"/>
      <c r="BRA86" s="165"/>
      <c r="BRB86" s="165"/>
      <c r="BRC86" s="165"/>
      <c r="BRD86" s="165"/>
      <c r="BRE86" s="165"/>
      <c r="BRF86" s="165"/>
      <c r="BRG86" s="165"/>
      <c r="BRH86" s="165"/>
      <c r="BRI86" s="165"/>
      <c r="BRJ86" s="165"/>
      <c r="BRK86" s="165"/>
      <c r="BRL86" s="165"/>
      <c r="BRM86" s="165"/>
      <c r="BRN86" s="165"/>
      <c r="BRO86" s="165"/>
      <c r="BRP86" s="165"/>
      <c r="BRQ86" s="165"/>
      <c r="BRR86" s="165"/>
      <c r="BRS86" s="165"/>
      <c r="BRT86" s="165"/>
      <c r="BRU86" s="165"/>
      <c r="BRV86" s="165"/>
      <c r="BRW86" s="165"/>
      <c r="BRX86" s="165"/>
      <c r="BRY86" s="165"/>
      <c r="BRZ86" s="165"/>
      <c r="BSA86" s="165"/>
      <c r="BSB86" s="165"/>
      <c r="BSC86" s="165"/>
      <c r="BSD86" s="165"/>
      <c r="BSE86" s="165"/>
      <c r="BSF86" s="165"/>
      <c r="BSG86" s="165"/>
      <c r="BSH86" s="165"/>
      <c r="BSI86" s="165"/>
      <c r="BSJ86" s="165"/>
      <c r="BSK86" s="165"/>
      <c r="BSL86" s="165"/>
      <c r="BSM86" s="165"/>
      <c r="BSN86" s="165"/>
      <c r="BSO86" s="165"/>
      <c r="BSP86" s="165"/>
      <c r="BSQ86" s="165"/>
      <c r="BSR86" s="165"/>
      <c r="BSS86" s="165"/>
      <c r="BST86" s="165"/>
      <c r="BSU86" s="165"/>
      <c r="BSV86" s="165"/>
      <c r="BSW86" s="165"/>
      <c r="BSX86" s="165"/>
      <c r="BSY86" s="165"/>
      <c r="BSZ86" s="165"/>
      <c r="BTA86" s="165"/>
      <c r="BTB86" s="165"/>
      <c r="BTC86" s="165"/>
      <c r="BTD86" s="165"/>
      <c r="BTE86" s="165"/>
      <c r="BTF86" s="165"/>
      <c r="BTG86" s="165"/>
      <c r="BTH86" s="165"/>
      <c r="BTI86" s="165"/>
      <c r="BTJ86" s="165"/>
      <c r="BTK86" s="165"/>
      <c r="BTL86" s="165"/>
      <c r="BTM86" s="165"/>
      <c r="BTN86" s="165"/>
      <c r="BTO86" s="165"/>
      <c r="BTP86" s="165"/>
      <c r="BTQ86" s="165"/>
      <c r="BTR86" s="165"/>
      <c r="BTS86" s="165"/>
      <c r="BTT86" s="165"/>
      <c r="BTU86" s="165"/>
      <c r="BTV86" s="165"/>
      <c r="BTW86" s="165"/>
      <c r="BTX86" s="165"/>
      <c r="BTY86" s="165"/>
      <c r="BTZ86" s="165"/>
      <c r="BUA86" s="165"/>
      <c r="BUB86" s="165"/>
      <c r="BUC86" s="165"/>
      <c r="BUD86" s="165"/>
      <c r="BUE86" s="165"/>
      <c r="BUF86" s="165"/>
      <c r="BUG86" s="165"/>
      <c r="BUH86" s="165"/>
      <c r="BUI86" s="165"/>
      <c r="BUJ86" s="165"/>
      <c r="BUK86" s="165"/>
      <c r="BUL86" s="165"/>
      <c r="BUM86" s="165"/>
      <c r="BUN86" s="165"/>
      <c r="BUO86" s="165"/>
      <c r="BUP86" s="165"/>
      <c r="BUQ86" s="165"/>
      <c r="BUR86" s="165"/>
      <c r="BUS86" s="165"/>
      <c r="BUT86" s="165"/>
      <c r="BUU86" s="165"/>
      <c r="BUV86" s="165"/>
      <c r="BUW86" s="165"/>
      <c r="BUX86" s="165"/>
      <c r="BUY86" s="165"/>
      <c r="BUZ86" s="165"/>
      <c r="BVA86" s="165"/>
      <c r="BVB86" s="165"/>
      <c r="BVC86" s="165"/>
      <c r="BVD86" s="165"/>
      <c r="BVE86" s="165"/>
      <c r="BVF86" s="165"/>
      <c r="BVG86" s="165"/>
      <c r="BVH86" s="165"/>
      <c r="BVI86" s="165"/>
      <c r="BVJ86" s="165"/>
      <c r="BVK86" s="165"/>
      <c r="BVL86" s="165"/>
      <c r="BVM86" s="165"/>
      <c r="BVN86" s="165"/>
      <c r="BVO86" s="165"/>
      <c r="BVP86" s="165"/>
      <c r="BVQ86" s="165"/>
      <c r="BVR86" s="165"/>
      <c r="BVS86" s="165"/>
      <c r="BVT86" s="165"/>
      <c r="BVU86" s="165"/>
      <c r="BVV86" s="165"/>
      <c r="BVW86" s="165"/>
      <c r="BVX86" s="165"/>
      <c r="BVY86" s="165"/>
      <c r="BVZ86" s="165"/>
      <c r="BWA86" s="165"/>
      <c r="BWB86" s="165"/>
      <c r="BWC86" s="165"/>
      <c r="BWD86" s="165"/>
      <c r="BWE86" s="165"/>
      <c r="BWF86" s="165"/>
      <c r="BWG86" s="165"/>
      <c r="BWH86" s="165"/>
      <c r="BWI86" s="165"/>
      <c r="BWJ86" s="165"/>
      <c r="BWK86" s="165"/>
      <c r="BWL86" s="165"/>
      <c r="BWM86" s="165"/>
      <c r="BWN86" s="165"/>
      <c r="BWO86" s="165"/>
      <c r="BWP86" s="165"/>
      <c r="BWQ86" s="165"/>
      <c r="BWR86" s="165"/>
      <c r="BWS86" s="165"/>
      <c r="BWT86" s="165"/>
      <c r="BWU86" s="165"/>
      <c r="BWV86" s="165"/>
      <c r="BWW86" s="165"/>
      <c r="BWX86" s="165"/>
      <c r="BWY86" s="165"/>
      <c r="BWZ86" s="165"/>
      <c r="BXA86" s="165"/>
      <c r="BXB86" s="165"/>
      <c r="BXC86" s="165"/>
      <c r="BXD86" s="165"/>
      <c r="BXE86" s="165"/>
      <c r="BXF86" s="165"/>
      <c r="BXG86" s="165"/>
      <c r="BXH86" s="165"/>
      <c r="BXI86" s="165"/>
      <c r="BXJ86" s="165"/>
      <c r="BXK86" s="165"/>
      <c r="BXL86" s="165"/>
      <c r="BXM86" s="165"/>
      <c r="BXN86" s="165"/>
      <c r="BXO86" s="165"/>
      <c r="BXP86" s="165"/>
      <c r="BXQ86" s="165"/>
      <c r="BXR86" s="165"/>
      <c r="BXS86" s="165"/>
      <c r="BXT86" s="165"/>
      <c r="BXU86" s="165"/>
      <c r="BXV86" s="165"/>
      <c r="BXW86" s="165"/>
      <c r="BXX86" s="165"/>
      <c r="BXY86" s="165"/>
      <c r="BXZ86" s="165"/>
      <c r="BYA86" s="165"/>
      <c r="BYB86" s="165"/>
      <c r="BYC86" s="165"/>
      <c r="BYD86" s="165"/>
      <c r="BYE86" s="165"/>
      <c r="BYF86" s="165"/>
      <c r="BYG86" s="165"/>
      <c r="BYH86" s="165"/>
      <c r="BYI86" s="165"/>
      <c r="BYJ86" s="165"/>
      <c r="BYK86" s="165"/>
      <c r="BYL86" s="165"/>
      <c r="BYM86" s="165"/>
      <c r="BYN86" s="165"/>
      <c r="BYO86" s="165"/>
      <c r="BYP86" s="165"/>
      <c r="BYQ86" s="165"/>
      <c r="BYR86" s="165"/>
      <c r="BYS86" s="165"/>
      <c r="BYT86" s="165"/>
      <c r="BYU86" s="165"/>
      <c r="BYV86" s="165"/>
      <c r="BYW86" s="165"/>
      <c r="BYX86" s="165"/>
      <c r="BYY86" s="165"/>
      <c r="BYZ86" s="165"/>
      <c r="BZA86" s="165"/>
      <c r="BZB86" s="165"/>
      <c r="BZC86" s="165"/>
      <c r="BZD86" s="165"/>
      <c r="BZE86" s="165"/>
      <c r="BZF86" s="165"/>
      <c r="BZG86" s="165"/>
      <c r="BZH86" s="165"/>
      <c r="BZI86" s="165"/>
      <c r="BZJ86" s="165"/>
      <c r="BZK86" s="165"/>
      <c r="BZL86" s="165"/>
      <c r="BZM86" s="165"/>
      <c r="BZN86" s="165"/>
      <c r="BZO86" s="165"/>
      <c r="BZP86" s="165"/>
      <c r="BZQ86" s="165"/>
      <c r="BZR86" s="165"/>
      <c r="BZS86" s="165"/>
      <c r="BZT86" s="165"/>
      <c r="BZU86" s="165"/>
      <c r="BZV86" s="165"/>
      <c r="BZW86" s="165"/>
      <c r="BZX86" s="165"/>
      <c r="BZY86" s="165"/>
      <c r="BZZ86" s="165"/>
      <c r="CAA86" s="165"/>
      <c r="CAB86" s="165"/>
      <c r="CAC86" s="165"/>
      <c r="CAD86" s="165"/>
      <c r="CAE86" s="165"/>
      <c r="CAF86" s="165"/>
      <c r="CAG86" s="165"/>
      <c r="CAH86" s="165"/>
      <c r="CAI86" s="165"/>
      <c r="CAJ86" s="165"/>
      <c r="CAK86" s="165"/>
      <c r="CAL86" s="165"/>
      <c r="CAM86" s="165"/>
      <c r="CAN86" s="165"/>
      <c r="CAO86" s="165"/>
      <c r="CAP86" s="165"/>
      <c r="CAQ86" s="165"/>
      <c r="CAR86" s="165"/>
      <c r="CAS86" s="165"/>
      <c r="CAT86" s="165"/>
      <c r="CAU86" s="165"/>
      <c r="CAV86" s="165"/>
      <c r="CAW86" s="165"/>
      <c r="CAX86" s="165"/>
      <c r="CAY86" s="165"/>
      <c r="CAZ86" s="165"/>
      <c r="CBA86" s="165"/>
      <c r="CBB86" s="165"/>
      <c r="CBC86" s="165"/>
      <c r="CBD86" s="165"/>
      <c r="CBE86" s="165"/>
      <c r="CBF86" s="165"/>
      <c r="CBG86" s="165"/>
      <c r="CBH86" s="165"/>
      <c r="CBI86" s="165"/>
      <c r="CBJ86" s="165"/>
      <c r="CBK86" s="165"/>
      <c r="CBL86" s="165"/>
      <c r="CBM86" s="165"/>
      <c r="CBN86" s="165"/>
      <c r="CBO86" s="165"/>
      <c r="CBP86" s="165"/>
      <c r="CBQ86" s="165"/>
      <c r="CBR86" s="165"/>
      <c r="CBS86" s="165"/>
      <c r="CBT86" s="165"/>
      <c r="CBU86" s="165"/>
      <c r="CBV86" s="165"/>
      <c r="CBW86" s="165"/>
      <c r="CBX86" s="165"/>
      <c r="CBY86" s="165"/>
      <c r="CBZ86" s="165"/>
      <c r="CCA86" s="165"/>
      <c r="CCB86" s="165"/>
      <c r="CCC86" s="165"/>
      <c r="CCD86" s="165"/>
      <c r="CCE86" s="165"/>
      <c r="CCF86" s="165"/>
      <c r="CCG86" s="165"/>
      <c r="CCH86" s="165"/>
      <c r="CCI86" s="165"/>
      <c r="CCJ86" s="165"/>
      <c r="CCK86" s="165"/>
      <c r="CCL86" s="165"/>
      <c r="CCM86" s="165"/>
      <c r="CCN86" s="165"/>
      <c r="CCO86" s="165"/>
      <c r="CCP86" s="165"/>
      <c r="CCQ86" s="165"/>
      <c r="CCR86" s="165"/>
      <c r="CCS86" s="165"/>
      <c r="CCT86" s="165"/>
      <c r="CCU86" s="165"/>
      <c r="CCV86" s="165"/>
      <c r="CCW86" s="165"/>
      <c r="CCX86" s="165"/>
      <c r="CCY86" s="165"/>
      <c r="CCZ86" s="165"/>
      <c r="CDA86" s="165"/>
      <c r="CDB86" s="165"/>
      <c r="CDC86" s="165"/>
      <c r="CDD86" s="165"/>
      <c r="CDE86" s="165"/>
      <c r="CDF86" s="165"/>
      <c r="CDG86" s="165"/>
      <c r="CDH86" s="165"/>
      <c r="CDI86" s="165"/>
      <c r="CDJ86" s="165"/>
      <c r="CDK86" s="165"/>
      <c r="CDL86" s="165"/>
      <c r="CDM86" s="165"/>
      <c r="CDN86" s="165"/>
      <c r="CDO86" s="165"/>
      <c r="CDP86" s="165"/>
      <c r="CDQ86" s="165"/>
      <c r="CDR86" s="165"/>
      <c r="CDS86" s="165"/>
      <c r="CDT86" s="165"/>
      <c r="CDU86" s="165"/>
      <c r="CDV86" s="165"/>
      <c r="CDW86" s="165"/>
      <c r="CDX86" s="165"/>
      <c r="CDY86" s="165"/>
      <c r="CDZ86" s="165"/>
      <c r="CEA86" s="165"/>
      <c r="CEB86" s="165"/>
      <c r="CEC86" s="165"/>
      <c r="CED86" s="165"/>
      <c r="CEE86" s="165"/>
      <c r="CEF86" s="165"/>
      <c r="CEG86" s="165"/>
      <c r="CEH86" s="165"/>
      <c r="CEI86" s="165"/>
      <c r="CEJ86" s="165"/>
      <c r="CEK86" s="165"/>
      <c r="CEL86" s="165"/>
      <c r="CEM86" s="165"/>
      <c r="CEN86" s="165"/>
      <c r="CEO86" s="165"/>
      <c r="CEP86" s="165"/>
      <c r="CEQ86" s="165"/>
      <c r="CER86" s="165"/>
      <c r="CES86" s="165"/>
      <c r="CET86" s="165"/>
      <c r="CEU86" s="165"/>
      <c r="CEV86" s="165"/>
      <c r="CEW86" s="165"/>
      <c r="CEX86" s="165"/>
      <c r="CEY86" s="165"/>
      <c r="CEZ86" s="165"/>
      <c r="CFA86" s="165"/>
      <c r="CFB86" s="165"/>
      <c r="CFC86" s="165"/>
      <c r="CFD86" s="165"/>
      <c r="CFE86" s="165"/>
      <c r="CFF86" s="165"/>
      <c r="CFG86" s="165"/>
      <c r="CFH86" s="165"/>
      <c r="CFI86" s="165"/>
      <c r="CFJ86" s="165"/>
      <c r="CFK86" s="165"/>
      <c r="CFL86" s="165"/>
      <c r="CFM86" s="165"/>
      <c r="CFN86" s="165"/>
      <c r="CFO86" s="165"/>
      <c r="CFP86" s="165"/>
      <c r="CFQ86" s="165"/>
      <c r="CFR86" s="165"/>
      <c r="CFS86" s="165"/>
      <c r="CFT86" s="165"/>
      <c r="CFU86" s="165"/>
      <c r="CFV86" s="165"/>
      <c r="CFW86" s="165"/>
      <c r="CFX86" s="165"/>
      <c r="CFY86" s="165"/>
      <c r="CFZ86" s="165"/>
      <c r="CGA86" s="165"/>
      <c r="CGB86" s="165"/>
      <c r="CGC86" s="165"/>
      <c r="CGD86" s="165"/>
      <c r="CGE86" s="165"/>
      <c r="CGF86" s="165"/>
      <c r="CGG86" s="165"/>
      <c r="CGH86" s="165"/>
      <c r="CGI86" s="165"/>
      <c r="CGJ86" s="165"/>
      <c r="CGK86" s="165"/>
      <c r="CGL86" s="165"/>
      <c r="CGM86" s="165"/>
      <c r="CGN86" s="165"/>
      <c r="CGO86" s="165"/>
      <c r="CGP86" s="165"/>
      <c r="CGQ86" s="165"/>
      <c r="CGR86" s="165"/>
      <c r="CGS86" s="165"/>
      <c r="CGT86" s="165"/>
      <c r="CGU86" s="165"/>
      <c r="CGV86" s="165"/>
      <c r="CGW86" s="165"/>
      <c r="CGX86" s="165"/>
      <c r="CGY86" s="165"/>
      <c r="CGZ86" s="165"/>
      <c r="CHA86" s="165"/>
      <c r="CHB86" s="165"/>
      <c r="CHC86" s="165"/>
      <c r="CHD86" s="165"/>
      <c r="CHE86" s="165"/>
      <c r="CHF86" s="165"/>
      <c r="CHG86" s="165"/>
      <c r="CHH86" s="165"/>
      <c r="CHI86" s="165"/>
      <c r="CHJ86" s="165"/>
      <c r="CHK86" s="165"/>
      <c r="CHL86" s="165"/>
      <c r="CHM86" s="165"/>
      <c r="CHN86" s="165"/>
      <c r="CHO86" s="165"/>
      <c r="CHP86" s="165"/>
      <c r="CHQ86" s="165"/>
      <c r="CHR86" s="165"/>
      <c r="CHS86" s="165"/>
      <c r="CHT86" s="165"/>
      <c r="CHU86" s="165"/>
      <c r="CHV86" s="165"/>
      <c r="CHW86" s="165"/>
      <c r="CHX86" s="165"/>
      <c r="CHY86" s="165"/>
      <c r="CHZ86" s="165"/>
      <c r="CIA86" s="165"/>
      <c r="CIB86" s="165"/>
      <c r="CIC86" s="165"/>
      <c r="CID86" s="165"/>
      <c r="CIE86" s="165"/>
      <c r="CIF86" s="165"/>
      <c r="CIG86" s="165"/>
      <c r="CIH86" s="165"/>
      <c r="CII86" s="165"/>
      <c r="CIJ86" s="165"/>
      <c r="CIK86" s="165"/>
      <c r="CIL86" s="165"/>
      <c r="CIM86" s="165"/>
      <c r="CIN86" s="165"/>
      <c r="CIO86" s="165"/>
      <c r="CIP86" s="165"/>
      <c r="CIQ86" s="165"/>
      <c r="CIR86" s="165"/>
      <c r="CIS86" s="165"/>
      <c r="CIT86" s="165"/>
      <c r="CIU86" s="165"/>
      <c r="CIV86" s="165"/>
      <c r="CIW86" s="165"/>
      <c r="CIX86" s="165"/>
      <c r="CIY86" s="165"/>
      <c r="CIZ86" s="165"/>
      <c r="CJA86" s="165"/>
      <c r="CJB86" s="165"/>
      <c r="CJC86" s="165"/>
      <c r="CJD86" s="165"/>
      <c r="CJE86" s="165"/>
      <c r="CJF86" s="165"/>
      <c r="CJG86" s="165"/>
      <c r="CJH86" s="165"/>
      <c r="CJI86" s="165"/>
      <c r="CJJ86" s="165"/>
      <c r="CJK86" s="165"/>
      <c r="CJL86" s="165"/>
      <c r="CJM86" s="165"/>
      <c r="CJN86" s="165"/>
      <c r="CJO86" s="165"/>
      <c r="CJP86" s="165"/>
      <c r="CJQ86" s="165"/>
      <c r="CJR86" s="165"/>
      <c r="CJS86" s="165"/>
      <c r="CJT86" s="165"/>
      <c r="CJU86" s="165"/>
      <c r="CJV86" s="165"/>
      <c r="CJW86" s="165"/>
      <c r="CJX86" s="165"/>
      <c r="CJY86" s="165"/>
      <c r="CJZ86" s="165"/>
      <c r="CKA86" s="165"/>
      <c r="CKB86" s="165"/>
      <c r="CKC86" s="165"/>
      <c r="CKD86" s="165"/>
      <c r="CKE86" s="165"/>
      <c r="CKF86" s="165"/>
      <c r="CKG86" s="165"/>
      <c r="CKH86" s="165"/>
      <c r="CKI86" s="165"/>
      <c r="CKJ86" s="165"/>
      <c r="CKK86" s="165"/>
      <c r="CKL86" s="165"/>
      <c r="CKM86" s="165"/>
      <c r="CKN86" s="165"/>
      <c r="CKO86" s="165"/>
      <c r="CKP86" s="165"/>
      <c r="CKQ86" s="165"/>
      <c r="CKR86" s="165"/>
      <c r="CKS86" s="165"/>
      <c r="CKT86" s="165"/>
      <c r="CKU86" s="165"/>
      <c r="CKV86" s="165"/>
      <c r="CKW86" s="165"/>
      <c r="CKX86" s="165"/>
      <c r="CKY86" s="165"/>
      <c r="CKZ86" s="165"/>
      <c r="CLA86" s="165"/>
      <c r="CLB86" s="165"/>
      <c r="CLC86" s="165"/>
      <c r="CLD86" s="165"/>
      <c r="CLE86" s="165"/>
      <c r="CLF86" s="165"/>
      <c r="CLG86" s="165"/>
      <c r="CLH86" s="165"/>
      <c r="CLI86" s="165"/>
      <c r="CLJ86" s="165"/>
      <c r="CLK86" s="165"/>
      <c r="CLL86" s="165"/>
      <c r="CLM86" s="165"/>
      <c r="CLN86" s="165"/>
      <c r="CLO86" s="165"/>
      <c r="CLP86" s="165"/>
      <c r="CLQ86" s="165"/>
      <c r="CLR86" s="165"/>
      <c r="CLS86" s="165"/>
      <c r="CLT86" s="165"/>
      <c r="CLU86" s="165"/>
      <c r="CLV86" s="165"/>
      <c r="CLW86" s="165"/>
      <c r="CLX86" s="165"/>
      <c r="CLY86" s="165"/>
      <c r="CLZ86" s="165"/>
      <c r="CMA86" s="165"/>
      <c r="CMB86" s="165"/>
      <c r="CMC86" s="165"/>
      <c r="CMD86" s="165"/>
      <c r="CME86" s="165"/>
      <c r="CMF86" s="165"/>
      <c r="CMG86" s="165"/>
      <c r="CMH86" s="165"/>
      <c r="CMI86" s="165"/>
      <c r="CMJ86" s="165"/>
      <c r="CMK86" s="165"/>
      <c r="CML86" s="165"/>
      <c r="CMM86" s="165"/>
      <c r="CMN86" s="165"/>
      <c r="CMO86" s="165"/>
      <c r="CMP86" s="165"/>
      <c r="CMQ86" s="165"/>
      <c r="CMR86" s="165"/>
      <c r="CMS86" s="165"/>
      <c r="CMT86" s="165"/>
      <c r="CMU86" s="165"/>
      <c r="CMV86" s="165"/>
      <c r="CMW86" s="165"/>
      <c r="CMX86" s="165"/>
      <c r="CMY86" s="165"/>
      <c r="CMZ86" s="165"/>
      <c r="CNA86" s="165"/>
      <c r="CNB86" s="165"/>
      <c r="CNC86" s="165"/>
      <c r="CND86" s="165"/>
      <c r="CNE86" s="165"/>
      <c r="CNF86" s="165"/>
      <c r="CNG86" s="165"/>
      <c r="CNH86" s="165"/>
      <c r="CNI86" s="165"/>
      <c r="CNJ86" s="165"/>
      <c r="CNK86" s="165"/>
      <c r="CNL86" s="165"/>
      <c r="CNM86" s="165"/>
      <c r="CNN86" s="165"/>
      <c r="CNO86" s="165"/>
      <c r="CNP86" s="165"/>
      <c r="CNQ86" s="165"/>
      <c r="CNR86" s="165"/>
      <c r="CNS86" s="165"/>
      <c r="CNT86" s="165"/>
      <c r="CNU86" s="165"/>
      <c r="CNV86" s="165"/>
      <c r="CNW86" s="165"/>
      <c r="CNX86" s="165"/>
      <c r="CNY86" s="165"/>
      <c r="CNZ86" s="165"/>
      <c r="COA86" s="165"/>
      <c r="COB86" s="165"/>
      <c r="COC86" s="165"/>
      <c r="COD86" s="165"/>
      <c r="COE86" s="165"/>
      <c r="COF86" s="165"/>
      <c r="COG86" s="165"/>
      <c r="COH86" s="165"/>
      <c r="COI86" s="165"/>
      <c r="COJ86" s="165"/>
      <c r="COK86" s="165"/>
      <c r="COL86" s="165"/>
      <c r="COM86" s="165"/>
      <c r="CON86" s="165"/>
      <c r="COO86" s="165"/>
      <c r="COP86" s="165"/>
      <c r="COQ86" s="165"/>
      <c r="COR86" s="165"/>
      <c r="COS86" s="165"/>
      <c r="COT86" s="165"/>
      <c r="COU86" s="165"/>
      <c r="COV86" s="165"/>
      <c r="COW86" s="165"/>
      <c r="COX86" s="165"/>
      <c r="COY86" s="165"/>
      <c r="COZ86" s="165"/>
      <c r="CPA86" s="165"/>
      <c r="CPB86" s="165"/>
      <c r="CPC86" s="165"/>
      <c r="CPD86" s="165"/>
      <c r="CPE86" s="165"/>
      <c r="CPF86" s="165"/>
      <c r="CPG86" s="165"/>
      <c r="CPH86" s="165"/>
      <c r="CPI86" s="165"/>
      <c r="CPJ86" s="165"/>
      <c r="CPK86" s="165"/>
      <c r="CPL86" s="165"/>
      <c r="CPM86" s="165"/>
      <c r="CPN86" s="165"/>
      <c r="CPO86" s="165"/>
      <c r="CPP86" s="165"/>
      <c r="CPQ86" s="165"/>
      <c r="CPR86" s="165"/>
      <c r="CPS86" s="165"/>
      <c r="CPT86" s="165"/>
      <c r="CPU86" s="165"/>
      <c r="CPV86" s="165"/>
      <c r="CPW86" s="165"/>
      <c r="CPX86" s="165"/>
      <c r="CPY86" s="165"/>
      <c r="CPZ86" s="165"/>
      <c r="CQA86" s="165"/>
      <c r="CQB86" s="165"/>
      <c r="CQC86" s="165"/>
      <c r="CQD86" s="165"/>
      <c r="CQE86" s="165"/>
      <c r="CQF86" s="165"/>
      <c r="CQG86" s="165"/>
      <c r="CQH86" s="165"/>
      <c r="CQI86" s="165"/>
      <c r="CQJ86" s="165"/>
      <c r="CQK86" s="165"/>
      <c r="CQL86" s="165"/>
      <c r="CQM86" s="165"/>
      <c r="CQN86" s="165"/>
      <c r="CQO86" s="165"/>
      <c r="CQP86" s="165"/>
      <c r="CQQ86" s="165"/>
      <c r="CQR86" s="165"/>
      <c r="CQS86" s="165"/>
      <c r="CQT86" s="165"/>
      <c r="CQU86" s="165"/>
      <c r="CQV86" s="165"/>
      <c r="CQW86" s="165"/>
      <c r="CQX86" s="165"/>
      <c r="CQY86" s="165"/>
      <c r="CQZ86" s="165"/>
      <c r="CRA86" s="165"/>
      <c r="CRB86" s="165"/>
      <c r="CRC86" s="165"/>
      <c r="CRD86" s="165"/>
      <c r="CRE86" s="165"/>
      <c r="CRF86" s="165"/>
      <c r="CRG86" s="165"/>
      <c r="CRH86" s="165"/>
      <c r="CRI86" s="165"/>
      <c r="CRJ86" s="165"/>
      <c r="CRK86" s="165"/>
      <c r="CRL86" s="165"/>
      <c r="CRM86" s="165"/>
      <c r="CRN86" s="165"/>
      <c r="CRO86" s="165"/>
      <c r="CRP86" s="165"/>
      <c r="CRQ86" s="165"/>
      <c r="CRR86" s="165"/>
      <c r="CRS86" s="165"/>
      <c r="CRT86" s="165"/>
      <c r="CRU86" s="165"/>
      <c r="CRV86" s="165"/>
      <c r="CRW86" s="165"/>
      <c r="CRX86" s="165"/>
      <c r="CRY86" s="165"/>
      <c r="CRZ86" s="165"/>
      <c r="CSA86" s="165"/>
      <c r="CSB86" s="165"/>
      <c r="CSC86" s="165"/>
      <c r="CSD86" s="165"/>
      <c r="CSE86" s="165"/>
      <c r="CSF86" s="165"/>
      <c r="CSG86" s="165"/>
      <c r="CSH86" s="165"/>
      <c r="CSI86" s="165"/>
      <c r="CSJ86" s="165"/>
      <c r="CSK86" s="165"/>
      <c r="CSL86" s="165"/>
      <c r="CSM86" s="165"/>
      <c r="CSN86" s="165"/>
      <c r="CSO86" s="165"/>
      <c r="CSP86" s="165"/>
      <c r="CSQ86" s="165"/>
      <c r="CSR86" s="165"/>
      <c r="CSS86" s="165"/>
      <c r="CST86" s="165"/>
      <c r="CSU86" s="165"/>
      <c r="CSV86" s="165"/>
      <c r="CSW86" s="165"/>
      <c r="CSX86" s="165"/>
      <c r="CSY86" s="165"/>
      <c r="CSZ86" s="165"/>
      <c r="CTA86" s="165"/>
      <c r="CTB86" s="165"/>
      <c r="CTC86" s="165"/>
      <c r="CTD86" s="165"/>
      <c r="CTE86" s="165"/>
      <c r="CTF86" s="165"/>
      <c r="CTG86" s="165"/>
      <c r="CTH86" s="165"/>
      <c r="CTI86" s="165"/>
      <c r="CTJ86" s="165"/>
      <c r="CTK86" s="165"/>
      <c r="CTL86" s="165"/>
      <c r="CTM86" s="165"/>
      <c r="CTN86" s="165"/>
      <c r="CTO86" s="165"/>
      <c r="CTP86" s="165"/>
      <c r="CTQ86" s="165"/>
      <c r="CTR86" s="165"/>
      <c r="CTS86" s="165"/>
      <c r="CTT86" s="165"/>
      <c r="CTU86" s="165"/>
      <c r="CTV86" s="165"/>
      <c r="CTW86" s="165"/>
      <c r="CTX86" s="165"/>
      <c r="CTY86" s="165"/>
      <c r="CTZ86" s="165"/>
      <c r="CUA86" s="165"/>
      <c r="CUB86" s="165"/>
      <c r="CUC86" s="165"/>
      <c r="CUD86" s="165"/>
      <c r="CUE86" s="165"/>
      <c r="CUF86" s="165"/>
      <c r="CUG86" s="165"/>
      <c r="CUH86" s="165"/>
      <c r="CUI86" s="165"/>
      <c r="CUJ86" s="165"/>
      <c r="CUK86" s="165"/>
      <c r="CUL86" s="165"/>
      <c r="CUM86" s="165"/>
      <c r="CUN86" s="165"/>
      <c r="CUO86" s="165"/>
      <c r="CUP86" s="165"/>
      <c r="CUQ86" s="165"/>
      <c r="CUR86" s="165"/>
      <c r="CUS86" s="165"/>
      <c r="CUT86" s="165"/>
      <c r="CUU86" s="165"/>
      <c r="CUV86" s="165"/>
      <c r="CUW86" s="165"/>
      <c r="CUX86" s="165"/>
      <c r="CUY86" s="165"/>
      <c r="CUZ86" s="165"/>
      <c r="CVA86" s="165"/>
      <c r="CVB86" s="165"/>
      <c r="CVC86" s="165"/>
      <c r="CVD86" s="165"/>
      <c r="CVE86" s="165"/>
      <c r="CVF86" s="165"/>
      <c r="CVG86" s="165"/>
      <c r="CVH86" s="165"/>
      <c r="CVI86" s="165"/>
      <c r="CVJ86" s="165"/>
      <c r="CVK86" s="165"/>
      <c r="CVL86" s="165"/>
      <c r="CVM86" s="165"/>
      <c r="CVN86" s="165"/>
      <c r="CVO86" s="165"/>
      <c r="CVP86" s="165"/>
      <c r="CVQ86" s="165"/>
      <c r="CVR86" s="165"/>
      <c r="CVS86" s="165"/>
      <c r="CVT86" s="165"/>
      <c r="CVU86" s="165"/>
      <c r="CVV86" s="165"/>
      <c r="CVW86" s="165"/>
      <c r="CVX86" s="165"/>
      <c r="CVY86" s="165"/>
      <c r="CVZ86" s="165"/>
      <c r="CWA86" s="165"/>
      <c r="CWB86" s="165"/>
      <c r="CWC86" s="165"/>
      <c r="CWD86" s="165"/>
      <c r="CWE86" s="165"/>
      <c r="CWF86" s="165"/>
      <c r="CWG86" s="165"/>
      <c r="CWH86" s="165"/>
      <c r="CWI86" s="165"/>
      <c r="CWJ86" s="165"/>
      <c r="CWK86" s="165"/>
      <c r="CWL86" s="165"/>
      <c r="CWM86" s="165"/>
      <c r="CWN86" s="165"/>
      <c r="CWO86" s="165"/>
      <c r="CWP86" s="165"/>
      <c r="CWQ86" s="165"/>
      <c r="CWR86" s="165"/>
      <c r="CWS86" s="165"/>
      <c r="CWT86" s="165"/>
      <c r="CWU86" s="165"/>
      <c r="CWV86" s="165"/>
      <c r="CWW86" s="165"/>
      <c r="CWX86" s="165"/>
      <c r="CWY86" s="165"/>
      <c r="CWZ86" s="165"/>
      <c r="CXA86" s="165"/>
      <c r="CXB86" s="165"/>
      <c r="CXC86" s="165"/>
      <c r="CXD86" s="165"/>
      <c r="CXE86" s="165"/>
      <c r="CXF86" s="165"/>
      <c r="CXG86" s="165"/>
      <c r="CXH86" s="165"/>
      <c r="CXI86" s="165"/>
      <c r="CXJ86" s="165"/>
      <c r="CXK86" s="165"/>
      <c r="CXL86" s="165"/>
      <c r="CXM86" s="165"/>
      <c r="CXN86" s="165"/>
      <c r="CXO86" s="165"/>
      <c r="CXP86" s="165"/>
      <c r="CXQ86" s="165"/>
      <c r="CXR86" s="165"/>
      <c r="CXS86" s="165"/>
      <c r="CXT86" s="165"/>
      <c r="CXU86" s="165"/>
      <c r="CXV86" s="165"/>
      <c r="CXW86" s="165"/>
      <c r="CXX86" s="165"/>
      <c r="CXY86" s="165"/>
      <c r="CXZ86" s="165"/>
      <c r="CYA86" s="165"/>
      <c r="CYB86" s="165"/>
      <c r="CYC86" s="165"/>
      <c r="CYD86" s="165"/>
      <c r="CYE86" s="165"/>
      <c r="CYF86" s="165"/>
      <c r="CYG86" s="165"/>
      <c r="CYH86" s="165"/>
      <c r="CYI86" s="165"/>
      <c r="CYJ86" s="165"/>
      <c r="CYK86" s="165"/>
      <c r="CYL86" s="165"/>
      <c r="CYM86" s="165"/>
      <c r="CYN86" s="165"/>
      <c r="CYO86" s="165"/>
      <c r="CYP86" s="165"/>
      <c r="CYQ86" s="165"/>
      <c r="CYR86" s="165"/>
      <c r="CYS86" s="165"/>
      <c r="CYT86" s="165"/>
      <c r="CYU86" s="165"/>
      <c r="CYV86" s="165"/>
      <c r="CYW86" s="165"/>
      <c r="CYX86" s="165"/>
      <c r="CYY86" s="165"/>
      <c r="CYZ86" s="165"/>
      <c r="CZA86" s="165"/>
      <c r="CZB86" s="165"/>
      <c r="CZC86" s="165"/>
      <c r="CZD86" s="165"/>
      <c r="CZE86" s="165"/>
      <c r="CZF86" s="165"/>
      <c r="CZG86" s="165"/>
      <c r="CZH86" s="165"/>
      <c r="CZI86" s="165"/>
      <c r="CZJ86" s="165"/>
      <c r="CZK86" s="165"/>
      <c r="CZL86" s="165"/>
      <c r="CZM86" s="165"/>
      <c r="CZN86" s="165"/>
      <c r="CZO86" s="165"/>
      <c r="CZP86" s="165"/>
      <c r="CZQ86" s="165"/>
      <c r="CZR86" s="165"/>
      <c r="CZS86" s="165"/>
      <c r="CZT86" s="165"/>
      <c r="CZU86" s="165"/>
      <c r="CZV86" s="165"/>
      <c r="CZW86" s="165"/>
      <c r="CZX86" s="165"/>
      <c r="CZY86" s="165"/>
      <c r="CZZ86" s="165"/>
      <c r="DAA86" s="165"/>
      <c r="DAB86" s="165"/>
      <c r="DAC86" s="165"/>
      <c r="DAD86" s="165"/>
      <c r="DAE86" s="165"/>
      <c r="DAF86" s="165"/>
      <c r="DAG86" s="165"/>
      <c r="DAH86" s="165"/>
      <c r="DAI86" s="165"/>
      <c r="DAJ86" s="165"/>
      <c r="DAK86" s="165"/>
      <c r="DAL86" s="165"/>
      <c r="DAM86" s="165"/>
      <c r="DAN86" s="165"/>
      <c r="DAO86" s="165"/>
      <c r="DAP86" s="165"/>
      <c r="DAQ86" s="165"/>
      <c r="DAR86" s="165"/>
      <c r="DAS86" s="165"/>
      <c r="DAT86" s="165"/>
      <c r="DAU86" s="165"/>
      <c r="DAV86" s="165"/>
      <c r="DAW86" s="165"/>
      <c r="DAX86" s="165"/>
      <c r="DAY86" s="165"/>
      <c r="DAZ86" s="165"/>
      <c r="DBA86" s="165"/>
      <c r="DBB86" s="165"/>
      <c r="DBC86" s="165"/>
      <c r="DBD86" s="165"/>
      <c r="DBE86" s="165"/>
      <c r="DBF86" s="165"/>
      <c r="DBG86" s="165"/>
      <c r="DBH86" s="165"/>
      <c r="DBI86" s="165"/>
      <c r="DBJ86" s="165"/>
      <c r="DBK86" s="165"/>
      <c r="DBL86" s="165"/>
      <c r="DBM86" s="165"/>
      <c r="DBN86" s="165"/>
      <c r="DBO86" s="165"/>
      <c r="DBP86" s="165"/>
      <c r="DBQ86" s="165"/>
      <c r="DBR86" s="165"/>
      <c r="DBS86" s="165"/>
      <c r="DBT86" s="165"/>
      <c r="DBU86" s="165"/>
      <c r="DBV86" s="165"/>
      <c r="DBW86" s="165"/>
      <c r="DBX86" s="165"/>
      <c r="DBY86" s="165"/>
      <c r="DBZ86" s="165"/>
      <c r="DCA86" s="165"/>
      <c r="DCB86" s="165"/>
      <c r="DCC86" s="165"/>
      <c r="DCD86" s="165"/>
      <c r="DCE86" s="165"/>
      <c r="DCF86" s="165"/>
      <c r="DCG86" s="165"/>
      <c r="DCH86" s="165"/>
      <c r="DCI86" s="165"/>
      <c r="DCJ86" s="165"/>
      <c r="DCK86" s="165"/>
      <c r="DCL86" s="165"/>
      <c r="DCM86" s="165"/>
      <c r="DCN86" s="165"/>
      <c r="DCO86" s="165"/>
      <c r="DCP86" s="165"/>
      <c r="DCQ86" s="165"/>
      <c r="DCR86" s="165"/>
      <c r="DCS86" s="165"/>
      <c r="DCT86" s="165"/>
      <c r="DCU86" s="165"/>
      <c r="DCV86" s="165"/>
      <c r="DCW86" s="165"/>
      <c r="DCX86" s="165"/>
      <c r="DCY86" s="165"/>
      <c r="DCZ86" s="165"/>
      <c r="DDA86" s="165"/>
      <c r="DDB86" s="165"/>
      <c r="DDC86" s="165"/>
      <c r="DDD86" s="165"/>
      <c r="DDE86" s="165"/>
      <c r="DDF86" s="165"/>
      <c r="DDG86" s="165"/>
      <c r="DDH86" s="165"/>
      <c r="DDI86" s="165"/>
      <c r="DDJ86" s="165"/>
      <c r="DDK86" s="165"/>
      <c r="DDL86" s="165"/>
      <c r="DDM86" s="165"/>
      <c r="DDN86" s="165"/>
      <c r="DDO86" s="165"/>
      <c r="DDP86" s="165"/>
      <c r="DDQ86" s="165"/>
      <c r="DDR86" s="165"/>
      <c r="DDS86" s="165"/>
      <c r="DDT86" s="165"/>
      <c r="DDU86" s="165"/>
      <c r="DDV86" s="165"/>
      <c r="DDW86" s="165"/>
      <c r="DDX86" s="165"/>
      <c r="DDY86" s="165"/>
      <c r="DDZ86" s="165"/>
      <c r="DEA86" s="165"/>
      <c r="DEB86" s="165"/>
      <c r="DEC86" s="165"/>
      <c r="DED86" s="165"/>
      <c r="DEE86" s="165"/>
      <c r="DEF86" s="165"/>
      <c r="DEG86" s="165"/>
      <c r="DEH86" s="165"/>
      <c r="DEI86" s="165"/>
      <c r="DEJ86" s="165"/>
      <c r="DEK86" s="165"/>
      <c r="DEL86" s="165"/>
      <c r="DEM86" s="165"/>
      <c r="DEN86" s="165"/>
      <c r="DEO86" s="165"/>
      <c r="DEP86" s="165"/>
      <c r="DEQ86" s="165"/>
      <c r="DER86" s="165"/>
      <c r="DES86" s="165"/>
      <c r="DET86" s="165"/>
      <c r="DEU86" s="165"/>
      <c r="DEV86" s="165"/>
      <c r="DEW86" s="165"/>
      <c r="DEX86" s="165"/>
      <c r="DEY86" s="165"/>
      <c r="DEZ86" s="165"/>
      <c r="DFA86" s="165"/>
      <c r="DFB86" s="165"/>
      <c r="DFC86" s="165"/>
      <c r="DFD86" s="165"/>
      <c r="DFE86" s="165"/>
      <c r="DFF86" s="165"/>
      <c r="DFG86" s="165"/>
      <c r="DFH86" s="165"/>
      <c r="DFI86" s="165"/>
      <c r="DFJ86" s="165"/>
      <c r="DFK86" s="165"/>
      <c r="DFL86" s="165"/>
      <c r="DFM86" s="165"/>
      <c r="DFN86" s="165"/>
      <c r="DFO86" s="165"/>
      <c r="DFP86" s="165"/>
      <c r="DFQ86" s="165"/>
      <c r="DFR86" s="165"/>
      <c r="DFS86" s="165"/>
      <c r="DFT86" s="165"/>
      <c r="DFU86" s="165"/>
      <c r="DFV86" s="165"/>
      <c r="DFW86" s="165"/>
      <c r="DFX86" s="165"/>
      <c r="DFY86" s="165"/>
      <c r="DFZ86" s="165"/>
      <c r="DGA86" s="165"/>
      <c r="DGB86" s="165"/>
      <c r="DGC86" s="165"/>
      <c r="DGD86" s="165"/>
      <c r="DGE86" s="165"/>
      <c r="DGF86" s="165"/>
      <c r="DGG86" s="165"/>
      <c r="DGH86" s="165"/>
      <c r="DGI86" s="165"/>
      <c r="DGJ86" s="165"/>
      <c r="DGK86" s="165"/>
      <c r="DGL86" s="165"/>
      <c r="DGM86" s="165"/>
      <c r="DGN86" s="165"/>
      <c r="DGO86" s="165"/>
      <c r="DGP86" s="165"/>
      <c r="DGQ86" s="165"/>
      <c r="DGR86" s="165"/>
      <c r="DGS86" s="165"/>
      <c r="DGT86" s="165"/>
      <c r="DGU86" s="165"/>
      <c r="DGV86" s="165"/>
      <c r="DGW86" s="165"/>
      <c r="DGX86" s="165"/>
      <c r="DGY86" s="165"/>
      <c r="DGZ86" s="165"/>
      <c r="DHA86" s="165"/>
      <c r="DHB86" s="165"/>
      <c r="DHC86" s="165"/>
      <c r="DHD86" s="165"/>
      <c r="DHE86" s="165"/>
      <c r="DHF86" s="165"/>
      <c r="DHG86" s="165"/>
      <c r="DHH86" s="165"/>
      <c r="DHI86" s="165"/>
      <c r="DHJ86" s="165"/>
      <c r="DHK86" s="165"/>
      <c r="DHL86" s="165"/>
      <c r="DHM86" s="165"/>
      <c r="DHN86" s="165"/>
      <c r="DHO86" s="165"/>
      <c r="DHP86" s="165"/>
      <c r="DHQ86" s="165"/>
      <c r="DHR86" s="165"/>
      <c r="DHS86" s="165"/>
      <c r="DHT86" s="165"/>
      <c r="DHU86" s="165"/>
      <c r="DHV86" s="165"/>
      <c r="DHW86" s="165"/>
      <c r="DHX86" s="165"/>
      <c r="DHY86" s="165"/>
      <c r="DHZ86" s="165"/>
      <c r="DIA86" s="165"/>
      <c r="DIB86" s="165"/>
      <c r="DIC86" s="165"/>
      <c r="DID86" s="165"/>
      <c r="DIE86" s="165"/>
      <c r="DIF86" s="165"/>
      <c r="DIG86" s="165"/>
      <c r="DIH86" s="165"/>
      <c r="DII86" s="165"/>
      <c r="DIJ86" s="165"/>
      <c r="DIK86" s="165"/>
      <c r="DIL86" s="165"/>
      <c r="DIM86" s="165"/>
      <c r="DIN86" s="165"/>
      <c r="DIO86" s="165"/>
      <c r="DIP86" s="165"/>
      <c r="DIQ86" s="165"/>
      <c r="DIR86" s="165"/>
      <c r="DIS86" s="165"/>
      <c r="DIT86" s="165"/>
      <c r="DIU86" s="165"/>
      <c r="DIV86" s="165"/>
      <c r="DIW86" s="165"/>
      <c r="DIX86" s="165"/>
      <c r="DIY86" s="165"/>
      <c r="DIZ86" s="165"/>
      <c r="DJA86" s="165"/>
      <c r="DJB86" s="165"/>
      <c r="DJC86" s="165"/>
      <c r="DJD86" s="165"/>
      <c r="DJE86" s="165"/>
      <c r="DJF86" s="165"/>
      <c r="DJG86" s="165"/>
      <c r="DJH86" s="165"/>
      <c r="DJI86" s="165"/>
      <c r="DJJ86" s="165"/>
      <c r="DJK86" s="165"/>
      <c r="DJL86" s="165"/>
      <c r="DJM86" s="165"/>
      <c r="DJN86" s="165"/>
      <c r="DJO86" s="165"/>
      <c r="DJP86" s="165"/>
      <c r="DJQ86" s="165"/>
      <c r="DJR86" s="165"/>
      <c r="DJS86" s="165"/>
      <c r="DJT86" s="165"/>
      <c r="DJU86" s="165"/>
      <c r="DJV86" s="165"/>
      <c r="DJW86" s="165"/>
      <c r="DJX86" s="165"/>
      <c r="DJY86" s="165"/>
      <c r="DJZ86" s="165"/>
      <c r="DKA86" s="165"/>
      <c r="DKB86" s="165"/>
      <c r="DKC86" s="165"/>
      <c r="DKD86" s="165"/>
      <c r="DKE86" s="165"/>
      <c r="DKF86" s="165"/>
      <c r="DKG86" s="165"/>
      <c r="DKH86" s="165"/>
      <c r="DKI86" s="165"/>
      <c r="DKJ86" s="165"/>
      <c r="DKK86" s="165"/>
      <c r="DKL86" s="165"/>
      <c r="DKM86" s="165"/>
      <c r="DKN86" s="165"/>
      <c r="DKO86" s="165"/>
      <c r="DKP86" s="165"/>
      <c r="DKQ86" s="165"/>
      <c r="DKR86" s="165"/>
      <c r="DKS86" s="165"/>
      <c r="DKT86" s="165"/>
      <c r="DKU86" s="165"/>
      <c r="DKV86" s="165"/>
      <c r="DKW86" s="165"/>
      <c r="DKX86" s="165"/>
      <c r="DKY86" s="165"/>
      <c r="DKZ86" s="165"/>
      <c r="DLA86" s="165"/>
      <c r="DLB86" s="165"/>
      <c r="DLC86" s="165"/>
      <c r="DLD86" s="165"/>
      <c r="DLE86" s="165"/>
      <c r="DLF86" s="165"/>
      <c r="DLG86" s="165"/>
      <c r="DLH86" s="165"/>
      <c r="DLI86" s="165"/>
      <c r="DLJ86" s="165"/>
      <c r="DLK86" s="165"/>
      <c r="DLL86" s="165"/>
      <c r="DLM86" s="165"/>
      <c r="DLN86" s="165"/>
      <c r="DLO86" s="165"/>
      <c r="DLP86" s="165"/>
      <c r="DLQ86" s="165"/>
      <c r="DLR86" s="165"/>
      <c r="DLS86" s="165"/>
      <c r="DLT86" s="165"/>
      <c r="DLU86" s="165"/>
      <c r="DLV86" s="165"/>
      <c r="DLW86" s="165"/>
      <c r="DLX86" s="165"/>
      <c r="DLY86" s="165"/>
      <c r="DLZ86" s="165"/>
      <c r="DMA86" s="165"/>
      <c r="DMB86" s="165"/>
      <c r="DMC86" s="165"/>
      <c r="DMD86" s="165"/>
      <c r="DME86" s="165"/>
      <c r="DMF86" s="165"/>
      <c r="DMG86" s="165"/>
      <c r="DMH86" s="165"/>
      <c r="DMI86" s="165"/>
      <c r="DMJ86" s="165"/>
      <c r="DMK86" s="165"/>
      <c r="DML86" s="165"/>
      <c r="DMM86" s="165"/>
      <c r="DMN86" s="165"/>
      <c r="DMO86" s="165"/>
      <c r="DMP86" s="165"/>
      <c r="DMQ86" s="165"/>
      <c r="DMR86" s="165"/>
      <c r="DMS86" s="165"/>
      <c r="DMT86" s="165"/>
      <c r="DMU86" s="165"/>
      <c r="DMV86" s="165"/>
      <c r="DMW86" s="165"/>
      <c r="DMX86" s="165"/>
      <c r="DMY86" s="165"/>
      <c r="DMZ86" s="165"/>
      <c r="DNA86" s="165"/>
      <c r="DNB86" s="165"/>
      <c r="DNC86" s="165"/>
      <c r="DND86" s="165"/>
      <c r="DNE86" s="165"/>
      <c r="DNF86" s="165"/>
      <c r="DNG86" s="165"/>
      <c r="DNH86" s="165"/>
      <c r="DNI86" s="165"/>
      <c r="DNJ86" s="165"/>
      <c r="DNK86" s="165"/>
      <c r="DNL86" s="165"/>
      <c r="DNM86" s="165"/>
      <c r="DNN86" s="165"/>
      <c r="DNO86" s="165"/>
      <c r="DNP86" s="165"/>
      <c r="DNQ86" s="165"/>
      <c r="DNR86" s="165"/>
      <c r="DNS86" s="165"/>
      <c r="DNT86" s="165"/>
      <c r="DNU86" s="165"/>
      <c r="DNV86" s="165"/>
      <c r="DNW86" s="165"/>
      <c r="DNX86" s="165"/>
      <c r="DNY86" s="165"/>
      <c r="DNZ86" s="165"/>
      <c r="DOA86" s="165"/>
      <c r="DOB86" s="165"/>
      <c r="DOC86" s="165"/>
      <c r="DOD86" s="165"/>
      <c r="DOE86" s="165"/>
      <c r="DOF86" s="165"/>
      <c r="DOG86" s="165"/>
      <c r="DOH86" s="165"/>
      <c r="DOI86" s="165"/>
      <c r="DOJ86" s="165"/>
      <c r="DOK86" s="165"/>
      <c r="DOL86" s="165"/>
      <c r="DOM86" s="165"/>
      <c r="DON86" s="165"/>
      <c r="DOO86" s="165"/>
      <c r="DOP86" s="165"/>
      <c r="DOQ86" s="165"/>
      <c r="DOR86" s="165"/>
      <c r="DOS86" s="165"/>
      <c r="DOT86" s="165"/>
      <c r="DOU86" s="165"/>
      <c r="DOV86" s="165"/>
      <c r="DOW86" s="165"/>
      <c r="DOX86" s="165"/>
      <c r="DOY86" s="165"/>
      <c r="DOZ86" s="165"/>
      <c r="DPA86" s="165"/>
      <c r="DPB86" s="165"/>
      <c r="DPC86" s="165"/>
      <c r="DPD86" s="165"/>
      <c r="DPE86" s="165"/>
      <c r="DPF86" s="165"/>
      <c r="DPG86" s="165"/>
      <c r="DPH86" s="165"/>
      <c r="DPI86" s="165"/>
      <c r="DPJ86" s="165"/>
      <c r="DPK86" s="165"/>
      <c r="DPL86" s="165"/>
      <c r="DPM86" s="165"/>
      <c r="DPN86" s="165"/>
      <c r="DPO86" s="165"/>
      <c r="DPP86" s="165"/>
      <c r="DPQ86" s="165"/>
      <c r="DPR86" s="165"/>
      <c r="DPS86" s="165"/>
      <c r="DPT86" s="165"/>
      <c r="DPU86" s="165"/>
      <c r="DPV86" s="165"/>
      <c r="DPW86" s="165"/>
      <c r="DPX86" s="165"/>
      <c r="DPY86" s="165"/>
      <c r="DPZ86" s="165"/>
      <c r="DQA86" s="165"/>
      <c r="DQB86" s="165"/>
      <c r="DQC86" s="165"/>
      <c r="DQD86" s="165"/>
      <c r="DQE86" s="165"/>
      <c r="DQF86" s="165"/>
      <c r="DQG86" s="165"/>
      <c r="DQH86" s="165"/>
      <c r="DQI86" s="165"/>
      <c r="DQJ86" s="165"/>
      <c r="DQK86" s="165"/>
      <c r="DQL86" s="165"/>
      <c r="DQM86" s="165"/>
      <c r="DQN86" s="165"/>
      <c r="DQO86" s="165"/>
      <c r="DQP86" s="165"/>
      <c r="DQQ86" s="165"/>
      <c r="DQR86" s="165"/>
      <c r="DQS86" s="165"/>
      <c r="DQT86" s="165"/>
      <c r="DQU86" s="165"/>
      <c r="DQV86" s="165"/>
      <c r="DQW86" s="165"/>
      <c r="DQX86" s="165"/>
      <c r="DQY86" s="165"/>
      <c r="DQZ86" s="165"/>
      <c r="DRA86" s="165"/>
      <c r="DRB86" s="165"/>
      <c r="DRC86" s="165"/>
      <c r="DRD86" s="165"/>
      <c r="DRE86" s="165"/>
      <c r="DRF86" s="165"/>
      <c r="DRG86" s="165"/>
      <c r="DRH86" s="165"/>
      <c r="DRI86" s="165"/>
      <c r="DRJ86" s="165"/>
      <c r="DRK86" s="165"/>
      <c r="DRL86" s="165"/>
      <c r="DRM86" s="165"/>
      <c r="DRN86" s="165"/>
      <c r="DRO86" s="165"/>
      <c r="DRP86" s="165"/>
      <c r="DRQ86" s="165"/>
      <c r="DRR86" s="165"/>
      <c r="DRS86" s="165"/>
      <c r="DRT86" s="165"/>
      <c r="DRU86" s="165"/>
      <c r="DRV86" s="165"/>
      <c r="DRW86" s="165"/>
      <c r="DRX86" s="165"/>
      <c r="DRY86" s="165"/>
      <c r="DRZ86" s="165"/>
      <c r="DSA86" s="165"/>
      <c r="DSB86" s="165"/>
      <c r="DSC86" s="165"/>
      <c r="DSD86" s="165"/>
      <c r="DSE86" s="165"/>
      <c r="DSF86" s="165"/>
      <c r="DSG86" s="165"/>
      <c r="DSH86" s="165"/>
      <c r="DSI86" s="165"/>
      <c r="DSJ86" s="165"/>
      <c r="DSK86" s="165"/>
      <c r="DSL86" s="165"/>
      <c r="DSM86" s="165"/>
      <c r="DSN86" s="165"/>
      <c r="DSO86" s="165"/>
      <c r="DSP86" s="165"/>
      <c r="DSQ86" s="165"/>
      <c r="DSR86" s="165"/>
      <c r="DSS86" s="165"/>
      <c r="DST86" s="165"/>
      <c r="DSU86" s="165"/>
      <c r="DSV86" s="165"/>
      <c r="DSW86" s="165"/>
      <c r="DSX86" s="165"/>
      <c r="DSY86" s="165"/>
      <c r="DSZ86" s="165"/>
      <c r="DTA86" s="165"/>
      <c r="DTB86" s="165"/>
      <c r="DTC86" s="165"/>
      <c r="DTD86" s="165"/>
      <c r="DTE86" s="165"/>
      <c r="DTF86" s="165"/>
      <c r="DTG86" s="165"/>
      <c r="DTH86" s="165"/>
      <c r="DTI86" s="165"/>
      <c r="DTJ86" s="165"/>
      <c r="DTK86" s="165"/>
      <c r="DTL86" s="165"/>
      <c r="DTM86" s="165"/>
      <c r="DTN86" s="165"/>
      <c r="DTO86" s="165"/>
      <c r="DTP86" s="165"/>
      <c r="DTQ86" s="165"/>
      <c r="DTR86" s="165"/>
      <c r="DTS86" s="165"/>
      <c r="DTT86" s="165"/>
      <c r="DTU86" s="165"/>
      <c r="DTV86" s="165"/>
      <c r="DTW86" s="165"/>
      <c r="DTX86" s="165"/>
      <c r="DTY86" s="165"/>
      <c r="DTZ86" s="165"/>
      <c r="DUA86" s="165"/>
      <c r="DUB86" s="165"/>
      <c r="DUC86" s="165"/>
      <c r="DUD86" s="165"/>
      <c r="DUE86" s="165"/>
      <c r="DUF86" s="165"/>
      <c r="DUG86" s="165"/>
      <c r="DUH86" s="165"/>
      <c r="DUI86" s="165"/>
      <c r="DUJ86" s="165"/>
      <c r="DUK86" s="165"/>
      <c r="DUL86" s="165"/>
      <c r="DUM86" s="165"/>
      <c r="DUN86" s="165"/>
      <c r="DUO86" s="165"/>
      <c r="DUP86" s="165"/>
      <c r="DUQ86" s="165"/>
      <c r="DUR86" s="165"/>
      <c r="DUS86" s="165"/>
      <c r="DUT86" s="165"/>
      <c r="DUU86" s="165"/>
      <c r="DUV86" s="165"/>
      <c r="DUW86" s="165"/>
      <c r="DUX86" s="165"/>
      <c r="DUY86" s="165"/>
      <c r="DUZ86" s="165"/>
      <c r="DVA86" s="165"/>
      <c r="DVB86" s="165"/>
      <c r="DVC86" s="165"/>
      <c r="DVD86" s="165"/>
      <c r="DVE86" s="165"/>
      <c r="DVF86" s="165"/>
      <c r="DVG86" s="165"/>
      <c r="DVH86" s="165"/>
      <c r="DVI86" s="165"/>
      <c r="DVJ86" s="165"/>
      <c r="DVK86" s="165"/>
      <c r="DVL86" s="165"/>
      <c r="DVM86" s="165"/>
      <c r="DVN86" s="165"/>
      <c r="DVO86" s="165"/>
      <c r="DVP86" s="165"/>
      <c r="DVQ86" s="165"/>
      <c r="DVR86" s="165"/>
      <c r="DVS86" s="165"/>
      <c r="DVT86" s="165"/>
      <c r="DVU86" s="165"/>
      <c r="DVV86" s="165"/>
      <c r="DVW86" s="165"/>
      <c r="DVX86" s="165"/>
      <c r="DVY86" s="165"/>
      <c r="DVZ86" s="165"/>
      <c r="DWA86" s="165"/>
      <c r="DWB86" s="165"/>
      <c r="DWC86" s="165"/>
      <c r="DWD86" s="165"/>
      <c r="DWE86" s="165"/>
      <c r="DWF86" s="165"/>
      <c r="DWG86" s="165"/>
      <c r="DWH86" s="165"/>
      <c r="DWI86" s="165"/>
      <c r="DWJ86" s="165"/>
      <c r="DWK86" s="165"/>
      <c r="DWL86" s="165"/>
      <c r="DWM86" s="165"/>
      <c r="DWN86" s="165"/>
      <c r="DWO86" s="165"/>
      <c r="DWP86" s="165"/>
      <c r="DWQ86" s="165"/>
      <c r="DWR86" s="165"/>
      <c r="DWS86" s="165"/>
      <c r="DWT86" s="165"/>
      <c r="DWU86" s="165"/>
      <c r="DWV86" s="165"/>
      <c r="DWW86" s="165"/>
      <c r="DWX86" s="165"/>
      <c r="DWY86" s="165"/>
      <c r="DWZ86" s="165"/>
      <c r="DXA86" s="165"/>
      <c r="DXB86" s="165"/>
      <c r="DXC86" s="165"/>
      <c r="DXD86" s="165"/>
      <c r="DXE86" s="165"/>
      <c r="DXF86" s="165"/>
      <c r="DXG86" s="165"/>
      <c r="DXH86" s="165"/>
      <c r="DXI86" s="165"/>
      <c r="DXJ86" s="165"/>
      <c r="DXK86" s="165"/>
      <c r="DXL86" s="165"/>
      <c r="DXM86" s="165"/>
      <c r="DXN86" s="165"/>
      <c r="DXO86" s="165"/>
      <c r="DXP86" s="165"/>
      <c r="DXQ86" s="165"/>
      <c r="DXR86" s="165"/>
      <c r="DXS86" s="165"/>
      <c r="DXT86" s="165"/>
      <c r="DXU86" s="165"/>
      <c r="DXV86" s="165"/>
      <c r="DXW86" s="165"/>
      <c r="DXX86" s="165"/>
      <c r="DXY86" s="165"/>
      <c r="DXZ86" s="165"/>
      <c r="DYA86" s="165"/>
      <c r="DYB86" s="165"/>
      <c r="DYC86" s="165"/>
      <c r="DYD86" s="165"/>
      <c r="DYE86" s="165"/>
      <c r="DYF86" s="165"/>
      <c r="DYG86" s="165"/>
      <c r="DYH86" s="165"/>
      <c r="DYI86" s="165"/>
      <c r="DYJ86" s="165"/>
      <c r="DYK86" s="165"/>
      <c r="DYL86" s="165"/>
      <c r="DYM86" s="165"/>
      <c r="DYN86" s="165"/>
      <c r="DYO86" s="165"/>
      <c r="DYP86" s="165"/>
      <c r="DYQ86" s="165"/>
      <c r="DYR86" s="165"/>
      <c r="DYS86" s="165"/>
      <c r="DYT86" s="165"/>
      <c r="DYU86" s="165"/>
      <c r="DYV86" s="165"/>
      <c r="DYW86" s="165"/>
      <c r="DYX86" s="165"/>
      <c r="DYY86" s="165"/>
      <c r="DYZ86" s="165"/>
      <c r="DZA86" s="165"/>
      <c r="DZB86" s="165"/>
      <c r="DZC86" s="165"/>
      <c r="DZD86" s="165"/>
      <c r="DZE86" s="165"/>
      <c r="DZF86" s="165"/>
      <c r="DZG86" s="165"/>
      <c r="DZH86" s="165"/>
      <c r="DZI86" s="165"/>
      <c r="DZJ86" s="165"/>
      <c r="DZK86" s="165"/>
      <c r="DZL86" s="165"/>
      <c r="DZM86" s="165"/>
      <c r="DZN86" s="165"/>
      <c r="DZO86" s="165"/>
      <c r="DZP86" s="165"/>
      <c r="DZQ86" s="165"/>
      <c r="DZR86" s="165"/>
      <c r="DZS86" s="165"/>
      <c r="DZT86" s="165"/>
      <c r="DZU86" s="165"/>
      <c r="DZV86" s="165"/>
      <c r="DZW86" s="165"/>
      <c r="DZX86" s="165"/>
      <c r="DZY86" s="165"/>
      <c r="DZZ86" s="165"/>
      <c r="EAA86" s="165"/>
      <c r="EAB86" s="165"/>
      <c r="EAC86" s="165"/>
      <c r="EAD86" s="165"/>
      <c r="EAE86" s="165"/>
      <c r="EAF86" s="165"/>
      <c r="EAG86" s="165"/>
      <c r="EAH86" s="165"/>
      <c r="EAI86" s="165"/>
      <c r="EAJ86" s="165"/>
      <c r="EAK86" s="165"/>
      <c r="EAL86" s="165"/>
      <c r="EAM86" s="165"/>
      <c r="EAN86" s="165"/>
      <c r="EAO86" s="165"/>
      <c r="EAP86" s="165"/>
      <c r="EAQ86" s="165"/>
      <c r="EAR86" s="165"/>
      <c r="EAS86" s="165"/>
      <c r="EAT86" s="165"/>
      <c r="EAU86" s="165"/>
      <c r="EAV86" s="165"/>
      <c r="EAW86" s="165"/>
      <c r="EAX86" s="165"/>
      <c r="EAY86" s="165"/>
      <c r="EAZ86" s="165"/>
      <c r="EBA86" s="165"/>
      <c r="EBB86" s="165"/>
      <c r="EBC86" s="165"/>
      <c r="EBD86" s="165"/>
      <c r="EBE86" s="165"/>
      <c r="EBF86" s="165"/>
      <c r="EBG86" s="165"/>
      <c r="EBH86" s="165"/>
      <c r="EBI86" s="165"/>
      <c r="EBJ86" s="165"/>
      <c r="EBK86" s="165"/>
      <c r="EBL86" s="165"/>
      <c r="EBM86" s="165"/>
      <c r="EBN86" s="165"/>
      <c r="EBO86" s="165"/>
      <c r="EBP86" s="165"/>
      <c r="EBQ86" s="165"/>
      <c r="EBR86" s="165"/>
      <c r="EBS86" s="165"/>
      <c r="EBT86" s="165"/>
      <c r="EBU86" s="165"/>
      <c r="EBV86" s="165"/>
      <c r="EBW86" s="165"/>
      <c r="EBX86" s="165"/>
      <c r="EBY86" s="165"/>
      <c r="EBZ86" s="165"/>
      <c r="ECA86" s="165"/>
      <c r="ECB86" s="165"/>
      <c r="ECC86" s="165"/>
      <c r="ECD86" s="165"/>
      <c r="ECE86" s="165"/>
      <c r="ECF86" s="165"/>
      <c r="ECG86" s="165"/>
      <c r="ECH86" s="165"/>
      <c r="ECI86" s="165"/>
      <c r="ECJ86" s="165"/>
      <c r="ECK86" s="165"/>
      <c r="ECL86" s="165"/>
      <c r="ECM86" s="165"/>
      <c r="ECN86" s="165"/>
      <c r="ECO86" s="165"/>
      <c r="ECP86" s="165"/>
      <c r="ECQ86" s="165"/>
      <c r="ECR86" s="165"/>
      <c r="ECS86" s="165"/>
      <c r="ECT86" s="165"/>
      <c r="ECU86" s="165"/>
      <c r="ECV86" s="165"/>
      <c r="ECW86" s="165"/>
      <c r="ECX86" s="165"/>
      <c r="ECY86" s="165"/>
      <c r="ECZ86" s="165"/>
      <c r="EDA86" s="165"/>
      <c r="EDB86" s="165"/>
      <c r="EDC86" s="165"/>
      <c r="EDD86" s="165"/>
      <c r="EDE86" s="165"/>
      <c r="EDF86" s="165"/>
      <c r="EDG86" s="165"/>
      <c r="EDH86" s="165"/>
      <c r="EDI86" s="165"/>
      <c r="EDJ86" s="165"/>
      <c r="EDK86" s="165"/>
      <c r="EDL86" s="165"/>
      <c r="EDM86" s="165"/>
      <c r="EDN86" s="165"/>
      <c r="EDO86" s="165"/>
      <c r="EDP86" s="165"/>
      <c r="EDQ86" s="165"/>
      <c r="EDR86" s="165"/>
      <c r="EDS86" s="165"/>
      <c r="EDT86" s="165"/>
      <c r="EDU86" s="165"/>
      <c r="EDV86" s="165"/>
      <c r="EDW86" s="165"/>
      <c r="EDX86" s="165"/>
      <c r="EDY86" s="165"/>
      <c r="EDZ86" s="165"/>
      <c r="EEA86" s="165"/>
      <c r="EEB86" s="165"/>
      <c r="EEC86" s="165"/>
      <c r="EED86" s="165"/>
      <c r="EEE86" s="165"/>
      <c r="EEF86" s="165"/>
      <c r="EEG86" s="165"/>
      <c r="EEH86" s="165"/>
      <c r="EEI86" s="165"/>
      <c r="EEJ86" s="165"/>
      <c r="EEK86" s="165"/>
      <c r="EEL86" s="165"/>
      <c r="EEM86" s="165"/>
      <c r="EEN86" s="165"/>
      <c r="EEO86" s="165"/>
      <c r="EEP86" s="165"/>
      <c r="EEQ86" s="165"/>
      <c r="EER86" s="165"/>
      <c r="EES86" s="165"/>
      <c r="EET86" s="165"/>
      <c r="EEU86" s="165"/>
      <c r="EEV86" s="165"/>
      <c r="EEW86" s="165"/>
      <c r="EEX86" s="165"/>
      <c r="EEY86" s="165"/>
      <c r="EEZ86" s="165"/>
      <c r="EFA86" s="165"/>
      <c r="EFB86" s="165"/>
      <c r="EFC86" s="165"/>
      <c r="EFD86" s="165"/>
      <c r="EFE86" s="165"/>
      <c r="EFF86" s="165"/>
      <c r="EFG86" s="165"/>
      <c r="EFH86" s="165"/>
      <c r="EFI86" s="165"/>
      <c r="EFJ86" s="165"/>
      <c r="EFK86" s="165"/>
      <c r="EFL86" s="165"/>
      <c r="EFM86" s="165"/>
      <c r="EFN86" s="165"/>
      <c r="EFO86" s="165"/>
      <c r="EFP86" s="165"/>
      <c r="EFQ86" s="165"/>
      <c r="EFR86" s="165"/>
      <c r="EFS86" s="165"/>
      <c r="EFT86" s="165"/>
      <c r="EFU86" s="165"/>
      <c r="EFV86" s="165"/>
      <c r="EFW86" s="165"/>
      <c r="EFX86" s="165"/>
      <c r="EFY86" s="165"/>
      <c r="EFZ86" s="165"/>
      <c r="EGA86" s="165"/>
      <c r="EGB86" s="165"/>
      <c r="EGC86" s="165"/>
      <c r="EGD86" s="165"/>
      <c r="EGE86" s="165"/>
      <c r="EGF86" s="165"/>
      <c r="EGG86" s="165"/>
      <c r="EGH86" s="165"/>
      <c r="EGI86" s="165"/>
      <c r="EGJ86" s="165"/>
      <c r="EGK86" s="165"/>
      <c r="EGL86" s="165"/>
      <c r="EGM86" s="165"/>
      <c r="EGN86" s="165"/>
      <c r="EGO86" s="165"/>
      <c r="EGP86" s="165"/>
      <c r="EGQ86" s="165"/>
      <c r="EGR86" s="165"/>
      <c r="EGS86" s="165"/>
      <c r="EGT86" s="165"/>
      <c r="EGU86" s="165"/>
      <c r="EGV86" s="165"/>
      <c r="EGW86" s="165"/>
      <c r="EGX86" s="165"/>
      <c r="EGY86" s="165"/>
      <c r="EGZ86" s="165"/>
      <c r="EHA86" s="165"/>
      <c r="EHB86" s="165"/>
      <c r="EHC86" s="165"/>
      <c r="EHD86" s="165"/>
      <c r="EHE86" s="165"/>
      <c r="EHF86" s="165"/>
      <c r="EHG86" s="165"/>
      <c r="EHH86" s="165"/>
      <c r="EHI86" s="165"/>
      <c r="EHJ86" s="165"/>
      <c r="EHK86" s="165"/>
      <c r="EHL86" s="165"/>
      <c r="EHM86" s="165"/>
      <c r="EHN86" s="165"/>
      <c r="EHO86" s="165"/>
      <c r="EHP86" s="165"/>
      <c r="EHQ86" s="165"/>
      <c r="EHR86" s="165"/>
      <c r="EHS86" s="165"/>
      <c r="EHT86" s="165"/>
      <c r="EHU86" s="165"/>
      <c r="EHV86" s="165"/>
      <c r="EHW86" s="165"/>
      <c r="EHX86" s="165"/>
      <c r="EHY86" s="165"/>
      <c r="EHZ86" s="165"/>
      <c r="EIA86" s="165"/>
      <c r="EIB86" s="165"/>
      <c r="EIC86" s="165"/>
      <c r="EID86" s="165"/>
      <c r="EIE86" s="165"/>
      <c r="EIF86" s="165"/>
      <c r="EIG86" s="165"/>
      <c r="EIH86" s="165"/>
      <c r="EII86" s="165"/>
      <c r="EIJ86" s="165"/>
      <c r="EIK86" s="165"/>
      <c r="EIL86" s="165"/>
      <c r="EIM86" s="165"/>
      <c r="EIN86" s="165"/>
      <c r="EIO86" s="165"/>
      <c r="EIP86" s="165"/>
      <c r="EIQ86" s="165"/>
      <c r="EIR86" s="165"/>
      <c r="EIS86" s="165"/>
      <c r="EIT86" s="165"/>
      <c r="EIU86" s="165"/>
      <c r="EIV86" s="165"/>
      <c r="EIW86" s="165"/>
      <c r="EIX86" s="165"/>
      <c r="EIY86" s="165"/>
      <c r="EIZ86" s="165"/>
      <c r="EJA86" s="165"/>
      <c r="EJB86" s="165"/>
      <c r="EJC86" s="165"/>
      <c r="EJD86" s="165"/>
      <c r="EJE86" s="165"/>
      <c r="EJF86" s="165"/>
      <c r="EJG86" s="165"/>
      <c r="EJH86" s="165"/>
      <c r="EJI86" s="165"/>
      <c r="EJJ86" s="165"/>
      <c r="EJK86" s="165"/>
      <c r="EJL86" s="165"/>
      <c r="EJM86" s="165"/>
      <c r="EJN86" s="165"/>
      <c r="EJO86" s="165"/>
      <c r="EJP86" s="165"/>
      <c r="EJQ86" s="165"/>
      <c r="EJR86" s="165"/>
      <c r="EJS86" s="165"/>
      <c r="EJT86" s="165"/>
      <c r="EJU86" s="165"/>
      <c r="EJV86" s="165"/>
      <c r="EJW86" s="165"/>
      <c r="EJX86" s="165"/>
      <c r="EJY86" s="165"/>
      <c r="EJZ86" s="165"/>
      <c r="EKA86" s="165"/>
      <c r="EKB86" s="165"/>
      <c r="EKC86" s="165"/>
      <c r="EKD86" s="165"/>
      <c r="EKE86" s="165"/>
      <c r="EKF86" s="165"/>
      <c r="EKG86" s="165"/>
      <c r="EKH86" s="165"/>
      <c r="EKI86" s="165"/>
      <c r="EKJ86" s="165"/>
      <c r="EKK86" s="165"/>
      <c r="EKL86" s="165"/>
      <c r="EKM86" s="165"/>
      <c r="EKN86" s="165"/>
      <c r="EKO86" s="165"/>
      <c r="EKP86" s="165"/>
      <c r="EKQ86" s="165"/>
      <c r="EKR86" s="165"/>
      <c r="EKS86" s="165"/>
      <c r="EKT86" s="165"/>
      <c r="EKU86" s="165"/>
      <c r="EKV86" s="165"/>
      <c r="EKW86" s="165"/>
      <c r="EKX86" s="165"/>
      <c r="EKY86" s="165"/>
      <c r="EKZ86" s="165"/>
      <c r="ELA86" s="165"/>
      <c r="ELB86" s="165"/>
      <c r="ELC86" s="165"/>
      <c r="ELD86" s="165"/>
      <c r="ELE86" s="165"/>
      <c r="ELF86" s="165"/>
      <c r="ELG86" s="165"/>
      <c r="ELH86" s="165"/>
      <c r="ELI86" s="165"/>
      <c r="ELJ86" s="165"/>
      <c r="ELK86" s="165"/>
      <c r="ELL86" s="165"/>
      <c r="ELM86" s="165"/>
      <c r="ELN86" s="165"/>
      <c r="ELO86" s="165"/>
      <c r="ELP86" s="165"/>
      <c r="ELQ86" s="165"/>
      <c r="ELR86" s="165"/>
      <c r="ELS86" s="165"/>
      <c r="ELT86" s="165"/>
      <c r="ELU86" s="165"/>
      <c r="ELV86" s="165"/>
      <c r="ELW86" s="165"/>
      <c r="ELX86" s="165"/>
      <c r="ELY86" s="165"/>
      <c r="ELZ86" s="165"/>
      <c r="EMA86" s="165"/>
      <c r="EMB86" s="165"/>
      <c r="EMC86" s="165"/>
      <c r="EMD86" s="165"/>
      <c r="EME86" s="165"/>
      <c r="EMF86" s="165"/>
      <c r="EMG86" s="165"/>
      <c r="EMH86" s="165"/>
      <c r="EMI86" s="165"/>
      <c r="EMJ86" s="165"/>
      <c r="EMK86" s="165"/>
      <c r="EML86" s="165"/>
      <c r="EMM86" s="165"/>
      <c r="EMN86" s="165"/>
      <c r="EMO86" s="165"/>
      <c r="EMP86" s="165"/>
      <c r="EMQ86" s="165"/>
      <c r="EMR86" s="165"/>
      <c r="EMS86" s="165"/>
      <c r="EMT86" s="165"/>
      <c r="EMU86" s="165"/>
      <c r="EMV86" s="165"/>
      <c r="EMW86" s="165"/>
      <c r="EMX86" s="165"/>
      <c r="EMY86" s="165"/>
      <c r="EMZ86" s="165"/>
      <c r="ENA86" s="165"/>
      <c r="ENB86" s="165"/>
      <c r="ENC86" s="165"/>
      <c r="END86" s="165"/>
      <c r="ENE86" s="165"/>
      <c r="ENF86" s="165"/>
      <c r="ENG86" s="165"/>
      <c r="ENH86" s="165"/>
      <c r="ENI86" s="165"/>
      <c r="ENJ86" s="165"/>
      <c r="ENK86" s="165"/>
      <c r="ENL86" s="165"/>
      <c r="ENM86" s="165"/>
      <c r="ENN86" s="165"/>
      <c r="ENO86" s="165"/>
      <c r="ENP86" s="165"/>
      <c r="ENQ86" s="165"/>
      <c r="ENR86" s="165"/>
      <c r="ENS86" s="165"/>
      <c r="ENT86" s="165"/>
      <c r="ENU86" s="165"/>
      <c r="ENV86" s="165"/>
      <c r="ENW86" s="165"/>
      <c r="ENX86" s="165"/>
      <c r="ENY86" s="165"/>
      <c r="ENZ86" s="165"/>
      <c r="EOA86" s="165"/>
      <c r="EOB86" s="165"/>
      <c r="EOC86" s="165"/>
      <c r="EOD86" s="165"/>
      <c r="EOE86" s="165"/>
      <c r="EOF86" s="165"/>
      <c r="EOG86" s="165"/>
      <c r="EOH86" s="165"/>
      <c r="EOI86" s="165"/>
      <c r="EOJ86" s="165"/>
      <c r="EOK86" s="165"/>
      <c r="EOL86" s="165"/>
      <c r="EOM86" s="165"/>
      <c r="EON86" s="165"/>
      <c r="EOO86" s="165"/>
      <c r="EOP86" s="165"/>
      <c r="EOQ86" s="165"/>
      <c r="EOR86" s="165"/>
      <c r="EOS86" s="165"/>
      <c r="EOT86" s="165"/>
      <c r="EOU86" s="165"/>
      <c r="EOV86" s="165"/>
      <c r="EOW86" s="165"/>
      <c r="EOX86" s="165"/>
      <c r="EOY86" s="165"/>
      <c r="EOZ86" s="165"/>
      <c r="EPA86" s="165"/>
      <c r="EPB86" s="165"/>
      <c r="EPC86" s="165"/>
      <c r="EPD86" s="165"/>
      <c r="EPE86" s="165"/>
      <c r="EPF86" s="165"/>
      <c r="EPG86" s="165"/>
      <c r="EPH86" s="165"/>
      <c r="EPI86" s="165"/>
      <c r="EPJ86" s="165"/>
      <c r="EPK86" s="165"/>
      <c r="EPL86" s="165"/>
      <c r="EPM86" s="165"/>
      <c r="EPN86" s="165"/>
      <c r="EPO86" s="165"/>
      <c r="EPP86" s="165"/>
      <c r="EPQ86" s="165"/>
      <c r="EPR86" s="165"/>
      <c r="EPS86" s="165"/>
      <c r="EPT86" s="165"/>
      <c r="EPU86" s="165"/>
      <c r="EPV86" s="165"/>
      <c r="EPW86" s="165"/>
      <c r="EPX86" s="165"/>
      <c r="EPY86" s="165"/>
      <c r="EPZ86" s="165"/>
      <c r="EQA86" s="165"/>
      <c r="EQB86" s="165"/>
      <c r="EQC86" s="165"/>
      <c r="EQD86" s="165"/>
      <c r="EQE86" s="165"/>
      <c r="EQF86" s="165"/>
      <c r="EQG86" s="165"/>
      <c r="EQH86" s="165"/>
      <c r="EQI86" s="165"/>
      <c r="EQJ86" s="165"/>
      <c r="EQK86" s="165"/>
      <c r="EQL86" s="165"/>
      <c r="EQM86" s="165"/>
      <c r="EQN86" s="165"/>
      <c r="EQO86" s="165"/>
      <c r="EQP86" s="165"/>
      <c r="EQQ86" s="165"/>
      <c r="EQR86" s="165"/>
      <c r="EQS86" s="165"/>
      <c r="EQT86" s="165"/>
      <c r="EQU86" s="165"/>
      <c r="EQV86" s="165"/>
      <c r="EQW86" s="165"/>
      <c r="EQX86" s="165"/>
      <c r="EQY86" s="165"/>
      <c r="EQZ86" s="165"/>
      <c r="ERA86" s="165"/>
      <c r="ERB86" s="165"/>
      <c r="ERC86" s="165"/>
      <c r="ERD86" s="165"/>
      <c r="ERE86" s="165"/>
      <c r="ERF86" s="165"/>
      <c r="ERG86" s="165"/>
      <c r="ERH86" s="165"/>
      <c r="ERI86" s="165"/>
      <c r="ERJ86" s="165"/>
      <c r="ERK86" s="165"/>
      <c r="ERL86" s="165"/>
      <c r="ERM86" s="165"/>
      <c r="ERN86" s="165"/>
      <c r="ERO86" s="165"/>
      <c r="ERP86" s="165"/>
      <c r="ERQ86" s="165"/>
      <c r="ERR86" s="165"/>
      <c r="ERS86" s="165"/>
      <c r="ERT86" s="165"/>
      <c r="ERU86" s="165"/>
      <c r="ERV86" s="165"/>
      <c r="ERW86" s="165"/>
      <c r="ERX86" s="165"/>
      <c r="ERY86" s="165"/>
      <c r="ERZ86" s="165"/>
      <c r="ESA86" s="165"/>
      <c r="ESB86" s="165"/>
      <c r="ESC86" s="165"/>
      <c r="ESD86" s="165"/>
      <c r="ESE86" s="165"/>
      <c r="ESF86" s="165"/>
      <c r="ESG86" s="165"/>
      <c r="ESH86" s="165"/>
      <c r="ESI86" s="165"/>
      <c r="ESJ86" s="165"/>
      <c r="ESK86" s="165"/>
      <c r="ESL86" s="165"/>
      <c r="ESM86" s="165"/>
      <c r="ESN86" s="165"/>
      <c r="ESO86" s="165"/>
      <c r="ESP86" s="165"/>
      <c r="ESQ86" s="165"/>
      <c r="ESR86" s="165"/>
      <c r="ESS86" s="165"/>
      <c r="EST86" s="165"/>
      <c r="ESU86" s="165"/>
      <c r="ESV86" s="165"/>
      <c r="ESW86" s="165"/>
      <c r="ESX86" s="165"/>
      <c r="ESY86" s="165"/>
      <c r="ESZ86" s="165"/>
      <c r="ETA86" s="165"/>
      <c r="ETB86" s="165"/>
      <c r="ETC86" s="165"/>
      <c r="ETD86" s="165"/>
      <c r="ETE86" s="165"/>
      <c r="ETF86" s="165"/>
      <c r="ETG86" s="165"/>
      <c r="ETH86" s="165"/>
      <c r="ETI86" s="165"/>
      <c r="ETJ86" s="165"/>
      <c r="ETK86" s="165"/>
      <c r="ETL86" s="165"/>
      <c r="ETM86" s="165"/>
      <c r="ETN86" s="165"/>
      <c r="ETO86" s="165"/>
      <c r="ETP86" s="165"/>
      <c r="ETQ86" s="165"/>
      <c r="ETR86" s="165"/>
      <c r="ETS86" s="165"/>
      <c r="ETT86" s="165"/>
      <c r="ETU86" s="165"/>
      <c r="ETV86" s="165"/>
      <c r="ETW86" s="165"/>
      <c r="ETX86" s="165"/>
      <c r="ETY86" s="165"/>
      <c r="ETZ86" s="165"/>
      <c r="EUA86" s="165"/>
      <c r="EUB86" s="165"/>
      <c r="EUC86" s="165"/>
      <c r="EUD86" s="165"/>
      <c r="EUE86" s="165"/>
      <c r="EUF86" s="165"/>
      <c r="EUG86" s="165"/>
      <c r="EUH86" s="165"/>
      <c r="EUI86" s="165"/>
      <c r="EUJ86" s="165"/>
      <c r="EUK86" s="165"/>
      <c r="EUL86" s="165"/>
      <c r="EUM86" s="165"/>
      <c r="EUN86" s="165"/>
      <c r="EUO86" s="165"/>
      <c r="EUP86" s="165"/>
      <c r="EUQ86" s="165"/>
      <c r="EUR86" s="165"/>
      <c r="EUS86" s="165"/>
      <c r="EUT86" s="165"/>
      <c r="EUU86" s="165"/>
      <c r="EUV86" s="165"/>
      <c r="EUW86" s="165"/>
      <c r="EUX86" s="165"/>
      <c r="EUY86" s="165"/>
      <c r="EUZ86" s="165"/>
      <c r="EVA86" s="165"/>
      <c r="EVB86" s="165"/>
      <c r="EVC86" s="165"/>
      <c r="EVD86" s="165"/>
      <c r="EVE86" s="165"/>
      <c r="EVF86" s="165"/>
      <c r="EVG86" s="165"/>
      <c r="EVH86" s="165"/>
      <c r="EVI86" s="165"/>
      <c r="EVJ86" s="165"/>
      <c r="EVK86" s="165"/>
      <c r="EVL86" s="165"/>
      <c r="EVM86" s="165"/>
      <c r="EVN86" s="165"/>
      <c r="EVO86" s="165"/>
      <c r="EVP86" s="165"/>
      <c r="EVQ86" s="165"/>
      <c r="EVR86" s="165"/>
      <c r="EVS86" s="165"/>
      <c r="EVT86" s="165"/>
      <c r="EVU86" s="165"/>
      <c r="EVV86" s="165"/>
      <c r="EVW86" s="165"/>
      <c r="EVX86" s="165"/>
      <c r="EVY86" s="165"/>
      <c r="EVZ86" s="165"/>
      <c r="EWA86" s="165"/>
      <c r="EWB86" s="165"/>
      <c r="EWC86" s="165"/>
      <c r="EWD86" s="165"/>
      <c r="EWE86" s="165"/>
      <c r="EWF86" s="165"/>
      <c r="EWG86" s="165"/>
      <c r="EWH86" s="165"/>
      <c r="EWI86" s="165"/>
      <c r="EWJ86" s="165"/>
      <c r="EWK86" s="165"/>
      <c r="EWL86" s="165"/>
      <c r="EWM86" s="165"/>
      <c r="EWN86" s="165"/>
      <c r="EWO86" s="165"/>
      <c r="EWP86" s="165"/>
      <c r="EWQ86" s="165"/>
      <c r="EWR86" s="165"/>
      <c r="EWS86" s="165"/>
      <c r="EWT86" s="165"/>
      <c r="EWU86" s="165"/>
      <c r="EWV86" s="165"/>
      <c r="EWW86" s="165"/>
      <c r="EWX86" s="165"/>
      <c r="EWY86" s="165"/>
      <c r="EWZ86" s="165"/>
      <c r="EXA86" s="165"/>
      <c r="EXB86" s="165"/>
      <c r="EXC86" s="165"/>
      <c r="EXD86" s="165"/>
      <c r="EXE86" s="165"/>
      <c r="EXF86" s="165"/>
      <c r="EXG86" s="165"/>
      <c r="EXH86" s="165"/>
      <c r="EXI86" s="165"/>
      <c r="EXJ86" s="165"/>
      <c r="EXK86" s="165"/>
      <c r="EXL86" s="165"/>
      <c r="EXM86" s="165"/>
      <c r="EXN86" s="165"/>
      <c r="EXO86" s="165"/>
      <c r="EXP86" s="165"/>
      <c r="EXQ86" s="165"/>
      <c r="EXR86" s="165"/>
      <c r="EXS86" s="165"/>
      <c r="EXT86" s="165"/>
      <c r="EXU86" s="165"/>
      <c r="EXV86" s="165"/>
      <c r="EXW86" s="165"/>
      <c r="EXX86" s="165"/>
      <c r="EXY86" s="165"/>
      <c r="EXZ86" s="165"/>
      <c r="EYA86" s="165"/>
      <c r="EYB86" s="165"/>
      <c r="EYC86" s="165"/>
      <c r="EYD86" s="165"/>
      <c r="EYE86" s="165"/>
      <c r="EYF86" s="165"/>
      <c r="EYG86" s="165"/>
      <c r="EYH86" s="165"/>
      <c r="EYI86" s="165"/>
      <c r="EYJ86" s="165"/>
      <c r="EYK86" s="165"/>
      <c r="EYL86" s="165"/>
      <c r="EYM86" s="165"/>
      <c r="EYN86" s="165"/>
      <c r="EYO86" s="165"/>
      <c r="EYP86" s="165"/>
      <c r="EYQ86" s="165"/>
      <c r="EYR86" s="165"/>
      <c r="EYS86" s="165"/>
      <c r="EYT86" s="165"/>
      <c r="EYU86" s="165"/>
      <c r="EYV86" s="165"/>
      <c r="EYW86" s="165"/>
      <c r="EYX86" s="165"/>
      <c r="EYY86" s="165"/>
      <c r="EYZ86" s="165"/>
      <c r="EZA86" s="165"/>
      <c r="EZB86" s="165"/>
      <c r="EZC86" s="165"/>
      <c r="EZD86" s="165"/>
      <c r="EZE86" s="165"/>
      <c r="EZF86" s="165"/>
      <c r="EZG86" s="165"/>
      <c r="EZH86" s="165"/>
      <c r="EZI86" s="165"/>
      <c r="EZJ86" s="165"/>
      <c r="EZK86" s="165"/>
      <c r="EZL86" s="165"/>
      <c r="EZM86" s="165"/>
      <c r="EZN86" s="165"/>
      <c r="EZO86" s="165"/>
      <c r="EZP86" s="165"/>
      <c r="EZQ86" s="165"/>
      <c r="EZR86" s="165"/>
      <c r="EZS86" s="165"/>
      <c r="EZT86" s="165"/>
      <c r="EZU86" s="165"/>
      <c r="EZV86" s="165"/>
      <c r="EZW86" s="165"/>
      <c r="EZX86" s="165"/>
      <c r="EZY86" s="165"/>
      <c r="EZZ86" s="165"/>
      <c r="FAA86" s="165"/>
      <c r="FAB86" s="165"/>
      <c r="FAC86" s="165"/>
      <c r="FAD86" s="165"/>
      <c r="FAE86" s="165"/>
      <c r="FAF86" s="165"/>
      <c r="FAG86" s="165"/>
      <c r="FAH86" s="165"/>
      <c r="FAI86" s="165"/>
      <c r="FAJ86" s="165"/>
      <c r="FAK86" s="165"/>
      <c r="FAL86" s="165"/>
      <c r="FAM86" s="165"/>
      <c r="FAN86" s="165"/>
      <c r="FAO86" s="165"/>
      <c r="FAP86" s="165"/>
      <c r="FAQ86" s="165"/>
      <c r="FAR86" s="165"/>
      <c r="FAS86" s="165"/>
      <c r="FAT86" s="165"/>
      <c r="FAU86" s="165"/>
      <c r="FAV86" s="165"/>
      <c r="FAW86" s="165"/>
      <c r="FAX86" s="165"/>
      <c r="FAY86" s="165"/>
      <c r="FAZ86" s="165"/>
      <c r="FBA86" s="165"/>
      <c r="FBB86" s="165"/>
      <c r="FBC86" s="165"/>
      <c r="FBD86" s="165"/>
      <c r="FBE86" s="165"/>
      <c r="FBF86" s="165"/>
      <c r="FBG86" s="165"/>
      <c r="FBH86" s="165"/>
      <c r="FBI86" s="165"/>
      <c r="FBJ86" s="165"/>
      <c r="FBK86" s="165"/>
      <c r="FBL86" s="165"/>
      <c r="FBM86" s="165"/>
      <c r="FBN86" s="165"/>
      <c r="FBO86" s="165"/>
      <c r="FBP86" s="165"/>
      <c r="FBQ86" s="165"/>
      <c r="FBR86" s="165"/>
      <c r="FBS86" s="165"/>
      <c r="FBT86" s="165"/>
      <c r="FBU86" s="165"/>
      <c r="FBV86" s="165"/>
      <c r="FBW86" s="165"/>
      <c r="FBX86" s="165"/>
      <c r="FBY86" s="165"/>
      <c r="FBZ86" s="165"/>
      <c r="FCA86" s="165"/>
      <c r="FCB86" s="165"/>
      <c r="FCC86" s="165"/>
      <c r="FCD86" s="165"/>
      <c r="FCE86" s="165"/>
      <c r="FCF86" s="165"/>
      <c r="FCG86" s="165"/>
      <c r="FCH86" s="165"/>
      <c r="FCI86" s="165"/>
      <c r="FCJ86" s="165"/>
      <c r="FCK86" s="165"/>
      <c r="FCL86" s="165"/>
      <c r="FCM86" s="165"/>
      <c r="FCN86" s="165"/>
      <c r="FCO86" s="165"/>
      <c r="FCP86" s="165"/>
      <c r="FCQ86" s="165"/>
      <c r="FCR86" s="165"/>
      <c r="FCS86" s="165"/>
      <c r="FCT86" s="165"/>
      <c r="FCU86" s="165"/>
      <c r="FCV86" s="165"/>
      <c r="FCW86" s="165"/>
      <c r="FCX86" s="165"/>
      <c r="FCY86" s="165"/>
      <c r="FCZ86" s="165"/>
      <c r="FDA86" s="165"/>
      <c r="FDB86" s="165"/>
      <c r="FDC86" s="165"/>
      <c r="FDD86" s="165"/>
      <c r="FDE86" s="165"/>
      <c r="FDF86" s="165"/>
      <c r="FDG86" s="165"/>
      <c r="FDH86" s="165"/>
      <c r="FDI86" s="165"/>
      <c r="FDJ86" s="165"/>
      <c r="FDK86" s="165"/>
      <c r="FDL86" s="165"/>
      <c r="FDM86" s="165"/>
      <c r="FDN86" s="165"/>
      <c r="FDO86" s="165"/>
      <c r="FDP86" s="165"/>
      <c r="FDQ86" s="165"/>
      <c r="FDR86" s="165"/>
      <c r="FDS86" s="165"/>
      <c r="FDT86" s="165"/>
      <c r="FDU86" s="165"/>
      <c r="FDV86" s="165"/>
      <c r="FDW86" s="165"/>
      <c r="FDX86" s="165"/>
      <c r="FDY86" s="165"/>
      <c r="FDZ86" s="165"/>
      <c r="FEA86" s="165"/>
      <c r="FEB86" s="165"/>
      <c r="FEC86" s="165"/>
      <c r="FED86" s="165"/>
      <c r="FEE86" s="165"/>
      <c r="FEF86" s="165"/>
      <c r="FEG86" s="165"/>
      <c r="FEH86" s="165"/>
      <c r="FEI86" s="165"/>
      <c r="FEJ86" s="165"/>
      <c r="FEK86" s="165"/>
      <c r="FEL86" s="165"/>
      <c r="FEM86" s="165"/>
      <c r="FEN86" s="165"/>
      <c r="FEO86" s="165"/>
      <c r="FEP86" s="165"/>
      <c r="FEQ86" s="165"/>
      <c r="FER86" s="165"/>
      <c r="FES86" s="165"/>
      <c r="FET86" s="165"/>
      <c r="FEU86" s="165"/>
      <c r="FEV86" s="165"/>
      <c r="FEW86" s="165"/>
      <c r="FEX86" s="165"/>
      <c r="FEY86" s="165"/>
      <c r="FEZ86" s="165"/>
      <c r="FFA86" s="165"/>
      <c r="FFB86" s="165"/>
      <c r="FFC86" s="165"/>
      <c r="FFD86" s="165"/>
      <c r="FFE86" s="165"/>
      <c r="FFF86" s="165"/>
      <c r="FFG86" s="165"/>
      <c r="FFH86" s="165"/>
      <c r="FFI86" s="165"/>
      <c r="FFJ86" s="165"/>
      <c r="FFK86" s="165"/>
      <c r="FFL86" s="165"/>
      <c r="FFM86" s="165"/>
      <c r="FFN86" s="165"/>
      <c r="FFO86" s="165"/>
      <c r="FFP86" s="165"/>
      <c r="FFQ86" s="165"/>
      <c r="FFR86" s="165"/>
      <c r="FFS86" s="165"/>
      <c r="FFT86" s="165"/>
      <c r="FFU86" s="165"/>
      <c r="FFV86" s="165"/>
      <c r="FFW86" s="165"/>
      <c r="FFX86" s="165"/>
      <c r="FFY86" s="165"/>
      <c r="FFZ86" s="165"/>
      <c r="FGA86" s="165"/>
      <c r="FGB86" s="165"/>
      <c r="FGC86" s="165"/>
      <c r="FGD86" s="165"/>
      <c r="FGE86" s="165"/>
      <c r="FGF86" s="165"/>
      <c r="FGG86" s="165"/>
      <c r="FGH86" s="165"/>
      <c r="FGI86" s="165"/>
      <c r="FGJ86" s="165"/>
      <c r="FGK86" s="165"/>
      <c r="FGL86" s="165"/>
      <c r="FGM86" s="165"/>
      <c r="FGN86" s="165"/>
      <c r="FGO86" s="165"/>
      <c r="FGP86" s="165"/>
      <c r="FGQ86" s="165"/>
      <c r="FGR86" s="165"/>
      <c r="FGS86" s="165"/>
      <c r="FGT86" s="165"/>
      <c r="FGU86" s="165"/>
      <c r="FGV86" s="165"/>
      <c r="FGW86" s="165"/>
      <c r="FGX86" s="165"/>
      <c r="FGY86" s="165"/>
      <c r="FGZ86" s="165"/>
      <c r="FHA86" s="165"/>
      <c r="FHB86" s="165"/>
      <c r="FHC86" s="165"/>
      <c r="FHD86" s="165"/>
      <c r="FHE86" s="165"/>
      <c r="FHF86" s="165"/>
      <c r="FHG86" s="165"/>
      <c r="FHH86" s="165"/>
      <c r="FHI86" s="165"/>
      <c r="FHJ86" s="165"/>
      <c r="FHK86" s="165"/>
      <c r="FHL86" s="165"/>
      <c r="FHM86" s="165"/>
      <c r="FHN86" s="165"/>
      <c r="FHO86" s="165"/>
      <c r="FHP86" s="165"/>
      <c r="FHQ86" s="165"/>
      <c r="FHR86" s="165"/>
      <c r="FHS86" s="165"/>
      <c r="FHT86" s="165"/>
      <c r="FHU86" s="165"/>
      <c r="FHV86" s="165"/>
      <c r="FHW86" s="165"/>
      <c r="FHX86" s="165"/>
      <c r="FHY86" s="165"/>
      <c r="FHZ86" s="165"/>
      <c r="FIA86" s="165"/>
      <c r="FIB86" s="165"/>
      <c r="FIC86" s="165"/>
      <c r="FID86" s="165"/>
      <c r="FIE86" s="165"/>
      <c r="FIF86" s="165"/>
      <c r="FIG86" s="165"/>
      <c r="FIH86" s="165"/>
      <c r="FII86" s="165"/>
      <c r="FIJ86" s="165"/>
      <c r="FIK86" s="165"/>
      <c r="FIL86" s="165"/>
      <c r="FIM86" s="165"/>
      <c r="FIN86" s="165"/>
      <c r="FIO86" s="165"/>
      <c r="FIP86" s="165"/>
      <c r="FIQ86" s="165"/>
      <c r="FIR86" s="165"/>
      <c r="FIS86" s="165"/>
      <c r="FIT86" s="165"/>
      <c r="FIU86" s="165"/>
      <c r="FIV86" s="165"/>
      <c r="FIW86" s="165"/>
      <c r="FIX86" s="165"/>
      <c r="FIY86" s="165"/>
      <c r="FIZ86" s="165"/>
      <c r="FJA86" s="165"/>
      <c r="FJB86" s="165"/>
      <c r="FJC86" s="165"/>
      <c r="FJD86" s="165"/>
      <c r="FJE86" s="165"/>
      <c r="FJF86" s="165"/>
      <c r="FJG86" s="165"/>
      <c r="FJH86" s="165"/>
      <c r="FJI86" s="165"/>
      <c r="FJJ86" s="165"/>
      <c r="FJK86" s="165"/>
      <c r="FJL86" s="165"/>
      <c r="FJM86" s="165"/>
      <c r="FJN86" s="165"/>
      <c r="FJO86" s="165"/>
      <c r="FJP86" s="165"/>
      <c r="FJQ86" s="165"/>
      <c r="FJR86" s="165"/>
      <c r="FJS86" s="165"/>
      <c r="FJT86" s="165"/>
      <c r="FJU86" s="165"/>
      <c r="FJV86" s="165"/>
      <c r="FJW86" s="165"/>
      <c r="FJX86" s="165"/>
      <c r="FJY86" s="165"/>
      <c r="FJZ86" s="165"/>
      <c r="FKA86" s="165"/>
      <c r="FKB86" s="165"/>
      <c r="FKC86" s="165"/>
      <c r="FKD86" s="165"/>
      <c r="FKE86" s="165"/>
      <c r="FKF86" s="165"/>
      <c r="FKG86" s="165"/>
      <c r="FKH86" s="165"/>
      <c r="FKI86" s="165"/>
      <c r="FKJ86" s="165"/>
      <c r="FKK86" s="165"/>
      <c r="FKL86" s="165"/>
      <c r="FKM86" s="165"/>
      <c r="FKN86" s="165"/>
      <c r="FKO86" s="165"/>
      <c r="FKP86" s="165"/>
      <c r="FKQ86" s="165"/>
      <c r="FKR86" s="165"/>
      <c r="FKS86" s="165"/>
      <c r="FKT86" s="165"/>
      <c r="FKU86" s="165"/>
      <c r="FKV86" s="165"/>
      <c r="FKW86" s="165"/>
      <c r="FKX86" s="165"/>
      <c r="FKY86" s="165"/>
      <c r="FKZ86" s="165"/>
      <c r="FLA86" s="165"/>
      <c r="FLB86" s="165"/>
      <c r="FLC86" s="165"/>
      <c r="FLD86" s="165"/>
      <c r="FLE86" s="165"/>
      <c r="FLF86" s="165"/>
      <c r="FLG86" s="165"/>
      <c r="FLH86" s="165"/>
      <c r="FLI86" s="165"/>
      <c r="FLJ86" s="165"/>
      <c r="FLK86" s="165"/>
      <c r="FLL86" s="165"/>
      <c r="FLM86" s="165"/>
      <c r="FLN86" s="165"/>
      <c r="FLO86" s="165"/>
      <c r="FLP86" s="165"/>
      <c r="FLQ86" s="165"/>
      <c r="FLR86" s="165"/>
      <c r="FLS86" s="165"/>
      <c r="FLT86" s="165"/>
      <c r="FLU86" s="165"/>
      <c r="FLV86" s="165"/>
      <c r="FLW86" s="165"/>
      <c r="FLX86" s="165"/>
      <c r="FLY86" s="165"/>
      <c r="FLZ86" s="165"/>
      <c r="FMA86" s="165"/>
      <c r="FMB86" s="165"/>
      <c r="FMC86" s="165"/>
      <c r="FMD86" s="165"/>
      <c r="FME86" s="165"/>
      <c r="FMF86" s="165"/>
      <c r="FMG86" s="165"/>
      <c r="FMH86" s="165"/>
      <c r="FMI86" s="165"/>
      <c r="FMJ86" s="165"/>
      <c r="FMK86" s="165"/>
      <c r="FML86" s="165"/>
      <c r="FMM86" s="165"/>
      <c r="FMN86" s="165"/>
      <c r="FMO86" s="165"/>
      <c r="FMP86" s="165"/>
      <c r="FMQ86" s="165"/>
      <c r="FMR86" s="165"/>
      <c r="FMS86" s="165"/>
      <c r="FMT86" s="165"/>
      <c r="FMU86" s="165"/>
      <c r="FMV86" s="165"/>
      <c r="FMW86" s="165"/>
      <c r="FMX86" s="165"/>
      <c r="FMY86" s="165"/>
      <c r="FMZ86" s="165"/>
      <c r="FNA86" s="165"/>
      <c r="FNB86" s="165"/>
      <c r="FNC86" s="165"/>
      <c r="FND86" s="165"/>
      <c r="FNE86" s="165"/>
      <c r="FNF86" s="165"/>
      <c r="FNG86" s="165"/>
      <c r="FNH86" s="165"/>
      <c r="FNI86" s="165"/>
      <c r="FNJ86" s="165"/>
      <c r="FNK86" s="165"/>
      <c r="FNL86" s="165"/>
      <c r="FNM86" s="165"/>
      <c r="FNN86" s="165"/>
      <c r="FNO86" s="165"/>
      <c r="FNP86" s="165"/>
      <c r="FNQ86" s="165"/>
      <c r="FNR86" s="165"/>
      <c r="FNS86" s="165"/>
      <c r="FNT86" s="165"/>
      <c r="FNU86" s="165"/>
      <c r="FNV86" s="165"/>
      <c r="FNW86" s="165"/>
      <c r="FNX86" s="165"/>
      <c r="FNY86" s="165"/>
      <c r="FNZ86" s="165"/>
      <c r="FOA86" s="165"/>
      <c r="FOB86" s="165"/>
      <c r="FOC86" s="165"/>
      <c r="FOD86" s="165"/>
      <c r="FOE86" s="165"/>
      <c r="FOF86" s="165"/>
      <c r="FOG86" s="165"/>
      <c r="FOH86" s="165"/>
      <c r="FOI86" s="165"/>
      <c r="FOJ86" s="165"/>
      <c r="FOK86" s="165"/>
      <c r="FOL86" s="165"/>
      <c r="FOM86" s="165"/>
      <c r="FON86" s="165"/>
      <c r="FOO86" s="165"/>
      <c r="FOP86" s="165"/>
      <c r="FOQ86" s="165"/>
      <c r="FOR86" s="165"/>
      <c r="FOS86" s="165"/>
      <c r="FOT86" s="165"/>
      <c r="FOU86" s="165"/>
      <c r="FOV86" s="165"/>
      <c r="FOW86" s="165"/>
      <c r="FOX86" s="165"/>
      <c r="FOY86" s="165"/>
      <c r="FOZ86" s="165"/>
      <c r="FPA86" s="165"/>
      <c r="FPB86" s="165"/>
      <c r="FPC86" s="165"/>
      <c r="FPD86" s="165"/>
      <c r="FPE86" s="165"/>
      <c r="FPF86" s="165"/>
      <c r="FPG86" s="165"/>
      <c r="FPH86" s="165"/>
      <c r="FPI86" s="165"/>
      <c r="FPJ86" s="165"/>
      <c r="FPK86" s="165"/>
      <c r="FPL86" s="165"/>
      <c r="FPM86" s="165"/>
      <c r="FPN86" s="165"/>
      <c r="FPO86" s="165"/>
      <c r="FPP86" s="165"/>
      <c r="FPQ86" s="165"/>
      <c r="FPR86" s="165"/>
      <c r="FPS86" s="165"/>
      <c r="FPT86" s="165"/>
      <c r="FPU86" s="165"/>
      <c r="FPV86" s="165"/>
      <c r="FPW86" s="165"/>
      <c r="FPX86" s="165"/>
      <c r="FPY86" s="165"/>
      <c r="FPZ86" s="165"/>
      <c r="FQA86" s="165"/>
      <c r="FQB86" s="165"/>
      <c r="FQC86" s="165"/>
      <c r="FQD86" s="165"/>
      <c r="FQE86" s="165"/>
      <c r="FQF86" s="165"/>
      <c r="FQG86" s="165"/>
      <c r="FQH86" s="165"/>
      <c r="FQI86" s="165"/>
      <c r="FQJ86" s="165"/>
      <c r="FQK86" s="165"/>
      <c r="FQL86" s="165"/>
      <c r="FQM86" s="165"/>
      <c r="FQN86" s="165"/>
      <c r="FQO86" s="165"/>
      <c r="FQP86" s="165"/>
      <c r="FQQ86" s="165"/>
      <c r="FQR86" s="165"/>
      <c r="FQS86" s="165"/>
      <c r="FQT86" s="165"/>
      <c r="FQU86" s="165"/>
      <c r="FQV86" s="165"/>
      <c r="FQW86" s="165"/>
      <c r="FQX86" s="165"/>
      <c r="FQY86" s="165"/>
      <c r="FQZ86" s="165"/>
      <c r="FRA86" s="165"/>
      <c r="FRB86" s="165"/>
      <c r="FRC86" s="165"/>
      <c r="FRD86" s="165"/>
      <c r="FRE86" s="165"/>
      <c r="FRF86" s="165"/>
      <c r="FRG86" s="165"/>
      <c r="FRH86" s="165"/>
      <c r="FRI86" s="165"/>
      <c r="FRJ86" s="165"/>
      <c r="FRK86" s="165"/>
      <c r="FRL86" s="165"/>
      <c r="FRM86" s="165"/>
      <c r="FRN86" s="165"/>
      <c r="FRO86" s="165"/>
      <c r="FRP86" s="165"/>
      <c r="FRQ86" s="165"/>
      <c r="FRR86" s="165"/>
      <c r="FRS86" s="165"/>
      <c r="FRT86" s="165"/>
      <c r="FRU86" s="165"/>
      <c r="FRV86" s="165"/>
      <c r="FRW86" s="165"/>
      <c r="FRX86" s="165"/>
      <c r="FRY86" s="165"/>
      <c r="FRZ86" s="165"/>
      <c r="FSA86" s="165"/>
      <c r="FSB86" s="165"/>
      <c r="FSC86" s="165"/>
      <c r="FSD86" s="165"/>
      <c r="FSE86" s="165"/>
      <c r="FSF86" s="165"/>
      <c r="FSG86" s="165"/>
      <c r="FSH86" s="165"/>
      <c r="FSI86" s="165"/>
      <c r="FSJ86" s="165"/>
      <c r="FSK86" s="165"/>
      <c r="FSL86" s="165"/>
      <c r="FSM86" s="165"/>
      <c r="FSN86" s="165"/>
      <c r="FSO86" s="165"/>
      <c r="FSP86" s="165"/>
      <c r="FSQ86" s="165"/>
      <c r="FSR86" s="165"/>
      <c r="FSS86" s="165"/>
      <c r="FST86" s="165"/>
      <c r="FSU86" s="165"/>
      <c r="FSV86" s="165"/>
      <c r="FSW86" s="165"/>
      <c r="FSX86" s="165"/>
      <c r="FSY86" s="165"/>
      <c r="FSZ86" s="165"/>
      <c r="FTA86" s="165"/>
      <c r="FTB86" s="165"/>
      <c r="FTC86" s="165"/>
      <c r="FTD86" s="165"/>
      <c r="FTE86" s="165"/>
      <c r="FTF86" s="165"/>
      <c r="FTG86" s="165"/>
      <c r="FTH86" s="165"/>
      <c r="FTI86" s="165"/>
      <c r="FTJ86" s="165"/>
      <c r="FTK86" s="165"/>
      <c r="FTL86" s="165"/>
      <c r="FTM86" s="165"/>
      <c r="FTN86" s="165"/>
      <c r="FTO86" s="165"/>
      <c r="FTP86" s="165"/>
      <c r="FTQ86" s="165"/>
      <c r="FTR86" s="165"/>
      <c r="FTS86" s="165"/>
      <c r="FTT86" s="165"/>
      <c r="FTU86" s="165"/>
      <c r="FTV86" s="165"/>
      <c r="FTW86" s="165"/>
      <c r="FTX86" s="165"/>
      <c r="FTY86" s="165"/>
      <c r="FTZ86" s="165"/>
      <c r="FUA86" s="165"/>
      <c r="FUB86" s="165"/>
      <c r="FUC86" s="165"/>
      <c r="FUD86" s="165"/>
      <c r="FUE86" s="165"/>
      <c r="FUF86" s="165"/>
      <c r="FUG86" s="165"/>
      <c r="FUH86" s="165"/>
      <c r="FUI86" s="165"/>
      <c r="FUJ86" s="165"/>
      <c r="FUK86" s="165"/>
      <c r="FUL86" s="165"/>
      <c r="FUM86" s="165"/>
      <c r="FUN86" s="165"/>
      <c r="FUO86" s="165"/>
      <c r="FUP86" s="165"/>
      <c r="FUQ86" s="165"/>
      <c r="FUR86" s="165"/>
      <c r="FUS86" s="165"/>
      <c r="FUT86" s="165"/>
      <c r="FUU86" s="165"/>
      <c r="FUV86" s="165"/>
      <c r="FUW86" s="165"/>
      <c r="FUX86" s="165"/>
      <c r="FUY86" s="165"/>
      <c r="FUZ86" s="165"/>
      <c r="FVA86" s="165"/>
      <c r="FVB86" s="165"/>
      <c r="FVC86" s="165"/>
      <c r="FVD86" s="165"/>
      <c r="FVE86" s="165"/>
      <c r="FVF86" s="165"/>
      <c r="FVG86" s="165"/>
      <c r="FVH86" s="165"/>
      <c r="FVI86" s="165"/>
      <c r="FVJ86" s="165"/>
      <c r="FVK86" s="165"/>
      <c r="FVL86" s="165"/>
      <c r="FVM86" s="165"/>
      <c r="FVN86" s="165"/>
      <c r="FVO86" s="165"/>
      <c r="FVP86" s="165"/>
      <c r="FVQ86" s="165"/>
      <c r="FVR86" s="165"/>
      <c r="FVS86" s="165"/>
      <c r="FVT86" s="165"/>
      <c r="FVU86" s="165"/>
      <c r="FVV86" s="165"/>
      <c r="FVW86" s="165"/>
      <c r="FVX86" s="165"/>
      <c r="FVY86" s="165"/>
      <c r="FVZ86" s="165"/>
      <c r="FWA86" s="165"/>
      <c r="FWB86" s="165"/>
      <c r="FWC86" s="165"/>
      <c r="FWD86" s="165"/>
      <c r="FWE86" s="165"/>
      <c r="FWF86" s="165"/>
      <c r="FWG86" s="165"/>
      <c r="FWH86" s="165"/>
      <c r="FWI86" s="165"/>
      <c r="FWJ86" s="165"/>
      <c r="FWK86" s="165"/>
      <c r="FWL86" s="165"/>
      <c r="FWM86" s="165"/>
      <c r="FWN86" s="165"/>
      <c r="FWO86" s="165"/>
      <c r="FWP86" s="165"/>
      <c r="FWQ86" s="165"/>
      <c r="FWR86" s="165"/>
      <c r="FWS86" s="165"/>
      <c r="FWT86" s="165"/>
      <c r="FWU86" s="165"/>
      <c r="FWV86" s="165"/>
      <c r="FWW86" s="165"/>
      <c r="FWX86" s="165"/>
      <c r="FWY86" s="165"/>
      <c r="FWZ86" s="165"/>
      <c r="FXA86" s="165"/>
      <c r="FXB86" s="165"/>
      <c r="FXC86" s="165"/>
      <c r="FXD86" s="165"/>
      <c r="FXE86" s="165"/>
      <c r="FXF86" s="165"/>
      <c r="FXG86" s="165"/>
      <c r="FXH86" s="165"/>
      <c r="FXI86" s="165"/>
      <c r="FXJ86" s="165"/>
      <c r="FXK86" s="165"/>
      <c r="FXL86" s="165"/>
      <c r="FXM86" s="165"/>
      <c r="FXN86" s="165"/>
      <c r="FXO86" s="165"/>
      <c r="FXP86" s="165"/>
      <c r="FXQ86" s="165"/>
      <c r="FXR86" s="165"/>
      <c r="FXS86" s="165"/>
      <c r="FXT86" s="165"/>
      <c r="FXU86" s="165"/>
      <c r="FXV86" s="165"/>
      <c r="FXW86" s="165"/>
      <c r="FXX86" s="165"/>
      <c r="FXY86" s="165"/>
      <c r="FXZ86" s="165"/>
      <c r="FYA86" s="165"/>
      <c r="FYB86" s="165"/>
      <c r="FYC86" s="165"/>
      <c r="FYD86" s="165"/>
      <c r="FYE86" s="165"/>
      <c r="FYF86" s="165"/>
      <c r="FYG86" s="165"/>
      <c r="FYH86" s="165"/>
      <c r="FYI86" s="165"/>
      <c r="FYJ86" s="165"/>
      <c r="FYK86" s="165"/>
      <c r="FYL86" s="165"/>
      <c r="FYM86" s="165"/>
      <c r="FYN86" s="165"/>
      <c r="FYO86" s="165"/>
      <c r="FYP86" s="165"/>
      <c r="FYQ86" s="165"/>
      <c r="FYR86" s="165"/>
      <c r="FYS86" s="165"/>
      <c r="FYT86" s="165"/>
      <c r="FYU86" s="165"/>
      <c r="FYV86" s="165"/>
      <c r="FYW86" s="165"/>
      <c r="FYX86" s="165"/>
      <c r="FYY86" s="165"/>
      <c r="FYZ86" s="165"/>
      <c r="FZA86" s="165"/>
      <c r="FZB86" s="165"/>
      <c r="FZC86" s="165"/>
      <c r="FZD86" s="165"/>
      <c r="FZE86" s="165"/>
      <c r="FZF86" s="165"/>
      <c r="FZG86" s="165"/>
      <c r="FZH86" s="165"/>
      <c r="FZI86" s="165"/>
      <c r="FZJ86" s="165"/>
      <c r="FZK86" s="165"/>
      <c r="FZL86" s="165"/>
      <c r="FZM86" s="165"/>
      <c r="FZN86" s="165"/>
      <c r="FZO86" s="165"/>
      <c r="FZP86" s="165"/>
      <c r="FZQ86" s="165"/>
      <c r="FZR86" s="165"/>
      <c r="FZS86" s="165"/>
      <c r="FZT86" s="165"/>
      <c r="FZU86" s="165"/>
      <c r="FZV86" s="165"/>
      <c r="FZW86" s="165"/>
      <c r="FZX86" s="165"/>
      <c r="FZY86" s="165"/>
      <c r="FZZ86" s="165"/>
      <c r="GAA86" s="165"/>
      <c r="GAB86" s="165"/>
      <c r="GAC86" s="165"/>
      <c r="GAD86" s="165"/>
      <c r="GAE86" s="165"/>
      <c r="GAF86" s="165"/>
      <c r="GAG86" s="165"/>
      <c r="GAH86" s="165"/>
      <c r="GAI86" s="165"/>
      <c r="GAJ86" s="165"/>
      <c r="GAK86" s="165"/>
      <c r="GAL86" s="165"/>
      <c r="GAM86" s="165"/>
      <c r="GAN86" s="165"/>
      <c r="GAO86" s="165"/>
      <c r="GAP86" s="165"/>
      <c r="GAQ86" s="165"/>
      <c r="GAR86" s="165"/>
      <c r="GAS86" s="165"/>
      <c r="GAT86" s="165"/>
      <c r="GAU86" s="165"/>
      <c r="GAV86" s="165"/>
      <c r="GAW86" s="165"/>
      <c r="GAX86" s="165"/>
      <c r="GAY86" s="165"/>
      <c r="GAZ86" s="165"/>
      <c r="GBA86" s="165"/>
      <c r="GBB86" s="165"/>
      <c r="GBC86" s="165"/>
      <c r="GBD86" s="165"/>
      <c r="GBE86" s="165"/>
      <c r="GBF86" s="165"/>
      <c r="GBG86" s="165"/>
      <c r="GBH86" s="165"/>
      <c r="GBI86" s="165"/>
      <c r="GBJ86" s="165"/>
      <c r="GBK86" s="165"/>
      <c r="GBL86" s="165"/>
      <c r="GBM86" s="165"/>
      <c r="GBN86" s="165"/>
      <c r="GBO86" s="165"/>
      <c r="GBP86" s="165"/>
      <c r="GBQ86" s="165"/>
      <c r="GBR86" s="165"/>
      <c r="GBS86" s="165"/>
      <c r="GBT86" s="165"/>
      <c r="GBU86" s="165"/>
      <c r="GBV86" s="165"/>
      <c r="GBW86" s="165"/>
      <c r="GBX86" s="165"/>
      <c r="GBY86" s="165"/>
      <c r="GBZ86" s="165"/>
      <c r="GCA86" s="165"/>
      <c r="GCB86" s="165"/>
      <c r="GCC86" s="165"/>
      <c r="GCD86" s="165"/>
      <c r="GCE86" s="165"/>
      <c r="GCF86" s="165"/>
      <c r="GCG86" s="165"/>
      <c r="GCH86" s="165"/>
      <c r="GCI86" s="165"/>
      <c r="GCJ86" s="165"/>
      <c r="GCK86" s="165"/>
      <c r="GCL86" s="165"/>
      <c r="GCM86" s="165"/>
      <c r="GCN86" s="165"/>
      <c r="GCO86" s="165"/>
      <c r="GCP86" s="165"/>
      <c r="GCQ86" s="165"/>
      <c r="GCR86" s="165"/>
      <c r="GCS86" s="165"/>
      <c r="GCT86" s="165"/>
      <c r="GCU86" s="165"/>
      <c r="GCV86" s="165"/>
      <c r="GCW86" s="165"/>
      <c r="GCX86" s="165"/>
      <c r="GCY86" s="165"/>
      <c r="GCZ86" s="165"/>
      <c r="GDA86" s="165"/>
      <c r="GDB86" s="165"/>
      <c r="GDC86" s="165"/>
      <c r="GDD86" s="165"/>
      <c r="GDE86" s="165"/>
      <c r="GDF86" s="165"/>
      <c r="GDG86" s="165"/>
      <c r="GDH86" s="165"/>
      <c r="GDI86" s="165"/>
      <c r="GDJ86" s="165"/>
      <c r="GDK86" s="165"/>
      <c r="GDL86" s="165"/>
      <c r="GDM86" s="165"/>
      <c r="GDN86" s="165"/>
      <c r="GDO86" s="165"/>
      <c r="GDP86" s="165"/>
      <c r="GDQ86" s="165"/>
      <c r="GDR86" s="165"/>
      <c r="GDS86" s="165"/>
      <c r="GDT86" s="165"/>
      <c r="GDU86" s="165"/>
      <c r="GDV86" s="165"/>
      <c r="GDW86" s="165"/>
      <c r="GDX86" s="165"/>
      <c r="GDY86" s="165"/>
      <c r="GDZ86" s="165"/>
      <c r="GEA86" s="165"/>
      <c r="GEB86" s="165"/>
      <c r="GEC86" s="165"/>
      <c r="GED86" s="165"/>
      <c r="GEE86" s="165"/>
      <c r="GEF86" s="165"/>
      <c r="GEG86" s="165"/>
      <c r="GEH86" s="165"/>
      <c r="GEI86" s="165"/>
      <c r="GEJ86" s="165"/>
      <c r="GEK86" s="165"/>
      <c r="GEL86" s="165"/>
      <c r="GEM86" s="165"/>
      <c r="GEN86" s="165"/>
      <c r="GEO86" s="165"/>
      <c r="GEP86" s="165"/>
      <c r="GEQ86" s="165"/>
      <c r="GER86" s="165"/>
      <c r="GES86" s="165"/>
      <c r="GET86" s="165"/>
      <c r="GEU86" s="165"/>
      <c r="GEV86" s="165"/>
      <c r="GEW86" s="165"/>
      <c r="GEX86" s="165"/>
      <c r="GEY86" s="165"/>
      <c r="GEZ86" s="165"/>
      <c r="GFA86" s="165"/>
      <c r="GFB86" s="165"/>
      <c r="GFC86" s="165"/>
      <c r="GFD86" s="165"/>
      <c r="GFE86" s="165"/>
      <c r="GFF86" s="165"/>
      <c r="GFG86" s="165"/>
      <c r="GFH86" s="165"/>
      <c r="GFI86" s="165"/>
      <c r="GFJ86" s="165"/>
      <c r="GFK86" s="165"/>
      <c r="GFL86" s="165"/>
      <c r="GFM86" s="165"/>
      <c r="GFN86" s="165"/>
      <c r="GFO86" s="165"/>
      <c r="GFP86" s="165"/>
      <c r="GFQ86" s="165"/>
      <c r="GFR86" s="165"/>
      <c r="GFS86" s="165"/>
      <c r="GFT86" s="165"/>
      <c r="GFU86" s="165"/>
      <c r="GFV86" s="165"/>
      <c r="GFW86" s="165"/>
      <c r="GFX86" s="165"/>
      <c r="GFY86" s="165"/>
      <c r="GFZ86" s="165"/>
      <c r="GGA86" s="165"/>
      <c r="GGB86" s="165"/>
      <c r="GGC86" s="165"/>
      <c r="GGD86" s="165"/>
      <c r="GGE86" s="165"/>
      <c r="GGF86" s="165"/>
      <c r="GGG86" s="165"/>
      <c r="GGH86" s="165"/>
      <c r="GGI86" s="165"/>
      <c r="GGJ86" s="165"/>
      <c r="GGK86" s="165"/>
      <c r="GGL86" s="165"/>
      <c r="GGM86" s="165"/>
      <c r="GGN86" s="165"/>
      <c r="GGO86" s="165"/>
      <c r="GGP86" s="165"/>
      <c r="GGQ86" s="165"/>
      <c r="GGR86" s="165"/>
      <c r="GGS86" s="165"/>
      <c r="GGT86" s="165"/>
      <c r="GGU86" s="165"/>
      <c r="GGV86" s="165"/>
      <c r="GGW86" s="165"/>
      <c r="GGX86" s="165"/>
      <c r="GGY86" s="165"/>
      <c r="GGZ86" s="165"/>
      <c r="GHA86" s="165"/>
      <c r="GHB86" s="165"/>
      <c r="GHC86" s="165"/>
      <c r="GHD86" s="165"/>
      <c r="GHE86" s="165"/>
      <c r="GHF86" s="165"/>
      <c r="GHG86" s="165"/>
      <c r="GHH86" s="165"/>
      <c r="GHI86" s="165"/>
      <c r="GHJ86" s="165"/>
      <c r="GHK86" s="165"/>
      <c r="GHL86" s="165"/>
      <c r="GHM86" s="165"/>
      <c r="GHN86" s="165"/>
      <c r="GHO86" s="165"/>
      <c r="GHP86" s="165"/>
      <c r="GHQ86" s="165"/>
      <c r="GHR86" s="165"/>
      <c r="GHS86" s="165"/>
      <c r="GHT86" s="165"/>
      <c r="GHU86" s="165"/>
      <c r="GHV86" s="165"/>
      <c r="GHW86" s="165"/>
      <c r="GHX86" s="165"/>
      <c r="GHY86" s="165"/>
      <c r="GHZ86" s="165"/>
      <c r="GIA86" s="165"/>
      <c r="GIB86" s="165"/>
      <c r="GIC86" s="165"/>
      <c r="GID86" s="165"/>
      <c r="GIE86" s="165"/>
      <c r="GIF86" s="165"/>
      <c r="GIG86" s="165"/>
      <c r="GIH86" s="165"/>
      <c r="GII86" s="165"/>
      <c r="GIJ86" s="165"/>
      <c r="GIK86" s="165"/>
      <c r="GIL86" s="165"/>
      <c r="GIM86" s="165"/>
      <c r="GIN86" s="165"/>
      <c r="GIO86" s="165"/>
      <c r="GIP86" s="165"/>
      <c r="GIQ86" s="165"/>
      <c r="GIR86" s="165"/>
      <c r="GIS86" s="165"/>
      <c r="GIT86" s="165"/>
      <c r="GIU86" s="165"/>
      <c r="GIV86" s="165"/>
      <c r="GIW86" s="165"/>
      <c r="GIX86" s="165"/>
      <c r="GIY86" s="165"/>
      <c r="GIZ86" s="165"/>
      <c r="GJA86" s="165"/>
      <c r="GJB86" s="165"/>
      <c r="GJC86" s="165"/>
      <c r="GJD86" s="165"/>
      <c r="GJE86" s="165"/>
      <c r="GJF86" s="165"/>
      <c r="GJG86" s="165"/>
      <c r="GJH86" s="165"/>
      <c r="GJI86" s="165"/>
      <c r="GJJ86" s="165"/>
      <c r="GJK86" s="165"/>
      <c r="GJL86" s="165"/>
      <c r="GJM86" s="165"/>
      <c r="GJN86" s="165"/>
      <c r="GJO86" s="165"/>
      <c r="GJP86" s="165"/>
      <c r="GJQ86" s="165"/>
      <c r="GJR86" s="165"/>
      <c r="GJS86" s="165"/>
      <c r="GJT86" s="165"/>
      <c r="GJU86" s="165"/>
      <c r="GJV86" s="165"/>
      <c r="GJW86" s="165"/>
      <c r="GJX86" s="165"/>
      <c r="GJY86" s="165"/>
      <c r="GJZ86" s="165"/>
      <c r="GKA86" s="165"/>
      <c r="GKB86" s="165"/>
      <c r="GKC86" s="165"/>
      <c r="GKD86" s="165"/>
      <c r="GKE86" s="165"/>
      <c r="GKF86" s="165"/>
      <c r="GKG86" s="165"/>
      <c r="GKH86" s="165"/>
      <c r="GKI86" s="165"/>
      <c r="GKJ86" s="165"/>
      <c r="GKK86" s="165"/>
      <c r="GKL86" s="165"/>
      <c r="GKM86" s="165"/>
      <c r="GKN86" s="165"/>
      <c r="GKO86" s="165"/>
      <c r="GKP86" s="165"/>
      <c r="GKQ86" s="165"/>
      <c r="GKR86" s="165"/>
      <c r="GKS86" s="165"/>
      <c r="GKT86" s="165"/>
      <c r="GKU86" s="165"/>
      <c r="GKV86" s="165"/>
      <c r="GKW86" s="165"/>
      <c r="GKX86" s="165"/>
      <c r="GKY86" s="165"/>
      <c r="GKZ86" s="165"/>
      <c r="GLA86" s="165"/>
      <c r="GLB86" s="165"/>
      <c r="GLC86" s="165"/>
      <c r="GLD86" s="165"/>
      <c r="GLE86" s="165"/>
      <c r="GLF86" s="165"/>
      <c r="GLG86" s="165"/>
      <c r="GLH86" s="165"/>
      <c r="GLI86" s="165"/>
      <c r="GLJ86" s="165"/>
      <c r="GLK86" s="165"/>
      <c r="GLL86" s="165"/>
      <c r="GLM86" s="165"/>
      <c r="GLN86" s="165"/>
      <c r="GLO86" s="165"/>
      <c r="GLP86" s="165"/>
      <c r="GLQ86" s="165"/>
      <c r="GLR86" s="165"/>
      <c r="GLS86" s="165"/>
      <c r="GLT86" s="165"/>
      <c r="GLU86" s="165"/>
      <c r="GLV86" s="165"/>
      <c r="GLW86" s="165"/>
      <c r="GLX86" s="165"/>
      <c r="GLY86" s="165"/>
      <c r="GLZ86" s="165"/>
      <c r="GMA86" s="165"/>
      <c r="GMB86" s="165"/>
      <c r="GMC86" s="165"/>
      <c r="GMD86" s="165"/>
      <c r="GME86" s="165"/>
      <c r="GMF86" s="165"/>
      <c r="GMG86" s="165"/>
      <c r="GMH86" s="165"/>
      <c r="GMI86" s="165"/>
      <c r="GMJ86" s="165"/>
      <c r="GMK86" s="165"/>
      <c r="GML86" s="165"/>
      <c r="GMM86" s="165"/>
      <c r="GMN86" s="165"/>
      <c r="GMO86" s="165"/>
      <c r="GMP86" s="165"/>
      <c r="GMQ86" s="165"/>
      <c r="GMR86" s="165"/>
      <c r="GMS86" s="165"/>
      <c r="GMT86" s="165"/>
      <c r="GMU86" s="165"/>
      <c r="GMV86" s="165"/>
      <c r="GMW86" s="165"/>
      <c r="GMX86" s="165"/>
      <c r="GMY86" s="165"/>
      <c r="GMZ86" s="165"/>
      <c r="GNA86" s="165"/>
      <c r="GNB86" s="165"/>
      <c r="GNC86" s="165"/>
      <c r="GND86" s="165"/>
      <c r="GNE86" s="165"/>
      <c r="GNF86" s="165"/>
      <c r="GNG86" s="165"/>
      <c r="GNH86" s="165"/>
      <c r="GNI86" s="165"/>
      <c r="GNJ86" s="165"/>
      <c r="GNK86" s="165"/>
      <c r="GNL86" s="165"/>
      <c r="GNM86" s="165"/>
      <c r="GNN86" s="165"/>
      <c r="GNO86" s="165"/>
      <c r="GNP86" s="165"/>
      <c r="GNQ86" s="165"/>
      <c r="GNR86" s="165"/>
      <c r="GNS86" s="165"/>
      <c r="GNT86" s="165"/>
      <c r="GNU86" s="165"/>
      <c r="GNV86" s="165"/>
      <c r="GNW86" s="165"/>
      <c r="GNX86" s="165"/>
      <c r="GNY86" s="165"/>
      <c r="GNZ86" s="165"/>
      <c r="GOA86" s="165"/>
      <c r="GOB86" s="165"/>
      <c r="GOC86" s="165"/>
      <c r="GOD86" s="165"/>
      <c r="GOE86" s="165"/>
      <c r="GOF86" s="165"/>
      <c r="GOG86" s="165"/>
      <c r="GOH86" s="165"/>
      <c r="GOI86" s="165"/>
      <c r="GOJ86" s="165"/>
      <c r="GOK86" s="165"/>
      <c r="GOL86" s="165"/>
      <c r="GOM86" s="165"/>
      <c r="GON86" s="165"/>
      <c r="GOO86" s="165"/>
      <c r="GOP86" s="165"/>
      <c r="GOQ86" s="165"/>
      <c r="GOR86" s="165"/>
      <c r="GOS86" s="165"/>
      <c r="GOT86" s="165"/>
      <c r="GOU86" s="165"/>
      <c r="GOV86" s="165"/>
      <c r="GOW86" s="165"/>
      <c r="GOX86" s="165"/>
      <c r="GOY86" s="165"/>
      <c r="GOZ86" s="165"/>
      <c r="GPA86" s="165"/>
      <c r="GPB86" s="165"/>
      <c r="GPC86" s="165"/>
      <c r="GPD86" s="165"/>
      <c r="GPE86" s="165"/>
      <c r="GPF86" s="165"/>
      <c r="GPG86" s="165"/>
      <c r="GPH86" s="165"/>
      <c r="GPI86" s="165"/>
      <c r="GPJ86" s="165"/>
      <c r="GPK86" s="165"/>
      <c r="GPL86" s="165"/>
      <c r="GPM86" s="165"/>
      <c r="GPN86" s="165"/>
      <c r="GPO86" s="165"/>
      <c r="GPP86" s="165"/>
      <c r="GPQ86" s="165"/>
      <c r="GPR86" s="165"/>
      <c r="GPS86" s="165"/>
      <c r="GPT86" s="165"/>
      <c r="GPU86" s="165"/>
      <c r="GPV86" s="165"/>
      <c r="GPW86" s="165"/>
      <c r="GPX86" s="165"/>
      <c r="GPY86" s="165"/>
      <c r="GPZ86" s="165"/>
      <c r="GQA86" s="165"/>
      <c r="GQB86" s="165"/>
      <c r="GQC86" s="165"/>
      <c r="GQD86" s="165"/>
      <c r="GQE86" s="165"/>
      <c r="GQF86" s="165"/>
      <c r="GQG86" s="165"/>
      <c r="GQH86" s="165"/>
      <c r="GQI86" s="165"/>
      <c r="GQJ86" s="165"/>
      <c r="GQK86" s="165"/>
      <c r="GQL86" s="165"/>
      <c r="GQM86" s="165"/>
      <c r="GQN86" s="165"/>
      <c r="GQO86" s="165"/>
      <c r="GQP86" s="165"/>
      <c r="GQQ86" s="165"/>
      <c r="GQR86" s="165"/>
      <c r="GQS86" s="165"/>
      <c r="GQT86" s="165"/>
      <c r="GQU86" s="165"/>
      <c r="GQV86" s="165"/>
      <c r="GQW86" s="165"/>
      <c r="GQX86" s="165"/>
      <c r="GQY86" s="165"/>
      <c r="GQZ86" s="165"/>
      <c r="GRA86" s="165"/>
      <c r="GRB86" s="165"/>
      <c r="GRC86" s="165"/>
      <c r="GRD86" s="165"/>
      <c r="GRE86" s="165"/>
      <c r="GRF86" s="165"/>
      <c r="GRG86" s="165"/>
      <c r="GRH86" s="165"/>
      <c r="GRI86" s="165"/>
      <c r="GRJ86" s="165"/>
      <c r="GRK86" s="165"/>
      <c r="GRL86" s="165"/>
      <c r="GRM86" s="165"/>
      <c r="GRN86" s="165"/>
      <c r="GRO86" s="165"/>
      <c r="GRP86" s="165"/>
      <c r="GRQ86" s="165"/>
      <c r="GRR86" s="165"/>
      <c r="GRS86" s="165"/>
      <c r="GRT86" s="165"/>
      <c r="GRU86" s="165"/>
      <c r="GRV86" s="165"/>
      <c r="GRW86" s="165"/>
      <c r="GRX86" s="165"/>
      <c r="GRY86" s="165"/>
      <c r="GRZ86" s="165"/>
      <c r="GSA86" s="165"/>
      <c r="GSB86" s="165"/>
      <c r="GSC86" s="165"/>
      <c r="GSD86" s="165"/>
      <c r="GSE86" s="165"/>
      <c r="GSF86" s="165"/>
      <c r="GSG86" s="165"/>
      <c r="GSH86" s="165"/>
      <c r="GSI86" s="165"/>
      <c r="GSJ86" s="165"/>
      <c r="GSK86" s="165"/>
      <c r="GSL86" s="165"/>
      <c r="GSM86" s="165"/>
      <c r="GSN86" s="165"/>
      <c r="GSO86" s="165"/>
      <c r="GSP86" s="165"/>
      <c r="GSQ86" s="165"/>
      <c r="GSR86" s="165"/>
      <c r="GSS86" s="165"/>
      <c r="GST86" s="165"/>
      <c r="GSU86" s="165"/>
      <c r="GSV86" s="165"/>
      <c r="GSW86" s="165"/>
      <c r="GSX86" s="165"/>
      <c r="GSY86" s="165"/>
      <c r="GSZ86" s="165"/>
      <c r="GTA86" s="165"/>
      <c r="GTB86" s="165"/>
      <c r="GTC86" s="165"/>
      <c r="GTD86" s="165"/>
      <c r="GTE86" s="165"/>
      <c r="GTF86" s="165"/>
      <c r="GTG86" s="165"/>
      <c r="GTH86" s="165"/>
      <c r="GTI86" s="165"/>
      <c r="GTJ86" s="165"/>
      <c r="GTK86" s="165"/>
      <c r="GTL86" s="165"/>
      <c r="GTM86" s="165"/>
      <c r="GTN86" s="165"/>
      <c r="GTO86" s="165"/>
      <c r="GTP86" s="165"/>
      <c r="GTQ86" s="165"/>
      <c r="GTR86" s="165"/>
      <c r="GTS86" s="165"/>
      <c r="GTT86" s="165"/>
      <c r="GTU86" s="165"/>
      <c r="GTV86" s="165"/>
      <c r="GTW86" s="165"/>
      <c r="GTX86" s="165"/>
      <c r="GTY86" s="165"/>
      <c r="GTZ86" s="165"/>
      <c r="GUA86" s="165"/>
      <c r="GUB86" s="165"/>
      <c r="GUC86" s="165"/>
      <c r="GUD86" s="165"/>
      <c r="GUE86" s="165"/>
      <c r="GUF86" s="165"/>
      <c r="GUG86" s="165"/>
      <c r="GUH86" s="165"/>
      <c r="GUI86" s="165"/>
      <c r="GUJ86" s="165"/>
      <c r="GUK86" s="165"/>
      <c r="GUL86" s="165"/>
      <c r="GUM86" s="165"/>
      <c r="GUN86" s="165"/>
      <c r="GUO86" s="165"/>
      <c r="GUP86" s="165"/>
      <c r="GUQ86" s="165"/>
      <c r="GUR86" s="165"/>
      <c r="GUS86" s="165"/>
      <c r="GUT86" s="165"/>
      <c r="GUU86" s="165"/>
      <c r="GUV86" s="165"/>
      <c r="GUW86" s="165"/>
      <c r="GUX86" s="165"/>
      <c r="GUY86" s="165"/>
      <c r="GUZ86" s="165"/>
      <c r="GVA86" s="165"/>
      <c r="GVB86" s="165"/>
      <c r="GVC86" s="165"/>
      <c r="GVD86" s="165"/>
      <c r="GVE86" s="165"/>
      <c r="GVF86" s="165"/>
      <c r="GVG86" s="165"/>
      <c r="GVH86" s="165"/>
      <c r="GVI86" s="165"/>
      <c r="GVJ86" s="165"/>
      <c r="GVK86" s="165"/>
      <c r="GVL86" s="165"/>
      <c r="GVM86" s="165"/>
      <c r="GVN86" s="165"/>
      <c r="GVO86" s="165"/>
      <c r="GVP86" s="165"/>
      <c r="GVQ86" s="165"/>
      <c r="GVR86" s="165"/>
      <c r="GVS86" s="165"/>
      <c r="GVT86" s="165"/>
      <c r="GVU86" s="165"/>
      <c r="GVV86" s="165"/>
      <c r="GVW86" s="165"/>
      <c r="GVX86" s="165"/>
      <c r="GVY86" s="165"/>
      <c r="GVZ86" s="165"/>
      <c r="GWA86" s="165"/>
      <c r="GWB86" s="165"/>
      <c r="GWC86" s="165"/>
      <c r="GWD86" s="165"/>
      <c r="GWE86" s="165"/>
      <c r="GWF86" s="165"/>
      <c r="GWG86" s="165"/>
      <c r="GWH86" s="165"/>
      <c r="GWI86" s="165"/>
      <c r="GWJ86" s="165"/>
      <c r="GWK86" s="165"/>
      <c r="GWL86" s="165"/>
      <c r="GWM86" s="165"/>
      <c r="GWN86" s="165"/>
      <c r="GWO86" s="165"/>
      <c r="GWP86" s="165"/>
      <c r="GWQ86" s="165"/>
      <c r="GWR86" s="165"/>
      <c r="GWS86" s="165"/>
      <c r="GWT86" s="165"/>
      <c r="GWU86" s="165"/>
      <c r="GWV86" s="165"/>
      <c r="GWW86" s="165"/>
      <c r="GWX86" s="165"/>
      <c r="GWY86" s="165"/>
      <c r="GWZ86" s="165"/>
      <c r="GXA86" s="165"/>
      <c r="GXB86" s="165"/>
      <c r="GXC86" s="165"/>
      <c r="GXD86" s="165"/>
      <c r="GXE86" s="165"/>
      <c r="GXF86" s="165"/>
      <c r="GXG86" s="165"/>
      <c r="GXH86" s="165"/>
      <c r="GXI86" s="165"/>
      <c r="GXJ86" s="165"/>
      <c r="GXK86" s="165"/>
      <c r="GXL86" s="165"/>
      <c r="GXM86" s="165"/>
      <c r="GXN86" s="165"/>
      <c r="GXO86" s="165"/>
      <c r="GXP86" s="165"/>
      <c r="GXQ86" s="165"/>
      <c r="GXR86" s="165"/>
      <c r="GXS86" s="165"/>
      <c r="GXT86" s="165"/>
      <c r="GXU86" s="165"/>
      <c r="GXV86" s="165"/>
      <c r="GXW86" s="165"/>
      <c r="GXX86" s="165"/>
      <c r="GXY86" s="165"/>
      <c r="GXZ86" s="165"/>
      <c r="GYA86" s="165"/>
      <c r="GYB86" s="165"/>
      <c r="GYC86" s="165"/>
      <c r="GYD86" s="165"/>
      <c r="GYE86" s="165"/>
      <c r="GYF86" s="165"/>
      <c r="GYG86" s="165"/>
      <c r="GYH86" s="165"/>
      <c r="GYI86" s="165"/>
      <c r="GYJ86" s="165"/>
      <c r="GYK86" s="165"/>
      <c r="GYL86" s="165"/>
      <c r="GYM86" s="165"/>
      <c r="GYN86" s="165"/>
      <c r="GYO86" s="165"/>
      <c r="GYP86" s="165"/>
      <c r="GYQ86" s="165"/>
      <c r="GYR86" s="165"/>
      <c r="GYS86" s="165"/>
      <c r="GYT86" s="165"/>
      <c r="GYU86" s="165"/>
      <c r="GYV86" s="165"/>
      <c r="GYW86" s="165"/>
      <c r="GYX86" s="165"/>
      <c r="GYY86" s="165"/>
      <c r="GYZ86" s="165"/>
      <c r="GZA86" s="165"/>
      <c r="GZB86" s="165"/>
      <c r="GZC86" s="165"/>
      <c r="GZD86" s="165"/>
      <c r="GZE86" s="165"/>
      <c r="GZF86" s="165"/>
      <c r="GZG86" s="165"/>
      <c r="GZH86" s="165"/>
      <c r="GZI86" s="165"/>
      <c r="GZJ86" s="165"/>
      <c r="GZK86" s="165"/>
      <c r="GZL86" s="165"/>
      <c r="GZM86" s="165"/>
      <c r="GZN86" s="165"/>
      <c r="GZO86" s="165"/>
      <c r="GZP86" s="165"/>
      <c r="GZQ86" s="165"/>
      <c r="GZR86" s="165"/>
      <c r="GZS86" s="165"/>
      <c r="GZT86" s="165"/>
      <c r="GZU86" s="165"/>
      <c r="GZV86" s="165"/>
      <c r="GZW86" s="165"/>
      <c r="GZX86" s="165"/>
      <c r="GZY86" s="165"/>
      <c r="GZZ86" s="165"/>
      <c r="HAA86" s="165"/>
      <c r="HAB86" s="165"/>
      <c r="HAC86" s="165"/>
      <c r="HAD86" s="165"/>
      <c r="HAE86" s="165"/>
      <c r="HAF86" s="165"/>
      <c r="HAG86" s="165"/>
      <c r="HAH86" s="165"/>
      <c r="HAI86" s="165"/>
      <c r="HAJ86" s="165"/>
      <c r="HAK86" s="165"/>
      <c r="HAL86" s="165"/>
      <c r="HAM86" s="165"/>
      <c r="HAN86" s="165"/>
      <c r="HAO86" s="165"/>
      <c r="HAP86" s="165"/>
      <c r="HAQ86" s="165"/>
      <c r="HAR86" s="165"/>
      <c r="HAS86" s="165"/>
      <c r="HAT86" s="165"/>
      <c r="HAU86" s="165"/>
      <c r="HAV86" s="165"/>
      <c r="HAW86" s="165"/>
      <c r="HAX86" s="165"/>
      <c r="HAY86" s="165"/>
      <c r="HAZ86" s="165"/>
      <c r="HBA86" s="165"/>
      <c r="HBB86" s="165"/>
      <c r="HBC86" s="165"/>
      <c r="HBD86" s="165"/>
      <c r="HBE86" s="165"/>
      <c r="HBF86" s="165"/>
      <c r="HBG86" s="165"/>
      <c r="HBH86" s="165"/>
      <c r="HBI86" s="165"/>
      <c r="HBJ86" s="165"/>
      <c r="HBK86" s="165"/>
      <c r="HBL86" s="165"/>
      <c r="HBM86" s="165"/>
      <c r="HBN86" s="165"/>
      <c r="HBO86" s="165"/>
      <c r="HBP86" s="165"/>
      <c r="HBQ86" s="165"/>
      <c r="HBR86" s="165"/>
      <c r="HBS86" s="165"/>
      <c r="HBT86" s="165"/>
      <c r="HBU86" s="165"/>
      <c r="HBV86" s="165"/>
      <c r="HBW86" s="165"/>
      <c r="HBX86" s="165"/>
      <c r="HBY86" s="165"/>
      <c r="HBZ86" s="165"/>
      <c r="HCA86" s="165"/>
      <c r="HCB86" s="165"/>
      <c r="HCC86" s="165"/>
      <c r="HCD86" s="165"/>
      <c r="HCE86" s="165"/>
      <c r="HCF86" s="165"/>
      <c r="HCG86" s="165"/>
      <c r="HCH86" s="165"/>
      <c r="HCI86" s="165"/>
      <c r="HCJ86" s="165"/>
      <c r="HCK86" s="165"/>
      <c r="HCL86" s="165"/>
      <c r="HCM86" s="165"/>
      <c r="HCN86" s="165"/>
      <c r="HCO86" s="165"/>
      <c r="HCP86" s="165"/>
      <c r="HCQ86" s="165"/>
      <c r="HCR86" s="165"/>
      <c r="HCS86" s="165"/>
      <c r="HCT86" s="165"/>
      <c r="HCU86" s="165"/>
      <c r="HCV86" s="165"/>
      <c r="HCW86" s="165"/>
      <c r="HCX86" s="165"/>
      <c r="HCY86" s="165"/>
      <c r="HCZ86" s="165"/>
      <c r="HDA86" s="165"/>
      <c r="HDB86" s="165"/>
      <c r="HDC86" s="165"/>
      <c r="HDD86" s="165"/>
      <c r="HDE86" s="165"/>
      <c r="HDF86" s="165"/>
      <c r="HDG86" s="165"/>
      <c r="HDH86" s="165"/>
      <c r="HDI86" s="165"/>
      <c r="HDJ86" s="165"/>
      <c r="HDK86" s="165"/>
      <c r="HDL86" s="165"/>
      <c r="HDM86" s="165"/>
      <c r="HDN86" s="165"/>
      <c r="HDO86" s="165"/>
      <c r="HDP86" s="165"/>
      <c r="HDQ86" s="165"/>
      <c r="HDR86" s="165"/>
      <c r="HDS86" s="165"/>
      <c r="HDT86" s="165"/>
      <c r="HDU86" s="165"/>
      <c r="HDV86" s="165"/>
      <c r="HDW86" s="165"/>
      <c r="HDX86" s="165"/>
      <c r="HDY86" s="165"/>
      <c r="HDZ86" s="165"/>
      <c r="HEA86" s="165"/>
      <c r="HEB86" s="165"/>
      <c r="HEC86" s="165"/>
      <c r="HED86" s="165"/>
      <c r="HEE86" s="165"/>
      <c r="HEF86" s="165"/>
      <c r="HEG86" s="165"/>
      <c r="HEH86" s="165"/>
      <c r="HEI86" s="165"/>
      <c r="HEJ86" s="165"/>
      <c r="HEK86" s="165"/>
      <c r="HEL86" s="165"/>
      <c r="HEM86" s="165"/>
      <c r="HEN86" s="165"/>
      <c r="HEO86" s="165"/>
      <c r="HEP86" s="165"/>
      <c r="HEQ86" s="165"/>
      <c r="HER86" s="165"/>
      <c r="HES86" s="165"/>
      <c r="HET86" s="165"/>
      <c r="HEU86" s="165"/>
      <c r="HEV86" s="165"/>
      <c r="HEW86" s="165"/>
      <c r="HEX86" s="165"/>
      <c r="HEY86" s="165"/>
      <c r="HEZ86" s="165"/>
      <c r="HFA86" s="165"/>
      <c r="HFB86" s="165"/>
      <c r="HFC86" s="165"/>
      <c r="HFD86" s="165"/>
      <c r="HFE86" s="165"/>
      <c r="HFF86" s="165"/>
      <c r="HFG86" s="165"/>
      <c r="HFH86" s="165"/>
      <c r="HFI86" s="165"/>
      <c r="HFJ86" s="165"/>
      <c r="HFK86" s="165"/>
      <c r="HFL86" s="165"/>
      <c r="HFM86" s="165"/>
      <c r="HFN86" s="165"/>
      <c r="HFO86" s="165"/>
      <c r="HFP86" s="165"/>
      <c r="HFQ86" s="165"/>
      <c r="HFR86" s="165"/>
      <c r="HFS86" s="165"/>
      <c r="HFT86" s="165"/>
      <c r="HFU86" s="165"/>
      <c r="HFV86" s="165"/>
      <c r="HFW86" s="165"/>
      <c r="HFX86" s="165"/>
      <c r="HFY86" s="165"/>
      <c r="HFZ86" s="165"/>
      <c r="HGA86" s="165"/>
      <c r="HGB86" s="165"/>
      <c r="HGC86" s="165"/>
      <c r="HGD86" s="165"/>
      <c r="HGE86" s="165"/>
      <c r="HGF86" s="165"/>
      <c r="HGG86" s="165"/>
      <c r="HGH86" s="165"/>
      <c r="HGI86" s="165"/>
      <c r="HGJ86" s="165"/>
      <c r="HGK86" s="165"/>
      <c r="HGL86" s="165"/>
      <c r="HGM86" s="165"/>
      <c r="HGN86" s="165"/>
      <c r="HGO86" s="165"/>
      <c r="HGP86" s="165"/>
      <c r="HGQ86" s="165"/>
      <c r="HGR86" s="165"/>
      <c r="HGS86" s="165"/>
      <c r="HGT86" s="165"/>
      <c r="HGU86" s="165"/>
      <c r="HGV86" s="165"/>
      <c r="HGW86" s="165"/>
      <c r="HGX86" s="165"/>
      <c r="HGY86" s="165"/>
      <c r="HGZ86" s="165"/>
      <c r="HHA86" s="165"/>
      <c r="HHB86" s="165"/>
      <c r="HHC86" s="165"/>
      <c r="HHD86" s="165"/>
      <c r="HHE86" s="165"/>
      <c r="HHF86" s="165"/>
      <c r="HHG86" s="165"/>
      <c r="HHH86" s="165"/>
      <c r="HHI86" s="165"/>
      <c r="HHJ86" s="165"/>
      <c r="HHK86" s="165"/>
      <c r="HHL86" s="165"/>
      <c r="HHM86" s="165"/>
      <c r="HHN86" s="165"/>
      <c r="HHO86" s="165"/>
      <c r="HHP86" s="165"/>
      <c r="HHQ86" s="165"/>
      <c r="HHR86" s="165"/>
      <c r="HHS86" s="165"/>
      <c r="HHT86" s="165"/>
      <c r="HHU86" s="165"/>
      <c r="HHV86" s="165"/>
      <c r="HHW86" s="165"/>
      <c r="HHX86" s="165"/>
      <c r="HHY86" s="165"/>
      <c r="HHZ86" s="165"/>
      <c r="HIA86" s="165"/>
      <c r="HIB86" s="165"/>
      <c r="HIC86" s="165"/>
      <c r="HID86" s="165"/>
      <c r="HIE86" s="165"/>
      <c r="HIF86" s="165"/>
      <c r="HIG86" s="165"/>
      <c r="HIH86" s="165"/>
      <c r="HII86" s="165"/>
      <c r="HIJ86" s="165"/>
      <c r="HIK86" s="165"/>
      <c r="HIL86" s="165"/>
      <c r="HIM86" s="165"/>
      <c r="HIN86" s="165"/>
      <c r="HIO86" s="165"/>
      <c r="HIP86" s="165"/>
      <c r="HIQ86" s="165"/>
      <c r="HIR86" s="165"/>
      <c r="HIS86" s="165"/>
      <c r="HIT86" s="165"/>
      <c r="HIU86" s="165"/>
      <c r="HIV86" s="165"/>
      <c r="HIW86" s="165"/>
      <c r="HIX86" s="165"/>
      <c r="HIY86" s="165"/>
      <c r="HIZ86" s="165"/>
      <c r="HJA86" s="165"/>
      <c r="HJB86" s="165"/>
      <c r="HJC86" s="165"/>
      <c r="HJD86" s="165"/>
      <c r="HJE86" s="165"/>
      <c r="HJF86" s="165"/>
      <c r="HJG86" s="165"/>
      <c r="HJH86" s="165"/>
      <c r="HJI86" s="165"/>
      <c r="HJJ86" s="165"/>
      <c r="HJK86" s="165"/>
      <c r="HJL86" s="165"/>
      <c r="HJM86" s="165"/>
      <c r="HJN86" s="165"/>
      <c r="HJO86" s="165"/>
      <c r="HJP86" s="165"/>
      <c r="HJQ86" s="165"/>
      <c r="HJR86" s="165"/>
      <c r="HJS86" s="165"/>
      <c r="HJT86" s="165"/>
      <c r="HJU86" s="165"/>
      <c r="HJV86" s="165"/>
      <c r="HJW86" s="165"/>
      <c r="HJX86" s="165"/>
      <c r="HJY86" s="165"/>
      <c r="HJZ86" s="165"/>
      <c r="HKA86" s="165"/>
      <c r="HKB86" s="165"/>
      <c r="HKC86" s="165"/>
      <c r="HKD86" s="165"/>
      <c r="HKE86" s="165"/>
      <c r="HKF86" s="165"/>
      <c r="HKG86" s="165"/>
      <c r="HKH86" s="165"/>
      <c r="HKI86" s="165"/>
      <c r="HKJ86" s="165"/>
      <c r="HKK86" s="165"/>
      <c r="HKL86" s="165"/>
      <c r="HKM86" s="165"/>
      <c r="HKN86" s="165"/>
      <c r="HKO86" s="165"/>
      <c r="HKP86" s="165"/>
      <c r="HKQ86" s="165"/>
      <c r="HKR86" s="165"/>
      <c r="HKS86" s="165"/>
      <c r="HKT86" s="165"/>
      <c r="HKU86" s="165"/>
      <c r="HKV86" s="165"/>
      <c r="HKW86" s="165"/>
      <c r="HKX86" s="165"/>
      <c r="HKY86" s="165"/>
      <c r="HKZ86" s="165"/>
      <c r="HLA86" s="165"/>
      <c r="HLB86" s="165"/>
      <c r="HLC86" s="165"/>
      <c r="HLD86" s="165"/>
      <c r="HLE86" s="165"/>
      <c r="HLF86" s="165"/>
      <c r="HLG86" s="165"/>
      <c r="HLH86" s="165"/>
      <c r="HLI86" s="165"/>
      <c r="HLJ86" s="165"/>
      <c r="HLK86" s="165"/>
      <c r="HLL86" s="165"/>
      <c r="HLM86" s="165"/>
      <c r="HLN86" s="165"/>
      <c r="HLO86" s="165"/>
      <c r="HLP86" s="165"/>
      <c r="HLQ86" s="165"/>
      <c r="HLR86" s="165"/>
      <c r="HLS86" s="165"/>
      <c r="HLT86" s="165"/>
      <c r="HLU86" s="165"/>
      <c r="HLV86" s="165"/>
      <c r="HLW86" s="165"/>
      <c r="HLX86" s="165"/>
      <c r="HLY86" s="165"/>
      <c r="HLZ86" s="165"/>
      <c r="HMA86" s="165"/>
      <c r="HMB86" s="165"/>
      <c r="HMC86" s="165"/>
      <c r="HMD86" s="165"/>
      <c r="HME86" s="165"/>
      <c r="HMF86" s="165"/>
      <c r="HMG86" s="165"/>
      <c r="HMH86" s="165"/>
      <c r="HMI86" s="165"/>
      <c r="HMJ86" s="165"/>
      <c r="HMK86" s="165"/>
      <c r="HML86" s="165"/>
      <c r="HMM86" s="165"/>
      <c r="HMN86" s="165"/>
      <c r="HMO86" s="165"/>
      <c r="HMP86" s="165"/>
      <c r="HMQ86" s="165"/>
      <c r="HMR86" s="165"/>
      <c r="HMS86" s="165"/>
      <c r="HMT86" s="165"/>
      <c r="HMU86" s="165"/>
      <c r="HMV86" s="165"/>
      <c r="HMW86" s="165"/>
      <c r="HMX86" s="165"/>
      <c r="HMY86" s="165"/>
      <c r="HMZ86" s="165"/>
      <c r="HNA86" s="165"/>
      <c r="HNB86" s="165"/>
      <c r="HNC86" s="165"/>
      <c r="HND86" s="165"/>
      <c r="HNE86" s="165"/>
      <c r="HNF86" s="165"/>
      <c r="HNG86" s="165"/>
      <c r="HNH86" s="165"/>
      <c r="HNI86" s="165"/>
      <c r="HNJ86" s="165"/>
      <c r="HNK86" s="165"/>
      <c r="HNL86" s="165"/>
      <c r="HNM86" s="165"/>
      <c r="HNN86" s="165"/>
      <c r="HNO86" s="165"/>
      <c r="HNP86" s="165"/>
      <c r="HNQ86" s="165"/>
      <c r="HNR86" s="165"/>
      <c r="HNS86" s="165"/>
      <c r="HNT86" s="165"/>
      <c r="HNU86" s="165"/>
      <c r="HNV86" s="165"/>
      <c r="HNW86" s="165"/>
      <c r="HNX86" s="165"/>
      <c r="HNY86" s="165"/>
      <c r="HNZ86" s="165"/>
      <c r="HOA86" s="165"/>
      <c r="HOB86" s="165"/>
      <c r="HOC86" s="165"/>
      <c r="HOD86" s="165"/>
      <c r="HOE86" s="165"/>
      <c r="HOF86" s="165"/>
      <c r="HOG86" s="165"/>
      <c r="HOH86" s="165"/>
      <c r="HOI86" s="165"/>
      <c r="HOJ86" s="165"/>
      <c r="HOK86" s="165"/>
      <c r="HOL86" s="165"/>
      <c r="HOM86" s="165"/>
      <c r="HON86" s="165"/>
      <c r="HOO86" s="165"/>
      <c r="HOP86" s="165"/>
      <c r="HOQ86" s="165"/>
      <c r="HOR86" s="165"/>
      <c r="HOS86" s="165"/>
      <c r="HOT86" s="165"/>
      <c r="HOU86" s="165"/>
      <c r="HOV86" s="165"/>
      <c r="HOW86" s="165"/>
      <c r="HOX86" s="165"/>
      <c r="HOY86" s="165"/>
      <c r="HOZ86" s="165"/>
      <c r="HPA86" s="165"/>
      <c r="HPB86" s="165"/>
      <c r="HPC86" s="165"/>
      <c r="HPD86" s="165"/>
      <c r="HPE86" s="165"/>
      <c r="HPF86" s="165"/>
      <c r="HPG86" s="165"/>
      <c r="HPH86" s="165"/>
      <c r="HPI86" s="165"/>
      <c r="HPJ86" s="165"/>
      <c r="HPK86" s="165"/>
      <c r="HPL86" s="165"/>
      <c r="HPM86" s="165"/>
      <c r="HPN86" s="165"/>
      <c r="HPO86" s="165"/>
      <c r="HPP86" s="165"/>
      <c r="HPQ86" s="165"/>
      <c r="HPR86" s="165"/>
      <c r="HPS86" s="165"/>
      <c r="HPT86" s="165"/>
      <c r="HPU86" s="165"/>
      <c r="HPV86" s="165"/>
      <c r="HPW86" s="165"/>
      <c r="HPX86" s="165"/>
      <c r="HPY86" s="165"/>
      <c r="HPZ86" s="165"/>
      <c r="HQA86" s="165"/>
      <c r="HQB86" s="165"/>
      <c r="HQC86" s="165"/>
      <c r="HQD86" s="165"/>
      <c r="HQE86" s="165"/>
      <c r="HQF86" s="165"/>
      <c r="HQG86" s="165"/>
      <c r="HQH86" s="165"/>
      <c r="HQI86" s="165"/>
      <c r="HQJ86" s="165"/>
      <c r="HQK86" s="165"/>
      <c r="HQL86" s="165"/>
      <c r="HQM86" s="165"/>
      <c r="HQN86" s="165"/>
      <c r="HQO86" s="165"/>
      <c r="HQP86" s="165"/>
      <c r="HQQ86" s="165"/>
      <c r="HQR86" s="165"/>
      <c r="HQS86" s="165"/>
      <c r="HQT86" s="165"/>
      <c r="HQU86" s="165"/>
      <c r="HQV86" s="165"/>
      <c r="HQW86" s="165"/>
      <c r="HQX86" s="165"/>
      <c r="HQY86" s="165"/>
      <c r="HQZ86" s="165"/>
      <c r="HRA86" s="165"/>
      <c r="HRB86" s="165"/>
      <c r="HRC86" s="165"/>
      <c r="HRD86" s="165"/>
      <c r="HRE86" s="165"/>
      <c r="HRF86" s="165"/>
      <c r="HRG86" s="165"/>
      <c r="HRH86" s="165"/>
      <c r="HRI86" s="165"/>
      <c r="HRJ86" s="165"/>
      <c r="HRK86" s="165"/>
      <c r="HRL86" s="165"/>
      <c r="HRM86" s="165"/>
      <c r="HRN86" s="165"/>
      <c r="HRO86" s="165"/>
      <c r="HRP86" s="165"/>
      <c r="HRQ86" s="165"/>
      <c r="HRR86" s="165"/>
      <c r="HRS86" s="165"/>
      <c r="HRT86" s="165"/>
      <c r="HRU86" s="165"/>
      <c r="HRV86" s="165"/>
      <c r="HRW86" s="165"/>
      <c r="HRX86" s="165"/>
      <c r="HRY86" s="165"/>
      <c r="HRZ86" s="165"/>
      <c r="HSA86" s="165"/>
      <c r="HSB86" s="165"/>
      <c r="HSC86" s="165"/>
      <c r="HSD86" s="165"/>
      <c r="HSE86" s="165"/>
      <c r="HSF86" s="165"/>
      <c r="HSG86" s="165"/>
      <c r="HSH86" s="165"/>
      <c r="HSI86" s="165"/>
      <c r="HSJ86" s="165"/>
      <c r="HSK86" s="165"/>
      <c r="HSL86" s="165"/>
      <c r="HSM86" s="165"/>
      <c r="HSN86" s="165"/>
      <c r="HSO86" s="165"/>
      <c r="HSP86" s="165"/>
      <c r="HSQ86" s="165"/>
      <c r="HSR86" s="165"/>
      <c r="HSS86" s="165"/>
      <c r="HST86" s="165"/>
      <c r="HSU86" s="165"/>
      <c r="HSV86" s="165"/>
      <c r="HSW86" s="165"/>
      <c r="HSX86" s="165"/>
      <c r="HSY86" s="165"/>
      <c r="HSZ86" s="165"/>
      <c r="HTA86" s="165"/>
      <c r="HTB86" s="165"/>
      <c r="HTC86" s="165"/>
      <c r="HTD86" s="165"/>
      <c r="HTE86" s="165"/>
      <c r="HTF86" s="165"/>
      <c r="HTG86" s="165"/>
      <c r="HTH86" s="165"/>
      <c r="HTI86" s="165"/>
      <c r="HTJ86" s="165"/>
      <c r="HTK86" s="165"/>
      <c r="HTL86" s="165"/>
      <c r="HTM86" s="165"/>
      <c r="HTN86" s="165"/>
      <c r="HTO86" s="165"/>
      <c r="HTP86" s="165"/>
      <c r="HTQ86" s="165"/>
      <c r="HTR86" s="165"/>
      <c r="HTS86" s="165"/>
      <c r="HTT86" s="165"/>
      <c r="HTU86" s="165"/>
      <c r="HTV86" s="165"/>
      <c r="HTW86" s="165"/>
      <c r="HTX86" s="165"/>
      <c r="HTY86" s="165"/>
      <c r="HTZ86" s="165"/>
      <c r="HUA86" s="165"/>
      <c r="HUB86" s="165"/>
      <c r="HUC86" s="165"/>
      <c r="HUD86" s="165"/>
      <c r="HUE86" s="165"/>
      <c r="HUF86" s="165"/>
      <c r="HUG86" s="165"/>
      <c r="HUH86" s="165"/>
      <c r="HUI86" s="165"/>
      <c r="HUJ86" s="165"/>
      <c r="HUK86" s="165"/>
      <c r="HUL86" s="165"/>
      <c r="HUM86" s="165"/>
      <c r="HUN86" s="165"/>
      <c r="HUO86" s="165"/>
      <c r="HUP86" s="165"/>
      <c r="HUQ86" s="165"/>
      <c r="HUR86" s="165"/>
      <c r="HUS86" s="165"/>
      <c r="HUT86" s="165"/>
      <c r="HUU86" s="165"/>
      <c r="HUV86" s="165"/>
      <c r="HUW86" s="165"/>
      <c r="HUX86" s="165"/>
      <c r="HUY86" s="165"/>
      <c r="HUZ86" s="165"/>
      <c r="HVA86" s="165"/>
      <c r="HVB86" s="165"/>
      <c r="HVC86" s="165"/>
      <c r="HVD86" s="165"/>
      <c r="HVE86" s="165"/>
      <c r="HVF86" s="165"/>
      <c r="HVG86" s="165"/>
      <c r="HVH86" s="165"/>
      <c r="HVI86" s="165"/>
      <c r="HVJ86" s="165"/>
      <c r="HVK86" s="165"/>
      <c r="HVL86" s="165"/>
      <c r="HVM86" s="165"/>
      <c r="HVN86" s="165"/>
      <c r="HVO86" s="165"/>
      <c r="HVP86" s="165"/>
      <c r="HVQ86" s="165"/>
      <c r="HVR86" s="165"/>
      <c r="HVS86" s="165"/>
      <c r="HVT86" s="165"/>
      <c r="HVU86" s="165"/>
      <c r="HVV86" s="165"/>
      <c r="HVW86" s="165"/>
      <c r="HVX86" s="165"/>
      <c r="HVY86" s="165"/>
      <c r="HVZ86" s="165"/>
      <c r="HWA86" s="165"/>
      <c r="HWB86" s="165"/>
      <c r="HWC86" s="165"/>
      <c r="HWD86" s="165"/>
      <c r="HWE86" s="165"/>
      <c r="HWF86" s="165"/>
      <c r="HWG86" s="165"/>
      <c r="HWH86" s="165"/>
      <c r="HWI86" s="165"/>
      <c r="HWJ86" s="165"/>
      <c r="HWK86" s="165"/>
      <c r="HWL86" s="165"/>
      <c r="HWM86" s="165"/>
      <c r="HWN86" s="165"/>
      <c r="HWO86" s="165"/>
      <c r="HWP86" s="165"/>
      <c r="HWQ86" s="165"/>
      <c r="HWR86" s="165"/>
      <c r="HWS86" s="165"/>
      <c r="HWT86" s="165"/>
      <c r="HWU86" s="165"/>
      <c r="HWV86" s="165"/>
      <c r="HWW86" s="165"/>
      <c r="HWX86" s="165"/>
      <c r="HWY86" s="165"/>
      <c r="HWZ86" s="165"/>
      <c r="HXA86" s="165"/>
      <c r="HXB86" s="165"/>
      <c r="HXC86" s="165"/>
      <c r="HXD86" s="165"/>
      <c r="HXE86" s="165"/>
      <c r="HXF86" s="165"/>
      <c r="HXG86" s="165"/>
      <c r="HXH86" s="165"/>
      <c r="HXI86" s="165"/>
      <c r="HXJ86" s="165"/>
      <c r="HXK86" s="165"/>
      <c r="HXL86" s="165"/>
      <c r="HXM86" s="165"/>
      <c r="HXN86" s="165"/>
      <c r="HXO86" s="165"/>
      <c r="HXP86" s="165"/>
      <c r="HXQ86" s="165"/>
      <c r="HXR86" s="165"/>
      <c r="HXS86" s="165"/>
      <c r="HXT86" s="165"/>
      <c r="HXU86" s="165"/>
      <c r="HXV86" s="165"/>
      <c r="HXW86" s="165"/>
      <c r="HXX86" s="165"/>
      <c r="HXY86" s="165"/>
      <c r="HXZ86" s="165"/>
      <c r="HYA86" s="165"/>
      <c r="HYB86" s="165"/>
      <c r="HYC86" s="165"/>
      <c r="HYD86" s="165"/>
      <c r="HYE86" s="165"/>
      <c r="HYF86" s="165"/>
      <c r="HYG86" s="165"/>
      <c r="HYH86" s="165"/>
      <c r="HYI86" s="165"/>
      <c r="HYJ86" s="165"/>
      <c r="HYK86" s="165"/>
      <c r="HYL86" s="165"/>
      <c r="HYM86" s="165"/>
      <c r="HYN86" s="165"/>
      <c r="HYO86" s="165"/>
      <c r="HYP86" s="165"/>
      <c r="HYQ86" s="165"/>
      <c r="HYR86" s="165"/>
      <c r="HYS86" s="165"/>
      <c r="HYT86" s="165"/>
      <c r="HYU86" s="165"/>
      <c r="HYV86" s="165"/>
      <c r="HYW86" s="165"/>
      <c r="HYX86" s="165"/>
      <c r="HYY86" s="165"/>
      <c r="HYZ86" s="165"/>
      <c r="HZA86" s="165"/>
      <c r="HZB86" s="165"/>
      <c r="HZC86" s="165"/>
      <c r="HZD86" s="165"/>
      <c r="HZE86" s="165"/>
      <c r="HZF86" s="165"/>
      <c r="HZG86" s="165"/>
      <c r="HZH86" s="165"/>
      <c r="HZI86" s="165"/>
      <c r="HZJ86" s="165"/>
      <c r="HZK86" s="165"/>
      <c r="HZL86" s="165"/>
      <c r="HZM86" s="165"/>
      <c r="HZN86" s="165"/>
      <c r="HZO86" s="165"/>
      <c r="HZP86" s="165"/>
      <c r="HZQ86" s="165"/>
      <c r="HZR86" s="165"/>
      <c r="HZS86" s="165"/>
      <c r="HZT86" s="165"/>
      <c r="HZU86" s="165"/>
      <c r="HZV86" s="165"/>
      <c r="HZW86" s="165"/>
      <c r="HZX86" s="165"/>
      <c r="HZY86" s="165"/>
      <c r="HZZ86" s="165"/>
      <c r="IAA86" s="165"/>
      <c r="IAB86" s="165"/>
      <c r="IAC86" s="165"/>
      <c r="IAD86" s="165"/>
      <c r="IAE86" s="165"/>
      <c r="IAF86" s="165"/>
      <c r="IAG86" s="165"/>
      <c r="IAH86" s="165"/>
      <c r="IAI86" s="165"/>
      <c r="IAJ86" s="165"/>
      <c r="IAK86" s="165"/>
      <c r="IAL86" s="165"/>
      <c r="IAM86" s="165"/>
      <c r="IAN86" s="165"/>
      <c r="IAO86" s="165"/>
      <c r="IAP86" s="165"/>
      <c r="IAQ86" s="165"/>
      <c r="IAR86" s="165"/>
      <c r="IAS86" s="165"/>
      <c r="IAT86" s="165"/>
      <c r="IAU86" s="165"/>
      <c r="IAV86" s="165"/>
      <c r="IAW86" s="165"/>
      <c r="IAX86" s="165"/>
      <c r="IAY86" s="165"/>
      <c r="IAZ86" s="165"/>
      <c r="IBA86" s="165"/>
      <c r="IBB86" s="165"/>
      <c r="IBC86" s="165"/>
      <c r="IBD86" s="165"/>
      <c r="IBE86" s="165"/>
      <c r="IBF86" s="165"/>
      <c r="IBG86" s="165"/>
      <c r="IBH86" s="165"/>
      <c r="IBI86" s="165"/>
      <c r="IBJ86" s="165"/>
      <c r="IBK86" s="165"/>
      <c r="IBL86" s="165"/>
      <c r="IBM86" s="165"/>
      <c r="IBN86" s="165"/>
      <c r="IBO86" s="165"/>
      <c r="IBP86" s="165"/>
      <c r="IBQ86" s="165"/>
      <c r="IBR86" s="165"/>
      <c r="IBS86" s="165"/>
      <c r="IBT86" s="165"/>
      <c r="IBU86" s="165"/>
      <c r="IBV86" s="165"/>
      <c r="IBW86" s="165"/>
      <c r="IBX86" s="165"/>
      <c r="IBY86" s="165"/>
      <c r="IBZ86" s="165"/>
      <c r="ICA86" s="165"/>
      <c r="ICB86" s="165"/>
      <c r="ICC86" s="165"/>
      <c r="ICD86" s="165"/>
      <c r="ICE86" s="165"/>
      <c r="ICF86" s="165"/>
      <c r="ICG86" s="165"/>
      <c r="ICH86" s="165"/>
      <c r="ICI86" s="165"/>
      <c r="ICJ86" s="165"/>
      <c r="ICK86" s="165"/>
      <c r="ICL86" s="165"/>
      <c r="ICM86" s="165"/>
      <c r="ICN86" s="165"/>
      <c r="ICO86" s="165"/>
      <c r="ICP86" s="165"/>
      <c r="ICQ86" s="165"/>
      <c r="ICR86" s="165"/>
      <c r="ICS86" s="165"/>
      <c r="ICT86" s="165"/>
      <c r="ICU86" s="165"/>
      <c r="ICV86" s="165"/>
      <c r="ICW86" s="165"/>
      <c r="ICX86" s="165"/>
      <c r="ICY86" s="165"/>
      <c r="ICZ86" s="165"/>
      <c r="IDA86" s="165"/>
      <c r="IDB86" s="165"/>
      <c r="IDC86" s="165"/>
      <c r="IDD86" s="165"/>
      <c r="IDE86" s="165"/>
      <c r="IDF86" s="165"/>
      <c r="IDG86" s="165"/>
      <c r="IDH86" s="165"/>
      <c r="IDI86" s="165"/>
      <c r="IDJ86" s="165"/>
      <c r="IDK86" s="165"/>
      <c r="IDL86" s="165"/>
      <c r="IDM86" s="165"/>
      <c r="IDN86" s="165"/>
      <c r="IDO86" s="165"/>
      <c r="IDP86" s="165"/>
      <c r="IDQ86" s="165"/>
      <c r="IDR86" s="165"/>
      <c r="IDS86" s="165"/>
      <c r="IDT86" s="165"/>
      <c r="IDU86" s="165"/>
      <c r="IDV86" s="165"/>
      <c r="IDW86" s="165"/>
      <c r="IDX86" s="165"/>
      <c r="IDY86" s="165"/>
      <c r="IDZ86" s="165"/>
      <c r="IEA86" s="165"/>
      <c r="IEB86" s="165"/>
      <c r="IEC86" s="165"/>
      <c r="IED86" s="165"/>
      <c r="IEE86" s="165"/>
      <c r="IEF86" s="165"/>
      <c r="IEG86" s="165"/>
      <c r="IEH86" s="165"/>
      <c r="IEI86" s="165"/>
      <c r="IEJ86" s="165"/>
      <c r="IEK86" s="165"/>
      <c r="IEL86" s="165"/>
      <c r="IEM86" s="165"/>
      <c r="IEN86" s="165"/>
      <c r="IEO86" s="165"/>
      <c r="IEP86" s="165"/>
      <c r="IEQ86" s="165"/>
      <c r="IER86" s="165"/>
      <c r="IES86" s="165"/>
      <c r="IET86" s="165"/>
      <c r="IEU86" s="165"/>
      <c r="IEV86" s="165"/>
      <c r="IEW86" s="165"/>
      <c r="IEX86" s="165"/>
      <c r="IEY86" s="165"/>
      <c r="IEZ86" s="165"/>
      <c r="IFA86" s="165"/>
      <c r="IFB86" s="165"/>
      <c r="IFC86" s="165"/>
      <c r="IFD86" s="165"/>
      <c r="IFE86" s="165"/>
      <c r="IFF86" s="165"/>
      <c r="IFG86" s="165"/>
      <c r="IFH86" s="165"/>
      <c r="IFI86" s="165"/>
      <c r="IFJ86" s="165"/>
      <c r="IFK86" s="165"/>
      <c r="IFL86" s="165"/>
      <c r="IFM86" s="165"/>
      <c r="IFN86" s="165"/>
      <c r="IFO86" s="165"/>
      <c r="IFP86" s="165"/>
      <c r="IFQ86" s="165"/>
      <c r="IFR86" s="165"/>
      <c r="IFS86" s="165"/>
      <c r="IFT86" s="165"/>
      <c r="IFU86" s="165"/>
      <c r="IFV86" s="165"/>
      <c r="IFW86" s="165"/>
      <c r="IFX86" s="165"/>
      <c r="IFY86" s="165"/>
      <c r="IFZ86" s="165"/>
      <c r="IGA86" s="165"/>
      <c r="IGB86" s="165"/>
      <c r="IGC86" s="165"/>
      <c r="IGD86" s="165"/>
      <c r="IGE86" s="165"/>
      <c r="IGF86" s="165"/>
      <c r="IGG86" s="165"/>
      <c r="IGH86" s="165"/>
      <c r="IGI86" s="165"/>
      <c r="IGJ86" s="165"/>
      <c r="IGK86" s="165"/>
      <c r="IGL86" s="165"/>
      <c r="IGM86" s="165"/>
      <c r="IGN86" s="165"/>
      <c r="IGO86" s="165"/>
      <c r="IGP86" s="165"/>
      <c r="IGQ86" s="165"/>
      <c r="IGR86" s="165"/>
      <c r="IGS86" s="165"/>
      <c r="IGT86" s="165"/>
      <c r="IGU86" s="165"/>
      <c r="IGV86" s="165"/>
      <c r="IGW86" s="165"/>
      <c r="IGX86" s="165"/>
      <c r="IGY86" s="165"/>
      <c r="IGZ86" s="165"/>
      <c r="IHA86" s="165"/>
      <c r="IHB86" s="165"/>
      <c r="IHC86" s="165"/>
      <c r="IHD86" s="165"/>
      <c r="IHE86" s="165"/>
      <c r="IHF86" s="165"/>
      <c r="IHG86" s="165"/>
      <c r="IHH86" s="165"/>
      <c r="IHI86" s="165"/>
      <c r="IHJ86" s="165"/>
      <c r="IHK86" s="165"/>
      <c r="IHL86" s="165"/>
      <c r="IHM86" s="165"/>
      <c r="IHN86" s="165"/>
      <c r="IHO86" s="165"/>
      <c r="IHP86" s="165"/>
      <c r="IHQ86" s="165"/>
      <c r="IHR86" s="165"/>
      <c r="IHS86" s="165"/>
      <c r="IHT86" s="165"/>
      <c r="IHU86" s="165"/>
      <c r="IHV86" s="165"/>
      <c r="IHW86" s="165"/>
      <c r="IHX86" s="165"/>
      <c r="IHY86" s="165"/>
      <c r="IHZ86" s="165"/>
      <c r="IIA86" s="165"/>
      <c r="IIB86" s="165"/>
      <c r="IIC86" s="165"/>
      <c r="IID86" s="165"/>
      <c r="IIE86" s="165"/>
      <c r="IIF86" s="165"/>
      <c r="IIG86" s="165"/>
      <c r="IIH86" s="165"/>
      <c r="III86" s="165"/>
      <c r="IIJ86" s="165"/>
      <c r="IIK86" s="165"/>
      <c r="IIL86" s="165"/>
      <c r="IIM86" s="165"/>
      <c r="IIN86" s="165"/>
      <c r="IIO86" s="165"/>
      <c r="IIP86" s="165"/>
      <c r="IIQ86" s="165"/>
      <c r="IIR86" s="165"/>
      <c r="IIS86" s="165"/>
      <c r="IIT86" s="165"/>
      <c r="IIU86" s="165"/>
      <c r="IIV86" s="165"/>
      <c r="IIW86" s="165"/>
      <c r="IIX86" s="165"/>
      <c r="IIY86" s="165"/>
      <c r="IIZ86" s="165"/>
      <c r="IJA86" s="165"/>
      <c r="IJB86" s="165"/>
      <c r="IJC86" s="165"/>
      <c r="IJD86" s="165"/>
      <c r="IJE86" s="165"/>
      <c r="IJF86" s="165"/>
      <c r="IJG86" s="165"/>
      <c r="IJH86" s="165"/>
      <c r="IJI86" s="165"/>
      <c r="IJJ86" s="165"/>
      <c r="IJK86" s="165"/>
      <c r="IJL86" s="165"/>
      <c r="IJM86" s="165"/>
      <c r="IJN86" s="165"/>
      <c r="IJO86" s="165"/>
      <c r="IJP86" s="165"/>
      <c r="IJQ86" s="165"/>
      <c r="IJR86" s="165"/>
      <c r="IJS86" s="165"/>
      <c r="IJT86" s="165"/>
      <c r="IJU86" s="165"/>
      <c r="IJV86" s="165"/>
      <c r="IJW86" s="165"/>
      <c r="IJX86" s="165"/>
      <c r="IJY86" s="165"/>
      <c r="IJZ86" s="165"/>
      <c r="IKA86" s="165"/>
      <c r="IKB86" s="165"/>
      <c r="IKC86" s="165"/>
      <c r="IKD86" s="165"/>
      <c r="IKE86" s="165"/>
      <c r="IKF86" s="165"/>
      <c r="IKG86" s="165"/>
      <c r="IKH86" s="165"/>
      <c r="IKI86" s="165"/>
      <c r="IKJ86" s="165"/>
      <c r="IKK86" s="165"/>
      <c r="IKL86" s="165"/>
      <c r="IKM86" s="165"/>
      <c r="IKN86" s="165"/>
      <c r="IKO86" s="165"/>
      <c r="IKP86" s="165"/>
      <c r="IKQ86" s="165"/>
      <c r="IKR86" s="165"/>
      <c r="IKS86" s="165"/>
      <c r="IKT86" s="165"/>
      <c r="IKU86" s="165"/>
      <c r="IKV86" s="165"/>
      <c r="IKW86" s="165"/>
      <c r="IKX86" s="165"/>
      <c r="IKY86" s="165"/>
      <c r="IKZ86" s="165"/>
      <c r="ILA86" s="165"/>
      <c r="ILB86" s="165"/>
      <c r="ILC86" s="165"/>
      <c r="ILD86" s="165"/>
      <c r="ILE86" s="165"/>
      <c r="ILF86" s="165"/>
      <c r="ILG86" s="165"/>
      <c r="ILH86" s="165"/>
      <c r="ILI86" s="165"/>
      <c r="ILJ86" s="165"/>
      <c r="ILK86" s="165"/>
      <c r="ILL86" s="165"/>
      <c r="ILM86" s="165"/>
      <c r="ILN86" s="165"/>
      <c r="ILO86" s="165"/>
      <c r="ILP86" s="165"/>
      <c r="ILQ86" s="165"/>
      <c r="ILR86" s="165"/>
      <c r="ILS86" s="165"/>
      <c r="ILT86" s="165"/>
      <c r="ILU86" s="165"/>
      <c r="ILV86" s="165"/>
      <c r="ILW86" s="165"/>
      <c r="ILX86" s="165"/>
      <c r="ILY86" s="165"/>
      <c r="ILZ86" s="165"/>
      <c r="IMA86" s="165"/>
      <c r="IMB86" s="165"/>
      <c r="IMC86" s="165"/>
      <c r="IMD86" s="165"/>
      <c r="IME86" s="165"/>
      <c r="IMF86" s="165"/>
      <c r="IMG86" s="165"/>
      <c r="IMH86" s="165"/>
      <c r="IMI86" s="165"/>
      <c r="IMJ86" s="165"/>
      <c r="IMK86" s="165"/>
      <c r="IML86" s="165"/>
      <c r="IMM86" s="165"/>
      <c r="IMN86" s="165"/>
      <c r="IMO86" s="165"/>
      <c r="IMP86" s="165"/>
      <c r="IMQ86" s="165"/>
      <c r="IMR86" s="165"/>
      <c r="IMS86" s="165"/>
      <c r="IMT86" s="165"/>
      <c r="IMU86" s="165"/>
      <c r="IMV86" s="165"/>
      <c r="IMW86" s="165"/>
      <c r="IMX86" s="165"/>
      <c r="IMY86" s="165"/>
      <c r="IMZ86" s="165"/>
      <c r="INA86" s="165"/>
      <c r="INB86" s="165"/>
      <c r="INC86" s="165"/>
      <c r="IND86" s="165"/>
      <c r="INE86" s="165"/>
      <c r="INF86" s="165"/>
      <c r="ING86" s="165"/>
      <c r="INH86" s="165"/>
      <c r="INI86" s="165"/>
      <c r="INJ86" s="165"/>
      <c r="INK86" s="165"/>
      <c r="INL86" s="165"/>
      <c r="INM86" s="165"/>
      <c r="INN86" s="165"/>
      <c r="INO86" s="165"/>
      <c r="INP86" s="165"/>
      <c r="INQ86" s="165"/>
      <c r="INR86" s="165"/>
      <c r="INS86" s="165"/>
      <c r="INT86" s="165"/>
      <c r="INU86" s="165"/>
      <c r="INV86" s="165"/>
      <c r="INW86" s="165"/>
      <c r="INX86" s="165"/>
      <c r="INY86" s="165"/>
      <c r="INZ86" s="165"/>
      <c r="IOA86" s="165"/>
      <c r="IOB86" s="165"/>
      <c r="IOC86" s="165"/>
      <c r="IOD86" s="165"/>
      <c r="IOE86" s="165"/>
      <c r="IOF86" s="165"/>
      <c r="IOG86" s="165"/>
      <c r="IOH86" s="165"/>
      <c r="IOI86" s="165"/>
      <c r="IOJ86" s="165"/>
      <c r="IOK86" s="165"/>
      <c r="IOL86" s="165"/>
      <c r="IOM86" s="165"/>
      <c r="ION86" s="165"/>
      <c r="IOO86" s="165"/>
      <c r="IOP86" s="165"/>
      <c r="IOQ86" s="165"/>
      <c r="IOR86" s="165"/>
      <c r="IOS86" s="165"/>
      <c r="IOT86" s="165"/>
      <c r="IOU86" s="165"/>
      <c r="IOV86" s="165"/>
      <c r="IOW86" s="165"/>
      <c r="IOX86" s="165"/>
      <c r="IOY86" s="165"/>
      <c r="IOZ86" s="165"/>
      <c r="IPA86" s="165"/>
      <c r="IPB86" s="165"/>
      <c r="IPC86" s="165"/>
      <c r="IPD86" s="165"/>
      <c r="IPE86" s="165"/>
      <c r="IPF86" s="165"/>
      <c r="IPG86" s="165"/>
      <c r="IPH86" s="165"/>
      <c r="IPI86" s="165"/>
      <c r="IPJ86" s="165"/>
      <c r="IPK86" s="165"/>
      <c r="IPL86" s="165"/>
      <c r="IPM86" s="165"/>
      <c r="IPN86" s="165"/>
      <c r="IPO86" s="165"/>
      <c r="IPP86" s="165"/>
      <c r="IPQ86" s="165"/>
      <c r="IPR86" s="165"/>
      <c r="IPS86" s="165"/>
      <c r="IPT86" s="165"/>
      <c r="IPU86" s="165"/>
      <c r="IPV86" s="165"/>
      <c r="IPW86" s="165"/>
      <c r="IPX86" s="165"/>
      <c r="IPY86" s="165"/>
      <c r="IPZ86" s="165"/>
      <c r="IQA86" s="165"/>
      <c r="IQB86" s="165"/>
      <c r="IQC86" s="165"/>
      <c r="IQD86" s="165"/>
      <c r="IQE86" s="165"/>
      <c r="IQF86" s="165"/>
      <c r="IQG86" s="165"/>
      <c r="IQH86" s="165"/>
      <c r="IQI86" s="165"/>
      <c r="IQJ86" s="165"/>
      <c r="IQK86" s="165"/>
      <c r="IQL86" s="165"/>
      <c r="IQM86" s="165"/>
      <c r="IQN86" s="165"/>
      <c r="IQO86" s="165"/>
      <c r="IQP86" s="165"/>
      <c r="IQQ86" s="165"/>
      <c r="IQR86" s="165"/>
      <c r="IQS86" s="165"/>
      <c r="IQT86" s="165"/>
      <c r="IQU86" s="165"/>
      <c r="IQV86" s="165"/>
      <c r="IQW86" s="165"/>
      <c r="IQX86" s="165"/>
      <c r="IQY86" s="165"/>
      <c r="IQZ86" s="165"/>
      <c r="IRA86" s="165"/>
      <c r="IRB86" s="165"/>
      <c r="IRC86" s="165"/>
      <c r="IRD86" s="165"/>
      <c r="IRE86" s="165"/>
      <c r="IRF86" s="165"/>
      <c r="IRG86" s="165"/>
      <c r="IRH86" s="165"/>
      <c r="IRI86" s="165"/>
      <c r="IRJ86" s="165"/>
      <c r="IRK86" s="165"/>
      <c r="IRL86" s="165"/>
      <c r="IRM86" s="165"/>
      <c r="IRN86" s="165"/>
      <c r="IRO86" s="165"/>
      <c r="IRP86" s="165"/>
      <c r="IRQ86" s="165"/>
      <c r="IRR86" s="165"/>
      <c r="IRS86" s="165"/>
      <c r="IRT86" s="165"/>
      <c r="IRU86" s="165"/>
      <c r="IRV86" s="165"/>
      <c r="IRW86" s="165"/>
      <c r="IRX86" s="165"/>
      <c r="IRY86" s="165"/>
      <c r="IRZ86" s="165"/>
      <c r="ISA86" s="165"/>
      <c r="ISB86" s="165"/>
      <c r="ISC86" s="165"/>
      <c r="ISD86" s="165"/>
      <c r="ISE86" s="165"/>
      <c r="ISF86" s="165"/>
      <c r="ISG86" s="165"/>
      <c r="ISH86" s="165"/>
      <c r="ISI86" s="165"/>
      <c r="ISJ86" s="165"/>
      <c r="ISK86" s="165"/>
      <c r="ISL86" s="165"/>
      <c r="ISM86" s="165"/>
      <c r="ISN86" s="165"/>
      <c r="ISO86" s="165"/>
      <c r="ISP86" s="165"/>
      <c r="ISQ86" s="165"/>
      <c r="ISR86" s="165"/>
      <c r="ISS86" s="165"/>
      <c r="IST86" s="165"/>
      <c r="ISU86" s="165"/>
      <c r="ISV86" s="165"/>
      <c r="ISW86" s="165"/>
      <c r="ISX86" s="165"/>
      <c r="ISY86" s="165"/>
      <c r="ISZ86" s="165"/>
      <c r="ITA86" s="165"/>
      <c r="ITB86" s="165"/>
      <c r="ITC86" s="165"/>
      <c r="ITD86" s="165"/>
      <c r="ITE86" s="165"/>
      <c r="ITF86" s="165"/>
      <c r="ITG86" s="165"/>
      <c r="ITH86" s="165"/>
      <c r="ITI86" s="165"/>
      <c r="ITJ86" s="165"/>
      <c r="ITK86" s="165"/>
      <c r="ITL86" s="165"/>
      <c r="ITM86" s="165"/>
      <c r="ITN86" s="165"/>
      <c r="ITO86" s="165"/>
      <c r="ITP86" s="165"/>
      <c r="ITQ86" s="165"/>
      <c r="ITR86" s="165"/>
      <c r="ITS86" s="165"/>
      <c r="ITT86" s="165"/>
      <c r="ITU86" s="165"/>
      <c r="ITV86" s="165"/>
      <c r="ITW86" s="165"/>
      <c r="ITX86" s="165"/>
      <c r="ITY86" s="165"/>
      <c r="ITZ86" s="165"/>
      <c r="IUA86" s="165"/>
      <c r="IUB86" s="165"/>
      <c r="IUC86" s="165"/>
      <c r="IUD86" s="165"/>
      <c r="IUE86" s="165"/>
      <c r="IUF86" s="165"/>
      <c r="IUG86" s="165"/>
      <c r="IUH86" s="165"/>
      <c r="IUI86" s="165"/>
      <c r="IUJ86" s="165"/>
      <c r="IUK86" s="165"/>
      <c r="IUL86" s="165"/>
      <c r="IUM86" s="165"/>
      <c r="IUN86" s="165"/>
      <c r="IUO86" s="165"/>
      <c r="IUP86" s="165"/>
      <c r="IUQ86" s="165"/>
      <c r="IUR86" s="165"/>
      <c r="IUS86" s="165"/>
      <c r="IUT86" s="165"/>
      <c r="IUU86" s="165"/>
      <c r="IUV86" s="165"/>
      <c r="IUW86" s="165"/>
      <c r="IUX86" s="165"/>
      <c r="IUY86" s="165"/>
      <c r="IUZ86" s="165"/>
      <c r="IVA86" s="165"/>
      <c r="IVB86" s="165"/>
      <c r="IVC86" s="165"/>
      <c r="IVD86" s="165"/>
      <c r="IVE86" s="165"/>
      <c r="IVF86" s="165"/>
      <c r="IVG86" s="165"/>
      <c r="IVH86" s="165"/>
      <c r="IVI86" s="165"/>
      <c r="IVJ86" s="165"/>
      <c r="IVK86" s="165"/>
      <c r="IVL86" s="165"/>
      <c r="IVM86" s="165"/>
      <c r="IVN86" s="165"/>
      <c r="IVO86" s="165"/>
      <c r="IVP86" s="165"/>
      <c r="IVQ86" s="165"/>
      <c r="IVR86" s="165"/>
      <c r="IVS86" s="165"/>
      <c r="IVT86" s="165"/>
      <c r="IVU86" s="165"/>
      <c r="IVV86" s="165"/>
      <c r="IVW86" s="165"/>
      <c r="IVX86" s="165"/>
      <c r="IVY86" s="165"/>
      <c r="IVZ86" s="165"/>
      <c r="IWA86" s="165"/>
      <c r="IWB86" s="165"/>
      <c r="IWC86" s="165"/>
      <c r="IWD86" s="165"/>
      <c r="IWE86" s="165"/>
      <c r="IWF86" s="165"/>
      <c r="IWG86" s="165"/>
      <c r="IWH86" s="165"/>
      <c r="IWI86" s="165"/>
      <c r="IWJ86" s="165"/>
      <c r="IWK86" s="165"/>
      <c r="IWL86" s="165"/>
      <c r="IWM86" s="165"/>
      <c r="IWN86" s="165"/>
      <c r="IWO86" s="165"/>
      <c r="IWP86" s="165"/>
      <c r="IWQ86" s="165"/>
      <c r="IWR86" s="165"/>
      <c r="IWS86" s="165"/>
      <c r="IWT86" s="165"/>
      <c r="IWU86" s="165"/>
      <c r="IWV86" s="165"/>
      <c r="IWW86" s="165"/>
      <c r="IWX86" s="165"/>
      <c r="IWY86" s="165"/>
      <c r="IWZ86" s="165"/>
      <c r="IXA86" s="165"/>
      <c r="IXB86" s="165"/>
      <c r="IXC86" s="165"/>
      <c r="IXD86" s="165"/>
      <c r="IXE86" s="165"/>
      <c r="IXF86" s="165"/>
      <c r="IXG86" s="165"/>
      <c r="IXH86" s="165"/>
      <c r="IXI86" s="165"/>
      <c r="IXJ86" s="165"/>
      <c r="IXK86" s="165"/>
      <c r="IXL86" s="165"/>
      <c r="IXM86" s="165"/>
      <c r="IXN86" s="165"/>
      <c r="IXO86" s="165"/>
      <c r="IXP86" s="165"/>
      <c r="IXQ86" s="165"/>
      <c r="IXR86" s="165"/>
      <c r="IXS86" s="165"/>
      <c r="IXT86" s="165"/>
      <c r="IXU86" s="165"/>
      <c r="IXV86" s="165"/>
      <c r="IXW86" s="165"/>
      <c r="IXX86" s="165"/>
      <c r="IXY86" s="165"/>
      <c r="IXZ86" s="165"/>
      <c r="IYA86" s="165"/>
      <c r="IYB86" s="165"/>
      <c r="IYC86" s="165"/>
      <c r="IYD86" s="165"/>
      <c r="IYE86" s="165"/>
      <c r="IYF86" s="165"/>
      <c r="IYG86" s="165"/>
      <c r="IYH86" s="165"/>
      <c r="IYI86" s="165"/>
      <c r="IYJ86" s="165"/>
      <c r="IYK86" s="165"/>
      <c r="IYL86" s="165"/>
      <c r="IYM86" s="165"/>
      <c r="IYN86" s="165"/>
      <c r="IYO86" s="165"/>
      <c r="IYP86" s="165"/>
      <c r="IYQ86" s="165"/>
      <c r="IYR86" s="165"/>
      <c r="IYS86" s="165"/>
      <c r="IYT86" s="165"/>
      <c r="IYU86" s="165"/>
      <c r="IYV86" s="165"/>
      <c r="IYW86" s="165"/>
      <c r="IYX86" s="165"/>
      <c r="IYY86" s="165"/>
      <c r="IYZ86" s="165"/>
      <c r="IZA86" s="165"/>
      <c r="IZB86" s="165"/>
      <c r="IZC86" s="165"/>
      <c r="IZD86" s="165"/>
      <c r="IZE86" s="165"/>
      <c r="IZF86" s="165"/>
      <c r="IZG86" s="165"/>
      <c r="IZH86" s="165"/>
      <c r="IZI86" s="165"/>
      <c r="IZJ86" s="165"/>
      <c r="IZK86" s="165"/>
      <c r="IZL86" s="165"/>
      <c r="IZM86" s="165"/>
      <c r="IZN86" s="165"/>
      <c r="IZO86" s="165"/>
      <c r="IZP86" s="165"/>
      <c r="IZQ86" s="165"/>
      <c r="IZR86" s="165"/>
      <c r="IZS86" s="165"/>
      <c r="IZT86" s="165"/>
      <c r="IZU86" s="165"/>
      <c r="IZV86" s="165"/>
      <c r="IZW86" s="165"/>
      <c r="IZX86" s="165"/>
      <c r="IZY86" s="165"/>
      <c r="IZZ86" s="165"/>
      <c r="JAA86" s="165"/>
      <c r="JAB86" s="165"/>
      <c r="JAC86" s="165"/>
      <c r="JAD86" s="165"/>
      <c r="JAE86" s="165"/>
      <c r="JAF86" s="165"/>
      <c r="JAG86" s="165"/>
      <c r="JAH86" s="165"/>
      <c r="JAI86" s="165"/>
      <c r="JAJ86" s="165"/>
      <c r="JAK86" s="165"/>
      <c r="JAL86" s="165"/>
      <c r="JAM86" s="165"/>
      <c r="JAN86" s="165"/>
      <c r="JAO86" s="165"/>
      <c r="JAP86" s="165"/>
      <c r="JAQ86" s="165"/>
      <c r="JAR86" s="165"/>
      <c r="JAS86" s="165"/>
      <c r="JAT86" s="165"/>
      <c r="JAU86" s="165"/>
      <c r="JAV86" s="165"/>
      <c r="JAW86" s="165"/>
      <c r="JAX86" s="165"/>
      <c r="JAY86" s="165"/>
      <c r="JAZ86" s="165"/>
      <c r="JBA86" s="165"/>
      <c r="JBB86" s="165"/>
      <c r="JBC86" s="165"/>
      <c r="JBD86" s="165"/>
      <c r="JBE86" s="165"/>
      <c r="JBF86" s="165"/>
      <c r="JBG86" s="165"/>
      <c r="JBH86" s="165"/>
      <c r="JBI86" s="165"/>
      <c r="JBJ86" s="165"/>
      <c r="JBK86" s="165"/>
      <c r="JBL86" s="165"/>
      <c r="JBM86" s="165"/>
      <c r="JBN86" s="165"/>
      <c r="JBO86" s="165"/>
      <c r="JBP86" s="165"/>
      <c r="JBQ86" s="165"/>
      <c r="JBR86" s="165"/>
      <c r="JBS86" s="165"/>
      <c r="JBT86" s="165"/>
      <c r="JBU86" s="165"/>
      <c r="JBV86" s="165"/>
      <c r="JBW86" s="165"/>
      <c r="JBX86" s="165"/>
      <c r="JBY86" s="165"/>
      <c r="JBZ86" s="165"/>
      <c r="JCA86" s="165"/>
      <c r="JCB86" s="165"/>
      <c r="JCC86" s="165"/>
      <c r="JCD86" s="165"/>
      <c r="JCE86" s="165"/>
      <c r="JCF86" s="165"/>
      <c r="JCG86" s="165"/>
      <c r="JCH86" s="165"/>
      <c r="JCI86" s="165"/>
      <c r="JCJ86" s="165"/>
      <c r="JCK86" s="165"/>
      <c r="JCL86" s="165"/>
      <c r="JCM86" s="165"/>
      <c r="JCN86" s="165"/>
      <c r="JCO86" s="165"/>
      <c r="JCP86" s="165"/>
      <c r="JCQ86" s="165"/>
      <c r="JCR86" s="165"/>
      <c r="JCS86" s="165"/>
      <c r="JCT86" s="165"/>
      <c r="JCU86" s="165"/>
      <c r="JCV86" s="165"/>
      <c r="JCW86" s="165"/>
      <c r="JCX86" s="165"/>
      <c r="JCY86" s="165"/>
      <c r="JCZ86" s="165"/>
      <c r="JDA86" s="165"/>
      <c r="JDB86" s="165"/>
      <c r="JDC86" s="165"/>
      <c r="JDD86" s="165"/>
      <c r="JDE86" s="165"/>
      <c r="JDF86" s="165"/>
      <c r="JDG86" s="165"/>
      <c r="JDH86" s="165"/>
      <c r="JDI86" s="165"/>
      <c r="JDJ86" s="165"/>
      <c r="JDK86" s="165"/>
      <c r="JDL86" s="165"/>
      <c r="JDM86" s="165"/>
      <c r="JDN86" s="165"/>
      <c r="JDO86" s="165"/>
      <c r="JDP86" s="165"/>
      <c r="JDQ86" s="165"/>
      <c r="JDR86" s="165"/>
      <c r="JDS86" s="165"/>
      <c r="JDT86" s="165"/>
      <c r="JDU86" s="165"/>
      <c r="JDV86" s="165"/>
      <c r="JDW86" s="165"/>
      <c r="JDX86" s="165"/>
      <c r="JDY86" s="165"/>
      <c r="JDZ86" s="165"/>
      <c r="JEA86" s="165"/>
      <c r="JEB86" s="165"/>
      <c r="JEC86" s="165"/>
      <c r="JED86" s="165"/>
      <c r="JEE86" s="165"/>
      <c r="JEF86" s="165"/>
      <c r="JEG86" s="165"/>
      <c r="JEH86" s="165"/>
      <c r="JEI86" s="165"/>
      <c r="JEJ86" s="165"/>
      <c r="JEK86" s="165"/>
      <c r="JEL86" s="165"/>
      <c r="JEM86" s="165"/>
      <c r="JEN86" s="165"/>
      <c r="JEO86" s="165"/>
      <c r="JEP86" s="165"/>
      <c r="JEQ86" s="165"/>
      <c r="JER86" s="165"/>
      <c r="JES86" s="165"/>
      <c r="JET86" s="165"/>
      <c r="JEU86" s="165"/>
      <c r="JEV86" s="165"/>
      <c r="JEW86" s="165"/>
      <c r="JEX86" s="165"/>
      <c r="JEY86" s="165"/>
      <c r="JEZ86" s="165"/>
      <c r="JFA86" s="165"/>
      <c r="JFB86" s="165"/>
      <c r="JFC86" s="165"/>
      <c r="JFD86" s="165"/>
      <c r="JFE86" s="165"/>
      <c r="JFF86" s="165"/>
      <c r="JFG86" s="165"/>
      <c r="JFH86" s="165"/>
      <c r="JFI86" s="165"/>
      <c r="JFJ86" s="165"/>
      <c r="JFK86" s="165"/>
      <c r="JFL86" s="165"/>
      <c r="JFM86" s="165"/>
      <c r="JFN86" s="165"/>
      <c r="JFO86" s="165"/>
      <c r="JFP86" s="165"/>
      <c r="JFQ86" s="165"/>
      <c r="JFR86" s="165"/>
      <c r="JFS86" s="165"/>
      <c r="JFT86" s="165"/>
      <c r="JFU86" s="165"/>
      <c r="JFV86" s="165"/>
      <c r="JFW86" s="165"/>
      <c r="JFX86" s="165"/>
      <c r="JFY86" s="165"/>
      <c r="JFZ86" s="165"/>
      <c r="JGA86" s="165"/>
      <c r="JGB86" s="165"/>
      <c r="JGC86" s="165"/>
      <c r="JGD86" s="165"/>
      <c r="JGE86" s="165"/>
      <c r="JGF86" s="165"/>
      <c r="JGG86" s="165"/>
      <c r="JGH86" s="165"/>
      <c r="JGI86" s="165"/>
      <c r="JGJ86" s="165"/>
      <c r="JGK86" s="165"/>
      <c r="JGL86" s="165"/>
      <c r="JGM86" s="165"/>
      <c r="JGN86" s="165"/>
      <c r="JGO86" s="165"/>
      <c r="JGP86" s="165"/>
      <c r="JGQ86" s="165"/>
      <c r="JGR86" s="165"/>
      <c r="JGS86" s="165"/>
      <c r="JGT86" s="165"/>
      <c r="JGU86" s="165"/>
      <c r="JGV86" s="165"/>
      <c r="JGW86" s="165"/>
      <c r="JGX86" s="165"/>
      <c r="JGY86" s="165"/>
      <c r="JGZ86" s="165"/>
      <c r="JHA86" s="165"/>
      <c r="JHB86" s="165"/>
      <c r="JHC86" s="165"/>
      <c r="JHD86" s="165"/>
      <c r="JHE86" s="165"/>
      <c r="JHF86" s="165"/>
      <c r="JHG86" s="165"/>
      <c r="JHH86" s="165"/>
      <c r="JHI86" s="165"/>
      <c r="JHJ86" s="165"/>
      <c r="JHK86" s="165"/>
      <c r="JHL86" s="165"/>
      <c r="JHM86" s="165"/>
      <c r="JHN86" s="165"/>
      <c r="JHO86" s="165"/>
      <c r="JHP86" s="165"/>
      <c r="JHQ86" s="165"/>
      <c r="JHR86" s="165"/>
      <c r="JHS86" s="165"/>
      <c r="JHT86" s="165"/>
      <c r="JHU86" s="165"/>
      <c r="JHV86" s="165"/>
      <c r="JHW86" s="165"/>
      <c r="JHX86" s="165"/>
      <c r="JHY86" s="165"/>
      <c r="JHZ86" s="165"/>
      <c r="JIA86" s="165"/>
      <c r="JIB86" s="165"/>
      <c r="JIC86" s="165"/>
      <c r="JID86" s="165"/>
      <c r="JIE86" s="165"/>
      <c r="JIF86" s="165"/>
      <c r="JIG86" s="165"/>
      <c r="JIH86" s="165"/>
      <c r="JII86" s="165"/>
      <c r="JIJ86" s="165"/>
      <c r="JIK86" s="165"/>
      <c r="JIL86" s="165"/>
      <c r="JIM86" s="165"/>
      <c r="JIN86" s="165"/>
      <c r="JIO86" s="165"/>
      <c r="JIP86" s="165"/>
      <c r="JIQ86" s="165"/>
      <c r="JIR86" s="165"/>
      <c r="JIS86" s="165"/>
      <c r="JIT86" s="165"/>
      <c r="JIU86" s="165"/>
      <c r="JIV86" s="165"/>
      <c r="JIW86" s="165"/>
      <c r="JIX86" s="165"/>
      <c r="JIY86" s="165"/>
      <c r="JIZ86" s="165"/>
      <c r="JJA86" s="165"/>
      <c r="JJB86" s="165"/>
      <c r="JJC86" s="165"/>
      <c r="JJD86" s="165"/>
      <c r="JJE86" s="165"/>
      <c r="JJF86" s="165"/>
      <c r="JJG86" s="165"/>
      <c r="JJH86" s="165"/>
      <c r="JJI86" s="165"/>
      <c r="JJJ86" s="165"/>
      <c r="JJK86" s="165"/>
      <c r="JJL86" s="165"/>
      <c r="JJM86" s="165"/>
      <c r="JJN86" s="165"/>
      <c r="JJO86" s="165"/>
      <c r="JJP86" s="165"/>
      <c r="JJQ86" s="165"/>
      <c r="JJR86" s="165"/>
      <c r="JJS86" s="165"/>
      <c r="JJT86" s="165"/>
      <c r="JJU86" s="165"/>
      <c r="JJV86" s="165"/>
      <c r="JJW86" s="165"/>
      <c r="JJX86" s="165"/>
      <c r="JJY86" s="165"/>
      <c r="JJZ86" s="165"/>
      <c r="JKA86" s="165"/>
      <c r="JKB86" s="165"/>
      <c r="JKC86" s="165"/>
      <c r="JKD86" s="165"/>
      <c r="JKE86" s="165"/>
      <c r="JKF86" s="165"/>
      <c r="JKG86" s="165"/>
      <c r="JKH86" s="165"/>
      <c r="JKI86" s="165"/>
      <c r="JKJ86" s="165"/>
      <c r="JKK86" s="165"/>
      <c r="JKL86" s="165"/>
      <c r="JKM86" s="165"/>
      <c r="JKN86" s="165"/>
      <c r="JKO86" s="165"/>
      <c r="JKP86" s="165"/>
      <c r="JKQ86" s="165"/>
      <c r="JKR86" s="165"/>
      <c r="JKS86" s="165"/>
      <c r="JKT86" s="165"/>
      <c r="JKU86" s="165"/>
      <c r="JKV86" s="165"/>
      <c r="JKW86" s="165"/>
      <c r="JKX86" s="165"/>
      <c r="JKY86" s="165"/>
      <c r="JKZ86" s="165"/>
      <c r="JLA86" s="165"/>
      <c r="JLB86" s="165"/>
      <c r="JLC86" s="165"/>
      <c r="JLD86" s="165"/>
      <c r="JLE86" s="165"/>
      <c r="JLF86" s="165"/>
      <c r="JLG86" s="165"/>
      <c r="JLH86" s="165"/>
      <c r="JLI86" s="165"/>
      <c r="JLJ86" s="165"/>
      <c r="JLK86" s="165"/>
      <c r="JLL86" s="165"/>
      <c r="JLM86" s="165"/>
      <c r="JLN86" s="165"/>
      <c r="JLO86" s="165"/>
      <c r="JLP86" s="165"/>
      <c r="JLQ86" s="165"/>
      <c r="JLR86" s="165"/>
      <c r="JLS86" s="165"/>
      <c r="JLT86" s="165"/>
      <c r="JLU86" s="165"/>
      <c r="JLV86" s="165"/>
      <c r="JLW86" s="165"/>
      <c r="JLX86" s="165"/>
      <c r="JLY86" s="165"/>
      <c r="JLZ86" s="165"/>
      <c r="JMA86" s="165"/>
      <c r="JMB86" s="165"/>
      <c r="JMC86" s="165"/>
      <c r="JMD86" s="165"/>
      <c r="JME86" s="165"/>
      <c r="JMF86" s="165"/>
      <c r="JMG86" s="165"/>
      <c r="JMH86" s="165"/>
      <c r="JMI86" s="165"/>
      <c r="JMJ86" s="165"/>
      <c r="JMK86" s="165"/>
      <c r="JML86" s="165"/>
      <c r="JMM86" s="165"/>
      <c r="JMN86" s="165"/>
      <c r="JMO86" s="165"/>
      <c r="JMP86" s="165"/>
      <c r="JMQ86" s="165"/>
      <c r="JMR86" s="165"/>
      <c r="JMS86" s="165"/>
      <c r="JMT86" s="165"/>
      <c r="JMU86" s="165"/>
      <c r="JMV86" s="165"/>
      <c r="JMW86" s="165"/>
      <c r="JMX86" s="165"/>
      <c r="JMY86" s="165"/>
      <c r="JMZ86" s="165"/>
      <c r="JNA86" s="165"/>
      <c r="JNB86" s="165"/>
      <c r="JNC86" s="165"/>
      <c r="JND86" s="165"/>
      <c r="JNE86" s="165"/>
      <c r="JNF86" s="165"/>
      <c r="JNG86" s="165"/>
      <c r="JNH86" s="165"/>
      <c r="JNI86" s="165"/>
      <c r="JNJ86" s="165"/>
      <c r="JNK86" s="165"/>
      <c r="JNL86" s="165"/>
      <c r="JNM86" s="165"/>
      <c r="JNN86" s="165"/>
      <c r="JNO86" s="165"/>
      <c r="JNP86" s="165"/>
      <c r="JNQ86" s="165"/>
      <c r="JNR86" s="165"/>
      <c r="JNS86" s="165"/>
      <c r="JNT86" s="165"/>
      <c r="JNU86" s="165"/>
      <c r="JNV86" s="165"/>
      <c r="JNW86" s="165"/>
      <c r="JNX86" s="165"/>
      <c r="JNY86" s="165"/>
      <c r="JNZ86" s="165"/>
      <c r="JOA86" s="165"/>
      <c r="JOB86" s="165"/>
      <c r="JOC86" s="165"/>
      <c r="JOD86" s="165"/>
      <c r="JOE86" s="165"/>
      <c r="JOF86" s="165"/>
      <c r="JOG86" s="165"/>
      <c r="JOH86" s="165"/>
      <c r="JOI86" s="165"/>
      <c r="JOJ86" s="165"/>
      <c r="JOK86" s="165"/>
      <c r="JOL86" s="165"/>
      <c r="JOM86" s="165"/>
      <c r="JON86" s="165"/>
      <c r="JOO86" s="165"/>
      <c r="JOP86" s="165"/>
      <c r="JOQ86" s="165"/>
      <c r="JOR86" s="165"/>
      <c r="JOS86" s="165"/>
      <c r="JOT86" s="165"/>
      <c r="JOU86" s="165"/>
      <c r="JOV86" s="165"/>
      <c r="JOW86" s="165"/>
      <c r="JOX86" s="165"/>
      <c r="JOY86" s="165"/>
      <c r="JOZ86" s="165"/>
      <c r="JPA86" s="165"/>
      <c r="JPB86" s="165"/>
      <c r="JPC86" s="165"/>
      <c r="JPD86" s="165"/>
      <c r="JPE86" s="165"/>
      <c r="JPF86" s="165"/>
      <c r="JPG86" s="165"/>
      <c r="JPH86" s="165"/>
      <c r="JPI86" s="165"/>
      <c r="JPJ86" s="165"/>
      <c r="JPK86" s="165"/>
      <c r="JPL86" s="165"/>
      <c r="JPM86" s="165"/>
      <c r="JPN86" s="165"/>
      <c r="JPO86" s="165"/>
      <c r="JPP86" s="165"/>
      <c r="JPQ86" s="165"/>
      <c r="JPR86" s="165"/>
      <c r="JPS86" s="165"/>
      <c r="JPT86" s="165"/>
      <c r="JPU86" s="165"/>
      <c r="JPV86" s="165"/>
      <c r="JPW86" s="165"/>
      <c r="JPX86" s="165"/>
      <c r="JPY86" s="165"/>
      <c r="JPZ86" s="165"/>
      <c r="JQA86" s="165"/>
      <c r="JQB86" s="165"/>
      <c r="JQC86" s="165"/>
      <c r="JQD86" s="165"/>
      <c r="JQE86" s="165"/>
      <c r="JQF86" s="165"/>
      <c r="JQG86" s="165"/>
      <c r="JQH86" s="165"/>
      <c r="JQI86" s="165"/>
      <c r="JQJ86" s="165"/>
      <c r="JQK86" s="165"/>
      <c r="JQL86" s="165"/>
      <c r="JQM86" s="165"/>
      <c r="JQN86" s="165"/>
      <c r="JQO86" s="165"/>
      <c r="JQP86" s="165"/>
      <c r="JQQ86" s="165"/>
      <c r="JQR86" s="165"/>
      <c r="JQS86" s="165"/>
      <c r="JQT86" s="165"/>
      <c r="JQU86" s="165"/>
      <c r="JQV86" s="165"/>
      <c r="JQW86" s="165"/>
      <c r="JQX86" s="165"/>
      <c r="JQY86" s="165"/>
      <c r="JQZ86" s="165"/>
      <c r="JRA86" s="165"/>
      <c r="JRB86" s="165"/>
      <c r="JRC86" s="165"/>
      <c r="JRD86" s="165"/>
      <c r="JRE86" s="165"/>
      <c r="JRF86" s="165"/>
      <c r="JRG86" s="165"/>
      <c r="JRH86" s="165"/>
      <c r="JRI86" s="165"/>
      <c r="JRJ86" s="165"/>
      <c r="JRK86" s="165"/>
      <c r="JRL86" s="165"/>
      <c r="JRM86" s="165"/>
      <c r="JRN86" s="165"/>
      <c r="JRO86" s="165"/>
      <c r="JRP86" s="165"/>
      <c r="JRQ86" s="165"/>
      <c r="JRR86" s="165"/>
      <c r="JRS86" s="165"/>
      <c r="JRT86" s="165"/>
      <c r="JRU86" s="165"/>
      <c r="JRV86" s="165"/>
      <c r="JRW86" s="165"/>
      <c r="JRX86" s="165"/>
      <c r="JRY86" s="165"/>
      <c r="JRZ86" s="165"/>
      <c r="JSA86" s="165"/>
      <c r="JSB86" s="165"/>
      <c r="JSC86" s="165"/>
      <c r="JSD86" s="165"/>
      <c r="JSE86" s="165"/>
      <c r="JSF86" s="165"/>
      <c r="JSG86" s="165"/>
      <c r="JSH86" s="165"/>
      <c r="JSI86" s="165"/>
      <c r="JSJ86" s="165"/>
      <c r="JSK86" s="165"/>
      <c r="JSL86" s="165"/>
      <c r="JSM86" s="165"/>
      <c r="JSN86" s="165"/>
      <c r="JSO86" s="165"/>
      <c r="JSP86" s="165"/>
      <c r="JSQ86" s="165"/>
      <c r="JSR86" s="165"/>
      <c r="JSS86" s="165"/>
      <c r="JST86" s="165"/>
      <c r="JSU86" s="165"/>
      <c r="JSV86" s="165"/>
      <c r="JSW86" s="165"/>
      <c r="JSX86" s="165"/>
      <c r="JSY86" s="165"/>
      <c r="JSZ86" s="165"/>
      <c r="JTA86" s="165"/>
      <c r="JTB86" s="165"/>
      <c r="JTC86" s="165"/>
      <c r="JTD86" s="165"/>
      <c r="JTE86" s="165"/>
      <c r="JTF86" s="165"/>
      <c r="JTG86" s="165"/>
      <c r="JTH86" s="165"/>
      <c r="JTI86" s="165"/>
      <c r="JTJ86" s="165"/>
      <c r="JTK86" s="165"/>
      <c r="JTL86" s="165"/>
      <c r="JTM86" s="165"/>
      <c r="JTN86" s="165"/>
      <c r="JTO86" s="165"/>
      <c r="JTP86" s="165"/>
      <c r="JTQ86" s="165"/>
      <c r="JTR86" s="165"/>
      <c r="JTS86" s="165"/>
      <c r="JTT86" s="165"/>
      <c r="JTU86" s="165"/>
      <c r="JTV86" s="165"/>
      <c r="JTW86" s="165"/>
      <c r="JTX86" s="165"/>
      <c r="JTY86" s="165"/>
      <c r="JTZ86" s="165"/>
      <c r="JUA86" s="165"/>
      <c r="JUB86" s="165"/>
      <c r="JUC86" s="165"/>
      <c r="JUD86" s="165"/>
      <c r="JUE86" s="165"/>
      <c r="JUF86" s="165"/>
      <c r="JUG86" s="165"/>
      <c r="JUH86" s="165"/>
      <c r="JUI86" s="165"/>
      <c r="JUJ86" s="165"/>
      <c r="JUK86" s="165"/>
      <c r="JUL86" s="165"/>
      <c r="JUM86" s="165"/>
      <c r="JUN86" s="165"/>
      <c r="JUO86" s="165"/>
      <c r="JUP86" s="165"/>
      <c r="JUQ86" s="165"/>
      <c r="JUR86" s="165"/>
      <c r="JUS86" s="165"/>
      <c r="JUT86" s="165"/>
      <c r="JUU86" s="165"/>
      <c r="JUV86" s="165"/>
      <c r="JUW86" s="165"/>
      <c r="JUX86" s="165"/>
      <c r="JUY86" s="165"/>
      <c r="JUZ86" s="165"/>
      <c r="JVA86" s="165"/>
      <c r="JVB86" s="165"/>
      <c r="JVC86" s="165"/>
      <c r="JVD86" s="165"/>
      <c r="JVE86" s="165"/>
      <c r="JVF86" s="165"/>
      <c r="JVG86" s="165"/>
      <c r="JVH86" s="165"/>
      <c r="JVI86" s="165"/>
      <c r="JVJ86" s="165"/>
      <c r="JVK86" s="165"/>
      <c r="JVL86" s="165"/>
      <c r="JVM86" s="165"/>
      <c r="JVN86" s="165"/>
      <c r="JVO86" s="165"/>
      <c r="JVP86" s="165"/>
      <c r="JVQ86" s="165"/>
      <c r="JVR86" s="165"/>
      <c r="JVS86" s="165"/>
      <c r="JVT86" s="165"/>
      <c r="JVU86" s="165"/>
      <c r="JVV86" s="165"/>
      <c r="JVW86" s="165"/>
      <c r="JVX86" s="165"/>
      <c r="JVY86" s="165"/>
      <c r="JVZ86" s="165"/>
      <c r="JWA86" s="165"/>
      <c r="JWB86" s="165"/>
      <c r="JWC86" s="165"/>
      <c r="JWD86" s="165"/>
      <c r="JWE86" s="165"/>
      <c r="JWF86" s="165"/>
      <c r="JWG86" s="165"/>
      <c r="JWH86" s="165"/>
      <c r="JWI86" s="165"/>
      <c r="JWJ86" s="165"/>
      <c r="JWK86" s="165"/>
      <c r="JWL86" s="165"/>
      <c r="JWM86" s="165"/>
      <c r="JWN86" s="165"/>
      <c r="JWO86" s="165"/>
      <c r="JWP86" s="165"/>
      <c r="JWQ86" s="165"/>
      <c r="JWR86" s="165"/>
      <c r="JWS86" s="165"/>
      <c r="JWT86" s="165"/>
      <c r="JWU86" s="165"/>
      <c r="JWV86" s="165"/>
      <c r="JWW86" s="165"/>
      <c r="JWX86" s="165"/>
      <c r="JWY86" s="165"/>
      <c r="JWZ86" s="165"/>
      <c r="JXA86" s="165"/>
      <c r="JXB86" s="165"/>
      <c r="JXC86" s="165"/>
      <c r="JXD86" s="165"/>
      <c r="JXE86" s="165"/>
      <c r="JXF86" s="165"/>
      <c r="JXG86" s="165"/>
      <c r="JXH86" s="165"/>
      <c r="JXI86" s="165"/>
      <c r="JXJ86" s="165"/>
      <c r="JXK86" s="165"/>
      <c r="JXL86" s="165"/>
      <c r="JXM86" s="165"/>
      <c r="JXN86" s="165"/>
      <c r="JXO86" s="165"/>
      <c r="JXP86" s="165"/>
      <c r="JXQ86" s="165"/>
      <c r="JXR86" s="165"/>
      <c r="JXS86" s="165"/>
      <c r="JXT86" s="165"/>
      <c r="JXU86" s="165"/>
      <c r="JXV86" s="165"/>
      <c r="JXW86" s="165"/>
      <c r="JXX86" s="165"/>
      <c r="JXY86" s="165"/>
      <c r="JXZ86" s="165"/>
      <c r="JYA86" s="165"/>
      <c r="JYB86" s="165"/>
      <c r="JYC86" s="165"/>
      <c r="JYD86" s="165"/>
      <c r="JYE86" s="165"/>
      <c r="JYF86" s="165"/>
      <c r="JYG86" s="165"/>
      <c r="JYH86" s="165"/>
      <c r="JYI86" s="165"/>
      <c r="JYJ86" s="165"/>
      <c r="JYK86" s="165"/>
      <c r="JYL86" s="165"/>
      <c r="JYM86" s="165"/>
      <c r="JYN86" s="165"/>
      <c r="JYO86" s="165"/>
      <c r="JYP86" s="165"/>
      <c r="JYQ86" s="165"/>
      <c r="JYR86" s="165"/>
      <c r="JYS86" s="165"/>
      <c r="JYT86" s="165"/>
      <c r="JYU86" s="165"/>
      <c r="JYV86" s="165"/>
      <c r="JYW86" s="165"/>
      <c r="JYX86" s="165"/>
      <c r="JYY86" s="165"/>
      <c r="JYZ86" s="165"/>
      <c r="JZA86" s="165"/>
      <c r="JZB86" s="165"/>
      <c r="JZC86" s="165"/>
      <c r="JZD86" s="165"/>
      <c r="JZE86" s="165"/>
      <c r="JZF86" s="165"/>
      <c r="JZG86" s="165"/>
      <c r="JZH86" s="165"/>
      <c r="JZI86" s="165"/>
      <c r="JZJ86" s="165"/>
      <c r="JZK86" s="165"/>
      <c r="JZL86" s="165"/>
      <c r="JZM86" s="165"/>
      <c r="JZN86" s="165"/>
      <c r="JZO86" s="165"/>
      <c r="JZP86" s="165"/>
      <c r="JZQ86" s="165"/>
      <c r="JZR86" s="165"/>
      <c r="JZS86" s="165"/>
      <c r="JZT86" s="165"/>
      <c r="JZU86" s="165"/>
      <c r="JZV86" s="165"/>
      <c r="JZW86" s="165"/>
      <c r="JZX86" s="165"/>
      <c r="JZY86" s="165"/>
      <c r="JZZ86" s="165"/>
      <c r="KAA86" s="165"/>
      <c r="KAB86" s="165"/>
      <c r="KAC86" s="165"/>
      <c r="KAD86" s="165"/>
      <c r="KAE86" s="165"/>
      <c r="KAF86" s="165"/>
      <c r="KAG86" s="165"/>
      <c r="KAH86" s="165"/>
      <c r="KAI86" s="165"/>
      <c r="KAJ86" s="165"/>
      <c r="KAK86" s="165"/>
      <c r="KAL86" s="165"/>
      <c r="KAM86" s="165"/>
      <c r="KAN86" s="165"/>
      <c r="KAO86" s="165"/>
      <c r="KAP86" s="165"/>
      <c r="KAQ86" s="165"/>
      <c r="KAR86" s="165"/>
      <c r="KAS86" s="165"/>
      <c r="KAT86" s="165"/>
      <c r="KAU86" s="165"/>
      <c r="KAV86" s="165"/>
      <c r="KAW86" s="165"/>
      <c r="KAX86" s="165"/>
      <c r="KAY86" s="165"/>
      <c r="KAZ86" s="165"/>
      <c r="KBA86" s="165"/>
      <c r="KBB86" s="165"/>
      <c r="KBC86" s="165"/>
      <c r="KBD86" s="165"/>
      <c r="KBE86" s="165"/>
      <c r="KBF86" s="165"/>
      <c r="KBG86" s="165"/>
      <c r="KBH86" s="165"/>
      <c r="KBI86" s="165"/>
      <c r="KBJ86" s="165"/>
      <c r="KBK86" s="165"/>
      <c r="KBL86" s="165"/>
      <c r="KBM86" s="165"/>
      <c r="KBN86" s="165"/>
      <c r="KBO86" s="165"/>
      <c r="KBP86" s="165"/>
      <c r="KBQ86" s="165"/>
      <c r="KBR86" s="165"/>
      <c r="KBS86" s="165"/>
      <c r="KBT86" s="165"/>
      <c r="KBU86" s="165"/>
      <c r="KBV86" s="165"/>
      <c r="KBW86" s="165"/>
      <c r="KBX86" s="165"/>
      <c r="KBY86" s="165"/>
      <c r="KBZ86" s="165"/>
      <c r="KCA86" s="165"/>
      <c r="KCB86" s="165"/>
      <c r="KCC86" s="165"/>
      <c r="KCD86" s="165"/>
      <c r="KCE86" s="165"/>
      <c r="KCF86" s="165"/>
      <c r="KCG86" s="165"/>
      <c r="KCH86" s="165"/>
      <c r="KCI86" s="165"/>
      <c r="KCJ86" s="165"/>
      <c r="KCK86" s="165"/>
      <c r="KCL86" s="165"/>
      <c r="KCM86" s="165"/>
      <c r="KCN86" s="165"/>
      <c r="KCO86" s="165"/>
      <c r="KCP86" s="165"/>
      <c r="KCQ86" s="165"/>
      <c r="KCR86" s="165"/>
      <c r="KCS86" s="165"/>
      <c r="KCT86" s="165"/>
      <c r="KCU86" s="165"/>
      <c r="KCV86" s="165"/>
      <c r="KCW86" s="165"/>
      <c r="KCX86" s="165"/>
      <c r="KCY86" s="165"/>
      <c r="KCZ86" s="165"/>
      <c r="KDA86" s="165"/>
      <c r="KDB86" s="165"/>
      <c r="KDC86" s="165"/>
      <c r="KDD86" s="165"/>
      <c r="KDE86" s="165"/>
      <c r="KDF86" s="165"/>
      <c r="KDG86" s="165"/>
      <c r="KDH86" s="165"/>
      <c r="KDI86" s="165"/>
      <c r="KDJ86" s="165"/>
      <c r="KDK86" s="165"/>
      <c r="KDL86" s="165"/>
      <c r="KDM86" s="165"/>
      <c r="KDN86" s="165"/>
      <c r="KDO86" s="165"/>
      <c r="KDP86" s="165"/>
      <c r="KDQ86" s="165"/>
      <c r="KDR86" s="165"/>
      <c r="KDS86" s="165"/>
      <c r="KDT86" s="165"/>
      <c r="KDU86" s="165"/>
      <c r="KDV86" s="165"/>
      <c r="KDW86" s="165"/>
      <c r="KDX86" s="165"/>
      <c r="KDY86" s="165"/>
      <c r="KDZ86" s="165"/>
      <c r="KEA86" s="165"/>
      <c r="KEB86" s="165"/>
      <c r="KEC86" s="165"/>
      <c r="KED86" s="165"/>
      <c r="KEE86" s="165"/>
      <c r="KEF86" s="165"/>
      <c r="KEG86" s="165"/>
      <c r="KEH86" s="165"/>
      <c r="KEI86" s="165"/>
      <c r="KEJ86" s="165"/>
      <c r="KEK86" s="165"/>
      <c r="KEL86" s="165"/>
      <c r="KEM86" s="165"/>
      <c r="KEN86" s="165"/>
      <c r="KEO86" s="165"/>
      <c r="KEP86" s="165"/>
      <c r="KEQ86" s="165"/>
      <c r="KER86" s="165"/>
      <c r="KES86" s="165"/>
      <c r="KET86" s="165"/>
      <c r="KEU86" s="165"/>
      <c r="KEV86" s="165"/>
      <c r="KEW86" s="165"/>
      <c r="KEX86" s="165"/>
      <c r="KEY86" s="165"/>
      <c r="KEZ86" s="165"/>
      <c r="KFA86" s="165"/>
      <c r="KFB86" s="165"/>
      <c r="KFC86" s="165"/>
      <c r="KFD86" s="165"/>
      <c r="KFE86" s="165"/>
      <c r="KFF86" s="165"/>
      <c r="KFG86" s="165"/>
      <c r="KFH86" s="165"/>
      <c r="KFI86" s="165"/>
      <c r="KFJ86" s="165"/>
      <c r="KFK86" s="165"/>
      <c r="KFL86" s="165"/>
      <c r="KFM86" s="165"/>
      <c r="KFN86" s="165"/>
      <c r="KFO86" s="165"/>
      <c r="KFP86" s="165"/>
      <c r="KFQ86" s="165"/>
      <c r="KFR86" s="165"/>
      <c r="KFS86" s="165"/>
      <c r="KFT86" s="165"/>
      <c r="KFU86" s="165"/>
      <c r="KFV86" s="165"/>
      <c r="KFW86" s="165"/>
      <c r="KFX86" s="165"/>
      <c r="KFY86" s="165"/>
      <c r="KFZ86" s="165"/>
      <c r="KGA86" s="165"/>
      <c r="KGB86" s="165"/>
      <c r="KGC86" s="165"/>
      <c r="KGD86" s="165"/>
      <c r="KGE86" s="165"/>
      <c r="KGF86" s="165"/>
      <c r="KGG86" s="165"/>
      <c r="KGH86" s="165"/>
      <c r="KGI86" s="165"/>
      <c r="KGJ86" s="165"/>
      <c r="KGK86" s="165"/>
      <c r="KGL86" s="165"/>
      <c r="KGM86" s="165"/>
      <c r="KGN86" s="165"/>
      <c r="KGO86" s="165"/>
      <c r="KGP86" s="165"/>
      <c r="KGQ86" s="165"/>
      <c r="KGR86" s="165"/>
      <c r="KGS86" s="165"/>
      <c r="KGT86" s="165"/>
      <c r="KGU86" s="165"/>
      <c r="KGV86" s="165"/>
      <c r="KGW86" s="165"/>
      <c r="KGX86" s="165"/>
      <c r="KGY86" s="165"/>
      <c r="KGZ86" s="165"/>
      <c r="KHA86" s="165"/>
      <c r="KHB86" s="165"/>
      <c r="KHC86" s="165"/>
      <c r="KHD86" s="165"/>
      <c r="KHE86" s="165"/>
      <c r="KHF86" s="165"/>
      <c r="KHG86" s="165"/>
      <c r="KHH86" s="165"/>
      <c r="KHI86" s="165"/>
      <c r="KHJ86" s="165"/>
      <c r="KHK86" s="165"/>
      <c r="KHL86" s="165"/>
      <c r="KHM86" s="165"/>
      <c r="KHN86" s="165"/>
      <c r="KHO86" s="165"/>
      <c r="KHP86" s="165"/>
      <c r="KHQ86" s="165"/>
      <c r="KHR86" s="165"/>
      <c r="KHS86" s="165"/>
      <c r="KHT86" s="165"/>
      <c r="KHU86" s="165"/>
      <c r="KHV86" s="165"/>
      <c r="KHW86" s="165"/>
      <c r="KHX86" s="165"/>
      <c r="KHY86" s="165"/>
      <c r="KHZ86" s="165"/>
      <c r="KIA86" s="165"/>
      <c r="KIB86" s="165"/>
      <c r="KIC86" s="165"/>
      <c r="KID86" s="165"/>
      <c r="KIE86" s="165"/>
      <c r="KIF86" s="165"/>
      <c r="KIG86" s="165"/>
      <c r="KIH86" s="165"/>
      <c r="KII86" s="165"/>
      <c r="KIJ86" s="165"/>
      <c r="KIK86" s="165"/>
      <c r="KIL86" s="165"/>
      <c r="KIM86" s="165"/>
      <c r="KIN86" s="165"/>
      <c r="KIO86" s="165"/>
      <c r="KIP86" s="165"/>
      <c r="KIQ86" s="165"/>
      <c r="KIR86" s="165"/>
      <c r="KIS86" s="165"/>
      <c r="KIT86" s="165"/>
      <c r="KIU86" s="165"/>
      <c r="KIV86" s="165"/>
      <c r="KIW86" s="165"/>
      <c r="KIX86" s="165"/>
      <c r="KIY86" s="165"/>
      <c r="KIZ86" s="165"/>
      <c r="KJA86" s="165"/>
      <c r="KJB86" s="165"/>
      <c r="KJC86" s="165"/>
      <c r="KJD86" s="165"/>
      <c r="KJE86" s="165"/>
      <c r="KJF86" s="165"/>
      <c r="KJG86" s="165"/>
      <c r="KJH86" s="165"/>
      <c r="KJI86" s="165"/>
      <c r="KJJ86" s="165"/>
      <c r="KJK86" s="165"/>
      <c r="KJL86" s="165"/>
      <c r="KJM86" s="165"/>
      <c r="KJN86" s="165"/>
      <c r="KJO86" s="165"/>
      <c r="KJP86" s="165"/>
      <c r="KJQ86" s="165"/>
      <c r="KJR86" s="165"/>
      <c r="KJS86" s="165"/>
      <c r="KJT86" s="165"/>
      <c r="KJU86" s="165"/>
      <c r="KJV86" s="165"/>
      <c r="KJW86" s="165"/>
      <c r="KJX86" s="165"/>
      <c r="KJY86" s="165"/>
      <c r="KJZ86" s="165"/>
      <c r="KKA86" s="165"/>
      <c r="KKB86" s="165"/>
      <c r="KKC86" s="165"/>
      <c r="KKD86" s="165"/>
      <c r="KKE86" s="165"/>
      <c r="KKF86" s="165"/>
      <c r="KKG86" s="165"/>
      <c r="KKH86" s="165"/>
      <c r="KKI86" s="165"/>
      <c r="KKJ86" s="165"/>
      <c r="KKK86" s="165"/>
      <c r="KKL86" s="165"/>
      <c r="KKM86" s="165"/>
      <c r="KKN86" s="165"/>
      <c r="KKO86" s="165"/>
      <c r="KKP86" s="165"/>
      <c r="KKQ86" s="165"/>
      <c r="KKR86" s="165"/>
      <c r="KKS86" s="165"/>
      <c r="KKT86" s="165"/>
      <c r="KKU86" s="165"/>
      <c r="KKV86" s="165"/>
      <c r="KKW86" s="165"/>
      <c r="KKX86" s="165"/>
      <c r="KKY86" s="165"/>
      <c r="KKZ86" s="165"/>
      <c r="KLA86" s="165"/>
      <c r="KLB86" s="165"/>
      <c r="KLC86" s="165"/>
      <c r="KLD86" s="165"/>
      <c r="KLE86" s="165"/>
      <c r="KLF86" s="165"/>
      <c r="KLG86" s="165"/>
      <c r="KLH86" s="165"/>
      <c r="KLI86" s="165"/>
      <c r="KLJ86" s="165"/>
      <c r="KLK86" s="165"/>
      <c r="KLL86" s="165"/>
      <c r="KLM86" s="165"/>
      <c r="KLN86" s="165"/>
      <c r="KLO86" s="165"/>
      <c r="KLP86" s="165"/>
      <c r="KLQ86" s="165"/>
      <c r="KLR86" s="165"/>
      <c r="KLS86" s="165"/>
      <c r="KLT86" s="165"/>
      <c r="KLU86" s="165"/>
      <c r="KLV86" s="165"/>
      <c r="KLW86" s="165"/>
      <c r="KLX86" s="165"/>
      <c r="KLY86" s="165"/>
      <c r="KLZ86" s="165"/>
      <c r="KMA86" s="165"/>
      <c r="KMB86" s="165"/>
      <c r="KMC86" s="165"/>
      <c r="KMD86" s="165"/>
      <c r="KME86" s="165"/>
      <c r="KMF86" s="165"/>
      <c r="KMG86" s="165"/>
      <c r="KMH86" s="165"/>
      <c r="KMI86" s="165"/>
      <c r="KMJ86" s="165"/>
      <c r="KMK86" s="165"/>
      <c r="KML86" s="165"/>
      <c r="KMM86" s="165"/>
      <c r="KMN86" s="165"/>
      <c r="KMO86" s="165"/>
      <c r="KMP86" s="165"/>
      <c r="KMQ86" s="165"/>
      <c r="KMR86" s="165"/>
      <c r="KMS86" s="165"/>
      <c r="KMT86" s="165"/>
      <c r="KMU86" s="165"/>
      <c r="KMV86" s="165"/>
      <c r="KMW86" s="165"/>
      <c r="KMX86" s="165"/>
      <c r="KMY86" s="165"/>
      <c r="KMZ86" s="165"/>
      <c r="KNA86" s="165"/>
      <c r="KNB86" s="165"/>
      <c r="KNC86" s="165"/>
      <c r="KND86" s="165"/>
      <c r="KNE86" s="165"/>
      <c r="KNF86" s="165"/>
      <c r="KNG86" s="165"/>
      <c r="KNH86" s="165"/>
      <c r="KNI86" s="165"/>
      <c r="KNJ86" s="165"/>
      <c r="KNK86" s="165"/>
      <c r="KNL86" s="165"/>
      <c r="KNM86" s="165"/>
      <c r="KNN86" s="165"/>
      <c r="KNO86" s="165"/>
      <c r="KNP86" s="165"/>
      <c r="KNQ86" s="165"/>
      <c r="KNR86" s="165"/>
      <c r="KNS86" s="165"/>
      <c r="KNT86" s="165"/>
      <c r="KNU86" s="165"/>
      <c r="KNV86" s="165"/>
      <c r="KNW86" s="165"/>
      <c r="KNX86" s="165"/>
      <c r="KNY86" s="165"/>
      <c r="KNZ86" s="165"/>
      <c r="KOA86" s="165"/>
      <c r="KOB86" s="165"/>
      <c r="KOC86" s="165"/>
      <c r="KOD86" s="165"/>
      <c r="KOE86" s="165"/>
      <c r="KOF86" s="165"/>
      <c r="KOG86" s="165"/>
      <c r="KOH86" s="165"/>
      <c r="KOI86" s="165"/>
      <c r="KOJ86" s="165"/>
      <c r="KOK86" s="165"/>
      <c r="KOL86" s="165"/>
      <c r="KOM86" s="165"/>
      <c r="KON86" s="165"/>
      <c r="KOO86" s="165"/>
      <c r="KOP86" s="165"/>
      <c r="KOQ86" s="165"/>
      <c r="KOR86" s="165"/>
      <c r="KOS86" s="165"/>
      <c r="KOT86" s="165"/>
      <c r="KOU86" s="165"/>
      <c r="KOV86" s="165"/>
      <c r="KOW86" s="165"/>
      <c r="KOX86" s="165"/>
      <c r="KOY86" s="165"/>
      <c r="KOZ86" s="165"/>
      <c r="KPA86" s="165"/>
      <c r="KPB86" s="165"/>
      <c r="KPC86" s="165"/>
      <c r="KPD86" s="165"/>
      <c r="KPE86" s="165"/>
      <c r="KPF86" s="165"/>
      <c r="KPG86" s="165"/>
      <c r="KPH86" s="165"/>
      <c r="KPI86" s="165"/>
      <c r="KPJ86" s="165"/>
      <c r="KPK86" s="165"/>
      <c r="KPL86" s="165"/>
      <c r="KPM86" s="165"/>
      <c r="KPN86" s="165"/>
      <c r="KPO86" s="165"/>
      <c r="KPP86" s="165"/>
      <c r="KPQ86" s="165"/>
      <c r="KPR86" s="165"/>
      <c r="KPS86" s="165"/>
      <c r="KPT86" s="165"/>
      <c r="KPU86" s="165"/>
      <c r="KPV86" s="165"/>
      <c r="KPW86" s="165"/>
      <c r="KPX86" s="165"/>
      <c r="KPY86" s="165"/>
      <c r="KPZ86" s="165"/>
      <c r="KQA86" s="165"/>
      <c r="KQB86" s="165"/>
      <c r="KQC86" s="165"/>
      <c r="KQD86" s="165"/>
      <c r="KQE86" s="165"/>
      <c r="KQF86" s="165"/>
      <c r="KQG86" s="165"/>
      <c r="KQH86" s="165"/>
      <c r="KQI86" s="165"/>
      <c r="KQJ86" s="165"/>
      <c r="KQK86" s="165"/>
      <c r="KQL86" s="165"/>
      <c r="KQM86" s="165"/>
      <c r="KQN86" s="165"/>
      <c r="KQO86" s="165"/>
      <c r="KQP86" s="165"/>
      <c r="KQQ86" s="165"/>
      <c r="KQR86" s="165"/>
      <c r="KQS86" s="165"/>
      <c r="KQT86" s="165"/>
      <c r="KQU86" s="165"/>
      <c r="KQV86" s="165"/>
      <c r="KQW86" s="165"/>
      <c r="KQX86" s="165"/>
      <c r="KQY86" s="165"/>
      <c r="KQZ86" s="165"/>
      <c r="KRA86" s="165"/>
      <c r="KRB86" s="165"/>
      <c r="KRC86" s="165"/>
      <c r="KRD86" s="165"/>
      <c r="KRE86" s="165"/>
      <c r="KRF86" s="165"/>
      <c r="KRG86" s="165"/>
      <c r="KRH86" s="165"/>
      <c r="KRI86" s="165"/>
      <c r="KRJ86" s="165"/>
      <c r="KRK86" s="165"/>
      <c r="KRL86" s="165"/>
      <c r="KRM86" s="165"/>
      <c r="KRN86" s="165"/>
      <c r="KRO86" s="165"/>
      <c r="KRP86" s="165"/>
      <c r="KRQ86" s="165"/>
      <c r="KRR86" s="165"/>
      <c r="KRS86" s="165"/>
      <c r="KRT86" s="165"/>
      <c r="KRU86" s="165"/>
      <c r="KRV86" s="165"/>
      <c r="KRW86" s="165"/>
      <c r="KRX86" s="165"/>
      <c r="KRY86" s="165"/>
      <c r="KRZ86" s="165"/>
      <c r="KSA86" s="165"/>
      <c r="KSB86" s="165"/>
      <c r="KSC86" s="165"/>
      <c r="KSD86" s="165"/>
      <c r="KSE86" s="165"/>
      <c r="KSF86" s="165"/>
      <c r="KSG86" s="165"/>
      <c r="KSH86" s="165"/>
      <c r="KSI86" s="165"/>
      <c r="KSJ86" s="165"/>
      <c r="KSK86" s="165"/>
      <c r="KSL86" s="165"/>
      <c r="KSM86" s="165"/>
      <c r="KSN86" s="165"/>
      <c r="KSO86" s="165"/>
      <c r="KSP86" s="165"/>
      <c r="KSQ86" s="165"/>
      <c r="KSR86" s="165"/>
      <c r="KSS86" s="165"/>
      <c r="KST86" s="165"/>
      <c r="KSU86" s="165"/>
      <c r="KSV86" s="165"/>
      <c r="KSW86" s="165"/>
      <c r="KSX86" s="165"/>
      <c r="KSY86" s="165"/>
      <c r="KSZ86" s="165"/>
      <c r="KTA86" s="165"/>
      <c r="KTB86" s="165"/>
      <c r="KTC86" s="165"/>
      <c r="KTD86" s="165"/>
      <c r="KTE86" s="165"/>
      <c r="KTF86" s="165"/>
      <c r="KTG86" s="165"/>
      <c r="KTH86" s="165"/>
      <c r="KTI86" s="165"/>
      <c r="KTJ86" s="165"/>
      <c r="KTK86" s="165"/>
      <c r="KTL86" s="165"/>
      <c r="KTM86" s="165"/>
      <c r="KTN86" s="165"/>
      <c r="KTO86" s="165"/>
      <c r="KTP86" s="165"/>
      <c r="KTQ86" s="165"/>
      <c r="KTR86" s="165"/>
      <c r="KTS86" s="165"/>
      <c r="KTT86" s="165"/>
      <c r="KTU86" s="165"/>
      <c r="KTV86" s="165"/>
      <c r="KTW86" s="165"/>
      <c r="KTX86" s="165"/>
      <c r="KTY86" s="165"/>
      <c r="KTZ86" s="165"/>
      <c r="KUA86" s="165"/>
      <c r="KUB86" s="165"/>
      <c r="KUC86" s="165"/>
      <c r="KUD86" s="165"/>
      <c r="KUE86" s="165"/>
      <c r="KUF86" s="165"/>
      <c r="KUG86" s="165"/>
      <c r="KUH86" s="165"/>
      <c r="KUI86" s="165"/>
      <c r="KUJ86" s="165"/>
      <c r="KUK86" s="165"/>
      <c r="KUL86" s="165"/>
      <c r="KUM86" s="165"/>
      <c r="KUN86" s="165"/>
      <c r="KUO86" s="165"/>
      <c r="KUP86" s="165"/>
      <c r="KUQ86" s="165"/>
      <c r="KUR86" s="165"/>
      <c r="KUS86" s="165"/>
      <c r="KUT86" s="165"/>
      <c r="KUU86" s="165"/>
      <c r="KUV86" s="165"/>
      <c r="KUW86" s="165"/>
      <c r="KUX86" s="165"/>
      <c r="KUY86" s="165"/>
      <c r="KUZ86" s="165"/>
      <c r="KVA86" s="165"/>
      <c r="KVB86" s="165"/>
      <c r="KVC86" s="165"/>
      <c r="KVD86" s="165"/>
      <c r="KVE86" s="165"/>
      <c r="KVF86" s="165"/>
      <c r="KVG86" s="165"/>
      <c r="KVH86" s="165"/>
      <c r="KVI86" s="165"/>
      <c r="KVJ86" s="165"/>
      <c r="KVK86" s="165"/>
      <c r="KVL86" s="165"/>
      <c r="KVM86" s="165"/>
      <c r="KVN86" s="165"/>
      <c r="KVO86" s="165"/>
      <c r="KVP86" s="165"/>
      <c r="KVQ86" s="165"/>
      <c r="KVR86" s="165"/>
      <c r="KVS86" s="165"/>
      <c r="KVT86" s="165"/>
      <c r="KVU86" s="165"/>
      <c r="KVV86" s="165"/>
      <c r="KVW86" s="165"/>
      <c r="KVX86" s="165"/>
      <c r="KVY86" s="165"/>
      <c r="KVZ86" s="165"/>
      <c r="KWA86" s="165"/>
      <c r="KWB86" s="165"/>
      <c r="KWC86" s="165"/>
      <c r="KWD86" s="165"/>
      <c r="KWE86" s="165"/>
      <c r="KWF86" s="165"/>
      <c r="KWG86" s="165"/>
      <c r="KWH86" s="165"/>
      <c r="KWI86" s="165"/>
      <c r="KWJ86" s="165"/>
      <c r="KWK86" s="165"/>
      <c r="KWL86" s="165"/>
      <c r="KWM86" s="165"/>
      <c r="KWN86" s="165"/>
      <c r="KWO86" s="165"/>
      <c r="KWP86" s="165"/>
      <c r="KWQ86" s="165"/>
      <c r="KWR86" s="165"/>
      <c r="KWS86" s="165"/>
      <c r="KWT86" s="165"/>
      <c r="KWU86" s="165"/>
      <c r="KWV86" s="165"/>
      <c r="KWW86" s="165"/>
      <c r="KWX86" s="165"/>
      <c r="KWY86" s="165"/>
      <c r="KWZ86" s="165"/>
      <c r="KXA86" s="165"/>
      <c r="KXB86" s="165"/>
      <c r="KXC86" s="165"/>
      <c r="KXD86" s="165"/>
      <c r="KXE86" s="165"/>
      <c r="KXF86" s="165"/>
      <c r="KXG86" s="165"/>
      <c r="KXH86" s="165"/>
      <c r="KXI86" s="165"/>
      <c r="KXJ86" s="165"/>
      <c r="KXK86" s="165"/>
      <c r="KXL86" s="165"/>
      <c r="KXM86" s="165"/>
      <c r="KXN86" s="165"/>
      <c r="KXO86" s="165"/>
      <c r="KXP86" s="165"/>
      <c r="KXQ86" s="165"/>
      <c r="KXR86" s="165"/>
      <c r="KXS86" s="165"/>
      <c r="KXT86" s="165"/>
      <c r="KXU86" s="165"/>
      <c r="KXV86" s="165"/>
      <c r="KXW86" s="165"/>
      <c r="KXX86" s="165"/>
      <c r="KXY86" s="165"/>
      <c r="KXZ86" s="165"/>
      <c r="KYA86" s="165"/>
      <c r="KYB86" s="165"/>
      <c r="KYC86" s="165"/>
      <c r="KYD86" s="165"/>
      <c r="KYE86" s="165"/>
      <c r="KYF86" s="165"/>
      <c r="KYG86" s="165"/>
      <c r="KYH86" s="165"/>
      <c r="KYI86" s="165"/>
      <c r="KYJ86" s="165"/>
      <c r="KYK86" s="165"/>
      <c r="KYL86" s="165"/>
      <c r="KYM86" s="165"/>
      <c r="KYN86" s="165"/>
      <c r="KYO86" s="165"/>
      <c r="KYP86" s="165"/>
      <c r="KYQ86" s="165"/>
      <c r="KYR86" s="165"/>
      <c r="KYS86" s="165"/>
      <c r="KYT86" s="165"/>
      <c r="KYU86" s="165"/>
      <c r="KYV86" s="165"/>
      <c r="KYW86" s="165"/>
      <c r="KYX86" s="165"/>
      <c r="KYY86" s="165"/>
      <c r="KYZ86" s="165"/>
      <c r="KZA86" s="165"/>
      <c r="KZB86" s="165"/>
      <c r="KZC86" s="165"/>
      <c r="KZD86" s="165"/>
      <c r="KZE86" s="165"/>
      <c r="KZF86" s="165"/>
      <c r="KZG86" s="165"/>
      <c r="KZH86" s="165"/>
      <c r="KZI86" s="165"/>
      <c r="KZJ86" s="165"/>
      <c r="KZK86" s="165"/>
      <c r="KZL86" s="165"/>
      <c r="KZM86" s="165"/>
      <c r="KZN86" s="165"/>
      <c r="KZO86" s="165"/>
      <c r="KZP86" s="165"/>
      <c r="KZQ86" s="165"/>
      <c r="KZR86" s="165"/>
      <c r="KZS86" s="165"/>
      <c r="KZT86" s="165"/>
      <c r="KZU86" s="165"/>
      <c r="KZV86" s="165"/>
      <c r="KZW86" s="165"/>
      <c r="KZX86" s="165"/>
      <c r="KZY86" s="165"/>
      <c r="KZZ86" s="165"/>
      <c r="LAA86" s="165"/>
      <c r="LAB86" s="165"/>
      <c r="LAC86" s="165"/>
      <c r="LAD86" s="165"/>
      <c r="LAE86" s="165"/>
      <c r="LAF86" s="165"/>
      <c r="LAG86" s="165"/>
      <c r="LAH86" s="165"/>
      <c r="LAI86" s="165"/>
      <c r="LAJ86" s="165"/>
      <c r="LAK86" s="165"/>
      <c r="LAL86" s="165"/>
      <c r="LAM86" s="165"/>
      <c r="LAN86" s="165"/>
      <c r="LAO86" s="165"/>
      <c r="LAP86" s="165"/>
      <c r="LAQ86" s="165"/>
      <c r="LAR86" s="165"/>
      <c r="LAS86" s="165"/>
      <c r="LAT86" s="165"/>
      <c r="LAU86" s="165"/>
      <c r="LAV86" s="165"/>
      <c r="LAW86" s="165"/>
      <c r="LAX86" s="165"/>
      <c r="LAY86" s="165"/>
      <c r="LAZ86" s="165"/>
      <c r="LBA86" s="165"/>
      <c r="LBB86" s="165"/>
      <c r="LBC86" s="165"/>
      <c r="LBD86" s="165"/>
      <c r="LBE86" s="165"/>
      <c r="LBF86" s="165"/>
      <c r="LBG86" s="165"/>
      <c r="LBH86" s="165"/>
      <c r="LBI86" s="165"/>
      <c r="LBJ86" s="165"/>
      <c r="LBK86" s="165"/>
      <c r="LBL86" s="165"/>
      <c r="LBM86" s="165"/>
      <c r="LBN86" s="165"/>
      <c r="LBO86" s="165"/>
      <c r="LBP86" s="165"/>
      <c r="LBQ86" s="165"/>
      <c r="LBR86" s="165"/>
      <c r="LBS86" s="165"/>
      <c r="LBT86" s="165"/>
      <c r="LBU86" s="165"/>
      <c r="LBV86" s="165"/>
      <c r="LBW86" s="165"/>
      <c r="LBX86" s="165"/>
      <c r="LBY86" s="165"/>
      <c r="LBZ86" s="165"/>
      <c r="LCA86" s="165"/>
      <c r="LCB86" s="165"/>
      <c r="LCC86" s="165"/>
      <c r="LCD86" s="165"/>
      <c r="LCE86" s="165"/>
      <c r="LCF86" s="165"/>
      <c r="LCG86" s="165"/>
      <c r="LCH86" s="165"/>
      <c r="LCI86" s="165"/>
      <c r="LCJ86" s="165"/>
      <c r="LCK86" s="165"/>
      <c r="LCL86" s="165"/>
      <c r="LCM86" s="165"/>
      <c r="LCN86" s="165"/>
      <c r="LCO86" s="165"/>
      <c r="LCP86" s="165"/>
      <c r="LCQ86" s="165"/>
      <c r="LCR86" s="165"/>
      <c r="LCS86" s="165"/>
      <c r="LCT86" s="165"/>
      <c r="LCU86" s="165"/>
      <c r="LCV86" s="165"/>
      <c r="LCW86" s="165"/>
      <c r="LCX86" s="165"/>
      <c r="LCY86" s="165"/>
      <c r="LCZ86" s="165"/>
      <c r="LDA86" s="165"/>
      <c r="LDB86" s="165"/>
      <c r="LDC86" s="165"/>
      <c r="LDD86" s="165"/>
      <c r="LDE86" s="165"/>
      <c r="LDF86" s="165"/>
      <c r="LDG86" s="165"/>
      <c r="LDH86" s="165"/>
      <c r="LDI86" s="165"/>
      <c r="LDJ86" s="165"/>
      <c r="LDK86" s="165"/>
      <c r="LDL86" s="165"/>
      <c r="LDM86" s="165"/>
      <c r="LDN86" s="165"/>
      <c r="LDO86" s="165"/>
      <c r="LDP86" s="165"/>
      <c r="LDQ86" s="165"/>
      <c r="LDR86" s="165"/>
      <c r="LDS86" s="165"/>
      <c r="LDT86" s="165"/>
      <c r="LDU86" s="165"/>
      <c r="LDV86" s="165"/>
      <c r="LDW86" s="165"/>
      <c r="LDX86" s="165"/>
      <c r="LDY86" s="165"/>
      <c r="LDZ86" s="165"/>
      <c r="LEA86" s="165"/>
      <c r="LEB86" s="165"/>
      <c r="LEC86" s="165"/>
      <c r="LED86" s="165"/>
      <c r="LEE86" s="165"/>
      <c r="LEF86" s="165"/>
      <c r="LEG86" s="165"/>
      <c r="LEH86" s="165"/>
      <c r="LEI86" s="165"/>
      <c r="LEJ86" s="165"/>
      <c r="LEK86" s="165"/>
      <c r="LEL86" s="165"/>
      <c r="LEM86" s="165"/>
      <c r="LEN86" s="165"/>
      <c r="LEO86" s="165"/>
      <c r="LEP86" s="165"/>
      <c r="LEQ86" s="165"/>
      <c r="LER86" s="165"/>
      <c r="LES86" s="165"/>
      <c r="LET86" s="165"/>
      <c r="LEU86" s="165"/>
      <c r="LEV86" s="165"/>
      <c r="LEW86" s="165"/>
      <c r="LEX86" s="165"/>
      <c r="LEY86" s="165"/>
      <c r="LEZ86" s="165"/>
      <c r="LFA86" s="165"/>
      <c r="LFB86" s="165"/>
      <c r="LFC86" s="165"/>
      <c r="LFD86" s="165"/>
      <c r="LFE86" s="165"/>
      <c r="LFF86" s="165"/>
      <c r="LFG86" s="165"/>
      <c r="LFH86" s="165"/>
      <c r="LFI86" s="165"/>
      <c r="LFJ86" s="165"/>
      <c r="LFK86" s="165"/>
      <c r="LFL86" s="165"/>
      <c r="LFM86" s="165"/>
      <c r="LFN86" s="165"/>
      <c r="LFO86" s="165"/>
      <c r="LFP86" s="165"/>
      <c r="LFQ86" s="165"/>
      <c r="LFR86" s="165"/>
      <c r="LFS86" s="165"/>
      <c r="LFT86" s="165"/>
      <c r="LFU86" s="165"/>
      <c r="LFV86" s="165"/>
      <c r="LFW86" s="165"/>
      <c r="LFX86" s="165"/>
      <c r="LFY86" s="165"/>
      <c r="LFZ86" s="165"/>
      <c r="LGA86" s="165"/>
      <c r="LGB86" s="165"/>
      <c r="LGC86" s="165"/>
      <c r="LGD86" s="165"/>
      <c r="LGE86" s="165"/>
      <c r="LGF86" s="165"/>
      <c r="LGG86" s="165"/>
      <c r="LGH86" s="165"/>
      <c r="LGI86" s="165"/>
      <c r="LGJ86" s="165"/>
      <c r="LGK86" s="165"/>
      <c r="LGL86" s="165"/>
      <c r="LGM86" s="165"/>
      <c r="LGN86" s="165"/>
      <c r="LGO86" s="165"/>
      <c r="LGP86" s="165"/>
      <c r="LGQ86" s="165"/>
      <c r="LGR86" s="165"/>
      <c r="LGS86" s="165"/>
      <c r="LGT86" s="165"/>
      <c r="LGU86" s="165"/>
      <c r="LGV86" s="165"/>
      <c r="LGW86" s="165"/>
      <c r="LGX86" s="165"/>
      <c r="LGY86" s="165"/>
      <c r="LGZ86" s="165"/>
      <c r="LHA86" s="165"/>
      <c r="LHB86" s="165"/>
      <c r="LHC86" s="165"/>
      <c r="LHD86" s="165"/>
      <c r="LHE86" s="165"/>
      <c r="LHF86" s="165"/>
      <c r="LHG86" s="165"/>
      <c r="LHH86" s="165"/>
      <c r="LHI86" s="165"/>
      <c r="LHJ86" s="165"/>
      <c r="LHK86" s="165"/>
      <c r="LHL86" s="165"/>
      <c r="LHM86" s="165"/>
      <c r="LHN86" s="165"/>
      <c r="LHO86" s="165"/>
      <c r="LHP86" s="165"/>
      <c r="LHQ86" s="165"/>
      <c r="LHR86" s="165"/>
      <c r="LHS86" s="165"/>
      <c r="LHT86" s="165"/>
      <c r="LHU86" s="165"/>
      <c r="LHV86" s="165"/>
      <c r="LHW86" s="165"/>
      <c r="LHX86" s="165"/>
      <c r="LHY86" s="165"/>
      <c r="LHZ86" s="165"/>
      <c r="LIA86" s="165"/>
      <c r="LIB86" s="165"/>
      <c r="LIC86" s="165"/>
      <c r="LID86" s="165"/>
      <c r="LIE86" s="165"/>
      <c r="LIF86" s="165"/>
      <c r="LIG86" s="165"/>
      <c r="LIH86" s="165"/>
      <c r="LII86" s="165"/>
      <c r="LIJ86" s="165"/>
      <c r="LIK86" s="165"/>
      <c r="LIL86" s="165"/>
      <c r="LIM86" s="165"/>
      <c r="LIN86" s="165"/>
      <c r="LIO86" s="165"/>
      <c r="LIP86" s="165"/>
      <c r="LIQ86" s="165"/>
      <c r="LIR86" s="165"/>
      <c r="LIS86" s="165"/>
      <c r="LIT86" s="165"/>
      <c r="LIU86" s="165"/>
      <c r="LIV86" s="165"/>
      <c r="LIW86" s="165"/>
      <c r="LIX86" s="165"/>
      <c r="LIY86" s="165"/>
      <c r="LIZ86" s="165"/>
      <c r="LJA86" s="165"/>
      <c r="LJB86" s="165"/>
      <c r="LJC86" s="165"/>
      <c r="LJD86" s="165"/>
      <c r="LJE86" s="165"/>
      <c r="LJF86" s="165"/>
      <c r="LJG86" s="165"/>
      <c r="LJH86" s="165"/>
      <c r="LJI86" s="165"/>
      <c r="LJJ86" s="165"/>
      <c r="LJK86" s="165"/>
      <c r="LJL86" s="165"/>
      <c r="LJM86" s="165"/>
      <c r="LJN86" s="165"/>
      <c r="LJO86" s="165"/>
      <c r="LJP86" s="165"/>
      <c r="LJQ86" s="165"/>
      <c r="LJR86" s="165"/>
      <c r="LJS86" s="165"/>
      <c r="LJT86" s="165"/>
      <c r="LJU86" s="165"/>
      <c r="LJV86" s="165"/>
      <c r="LJW86" s="165"/>
      <c r="LJX86" s="165"/>
      <c r="LJY86" s="165"/>
      <c r="LJZ86" s="165"/>
      <c r="LKA86" s="165"/>
      <c r="LKB86" s="165"/>
      <c r="LKC86" s="165"/>
      <c r="LKD86" s="165"/>
      <c r="LKE86" s="165"/>
      <c r="LKF86" s="165"/>
      <c r="LKG86" s="165"/>
      <c r="LKH86" s="165"/>
      <c r="LKI86" s="165"/>
      <c r="LKJ86" s="165"/>
      <c r="LKK86" s="165"/>
      <c r="LKL86" s="165"/>
      <c r="LKM86" s="165"/>
      <c r="LKN86" s="165"/>
      <c r="LKO86" s="165"/>
      <c r="LKP86" s="165"/>
      <c r="LKQ86" s="165"/>
      <c r="LKR86" s="165"/>
      <c r="LKS86" s="165"/>
      <c r="LKT86" s="165"/>
      <c r="LKU86" s="165"/>
      <c r="LKV86" s="165"/>
      <c r="LKW86" s="165"/>
      <c r="LKX86" s="165"/>
      <c r="LKY86" s="165"/>
      <c r="LKZ86" s="165"/>
      <c r="LLA86" s="165"/>
      <c r="LLB86" s="165"/>
      <c r="LLC86" s="165"/>
      <c r="LLD86" s="165"/>
      <c r="LLE86" s="165"/>
      <c r="LLF86" s="165"/>
      <c r="LLG86" s="165"/>
      <c r="LLH86" s="165"/>
      <c r="LLI86" s="165"/>
      <c r="LLJ86" s="165"/>
      <c r="LLK86" s="165"/>
      <c r="LLL86" s="165"/>
      <c r="LLM86" s="165"/>
      <c r="LLN86" s="165"/>
      <c r="LLO86" s="165"/>
      <c r="LLP86" s="165"/>
      <c r="LLQ86" s="165"/>
      <c r="LLR86" s="165"/>
      <c r="LLS86" s="165"/>
      <c r="LLT86" s="165"/>
      <c r="LLU86" s="165"/>
      <c r="LLV86" s="165"/>
      <c r="LLW86" s="165"/>
      <c r="LLX86" s="165"/>
      <c r="LLY86" s="165"/>
      <c r="LLZ86" s="165"/>
      <c r="LMA86" s="165"/>
      <c r="LMB86" s="165"/>
      <c r="LMC86" s="165"/>
      <c r="LMD86" s="165"/>
      <c r="LME86" s="165"/>
      <c r="LMF86" s="165"/>
      <c r="LMG86" s="165"/>
      <c r="LMH86" s="165"/>
      <c r="LMI86" s="165"/>
      <c r="LMJ86" s="165"/>
      <c r="LMK86" s="165"/>
      <c r="LML86" s="165"/>
      <c r="LMM86" s="165"/>
      <c r="LMN86" s="165"/>
      <c r="LMO86" s="165"/>
      <c r="LMP86" s="165"/>
      <c r="LMQ86" s="165"/>
      <c r="LMR86" s="165"/>
      <c r="LMS86" s="165"/>
      <c r="LMT86" s="165"/>
      <c r="LMU86" s="165"/>
      <c r="LMV86" s="165"/>
      <c r="LMW86" s="165"/>
      <c r="LMX86" s="165"/>
      <c r="LMY86" s="165"/>
      <c r="LMZ86" s="165"/>
      <c r="LNA86" s="165"/>
      <c r="LNB86" s="165"/>
      <c r="LNC86" s="165"/>
      <c r="LND86" s="165"/>
      <c r="LNE86" s="165"/>
      <c r="LNF86" s="165"/>
      <c r="LNG86" s="165"/>
      <c r="LNH86" s="165"/>
      <c r="LNI86" s="165"/>
      <c r="LNJ86" s="165"/>
      <c r="LNK86" s="165"/>
      <c r="LNL86" s="165"/>
      <c r="LNM86" s="165"/>
      <c r="LNN86" s="165"/>
      <c r="LNO86" s="165"/>
      <c r="LNP86" s="165"/>
      <c r="LNQ86" s="165"/>
      <c r="LNR86" s="165"/>
      <c r="LNS86" s="165"/>
      <c r="LNT86" s="165"/>
      <c r="LNU86" s="165"/>
      <c r="LNV86" s="165"/>
      <c r="LNW86" s="165"/>
      <c r="LNX86" s="165"/>
      <c r="LNY86" s="165"/>
      <c r="LNZ86" s="165"/>
      <c r="LOA86" s="165"/>
      <c r="LOB86" s="165"/>
      <c r="LOC86" s="165"/>
      <c r="LOD86" s="165"/>
      <c r="LOE86" s="165"/>
      <c r="LOF86" s="165"/>
      <c r="LOG86" s="165"/>
      <c r="LOH86" s="165"/>
      <c r="LOI86" s="165"/>
      <c r="LOJ86" s="165"/>
      <c r="LOK86" s="165"/>
      <c r="LOL86" s="165"/>
      <c r="LOM86" s="165"/>
      <c r="LON86" s="165"/>
      <c r="LOO86" s="165"/>
      <c r="LOP86" s="165"/>
      <c r="LOQ86" s="165"/>
      <c r="LOR86" s="165"/>
      <c r="LOS86" s="165"/>
      <c r="LOT86" s="165"/>
      <c r="LOU86" s="165"/>
      <c r="LOV86" s="165"/>
      <c r="LOW86" s="165"/>
      <c r="LOX86" s="165"/>
      <c r="LOY86" s="165"/>
      <c r="LOZ86" s="165"/>
      <c r="LPA86" s="165"/>
      <c r="LPB86" s="165"/>
      <c r="LPC86" s="165"/>
      <c r="LPD86" s="165"/>
      <c r="LPE86" s="165"/>
      <c r="LPF86" s="165"/>
      <c r="LPG86" s="165"/>
      <c r="LPH86" s="165"/>
      <c r="LPI86" s="165"/>
      <c r="LPJ86" s="165"/>
      <c r="LPK86" s="165"/>
      <c r="LPL86" s="165"/>
      <c r="LPM86" s="165"/>
      <c r="LPN86" s="165"/>
      <c r="LPO86" s="165"/>
      <c r="LPP86" s="165"/>
      <c r="LPQ86" s="165"/>
      <c r="LPR86" s="165"/>
      <c r="LPS86" s="165"/>
      <c r="LPT86" s="165"/>
      <c r="LPU86" s="165"/>
      <c r="LPV86" s="165"/>
      <c r="LPW86" s="165"/>
      <c r="LPX86" s="165"/>
      <c r="LPY86" s="165"/>
      <c r="LPZ86" s="165"/>
      <c r="LQA86" s="165"/>
      <c r="LQB86" s="165"/>
      <c r="LQC86" s="165"/>
      <c r="LQD86" s="165"/>
      <c r="LQE86" s="165"/>
      <c r="LQF86" s="165"/>
      <c r="LQG86" s="165"/>
      <c r="LQH86" s="165"/>
      <c r="LQI86" s="165"/>
      <c r="LQJ86" s="165"/>
      <c r="LQK86" s="165"/>
      <c r="LQL86" s="165"/>
      <c r="LQM86" s="165"/>
      <c r="LQN86" s="165"/>
      <c r="LQO86" s="165"/>
      <c r="LQP86" s="165"/>
      <c r="LQQ86" s="165"/>
      <c r="LQR86" s="165"/>
      <c r="LQS86" s="165"/>
      <c r="LQT86" s="165"/>
      <c r="LQU86" s="165"/>
      <c r="LQV86" s="165"/>
      <c r="LQW86" s="165"/>
      <c r="LQX86" s="165"/>
      <c r="LQY86" s="165"/>
      <c r="LQZ86" s="165"/>
      <c r="LRA86" s="165"/>
      <c r="LRB86" s="165"/>
      <c r="LRC86" s="165"/>
      <c r="LRD86" s="165"/>
      <c r="LRE86" s="165"/>
      <c r="LRF86" s="165"/>
      <c r="LRG86" s="165"/>
      <c r="LRH86" s="165"/>
      <c r="LRI86" s="165"/>
      <c r="LRJ86" s="165"/>
      <c r="LRK86" s="165"/>
      <c r="LRL86" s="165"/>
      <c r="LRM86" s="165"/>
      <c r="LRN86" s="165"/>
      <c r="LRO86" s="165"/>
      <c r="LRP86" s="165"/>
      <c r="LRQ86" s="165"/>
      <c r="LRR86" s="165"/>
      <c r="LRS86" s="165"/>
      <c r="LRT86" s="165"/>
      <c r="LRU86" s="165"/>
      <c r="LRV86" s="165"/>
      <c r="LRW86" s="165"/>
      <c r="LRX86" s="165"/>
      <c r="LRY86" s="165"/>
      <c r="LRZ86" s="165"/>
      <c r="LSA86" s="165"/>
      <c r="LSB86" s="165"/>
      <c r="LSC86" s="165"/>
      <c r="LSD86" s="165"/>
      <c r="LSE86" s="165"/>
      <c r="LSF86" s="165"/>
      <c r="LSG86" s="165"/>
      <c r="LSH86" s="165"/>
      <c r="LSI86" s="165"/>
      <c r="LSJ86" s="165"/>
      <c r="LSK86" s="165"/>
      <c r="LSL86" s="165"/>
      <c r="LSM86" s="165"/>
      <c r="LSN86" s="165"/>
      <c r="LSO86" s="165"/>
      <c r="LSP86" s="165"/>
      <c r="LSQ86" s="165"/>
      <c r="LSR86" s="165"/>
      <c r="LSS86" s="165"/>
      <c r="LST86" s="165"/>
      <c r="LSU86" s="165"/>
      <c r="LSV86" s="165"/>
      <c r="LSW86" s="165"/>
      <c r="LSX86" s="165"/>
      <c r="LSY86" s="165"/>
      <c r="LSZ86" s="165"/>
      <c r="LTA86" s="165"/>
      <c r="LTB86" s="165"/>
      <c r="LTC86" s="165"/>
      <c r="LTD86" s="165"/>
      <c r="LTE86" s="165"/>
      <c r="LTF86" s="165"/>
      <c r="LTG86" s="165"/>
      <c r="LTH86" s="165"/>
      <c r="LTI86" s="165"/>
      <c r="LTJ86" s="165"/>
      <c r="LTK86" s="165"/>
      <c r="LTL86" s="165"/>
      <c r="LTM86" s="165"/>
      <c r="LTN86" s="165"/>
      <c r="LTO86" s="165"/>
      <c r="LTP86" s="165"/>
      <c r="LTQ86" s="165"/>
      <c r="LTR86" s="165"/>
      <c r="LTS86" s="165"/>
      <c r="LTT86" s="165"/>
      <c r="LTU86" s="165"/>
      <c r="LTV86" s="165"/>
      <c r="LTW86" s="165"/>
      <c r="LTX86" s="165"/>
      <c r="LTY86" s="165"/>
      <c r="LTZ86" s="165"/>
      <c r="LUA86" s="165"/>
      <c r="LUB86" s="165"/>
      <c r="LUC86" s="165"/>
      <c r="LUD86" s="165"/>
      <c r="LUE86" s="165"/>
      <c r="LUF86" s="165"/>
      <c r="LUG86" s="165"/>
      <c r="LUH86" s="165"/>
      <c r="LUI86" s="165"/>
      <c r="LUJ86" s="165"/>
      <c r="LUK86" s="165"/>
      <c r="LUL86" s="165"/>
      <c r="LUM86" s="165"/>
      <c r="LUN86" s="165"/>
      <c r="LUO86" s="165"/>
      <c r="LUP86" s="165"/>
      <c r="LUQ86" s="165"/>
      <c r="LUR86" s="165"/>
      <c r="LUS86" s="165"/>
      <c r="LUT86" s="165"/>
      <c r="LUU86" s="165"/>
      <c r="LUV86" s="165"/>
      <c r="LUW86" s="165"/>
      <c r="LUX86" s="165"/>
      <c r="LUY86" s="165"/>
      <c r="LUZ86" s="165"/>
      <c r="LVA86" s="165"/>
      <c r="LVB86" s="165"/>
      <c r="LVC86" s="165"/>
      <c r="LVD86" s="165"/>
      <c r="LVE86" s="165"/>
      <c r="LVF86" s="165"/>
      <c r="LVG86" s="165"/>
      <c r="LVH86" s="165"/>
      <c r="LVI86" s="165"/>
      <c r="LVJ86" s="165"/>
      <c r="LVK86" s="165"/>
      <c r="LVL86" s="165"/>
      <c r="LVM86" s="165"/>
      <c r="LVN86" s="165"/>
      <c r="LVO86" s="165"/>
      <c r="LVP86" s="165"/>
      <c r="LVQ86" s="165"/>
      <c r="LVR86" s="165"/>
      <c r="LVS86" s="165"/>
      <c r="LVT86" s="165"/>
      <c r="LVU86" s="165"/>
      <c r="LVV86" s="165"/>
      <c r="LVW86" s="165"/>
      <c r="LVX86" s="165"/>
      <c r="LVY86" s="165"/>
      <c r="LVZ86" s="165"/>
      <c r="LWA86" s="165"/>
      <c r="LWB86" s="165"/>
      <c r="LWC86" s="165"/>
      <c r="LWD86" s="165"/>
      <c r="LWE86" s="165"/>
      <c r="LWF86" s="165"/>
      <c r="LWG86" s="165"/>
      <c r="LWH86" s="165"/>
      <c r="LWI86" s="165"/>
      <c r="LWJ86" s="165"/>
      <c r="LWK86" s="165"/>
      <c r="LWL86" s="165"/>
      <c r="LWM86" s="165"/>
      <c r="LWN86" s="165"/>
      <c r="LWO86" s="165"/>
      <c r="LWP86" s="165"/>
      <c r="LWQ86" s="165"/>
      <c r="LWR86" s="165"/>
      <c r="LWS86" s="165"/>
      <c r="LWT86" s="165"/>
      <c r="LWU86" s="165"/>
      <c r="LWV86" s="165"/>
      <c r="LWW86" s="165"/>
      <c r="LWX86" s="165"/>
      <c r="LWY86" s="165"/>
      <c r="LWZ86" s="165"/>
      <c r="LXA86" s="165"/>
      <c r="LXB86" s="165"/>
      <c r="LXC86" s="165"/>
      <c r="LXD86" s="165"/>
      <c r="LXE86" s="165"/>
      <c r="LXF86" s="165"/>
      <c r="LXG86" s="165"/>
      <c r="LXH86" s="165"/>
      <c r="LXI86" s="165"/>
      <c r="LXJ86" s="165"/>
      <c r="LXK86" s="165"/>
      <c r="LXL86" s="165"/>
      <c r="LXM86" s="165"/>
      <c r="LXN86" s="165"/>
      <c r="LXO86" s="165"/>
      <c r="LXP86" s="165"/>
      <c r="LXQ86" s="165"/>
      <c r="LXR86" s="165"/>
      <c r="LXS86" s="165"/>
      <c r="LXT86" s="165"/>
      <c r="LXU86" s="165"/>
      <c r="LXV86" s="165"/>
      <c r="LXW86" s="165"/>
      <c r="LXX86" s="165"/>
      <c r="LXY86" s="165"/>
      <c r="LXZ86" s="165"/>
      <c r="LYA86" s="165"/>
      <c r="LYB86" s="165"/>
      <c r="LYC86" s="165"/>
      <c r="LYD86" s="165"/>
      <c r="LYE86" s="165"/>
      <c r="LYF86" s="165"/>
      <c r="LYG86" s="165"/>
      <c r="LYH86" s="165"/>
      <c r="LYI86" s="165"/>
      <c r="LYJ86" s="165"/>
      <c r="LYK86" s="165"/>
      <c r="LYL86" s="165"/>
      <c r="LYM86" s="165"/>
      <c r="LYN86" s="165"/>
      <c r="LYO86" s="165"/>
      <c r="LYP86" s="165"/>
      <c r="LYQ86" s="165"/>
      <c r="LYR86" s="165"/>
      <c r="LYS86" s="165"/>
      <c r="LYT86" s="165"/>
      <c r="LYU86" s="165"/>
      <c r="LYV86" s="165"/>
      <c r="LYW86" s="165"/>
      <c r="LYX86" s="165"/>
      <c r="LYY86" s="165"/>
      <c r="LYZ86" s="165"/>
      <c r="LZA86" s="165"/>
      <c r="LZB86" s="165"/>
      <c r="LZC86" s="165"/>
      <c r="LZD86" s="165"/>
      <c r="LZE86" s="165"/>
      <c r="LZF86" s="165"/>
      <c r="LZG86" s="165"/>
      <c r="LZH86" s="165"/>
      <c r="LZI86" s="165"/>
      <c r="LZJ86" s="165"/>
      <c r="LZK86" s="165"/>
      <c r="LZL86" s="165"/>
      <c r="LZM86" s="165"/>
      <c r="LZN86" s="165"/>
      <c r="LZO86" s="165"/>
      <c r="LZP86" s="165"/>
      <c r="LZQ86" s="165"/>
      <c r="LZR86" s="165"/>
      <c r="LZS86" s="165"/>
      <c r="LZT86" s="165"/>
      <c r="LZU86" s="165"/>
      <c r="LZV86" s="165"/>
      <c r="LZW86" s="165"/>
      <c r="LZX86" s="165"/>
      <c r="LZY86" s="165"/>
      <c r="LZZ86" s="165"/>
      <c r="MAA86" s="165"/>
      <c r="MAB86" s="165"/>
      <c r="MAC86" s="165"/>
      <c r="MAD86" s="165"/>
      <c r="MAE86" s="165"/>
      <c r="MAF86" s="165"/>
      <c r="MAG86" s="165"/>
      <c r="MAH86" s="165"/>
      <c r="MAI86" s="165"/>
      <c r="MAJ86" s="165"/>
      <c r="MAK86" s="165"/>
      <c r="MAL86" s="165"/>
      <c r="MAM86" s="165"/>
      <c r="MAN86" s="165"/>
      <c r="MAO86" s="165"/>
      <c r="MAP86" s="165"/>
      <c r="MAQ86" s="165"/>
      <c r="MAR86" s="165"/>
      <c r="MAS86" s="165"/>
      <c r="MAT86" s="165"/>
      <c r="MAU86" s="165"/>
      <c r="MAV86" s="165"/>
      <c r="MAW86" s="165"/>
      <c r="MAX86" s="165"/>
      <c r="MAY86" s="165"/>
      <c r="MAZ86" s="165"/>
      <c r="MBA86" s="165"/>
      <c r="MBB86" s="165"/>
      <c r="MBC86" s="165"/>
      <c r="MBD86" s="165"/>
      <c r="MBE86" s="165"/>
      <c r="MBF86" s="165"/>
      <c r="MBG86" s="165"/>
      <c r="MBH86" s="165"/>
      <c r="MBI86" s="165"/>
      <c r="MBJ86" s="165"/>
      <c r="MBK86" s="165"/>
      <c r="MBL86" s="165"/>
      <c r="MBM86" s="165"/>
      <c r="MBN86" s="165"/>
      <c r="MBO86" s="165"/>
      <c r="MBP86" s="165"/>
      <c r="MBQ86" s="165"/>
      <c r="MBR86" s="165"/>
      <c r="MBS86" s="165"/>
      <c r="MBT86" s="165"/>
      <c r="MBU86" s="165"/>
      <c r="MBV86" s="165"/>
      <c r="MBW86" s="165"/>
      <c r="MBX86" s="165"/>
      <c r="MBY86" s="165"/>
      <c r="MBZ86" s="165"/>
      <c r="MCA86" s="165"/>
      <c r="MCB86" s="165"/>
      <c r="MCC86" s="165"/>
      <c r="MCD86" s="165"/>
      <c r="MCE86" s="165"/>
      <c r="MCF86" s="165"/>
      <c r="MCG86" s="165"/>
      <c r="MCH86" s="165"/>
      <c r="MCI86" s="165"/>
      <c r="MCJ86" s="165"/>
      <c r="MCK86" s="165"/>
      <c r="MCL86" s="165"/>
      <c r="MCM86" s="165"/>
      <c r="MCN86" s="165"/>
      <c r="MCO86" s="165"/>
      <c r="MCP86" s="165"/>
      <c r="MCQ86" s="165"/>
      <c r="MCR86" s="165"/>
      <c r="MCS86" s="165"/>
      <c r="MCT86" s="165"/>
      <c r="MCU86" s="165"/>
      <c r="MCV86" s="165"/>
      <c r="MCW86" s="165"/>
      <c r="MCX86" s="165"/>
      <c r="MCY86" s="165"/>
      <c r="MCZ86" s="165"/>
      <c r="MDA86" s="165"/>
      <c r="MDB86" s="165"/>
      <c r="MDC86" s="165"/>
      <c r="MDD86" s="165"/>
      <c r="MDE86" s="165"/>
      <c r="MDF86" s="165"/>
      <c r="MDG86" s="165"/>
      <c r="MDH86" s="165"/>
      <c r="MDI86" s="165"/>
      <c r="MDJ86" s="165"/>
      <c r="MDK86" s="165"/>
      <c r="MDL86" s="165"/>
      <c r="MDM86" s="165"/>
      <c r="MDN86" s="165"/>
      <c r="MDO86" s="165"/>
      <c r="MDP86" s="165"/>
      <c r="MDQ86" s="165"/>
      <c r="MDR86" s="165"/>
      <c r="MDS86" s="165"/>
      <c r="MDT86" s="165"/>
      <c r="MDU86" s="165"/>
      <c r="MDV86" s="165"/>
      <c r="MDW86" s="165"/>
      <c r="MDX86" s="165"/>
      <c r="MDY86" s="165"/>
      <c r="MDZ86" s="165"/>
      <c r="MEA86" s="165"/>
      <c r="MEB86" s="165"/>
      <c r="MEC86" s="165"/>
      <c r="MED86" s="165"/>
      <c r="MEE86" s="165"/>
      <c r="MEF86" s="165"/>
      <c r="MEG86" s="165"/>
      <c r="MEH86" s="165"/>
      <c r="MEI86" s="165"/>
      <c r="MEJ86" s="165"/>
      <c r="MEK86" s="165"/>
      <c r="MEL86" s="165"/>
      <c r="MEM86" s="165"/>
      <c r="MEN86" s="165"/>
      <c r="MEO86" s="165"/>
      <c r="MEP86" s="165"/>
      <c r="MEQ86" s="165"/>
      <c r="MER86" s="165"/>
      <c r="MES86" s="165"/>
      <c r="MET86" s="165"/>
      <c r="MEU86" s="165"/>
      <c r="MEV86" s="165"/>
      <c r="MEW86" s="165"/>
      <c r="MEX86" s="165"/>
      <c r="MEY86" s="165"/>
      <c r="MEZ86" s="165"/>
      <c r="MFA86" s="165"/>
      <c r="MFB86" s="165"/>
      <c r="MFC86" s="165"/>
      <c r="MFD86" s="165"/>
      <c r="MFE86" s="165"/>
      <c r="MFF86" s="165"/>
      <c r="MFG86" s="165"/>
      <c r="MFH86" s="165"/>
      <c r="MFI86" s="165"/>
      <c r="MFJ86" s="165"/>
      <c r="MFK86" s="165"/>
      <c r="MFL86" s="165"/>
      <c r="MFM86" s="165"/>
      <c r="MFN86" s="165"/>
      <c r="MFO86" s="165"/>
      <c r="MFP86" s="165"/>
      <c r="MFQ86" s="165"/>
      <c r="MFR86" s="165"/>
      <c r="MFS86" s="165"/>
      <c r="MFT86" s="165"/>
      <c r="MFU86" s="165"/>
      <c r="MFV86" s="165"/>
      <c r="MFW86" s="165"/>
      <c r="MFX86" s="165"/>
      <c r="MFY86" s="165"/>
      <c r="MFZ86" s="165"/>
      <c r="MGA86" s="165"/>
      <c r="MGB86" s="165"/>
      <c r="MGC86" s="165"/>
      <c r="MGD86" s="165"/>
      <c r="MGE86" s="165"/>
      <c r="MGF86" s="165"/>
      <c r="MGG86" s="165"/>
      <c r="MGH86" s="165"/>
      <c r="MGI86" s="165"/>
      <c r="MGJ86" s="165"/>
      <c r="MGK86" s="165"/>
      <c r="MGL86" s="165"/>
      <c r="MGM86" s="165"/>
      <c r="MGN86" s="165"/>
      <c r="MGO86" s="165"/>
      <c r="MGP86" s="165"/>
      <c r="MGQ86" s="165"/>
      <c r="MGR86" s="165"/>
      <c r="MGS86" s="165"/>
      <c r="MGT86" s="165"/>
      <c r="MGU86" s="165"/>
      <c r="MGV86" s="165"/>
      <c r="MGW86" s="165"/>
      <c r="MGX86" s="165"/>
      <c r="MGY86" s="165"/>
      <c r="MGZ86" s="165"/>
      <c r="MHA86" s="165"/>
      <c r="MHB86" s="165"/>
      <c r="MHC86" s="165"/>
      <c r="MHD86" s="165"/>
      <c r="MHE86" s="165"/>
      <c r="MHF86" s="165"/>
      <c r="MHG86" s="165"/>
      <c r="MHH86" s="165"/>
      <c r="MHI86" s="165"/>
      <c r="MHJ86" s="165"/>
      <c r="MHK86" s="165"/>
      <c r="MHL86" s="165"/>
      <c r="MHM86" s="165"/>
      <c r="MHN86" s="165"/>
      <c r="MHO86" s="165"/>
      <c r="MHP86" s="165"/>
      <c r="MHQ86" s="165"/>
      <c r="MHR86" s="165"/>
      <c r="MHS86" s="165"/>
      <c r="MHT86" s="165"/>
      <c r="MHU86" s="165"/>
      <c r="MHV86" s="165"/>
      <c r="MHW86" s="165"/>
      <c r="MHX86" s="165"/>
      <c r="MHY86" s="165"/>
      <c r="MHZ86" s="165"/>
      <c r="MIA86" s="165"/>
      <c r="MIB86" s="165"/>
      <c r="MIC86" s="165"/>
      <c r="MID86" s="165"/>
      <c r="MIE86" s="165"/>
      <c r="MIF86" s="165"/>
      <c r="MIG86" s="165"/>
      <c r="MIH86" s="165"/>
      <c r="MII86" s="165"/>
      <c r="MIJ86" s="165"/>
      <c r="MIK86" s="165"/>
      <c r="MIL86" s="165"/>
      <c r="MIM86" s="165"/>
      <c r="MIN86" s="165"/>
      <c r="MIO86" s="165"/>
      <c r="MIP86" s="165"/>
      <c r="MIQ86" s="165"/>
      <c r="MIR86" s="165"/>
      <c r="MIS86" s="165"/>
      <c r="MIT86" s="165"/>
      <c r="MIU86" s="165"/>
      <c r="MIV86" s="165"/>
      <c r="MIW86" s="165"/>
      <c r="MIX86" s="165"/>
      <c r="MIY86" s="165"/>
      <c r="MIZ86" s="165"/>
      <c r="MJA86" s="165"/>
      <c r="MJB86" s="165"/>
      <c r="MJC86" s="165"/>
      <c r="MJD86" s="165"/>
      <c r="MJE86" s="165"/>
      <c r="MJF86" s="165"/>
      <c r="MJG86" s="165"/>
      <c r="MJH86" s="165"/>
      <c r="MJI86" s="165"/>
      <c r="MJJ86" s="165"/>
      <c r="MJK86" s="165"/>
      <c r="MJL86" s="165"/>
      <c r="MJM86" s="165"/>
      <c r="MJN86" s="165"/>
      <c r="MJO86" s="165"/>
      <c r="MJP86" s="165"/>
      <c r="MJQ86" s="165"/>
      <c r="MJR86" s="165"/>
      <c r="MJS86" s="165"/>
      <c r="MJT86" s="165"/>
      <c r="MJU86" s="165"/>
      <c r="MJV86" s="165"/>
      <c r="MJW86" s="165"/>
      <c r="MJX86" s="165"/>
      <c r="MJY86" s="165"/>
      <c r="MJZ86" s="165"/>
      <c r="MKA86" s="165"/>
      <c r="MKB86" s="165"/>
      <c r="MKC86" s="165"/>
      <c r="MKD86" s="165"/>
      <c r="MKE86" s="165"/>
      <c r="MKF86" s="165"/>
      <c r="MKG86" s="165"/>
      <c r="MKH86" s="165"/>
      <c r="MKI86" s="165"/>
      <c r="MKJ86" s="165"/>
      <c r="MKK86" s="165"/>
      <c r="MKL86" s="165"/>
      <c r="MKM86" s="165"/>
      <c r="MKN86" s="165"/>
      <c r="MKO86" s="165"/>
      <c r="MKP86" s="165"/>
      <c r="MKQ86" s="165"/>
      <c r="MKR86" s="165"/>
      <c r="MKS86" s="165"/>
      <c r="MKT86" s="165"/>
      <c r="MKU86" s="165"/>
      <c r="MKV86" s="165"/>
      <c r="MKW86" s="165"/>
      <c r="MKX86" s="165"/>
      <c r="MKY86" s="165"/>
      <c r="MKZ86" s="165"/>
      <c r="MLA86" s="165"/>
      <c r="MLB86" s="165"/>
      <c r="MLC86" s="165"/>
      <c r="MLD86" s="165"/>
      <c r="MLE86" s="165"/>
      <c r="MLF86" s="165"/>
      <c r="MLG86" s="165"/>
      <c r="MLH86" s="165"/>
      <c r="MLI86" s="165"/>
      <c r="MLJ86" s="165"/>
      <c r="MLK86" s="165"/>
      <c r="MLL86" s="165"/>
      <c r="MLM86" s="165"/>
      <c r="MLN86" s="165"/>
      <c r="MLO86" s="165"/>
      <c r="MLP86" s="165"/>
      <c r="MLQ86" s="165"/>
      <c r="MLR86" s="165"/>
      <c r="MLS86" s="165"/>
      <c r="MLT86" s="165"/>
      <c r="MLU86" s="165"/>
      <c r="MLV86" s="165"/>
      <c r="MLW86" s="165"/>
      <c r="MLX86" s="165"/>
      <c r="MLY86" s="165"/>
      <c r="MLZ86" s="165"/>
      <c r="MMA86" s="165"/>
      <c r="MMB86" s="165"/>
      <c r="MMC86" s="165"/>
      <c r="MMD86" s="165"/>
      <c r="MME86" s="165"/>
      <c r="MMF86" s="165"/>
      <c r="MMG86" s="165"/>
      <c r="MMH86" s="165"/>
      <c r="MMI86" s="165"/>
      <c r="MMJ86" s="165"/>
      <c r="MMK86" s="165"/>
      <c r="MML86" s="165"/>
      <c r="MMM86" s="165"/>
      <c r="MMN86" s="165"/>
      <c r="MMO86" s="165"/>
      <c r="MMP86" s="165"/>
      <c r="MMQ86" s="165"/>
      <c r="MMR86" s="165"/>
      <c r="MMS86" s="165"/>
      <c r="MMT86" s="165"/>
      <c r="MMU86" s="165"/>
      <c r="MMV86" s="165"/>
      <c r="MMW86" s="165"/>
      <c r="MMX86" s="165"/>
      <c r="MMY86" s="165"/>
      <c r="MMZ86" s="165"/>
      <c r="MNA86" s="165"/>
      <c r="MNB86" s="165"/>
      <c r="MNC86" s="165"/>
      <c r="MND86" s="165"/>
      <c r="MNE86" s="165"/>
      <c r="MNF86" s="165"/>
      <c r="MNG86" s="165"/>
      <c r="MNH86" s="165"/>
      <c r="MNI86" s="165"/>
      <c r="MNJ86" s="165"/>
      <c r="MNK86" s="165"/>
      <c r="MNL86" s="165"/>
      <c r="MNM86" s="165"/>
      <c r="MNN86" s="165"/>
      <c r="MNO86" s="165"/>
      <c r="MNP86" s="165"/>
      <c r="MNQ86" s="165"/>
      <c r="MNR86" s="165"/>
      <c r="MNS86" s="165"/>
      <c r="MNT86" s="165"/>
      <c r="MNU86" s="165"/>
      <c r="MNV86" s="165"/>
      <c r="MNW86" s="165"/>
      <c r="MNX86" s="165"/>
      <c r="MNY86" s="165"/>
      <c r="MNZ86" s="165"/>
      <c r="MOA86" s="165"/>
      <c r="MOB86" s="165"/>
      <c r="MOC86" s="165"/>
      <c r="MOD86" s="165"/>
      <c r="MOE86" s="165"/>
      <c r="MOF86" s="165"/>
      <c r="MOG86" s="165"/>
      <c r="MOH86" s="165"/>
      <c r="MOI86" s="165"/>
      <c r="MOJ86" s="165"/>
      <c r="MOK86" s="165"/>
      <c r="MOL86" s="165"/>
      <c r="MOM86" s="165"/>
      <c r="MON86" s="165"/>
      <c r="MOO86" s="165"/>
      <c r="MOP86" s="165"/>
      <c r="MOQ86" s="165"/>
      <c r="MOR86" s="165"/>
      <c r="MOS86" s="165"/>
      <c r="MOT86" s="165"/>
      <c r="MOU86" s="165"/>
      <c r="MOV86" s="165"/>
      <c r="MOW86" s="165"/>
      <c r="MOX86" s="165"/>
      <c r="MOY86" s="165"/>
      <c r="MOZ86" s="165"/>
      <c r="MPA86" s="165"/>
      <c r="MPB86" s="165"/>
      <c r="MPC86" s="165"/>
      <c r="MPD86" s="165"/>
      <c r="MPE86" s="165"/>
      <c r="MPF86" s="165"/>
      <c r="MPG86" s="165"/>
      <c r="MPH86" s="165"/>
      <c r="MPI86" s="165"/>
      <c r="MPJ86" s="165"/>
      <c r="MPK86" s="165"/>
      <c r="MPL86" s="165"/>
      <c r="MPM86" s="165"/>
      <c r="MPN86" s="165"/>
      <c r="MPO86" s="165"/>
      <c r="MPP86" s="165"/>
      <c r="MPQ86" s="165"/>
      <c r="MPR86" s="165"/>
      <c r="MPS86" s="165"/>
      <c r="MPT86" s="165"/>
      <c r="MPU86" s="165"/>
      <c r="MPV86" s="165"/>
      <c r="MPW86" s="165"/>
      <c r="MPX86" s="165"/>
      <c r="MPY86" s="165"/>
      <c r="MPZ86" s="165"/>
      <c r="MQA86" s="165"/>
      <c r="MQB86" s="165"/>
      <c r="MQC86" s="165"/>
      <c r="MQD86" s="165"/>
      <c r="MQE86" s="165"/>
      <c r="MQF86" s="165"/>
      <c r="MQG86" s="165"/>
      <c r="MQH86" s="165"/>
      <c r="MQI86" s="165"/>
      <c r="MQJ86" s="165"/>
      <c r="MQK86" s="165"/>
      <c r="MQL86" s="165"/>
      <c r="MQM86" s="165"/>
      <c r="MQN86" s="165"/>
      <c r="MQO86" s="165"/>
      <c r="MQP86" s="165"/>
      <c r="MQQ86" s="165"/>
      <c r="MQR86" s="165"/>
      <c r="MQS86" s="165"/>
      <c r="MQT86" s="165"/>
      <c r="MQU86" s="165"/>
      <c r="MQV86" s="165"/>
      <c r="MQW86" s="165"/>
      <c r="MQX86" s="165"/>
      <c r="MQY86" s="165"/>
      <c r="MQZ86" s="165"/>
      <c r="MRA86" s="165"/>
      <c r="MRB86" s="165"/>
      <c r="MRC86" s="165"/>
      <c r="MRD86" s="165"/>
      <c r="MRE86" s="165"/>
      <c r="MRF86" s="165"/>
      <c r="MRG86" s="165"/>
      <c r="MRH86" s="165"/>
      <c r="MRI86" s="165"/>
      <c r="MRJ86" s="165"/>
      <c r="MRK86" s="165"/>
      <c r="MRL86" s="165"/>
      <c r="MRM86" s="165"/>
      <c r="MRN86" s="165"/>
      <c r="MRO86" s="165"/>
      <c r="MRP86" s="165"/>
      <c r="MRQ86" s="165"/>
      <c r="MRR86" s="165"/>
      <c r="MRS86" s="165"/>
      <c r="MRT86" s="165"/>
      <c r="MRU86" s="165"/>
      <c r="MRV86" s="165"/>
      <c r="MRW86" s="165"/>
      <c r="MRX86" s="165"/>
      <c r="MRY86" s="165"/>
      <c r="MRZ86" s="165"/>
      <c r="MSA86" s="165"/>
      <c r="MSB86" s="165"/>
      <c r="MSC86" s="165"/>
      <c r="MSD86" s="165"/>
      <c r="MSE86" s="165"/>
      <c r="MSF86" s="165"/>
      <c r="MSG86" s="165"/>
      <c r="MSH86" s="165"/>
      <c r="MSI86" s="165"/>
      <c r="MSJ86" s="165"/>
      <c r="MSK86" s="165"/>
      <c r="MSL86" s="165"/>
      <c r="MSM86" s="165"/>
      <c r="MSN86" s="165"/>
      <c r="MSO86" s="165"/>
      <c r="MSP86" s="165"/>
      <c r="MSQ86" s="165"/>
      <c r="MSR86" s="165"/>
      <c r="MSS86" s="165"/>
      <c r="MST86" s="165"/>
      <c r="MSU86" s="165"/>
      <c r="MSV86" s="165"/>
      <c r="MSW86" s="165"/>
      <c r="MSX86" s="165"/>
      <c r="MSY86" s="165"/>
      <c r="MSZ86" s="165"/>
      <c r="MTA86" s="165"/>
      <c r="MTB86" s="165"/>
      <c r="MTC86" s="165"/>
      <c r="MTD86" s="165"/>
      <c r="MTE86" s="165"/>
      <c r="MTF86" s="165"/>
      <c r="MTG86" s="165"/>
      <c r="MTH86" s="165"/>
      <c r="MTI86" s="165"/>
      <c r="MTJ86" s="165"/>
      <c r="MTK86" s="165"/>
      <c r="MTL86" s="165"/>
      <c r="MTM86" s="165"/>
      <c r="MTN86" s="165"/>
      <c r="MTO86" s="165"/>
      <c r="MTP86" s="165"/>
      <c r="MTQ86" s="165"/>
      <c r="MTR86" s="165"/>
      <c r="MTS86" s="165"/>
      <c r="MTT86" s="165"/>
      <c r="MTU86" s="165"/>
      <c r="MTV86" s="165"/>
      <c r="MTW86" s="165"/>
      <c r="MTX86" s="165"/>
      <c r="MTY86" s="165"/>
      <c r="MTZ86" s="165"/>
      <c r="MUA86" s="165"/>
      <c r="MUB86" s="165"/>
      <c r="MUC86" s="165"/>
      <c r="MUD86" s="165"/>
      <c r="MUE86" s="165"/>
      <c r="MUF86" s="165"/>
      <c r="MUG86" s="165"/>
      <c r="MUH86" s="165"/>
      <c r="MUI86" s="165"/>
      <c r="MUJ86" s="165"/>
      <c r="MUK86" s="165"/>
      <c r="MUL86" s="165"/>
      <c r="MUM86" s="165"/>
      <c r="MUN86" s="165"/>
      <c r="MUO86" s="165"/>
      <c r="MUP86" s="165"/>
      <c r="MUQ86" s="165"/>
      <c r="MUR86" s="165"/>
      <c r="MUS86" s="165"/>
      <c r="MUT86" s="165"/>
      <c r="MUU86" s="165"/>
      <c r="MUV86" s="165"/>
      <c r="MUW86" s="165"/>
      <c r="MUX86" s="165"/>
      <c r="MUY86" s="165"/>
      <c r="MUZ86" s="165"/>
      <c r="MVA86" s="165"/>
      <c r="MVB86" s="165"/>
      <c r="MVC86" s="165"/>
      <c r="MVD86" s="165"/>
      <c r="MVE86" s="165"/>
      <c r="MVF86" s="165"/>
      <c r="MVG86" s="165"/>
      <c r="MVH86" s="165"/>
      <c r="MVI86" s="165"/>
      <c r="MVJ86" s="165"/>
      <c r="MVK86" s="165"/>
      <c r="MVL86" s="165"/>
      <c r="MVM86" s="165"/>
      <c r="MVN86" s="165"/>
      <c r="MVO86" s="165"/>
      <c r="MVP86" s="165"/>
      <c r="MVQ86" s="165"/>
      <c r="MVR86" s="165"/>
      <c r="MVS86" s="165"/>
      <c r="MVT86" s="165"/>
      <c r="MVU86" s="165"/>
      <c r="MVV86" s="165"/>
      <c r="MVW86" s="165"/>
      <c r="MVX86" s="165"/>
      <c r="MVY86" s="165"/>
      <c r="MVZ86" s="165"/>
      <c r="MWA86" s="165"/>
      <c r="MWB86" s="165"/>
      <c r="MWC86" s="165"/>
      <c r="MWD86" s="165"/>
      <c r="MWE86" s="165"/>
      <c r="MWF86" s="165"/>
      <c r="MWG86" s="165"/>
      <c r="MWH86" s="165"/>
      <c r="MWI86" s="165"/>
      <c r="MWJ86" s="165"/>
      <c r="MWK86" s="165"/>
      <c r="MWL86" s="165"/>
      <c r="MWM86" s="165"/>
      <c r="MWN86" s="165"/>
      <c r="MWO86" s="165"/>
      <c r="MWP86" s="165"/>
      <c r="MWQ86" s="165"/>
      <c r="MWR86" s="165"/>
      <c r="MWS86" s="165"/>
      <c r="MWT86" s="165"/>
      <c r="MWU86" s="165"/>
      <c r="MWV86" s="165"/>
      <c r="MWW86" s="165"/>
      <c r="MWX86" s="165"/>
      <c r="MWY86" s="165"/>
      <c r="MWZ86" s="165"/>
      <c r="MXA86" s="165"/>
      <c r="MXB86" s="165"/>
      <c r="MXC86" s="165"/>
      <c r="MXD86" s="165"/>
      <c r="MXE86" s="165"/>
      <c r="MXF86" s="165"/>
      <c r="MXG86" s="165"/>
      <c r="MXH86" s="165"/>
      <c r="MXI86" s="165"/>
      <c r="MXJ86" s="165"/>
      <c r="MXK86" s="165"/>
      <c r="MXL86" s="165"/>
      <c r="MXM86" s="165"/>
      <c r="MXN86" s="165"/>
      <c r="MXO86" s="165"/>
      <c r="MXP86" s="165"/>
      <c r="MXQ86" s="165"/>
      <c r="MXR86" s="165"/>
      <c r="MXS86" s="165"/>
      <c r="MXT86" s="165"/>
      <c r="MXU86" s="165"/>
      <c r="MXV86" s="165"/>
      <c r="MXW86" s="165"/>
      <c r="MXX86" s="165"/>
      <c r="MXY86" s="165"/>
      <c r="MXZ86" s="165"/>
      <c r="MYA86" s="165"/>
      <c r="MYB86" s="165"/>
      <c r="MYC86" s="165"/>
      <c r="MYD86" s="165"/>
      <c r="MYE86" s="165"/>
      <c r="MYF86" s="165"/>
      <c r="MYG86" s="165"/>
      <c r="MYH86" s="165"/>
      <c r="MYI86" s="165"/>
      <c r="MYJ86" s="165"/>
      <c r="MYK86" s="165"/>
      <c r="MYL86" s="165"/>
      <c r="MYM86" s="165"/>
      <c r="MYN86" s="165"/>
      <c r="MYO86" s="165"/>
      <c r="MYP86" s="165"/>
      <c r="MYQ86" s="165"/>
      <c r="MYR86" s="165"/>
      <c r="MYS86" s="165"/>
      <c r="MYT86" s="165"/>
      <c r="MYU86" s="165"/>
      <c r="MYV86" s="165"/>
      <c r="MYW86" s="165"/>
      <c r="MYX86" s="165"/>
      <c r="MYY86" s="165"/>
      <c r="MYZ86" s="165"/>
      <c r="MZA86" s="165"/>
      <c r="MZB86" s="165"/>
      <c r="MZC86" s="165"/>
      <c r="MZD86" s="165"/>
      <c r="MZE86" s="165"/>
      <c r="MZF86" s="165"/>
      <c r="MZG86" s="165"/>
      <c r="MZH86" s="165"/>
      <c r="MZI86" s="165"/>
      <c r="MZJ86" s="165"/>
      <c r="MZK86" s="165"/>
      <c r="MZL86" s="165"/>
      <c r="MZM86" s="165"/>
      <c r="MZN86" s="165"/>
      <c r="MZO86" s="165"/>
      <c r="MZP86" s="165"/>
      <c r="MZQ86" s="165"/>
      <c r="MZR86" s="165"/>
      <c r="MZS86" s="165"/>
      <c r="MZT86" s="165"/>
      <c r="MZU86" s="165"/>
      <c r="MZV86" s="165"/>
      <c r="MZW86" s="165"/>
      <c r="MZX86" s="165"/>
      <c r="MZY86" s="165"/>
      <c r="MZZ86" s="165"/>
      <c r="NAA86" s="165"/>
      <c r="NAB86" s="165"/>
      <c r="NAC86" s="165"/>
      <c r="NAD86" s="165"/>
      <c r="NAE86" s="165"/>
      <c r="NAF86" s="165"/>
      <c r="NAG86" s="165"/>
      <c r="NAH86" s="165"/>
      <c r="NAI86" s="165"/>
      <c r="NAJ86" s="165"/>
      <c r="NAK86" s="165"/>
      <c r="NAL86" s="165"/>
      <c r="NAM86" s="165"/>
      <c r="NAN86" s="165"/>
      <c r="NAO86" s="165"/>
      <c r="NAP86" s="165"/>
      <c r="NAQ86" s="165"/>
      <c r="NAR86" s="165"/>
      <c r="NAS86" s="165"/>
      <c r="NAT86" s="165"/>
      <c r="NAU86" s="165"/>
      <c r="NAV86" s="165"/>
      <c r="NAW86" s="165"/>
      <c r="NAX86" s="165"/>
      <c r="NAY86" s="165"/>
      <c r="NAZ86" s="165"/>
      <c r="NBA86" s="165"/>
      <c r="NBB86" s="165"/>
      <c r="NBC86" s="165"/>
      <c r="NBD86" s="165"/>
      <c r="NBE86" s="165"/>
      <c r="NBF86" s="165"/>
      <c r="NBG86" s="165"/>
      <c r="NBH86" s="165"/>
      <c r="NBI86" s="165"/>
      <c r="NBJ86" s="165"/>
      <c r="NBK86" s="165"/>
      <c r="NBL86" s="165"/>
      <c r="NBM86" s="165"/>
      <c r="NBN86" s="165"/>
      <c r="NBO86" s="165"/>
      <c r="NBP86" s="165"/>
      <c r="NBQ86" s="165"/>
      <c r="NBR86" s="165"/>
      <c r="NBS86" s="165"/>
      <c r="NBT86" s="165"/>
      <c r="NBU86" s="165"/>
      <c r="NBV86" s="165"/>
      <c r="NBW86" s="165"/>
      <c r="NBX86" s="165"/>
      <c r="NBY86" s="165"/>
      <c r="NBZ86" s="165"/>
      <c r="NCA86" s="165"/>
      <c r="NCB86" s="165"/>
      <c r="NCC86" s="165"/>
      <c r="NCD86" s="165"/>
      <c r="NCE86" s="165"/>
      <c r="NCF86" s="165"/>
      <c r="NCG86" s="165"/>
      <c r="NCH86" s="165"/>
      <c r="NCI86" s="165"/>
      <c r="NCJ86" s="165"/>
      <c r="NCK86" s="165"/>
      <c r="NCL86" s="165"/>
      <c r="NCM86" s="165"/>
      <c r="NCN86" s="165"/>
      <c r="NCO86" s="165"/>
      <c r="NCP86" s="165"/>
      <c r="NCQ86" s="165"/>
      <c r="NCR86" s="165"/>
      <c r="NCS86" s="165"/>
      <c r="NCT86" s="165"/>
      <c r="NCU86" s="165"/>
      <c r="NCV86" s="165"/>
      <c r="NCW86" s="165"/>
      <c r="NCX86" s="165"/>
      <c r="NCY86" s="165"/>
      <c r="NCZ86" s="165"/>
      <c r="NDA86" s="165"/>
      <c r="NDB86" s="165"/>
      <c r="NDC86" s="165"/>
      <c r="NDD86" s="165"/>
      <c r="NDE86" s="165"/>
      <c r="NDF86" s="165"/>
      <c r="NDG86" s="165"/>
      <c r="NDH86" s="165"/>
      <c r="NDI86" s="165"/>
      <c r="NDJ86" s="165"/>
      <c r="NDK86" s="165"/>
      <c r="NDL86" s="165"/>
      <c r="NDM86" s="165"/>
      <c r="NDN86" s="165"/>
      <c r="NDO86" s="165"/>
      <c r="NDP86" s="165"/>
      <c r="NDQ86" s="165"/>
      <c r="NDR86" s="165"/>
      <c r="NDS86" s="165"/>
      <c r="NDT86" s="165"/>
      <c r="NDU86" s="165"/>
      <c r="NDV86" s="165"/>
      <c r="NDW86" s="165"/>
      <c r="NDX86" s="165"/>
      <c r="NDY86" s="165"/>
      <c r="NDZ86" s="165"/>
      <c r="NEA86" s="165"/>
      <c r="NEB86" s="165"/>
      <c r="NEC86" s="165"/>
      <c r="NED86" s="165"/>
      <c r="NEE86" s="165"/>
      <c r="NEF86" s="165"/>
      <c r="NEG86" s="165"/>
      <c r="NEH86" s="165"/>
      <c r="NEI86" s="165"/>
      <c r="NEJ86" s="165"/>
      <c r="NEK86" s="165"/>
      <c r="NEL86" s="165"/>
      <c r="NEM86" s="165"/>
      <c r="NEN86" s="165"/>
      <c r="NEO86" s="165"/>
      <c r="NEP86" s="165"/>
      <c r="NEQ86" s="165"/>
      <c r="NER86" s="165"/>
      <c r="NES86" s="165"/>
      <c r="NET86" s="165"/>
      <c r="NEU86" s="165"/>
      <c r="NEV86" s="165"/>
      <c r="NEW86" s="165"/>
      <c r="NEX86" s="165"/>
      <c r="NEY86" s="165"/>
      <c r="NEZ86" s="165"/>
      <c r="NFA86" s="165"/>
      <c r="NFB86" s="165"/>
      <c r="NFC86" s="165"/>
      <c r="NFD86" s="165"/>
      <c r="NFE86" s="165"/>
      <c r="NFF86" s="165"/>
      <c r="NFG86" s="165"/>
      <c r="NFH86" s="165"/>
      <c r="NFI86" s="165"/>
      <c r="NFJ86" s="165"/>
      <c r="NFK86" s="165"/>
      <c r="NFL86" s="165"/>
      <c r="NFM86" s="165"/>
      <c r="NFN86" s="165"/>
      <c r="NFO86" s="165"/>
      <c r="NFP86" s="165"/>
      <c r="NFQ86" s="165"/>
      <c r="NFR86" s="165"/>
      <c r="NFS86" s="165"/>
      <c r="NFT86" s="165"/>
      <c r="NFU86" s="165"/>
      <c r="NFV86" s="165"/>
      <c r="NFW86" s="165"/>
      <c r="NFX86" s="165"/>
      <c r="NFY86" s="165"/>
      <c r="NFZ86" s="165"/>
      <c r="NGA86" s="165"/>
      <c r="NGB86" s="165"/>
      <c r="NGC86" s="165"/>
      <c r="NGD86" s="165"/>
      <c r="NGE86" s="165"/>
      <c r="NGF86" s="165"/>
      <c r="NGG86" s="165"/>
      <c r="NGH86" s="165"/>
      <c r="NGI86" s="165"/>
      <c r="NGJ86" s="165"/>
      <c r="NGK86" s="165"/>
      <c r="NGL86" s="165"/>
      <c r="NGM86" s="165"/>
      <c r="NGN86" s="165"/>
      <c r="NGO86" s="165"/>
      <c r="NGP86" s="165"/>
      <c r="NGQ86" s="165"/>
      <c r="NGR86" s="165"/>
      <c r="NGS86" s="165"/>
      <c r="NGT86" s="165"/>
      <c r="NGU86" s="165"/>
      <c r="NGV86" s="165"/>
      <c r="NGW86" s="165"/>
      <c r="NGX86" s="165"/>
      <c r="NGY86" s="165"/>
      <c r="NGZ86" s="165"/>
      <c r="NHA86" s="165"/>
      <c r="NHB86" s="165"/>
      <c r="NHC86" s="165"/>
      <c r="NHD86" s="165"/>
      <c r="NHE86" s="165"/>
      <c r="NHF86" s="165"/>
      <c r="NHG86" s="165"/>
      <c r="NHH86" s="165"/>
      <c r="NHI86" s="165"/>
      <c r="NHJ86" s="165"/>
      <c r="NHK86" s="165"/>
      <c r="NHL86" s="165"/>
      <c r="NHM86" s="165"/>
      <c r="NHN86" s="165"/>
      <c r="NHO86" s="165"/>
      <c r="NHP86" s="165"/>
      <c r="NHQ86" s="165"/>
      <c r="NHR86" s="165"/>
      <c r="NHS86" s="165"/>
      <c r="NHT86" s="165"/>
      <c r="NHU86" s="165"/>
      <c r="NHV86" s="165"/>
      <c r="NHW86" s="165"/>
      <c r="NHX86" s="165"/>
      <c r="NHY86" s="165"/>
      <c r="NHZ86" s="165"/>
      <c r="NIA86" s="165"/>
      <c r="NIB86" s="165"/>
      <c r="NIC86" s="165"/>
      <c r="NID86" s="165"/>
      <c r="NIE86" s="165"/>
      <c r="NIF86" s="165"/>
      <c r="NIG86" s="165"/>
      <c r="NIH86" s="165"/>
      <c r="NII86" s="165"/>
      <c r="NIJ86" s="165"/>
      <c r="NIK86" s="165"/>
      <c r="NIL86" s="165"/>
      <c r="NIM86" s="165"/>
      <c r="NIN86" s="165"/>
      <c r="NIO86" s="165"/>
      <c r="NIP86" s="165"/>
      <c r="NIQ86" s="165"/>
      <c r="NIR86" s="165"/>
      <c r="NIS86" s="165"/>
      <c r="NIT86" s="165"/>
      <c r="NIU86" s="165"/>
      <c r="NIV86" s="165"/>
      <c r="NIW86" s="165"/>
      <c r="NIX86" s="165"/>
      <c r="NIY86" s="165"/>
      <c r="NIZ86" s="165"/>
      <c r="NJA86" s="165"/>
      <c r="NJB86" s="165"/>
      <c r="NJC86" s="165"/>
      <c r="NJD86" s="165"/>
      <c r="NJE86" s="165"/>
      <c r="NJF86" s="165"/>
      <c r="NJG86" s="165"/>
      <c r="NJH86" s="165"/>
      <c r="NJI86" s="165"/>
      <c r="NJJ86" s="165"/>
      <c r="NJK86" s="165"/>
      <c r="NJL86" s="165"/>
      <c r="NJM86" s="165"/>
      <c r="NJN86" s="165"/>
      <c r="NJO86" s="165"/>
      <c r="NJP86" s="165"/>
      <c r="NJQ86" s="165"/>
      <c r="NJR86" s="165"/>
      <c r="NJS86" s="165"/>
      <c r="NJT86" s="165"/>
      <c r="NJU86" s="165"/>
      <c r="NJV86" s="165"/>
      <c r="NJW86" s="165"/>
      <c r="NJX86" s="165"/>
      <c r="NJY86" s="165"/>
      <c r="NJZ86" s="165"/>
      <c r="NKA86" s="165"/>
      <c r="NKB86" s="165"/>
      <c r="NKC86" s="165"/>
      <c r="NKD86" s="165"/>
      <c r="NKE86" s="165"/>
      <c r="NKF86" s="165"/>
      <c r="NKG86" s="165"/>
      <c r="NKH86" s="165"/>
      <c r="NKI86" s="165"/>
      <c r="NKJ86" s="165"/>
      <c r="NKK86" s="165"/>
      <c r="NKL86" s="165"/>
      <c r="NKM86" s="165"/>
      <c r="NKN86" s="165"/>
      <c r="NKO86" s="165"/>
      <c r="NKP86" s="165"/>
      <c r="NKQ86" s="165"/>
      <c r="NKR86" s="165"/>
      <c r="NKS86" s="165"/>
      <c r="NKT86" s="165"/>
      <c r="NKU86" s="165"/>
      <c r="NKV86" s="165"/>
      <c r="NKW86" s="165"/>
      <c r="NKX86" s="165"/>
      <c r="NKY86" s="165"/>
      <c r="NKZ86" s="165"/>
      <c r="NLA86" s="165"/>
      <c r="NLB86" s="165"/>
      <c r="NLC86" s="165"/>
      <c r="NLD86" s="165"/>
      <c r="NLE86" s="165"/>
      <c r="NLF86" s="165"/>
      <c r="NLG86" s="165"/>
      <c r="NLH86" s="165"/>
      <c r="NLI86" s="165"/>
      <c r="NLJ86" s="165"/>
      <c r="NLK86" s="165"/>
      <c r="NLL86" s="165"/>
      <c r="NLM86" s="165"/>
      <c r="NLN86" s="165"/>
      <c r="NLO86" s="165"/>
      <c r="NLP86" s="165"/>
      <c r="NLQ86" s="165"/>
      <c r="NLR86" s="165"/>
      <c r="NLS86" s="165"/>
      <c r="NLT86" s="165"/>
      <c r="NLU86" s="165"/>
      <c r="NLV86" s="165"/>
      <c r="NLW86" s="165"/>
      <c r="NLX86" s="165"/>
      <c r="NLY86" s="165"/>
      <c r="NLZ86" s="165"/>
      <c r="NMA86" s="165"/>
      <c r="NMB86" s="165"/>
      <c r="NMC86" s="165"/>
      <c r="NMD86" s="165"/>
      <c r="NME86" s="165"/>
      <c r="NMF86" s="165"/>
      <c r="NMG86" s="165"/>
      <c r="NMH86" s="165"/>
      <c r="NMI86" s="165"/>
      <c r="NMJ86" s="165"/>
      <c r="NMK86" s="165"/>
      <c r="NML86" s="165"/>
      <c r="NMM86" s="165"/>
      <c r="NMN86" s="165"/>
      <c r="NMO86" s="165"/>
      <c r="NMP86" s="165"/>
      <c r="NMQ86" s="165"/>
      <c r="NMR86" s="165"/>
      <c r="NMS86" s="165"/>
      <c r="NMT86" s="165"/>
      <c r="NMU86" s="165"/>
      <c r="NMV86" s="165"/>
      <c r="NMW86" s="165"/>
      <c r="NMX86" s="165"/>
      <c r="NMY86" s="165"/>
      <c r="NMZ86" s="165"/>
      <c r="NNA86" s="165"/>
      <c r="NNB86" s="165"/>
      <c r="NNC86" s="165"/>
      <c r="NND86" s="165"/>
      <c r="NNE86" s="165"/>
      <c r="NNF86" s="165"/>
      <c r="NNG86" s="165"/>
      <c r="NNH86" s="165"/>
      <c r="NNI86" s="165"/>
      <c r="NNJ86" s="165"/>
      <c r="NNK86" s="165"/>
      <c r="NNL86" s="165"/>
      <c r="NNM86" s="165"/>
      <c r="NNN86" s="165"/>
      <c r="NNO86" s="165"/>
      <c r="NNP86" s="165"/>
      <c r="NNQ86" s="165"/>
      <c r="NNR86" s="165"/>
      <c r="NNS86" s="165"/>
      <c r="NNT86" s="165"/>
      <c r="NNU86" s="165"/>
      <c r="NNV86" s="165"/>
      <c r="NNW86" s="165"/>
      <c r="NNX86" s="165"/>
      <c r="NNY86" s="165"/>
      <c r="NNZ86" s="165"/>
      <c r="NOA86" s="165"/>
      <c r="NOB86" s="165"/>
      <c r="NOC86" s="165"/>
      <c r="NOD86" s="165"/>
      <c r="NOE86" s="165"/>
      <c r="NOF86" s="165"/>
      <c r="NOG86" s="165"/>
      <c r="NOH86" s="165"/>
      <c r="NOI86" s="165"/>
      <c r="NOJ86" s="165"/>
      <c r="NOK86" s="165"/>
      <c r="NOL86" s="165"/>
      <c r="NOM86" s="165"/>
      <c r="NON86" s="165"/>
      <c r="NOO86" s="165"/>
      <c r="NOP86" s="165"/>
      <c r="NOQ86" s="165"/>
      <c r="NOR86" s="165"/>
      <c r="NOS86" s="165"/>
      <c r="NOT86" s="165"/>
      <c r="NOU86" s="165"/>
      <c r="NOV86" s="165"/>
      <c r="NOW86" s="165"/>
      <c r="NOX86" s="165"/>
      <c r="NOY86" s="165"/>
      <c r="NOZ86" s="165"/>
      <c r="NPA86" s="165"/>
      <c r="NPB86" s="165"/>
      <c r="NPC86" s="165"/>
      <c r="NPD86" s="165"/>
      <c r="NPE86" s="165"/>
      <c r="NPF86" s="165"/>
      <c r="NPG86" s="165"/>
      <c r="NPH86" s="165"/>
      <c r="NPI86" s="165"/>
      <c r="NPJ86" s="165"/>
      <c r="NPK86" s="165"/>
      <c r="NPL86" s="165"/>
      <c r="NPM86" s="165"/>
      <c r="NPN86" s="165"/>
      <c r="NPO86" s="165"/>
      <c r="NPP86" s="165"/>
      <c r="NPQ86" s="165"/>
      <c r="NPR86" s="165"/>
      <c r="NPS86" s="165"/>
      <c r="NPT86" s="165"/>
      <c r="NPU86" s="165"/>
      <c r="NPV86" s="165"/>
      <c r="NPW86" s="165"/>
      <c r="NPX86" s="165"/>
      <c r="NPY86" s="165"/>
      <c r="NPZ86" s="165"/>
      <c r="NQA86" s="165"/>
      <c r="NQB86" s="165"/>
      <c r="NQC86" s="165"/>
      <c r="NQD86" s="165"/>
      <c r="NQE86" s="165"/>
      <c r="NQF86" s="165"/>
      <c r="NQG86" s="165"/>
      <c r="NQH86" s="165"/>
      <c r="NQI86" s="165"/>
      <c r="NQJ86" s="165"/>
      <c r="NQK86" s="165"/>
      <c r="NQL86" s="165"/>
      <c r="NQM86" s="165"/>
      <c r="NQN86" s="165"/>
      <c r="NQO86" s="165"/>
      <c r="NQP86" s="165"/>
      <c r="NQQ86" s="165"/>
      <c r="NQR86" s="165"/>
      <c r="NQS86" s="165"/>
      <c r="NQT86" s="165"/>
      <c r="NQU86" s="165"/>
      <c r="NQV86" s="165"/>
      <c r="NQW86" s="165"/>
      <c r="NQX86" s="165"/>
      <c r="NQY86" s="165"/>
      <c r="NQZ86" s="165"/>
      <c r="NRA86" s="165"/>
      <c r="NRB86" s="165"/>
      <c r="NRC86" s="165"/>
      <c r="NRD86" s="165"/>
      <c r="NRE86" s="165"/>
      <c r="NRF86" s="165"/>
      <c r="NRG86" s="165"/>
      <c r="NRH86" s="165"/>
      <c r="NRI86" s="165"/>
      <c r="NRJ86" s="165"/>
      <c r="NRK86" s="165"/>
      <c r="NRL86" s="165"/>
      <c r="NRM86" s="165"/>
      <c r="NRN86" s="165"/>
      <c r="NRO86" s="165"/>
      <c r="NRP86" s="165"/>
      <c r="NRQ86" s="165"/>
      <c r="NRR86" s="165"/>
      <c r="NRS86" s="165"/>
      <c r="NRT86" s="165"/>
      <c r="NRU86" s="165"/>
      <c r="NRV86" s="165"/>
      <c r="NRW86" s="165"/>
      <c r="NRX86" s="165"/>
      <c r="NRY86" s="165"/>
      <c r="NRZ86" s="165"/>
      <c r="NSA86" s="165"/>
      <c r="NSB86" s="165"/>
      <c r="NSC86" s="165"/>
      <c r="NSD86" s="165"/>
      <c r="NSE86" s="165"/>
      <c r="NSF86" s="165"/>
      <c r="NSG86" s="165"/>
      <c r="NSH86" s="165"/>
      <c r="NSI86" s="165"/>
      <c r="NSJ86" s="165"/>
      <c r="NSK86" s="165"/>
      <c r="NSL86" s="165"/>
      <c r="NSM86" s="165"/>
      <c r="NSN86" s="165"/>
      <c r="NSO86" s="165"/>
      <c r="NSP86" s="165"/>
      <c r="NSQ86" s="165"/>
      <c r="NSR86" s="165"/>
      <c r="NSS86" s="165"/>
      <c r="NST86" s="165"/>
      <c r="NSU86" s="165"/>
      <c r="NSV86" s="165"/>
      <c r="NSW86" s="165"/>
      <c r="NSX86" s="165"/>
      <c r="NSY86" s="165"/>
      <c r="NSZ86" s="165"/>
      <c r="NTA86" s="165"/>
      <c r="NTB86" s="165"/>
      <c r="NTC86" s="165"/>
      <c r="NTD86" s="165"/>
      <c r="NTE86" s="165"/>
      <c r="NTF86" s="165"/>
      <c r="NTG86" s="165"/>
      <c r="NTH86" s="165"/>
      <c r="NTI86" s="165"/>
      <c r="NTJ86" s="165"/>
      <c r="NTK86" s="165"/>
      <c r="NTL86" s="165"/>
      <c r="NTM86" s="165"/>
      <c r="NTN86" s="165"/>
      <c r="NTO86" s="165"/>
      <c r="NTP86" s="165"/>
      <c r="NTQ86" s="165"/>
      <c r="NTR86" s="165"/>
      <c r="NTS86" s="165"/>
      <c r="NTT86" s="165"/>
      <c r="NTU86" s="165"/>
      <c r="NTV86" s="165"/>
      <c r="NTW86" s="165"/>
      <c r="NTX86" s="165"/>
      <c r="NTY86" s="165"/>
      <c r="NTZ86" s="165"/>
      <c r="NUA86" s="165"/>
      <c r="NUB86" s="165"/>
      <c r="NUC86" s="165"/>
      <c r="NUD86" s="165"/>
      <c r="NUE86" s="165"/>
      <c r="NUF86" s="165"/>
      <c r="NUG86" s="165"/>
      <c r="NUH86" s="165"/>
      <c r="NUI86" s="165"/>
      <c r="NUJ86" s="165"/>
      <c r="NUK86" s="165"/>
      <c r="NUL86" s="165"/>
      <c r="NUM86" s="165"/>
      <c r="NUN86" s="165"/>
      <c r="NUO86" s="165"/>
      <c r="NUP86" s="165"/>
      <c r="NUQ86" s="165"/>
      <c r="NUR86" s="165"/>
      <c r="NUS86" s="165"/>
      <c r="NUT86" s="165"/>
      <c r="NUU86" s="165"/>
      <c r="NUV86" s="165"/>
      <c r="NUW86" s="165"/>
      <c r="NUX86" s="165"/>
      <c r="NUY86" s="165"/>
      <c r="NUZ86" s="165"/>
      <c r="NVA86" s="165"/>
      <c r="NVB86" s="165"/>
      <c r="NVC86" s="165"/>
      <c r="NVD86" s="165"/>
      <c r="NVE86" s="165"/>
      <c r="NVF86" s="165"/>
      <c r="NVG86" s="165"/>
      <c r="NVH86" s="165"/>
      <c r="NVI86" s="165"/>
      <c r="NVJ86" s="165"/>
      <c r="NVK86" s="165"/>
      <c r="NVL86" s="165"/>
      <c r="NVM86" s="165"/>
      <c r="NVN86" s="165"/>
      <c r="NVO86" s="165"/>
      <c r="NVP86" s="165"/>
      <c r="NVQ86" s="165"/>
      <c r="NVR86" s="165"/>
      <c r="NVS86" s="165"/>
      <c r="NVT86" s="165"/>
      <c r="NVU86" s="165"/>
      <c r="NVV86" s="165"/>
      <c r="NVW86" s="165"/>
      <c r="NVX86" s="165"/>
      <c r="NVY86" s="165"/>
      <c r="NVZ86" s="165"/>
      <c r="NWA86" s="165"/>
      <c r="NWB86" s="165"/>
      <c r="NWC86" s="165"/>
      <c r="NWD86" s="165"/>
      <c r="NWE86" s="165"/>
      <c r="NWF86" s="165"/>
      <c r="NWG86" s="165"/>
      <c r="NWH86" s="165"/>
      <c r="NWI86" s="165"/>
      <c r="NWJ86" s="165"/>
      <c r="NWK86" s="165"/>
      <c r="NWL86" s="165"/>
      <c r="NWM86" s="165"/>
      <c r="NWN86" s="165"/>
      <c r="NWO86" s="165"/>
      <c r="NWP86" s="165"/>
      <c r="NWQ86" s="165"/>
      <c r="NWR86" s="165"/>
      <c r="NWS86" s="165"/>
      <c r="NWT86" s="165"/>
      <c r="NWU86" s="165"/>
      <c r="NWV86" s="165"/>
      <c r="NWW86" s="165"/>
      <c r="NWX86" s="165"/>
      <c r="NWY86" s="165"/>
      <c r="NWZ86" s="165"/>
      <c r="NXA86" s="165"/>
      <c r="NXB86" s="165"/>
      <c r="NXC86" s="165"/>
      <c r="NXD86" s="165"/>
      <c r="NXE86" s="165"/>
      <c r="NXF86" s="165"/>
      <c r="NXG86" s="165"/>
      <c r="NXH86" s="165"/>
      <c r="NXI86" s="165"/>
      <c r="NXJ86" s="165"/>
      <c r="NXK86" s="165"/>
      <c r="NXL86" s="165"/>
      <c r="NXM86" s="165"/>
      <c r="NXN86" s="165"/>
      <c r="NXO86" s="165"/>
      <c r="NXP86" s="165"/>
      <c r="NXQ86" s="165"/>
      <c r="NXR86" s="165"/>
      <c r="NXS86" s="165"/>
      <c r="NXT86" s="165"/>
      <c r="NXU86" s="165"/>
      <c r="NXV86" s="165"/>
      <c r="NXW86" s="165"/>
      <c r="NXX86" s="165"/>
      <c r="NXY86" s="165"/>
      <c r="NXZ86" s="165"/>
      <c r="NYA86" s="165"/>
      <c r="NYB86" s="165"/>
      <c r="NYC86" s="165"/>
      <c r="NYD86" s="165"/>
      <c r="NYE86" s="165"/>
      <c r="NYF86" s="165"/>
      <c r="NYG86" s="165"/>
      <c r="NYH86" s="165"/>
      <c r="NYI86" s="165"/>
      <c r="NYJ86" s="165"/>
      <c r="NYK86" s="165"/>
      <c r="NYL86" s="165"/>
      <c r="NYM86" s="165"/>
      <c r="NYN86" s="165"/>
      <c r="NYO86" s="165"/>
      <c r="NYP86" s="165"/>
      <c r="NYQ86" s="165"/>
      <c r="NYR86" s="165"/>
      <c r="NYS86" s="165"/>
      <c r="NYT86" s="165"/>
      <c r="NYU86" s="165"/>
      <c r="NYV86" s="165"/>
      <c r="NYW86" s="165"/>
      <c r="NYX86" s="165"/>
      <c r="NYY86" s="165"/>
      <c r="NYZ86" s="165"/>
      <c r="NZA86" s="165"/>
      <c r="NZB86" s="165"/>
      <c r="NZC86" s="165"/>
      <c r="NZD86" s="165"/>
      <c r="NZE86" s="165"/>
      <c r="NZF86" s="165"/>
      <c r="NZG86" s="165"/>
      <c r="NZH86" s="165"/>
      <c r="NZI86" s="165"/>
      <c r="NZJ86" s="165"/>
      <c r="NZK86" s="165"/>
      <c r="NZL86" s="165"/>
      <c r="NZM86" s="165"/>
      <c r="NZN86" s="165"/>
      <c r="NZO86" s="165"/>
      <c r="NZP86" s="165"/>
      <c r="NZQ86" s="165"/>
      <c r="NZR86" s="165"/>
      <c r="NZS86" s="165"/>
      <c r="NZT86" s="165"/>
      <c r="NZU86" s="165"/>
      <c r="NZV86" s="165"/>
      <c r="NZW86" s="165"/>
      <c r="NZX86" s="165"/>
      <c r="NZY86" s="165"/>
      <c r="NZZ86" s="165"/>
      <c r="OAA86" s="165"/>
      <c r="OAB86" s="165"/>
      <c r="OAC86" s="165"/>
      <c r="OAD86" s="165"/>
      <c r="OAE86" s="165"/>
      <c r="OAF86" s="165"/>
      <c r="OAG86" s="165"/>
      <c r="OAH86" s="165"/>
      <c r="OAI86" s="165"/>
      <c r="OAJ86" s="165"/>
      <c r="OAK86" s="165"/>
      <c r="OAL86" s="165"/>
      <c r="OAM86" s="165"/>
      <c r="OAN86" s="165"/>
      <c r="OAO86" s="165"/>
      <c r="OAP86" s="165"/>
      <c r="OAQ86" s="165"/>
      <c r="OAR86" s="165"/>
      <c r="OAS86" s="165"/>
      <c r="OAT86" s="165"/>
      <c r="OAU86" s="165"/>
      <c r="OAV86" s="165"/>
      <c r="OAW86" s="165"/>
      <c r="OAX86" s="165"/>
      <c r="OAY86" s="165"/>
      <c r="OAZ86" s="165"/>
      <c r="OBA86" s="165"/>
      <c r="OBB86" s="165"/>
      <c r="OBC86" s="165"/>
      <c r="OBD86" s="165"/>
      <c r="OBE86" s="165"/>
      <c r="OBF86" s="165"/>
      <c r="OBG86" s="165"/>
      <c r="OBH86" s="165"/>
      <c r="OBI86" s="165"/>
      <c r="OBJ86" s="165"/>
      <c r="OBK86" s="165"/>
      <c r="OBL86" s="165"/>
      <c r="OBM86" s="165"/>
      <c r="OBN86" s="165"/>
      <c r="OBO86" s="165"/>
      <c r="OBP86" s="165"/>
      <c r="OBQ86" s="165"/>
      <c r="OBR86" s="165"/>
      <c r="OBS86" s="165"/>
      <c r="OBT86" s="165"/>
      <c r="OBU86" s="165"/>
      <c r="OBV86" s="165"/>
      <c r="OBW86" s="165"/>
      <c r="OBX86" s="165"/>
      <c r="OBY86" s="165"/>
      <c r="OBZ86" s="165"/>
      <c r="OCA86" s="165"/>
      <c r="OCB86" s="165"/>
      <c r="OCC86" s="165"/>
      <c r="OCD86" s="165"/>
      <c r="OCE86" s="165"/>
      <c r="OCF86" s="165"/>
      <c r="OCG86" s="165"/>
      <c r="OCH86" s="165"/>
      <c r="OCI86" s="165"/>
      <c r="OCJ86" s="165"/>
      <c r="OCK86" s="165"/>
      <c r="OCL86" s="165"/>
      <c r="OCM86" s="165"/>
      <c r="OCN86" s="165"/>
      <c r="OCO86" s="165"/>
      <c r="OCP86" s="165"/>
      <c r="OCQ86" s="165"/>
      <c r="OCR86" s="165"/>
      <c r="OCS86" s="165"/>
      <c r="OCT86" s="165"/>
      <c r="OCU86" s="165"/>
      <c r="OCV86" s="165"/>
      <c r="OCW86" s="165"/>
      <c r="OCX86" s="165"/>
      <c r="OCY86" s="165"/>
      <c r="OCZ86" s="165"/>
      <c r="ODA86" s="165"/>
      <c r="ODB86" s="165"/>
      <c r="ODC86" s="165"/>
      <c r="ODD86" s="165"/>
      <c r="ODE86" s="165"/>
      <c r="ODF86" s="165"/>
      <c r="ODG86" s="165"/>
      <c r="ODH86" s="165"/>
      <c r="ODI86" s="165"/>
      <c r="ODJ86" s="165"/>
      <c r="ODK86" s="165"/>
      <c r="ODL86" s="165"/>
      <c r="ODM86" s="165"/>
      <c r="ODN86" s="165"/>
      <c r="ODO86" s="165"/>
      <c r="ODP86" s="165"/>
      <c r="ODQ86" s="165"/>
      <c r="ODR86" s="165"/>
      <c r="ODS86" s="165"/>
      <c r="ODT86" s="165"/>
      <c r="ODU86" s="165"/>
      <c r="ODV86" s="165"/>
      <c r="ODW86" s="165"/>
      <c r="ODX86" s="165"/>
      <c r="ODY86" s="165"/>
      <c r="ODZ86" s="165"/>
      <c r="OEA86" s="165"/>
      <c r="OEB86" s="165"/>
      <c r="OEC86" s="165"/>
      <c r="OED86" s="165"/>
      <c r="OEE86" s="165"/>
      <c r="OEF86" s="165"/>
      <c r="OEG86" s="165"/>
      <c r="OEH86" s="165"/>
      <c r="OEI86" s="165"/>
      <c r="OEJ86" s="165"/>
      <c r="OEK86" s="165"/>
      <c r="OEL86" s="165"/>
      <c r="OEM86" s="165"/>
      <c r="OEN86" s="165"/>
      <c r="OEO86" s="165"/>
      <c r="OEP86" s="165"/>
      <c r="OEQ86" s="165"/>
      <c r="OER86" s="165"/>
      <c r="OES86" s="165"/>
      <c r="OET86" s="165"/>
      <c r="OEU86" s="165"/>
      <c r="OEV86" s="165"/>
      <c r="OEW86" s="165"/>
      <c r="OEX86" s="165"/>
      <c r="OEY86" s="165"/>
      <c r="OEZ86" s="165"/>
      <c r="OFA86" s="165"/>
      <c r="OFB86" s="165"/>
      <c r="OFC86" s="165"/>
      <c r="OFD86" s="165"/>
      <c r="OFE86" s="165"/>
      <c r="OFF86" s="165"/>
      <c r="OFG86" s="165"/>
      <c r="OFH86" s="165"/>
      <c r="OFI86" s="165"/>
      <c r="OFJ86" s="165"/>
      <c r="OFK86" s="165"/>
      <c r="OFL86" s="165"/>
      <c r="OFM86" s="165"/>
      <c r="OFN86" s="165"/>
      <c r="OFO86" s="165"/>
      <c r="OFP86" s="165"/>
      <c r="OFQ86" s="165"/>
      <c r="OFR86" s="165"/>
      <c r="OFS86" s="165"/>
      <c r="OFT86" s="165"/>
      <c r="OFU86" s="165"/>
      <c r="OFV86" s="165"/>
      <c r="OFW86" s="165"/>
      <c r="OFX86" s="165"/>
      <c r="OFY86" s="165"/>
      <c r="OFZ86" s="165"/>
      <c r="OGA86" s="165"/>
      <c r="OGB86" s="165"/>
      <c r="OGC86" s="165"/>
      <c r="OGD86" s="165"/>
      <c r="OGE86" s="165"/>
      <c r="OGF86" s="165"/>
      <c r="OGG86" s="165"/>
      <c r="OGH86" s="165"/>
      <c r="OGI86" s="165"/>
      <c r="OGJ86" s="165"/>
      <c r="OGK86" s="165"/>
      <c r="OGL86" s="165"/>
      <c r="OGM86" s="165"/>
      <c r="OGN86" s="165"/>
      <c r="OGO86" s="165"/>
      <c r="OGP86" s="165"/>
      <c r="OGQ86" s="165"/>
      <c r="OGR86" s="165"/>
      <c r="OGS86" s="165"/>
      <c r="OGT86" s="165"/>
      <c r="OGU86" s="165"/>
      <c r="OGV86" s="165"/>
      <c r="OGW86" s="165"/>
      <c r="OGX86" s="165"/>
      <c r="OGY86" s="165"/>
      <c r="OGZ86" s="165"/>
      <c r="OHA86" s="165"/>
      <c r="OHB86" s="165"/>
      <c r="OHC86" s="165"/>
      <c r="OHD86" s="165"/>
      <c r="OHE86" s="165"/>
      <c r="OHF86" s="165"/>
      <c r="OHG86" s="165"/>
      <c r="OHH86" s="165"/>
      <c r="OHI86" s="165"/>
      <c r="OHJ86" s="165"/>
      <c r="OHK86" s="165"/>
      <c r="OHL86" s="165"/>
      <c r="OHM86" s="165"/>
      <c r="OHN86" s="165"/>
      <c r="OHO86" s="165"/>
      <c r="OHP86" s="165"/>
      <c r="OHQ86" s="165"/>
      <c r="OHR86" s="165"/>
      <c r="OHS86" s="165"/>
      <c r="OHT86" s="165"/>
      <c r="OHU86" s="165"/>
      <c r="OHV86" s="165"/>
      <c r="OHW86" s="165"/>
      <c r="OHX86" s="165"/>
      <c r="OHY86" s="165"/>
      <c r="OHZ86" s="165"/>
      <c r="OIA86" s="165"/>
      <c r="OIB86" s="165"/>
      <c r="OIC86" s="165"/>
      <c r="OID86" s="165"/>
      <c r="OIE86" s="165"/>
      <c r="OIF86" s="165"/>
      <c r="OIG86" s="165"/>
      <c r="OIH86" s="165"/>
      <c r="OII86" s="165"/>
      <c r="OIJ86" s="165"/>
      <c r="OIK86" s="165"/>
      <c r="OIL86" s="165"/>
      <c r="OIM86" s="165"/>
      <c r="OIN86" s="165"/>
      <c r="OIO86" s="165"/>
      <c r="OIP86" s="165"/>
      <c r="OIQ86" s="165"/>
      <c r="OIR86" s="165"/>
      <c r="OIS86" s="165"/>
      <c r="OIT86" s="165"/>
      <c r="OIU86" s="165"/>
      <c r="OIV86" s="165"/>
      <c r="OIW86" s="165"/>
      <c r="OIX86" s="165"/>
      <c r="OIY86" s="165"/>
      <c r="OIZ86" s="165"/>
      <c r="OJA86" s="165"/>
      <c r="OJB86" s="165"/>
      <c r="OJC86" s="165"/>
      <c r="OJD86" s="165"/>
      <c r="OJE86" s="165"/>
      <c r="OJF86" s="165"/>
      <c r="OJG86" s="165"/>
      <c r="OJH86" s="165"/>
      <c r="OJI86" s="165"/>
      <c r="OJJ86" s="165"/>
      <c r="OJK86" s="165"/>
      <c r="OJL86" s="165"/>
      <c r="OJM86" s="165"/>
      <c r="OJN86" s="165"/>
      <c r="OJO86" s="165"/>
      <c r="OJP86" s="165"/>
      <c r="OJQ86" s="165"/>
      <c r="OJR86" s="165"/>
      <c r="OJS86" s="165"/>
      <c r="OJT86" s="165"/>
      <c r="OJU86" s="165"/>
      <c r="OJV86" s="165"/>
      <c r="OJW86" s="165"/>
      <c r="OJX86" s="165"/>
      <c r="OJY86" s="165"/>
      <c r="OJZ86" s="165"/>
      <c r="OKA86" s="165"/>
      <c r="OKB86" s="165"/>
      <c r="OKC86" s="165"/>
      <c r="OKD86" s="165"/>
      <c r="OKE86" s="165"/>
      <c r="OKF86" s="165"/>
      <c r="OKG86" s="165"/>
      <c r="OKH86" s="165"/>
      <c r="OKI86" s="165"/>
      <c r="OKJ86" s="165"/>
      <c r="OKK86" s="165"/>
      <c r="OKL86" s="165"/>
      <c r="OKM86" s="165"/>
      <c r="OKN86" s="165"/>
      <c r="OKO86" s="165"/>
      <c r="OKP86" s="165"/>
      <c r="OKQ86" s="165"/>
      <c r="OKR86" s="165"/>
      <c r="OKS86" s="165"/>
      <c r="OKT86" s="165"/>
      <c r="OKU86" s="165"/>
      <c r="OKV86" s="165"/>
      <c r="OKW86" s="165"/>
      <c r="OKX86" s="165"/>
      <c r="OKY86" s="165"/>
      <c r="OKZ86" s="165"/>
      <c r="OLA86" s="165"/>
      <c r="OLB86" s="165"/>
      <c r="OLC86" s="165"/>
      <c r="OLD86" s="165"/>
      <c r="OLE86" s="165"/>
      <c r="OLF86" s="165"/>
      <c r="OLG86" s="165"/>
      <c r="OLH86" s="165"/>
      <c r="OLI86" s="165"/>
      <c r="OLJ86" s="165"/>
      <c r="OLK86" s="165"/>
      <c r="OLL86" s="165"/>
      <c r="OLM86" s="165"/>
      <c r="OLN86" s="165"/>
      <c r="OLO86" s="165"/>
      <c r="OLP86" s="165"/>
      <c r="OLQ86" s="165"/>
      <c r="OLR86" s="165"/>
      <c r="OLS86" s="165"/>
      <c r="OLT86" s="165"/>
      <c r="OLU86" s="165"/>
      <c r="OLV86" s="165"/>
      <c r="OLW86" s="165"/>
      <c r="OLX86" s="165"/>
      <c r="OLY86" s="165"/>
      <c r="OLZ86" s="165"/>
      <c r="OMA86" s="165"/>
      <c r="OMB86" s="165"/>
      <c r="OMC86" s="165"/>
      <c r="OMD86" s="165"/>
      <c r="OME86" s="165"/>
      <c r="OMF86" s="165"/>
      <c r="OMG86" s="165"/>
      <c r="OMH86" s="165"/>
      <c r="OMI86" s="165"/>
      <c r="OMJ86" s="165"/>
      <c r="OMK86" s="165"/>
      <c r="OML86" s="165"/>
      <c r="OMM86" s="165"/>
      <c r="OMN86" s="165"/>
      <c r="OMO86" s="165"/>
      <c r="OMP86" s="165"/>
      <c r="OMQ86" s="165"/>
      <c r="OMR86" s="165"/>
      <c r="OMS86" s="165"/>
      <c r="OMT86" s="165"/>
      <c r="OMU86" s="165"/>
      <c r="OMV86" s="165"/>
      <c r="OMW86" s="165"/>
      <c r="OMX86" s="165"/>
      <c r="OMY86" s="165"/>
      <c r="OMZ86" s="165"/>
      <c r="ONA86" s="165"/>
      <c r="ONB86" s="165"/>
      <c r="ONC86" s="165"/>
      <c r="OND86" s="165"/>
      <c r="ONE86" s="165"/>
      <c r="ONF86" s="165"/>
      <c r="ONG86" s="165"/>
      <c r="ONH86" s="165"/>
      <c r="ONI86" s="165"/>
      <c r="ONJ86" s="165"/>
      <c r="ONK86" s="165"/>
      <c r="ONL86" s="165"/>
      <c r="ONM86" s="165"/>
      <c r="ONN86" s="165"/>
      <c r="ONO86" s="165"/>
      <c r="ONP86" s="165"/>
      <c r="ONQ86" s="165"/>
      <c r="ONR86" s="165"/>
      <c r="ONS86" s="165"/>
      <c r="ONT86" s="165"/>
      <c r="ONU86" s="165"/>
      <c r="ONV86" s="165"/>
      <c r="ONW86" s="165"/>
      <c r="ONX86" s="165"/>
      <c r="ONY86" s="165"/>
      <c r="ONZ86" s="165"/>
      <c r="OOA86" s="165"/>
      <c r="OOB86" s="165"/>
      <c r="OOC86" s="165"/>
      <c r="OOD86" s="165"/>
      <c r="OOE86" s="165"/>
      <c r="OOF86" s="165"/>
      <c r="OOG86" s="165"/>
      <c r="OOH86" s="165"/>
      <c r="OOI86" s="165"/>
      <c r="OOJ86" s="165"/>
      <c r="OOK86" s="165"/>
      <c r="OOL86" s="165"/>
      <c r="OOM86" s="165"/>
      <c r="OON86" s="165"/>
      <c r="OOO86" s="165"/>
      <c r="OOP86" s="165"/>
      <c r="OOQ86" s="165"/>
      <c r="OOR86" s="165"/>
      <c r="OOS86" s="165"/>
      <c r="OOT86" s="165"/>
      <c r="OOU86" s="165"/>
      <c r="OOV86" s="165"/>
      <c r="OOW86" s="165"/>
      <c r="OOX86" s="165"/>
      <c r="OOY86" s="165"/>
      <c r="OOZ86" s="165"/>
      <c r="OPA86" s="165"/>
      <c r="OPB86" s="165"/>
      <c r="OPC86" s="165"/>
      <c r="OPD86" s="165"/>
      <c r="OPE86" s="165"/>
      <c r="OPF86" s="165"/>
      <c r="OPG86" s="165"/>
      <c r="OPH86" s="165"/>
      <c r="OPI86" s="165"/>
      <c r="OPJ86" s="165"/>
      <c r="OPK86" s="165"/>
      <c r="OPL86" s="165"/>
      <c r="OPM86" s="165"/>
      <c r="OPN86" s="165"/>
      <c r="OPO86" s="165"/>
      <c r="OPP86" s="165"/>
      <c r="OPQ86" s="165"/>
      <c r="OPR86" s="165"/>
      <c r="OPS86" s="165"/>
      <c r="OPT86" s="165"/>
      <c r="OPU86" s="165"/>
      <c r="OPV86" s="165"/>
      <c r="OPW86" s="165"/>
      <c r="OPX86" s="165"/>
      <c r="OPY86" s="165"/>
      <c r="OPZ86" s="165"/>
      <c r="OQA86" s="165"/>
      <c r="OQB86" s="165"/>
      <c r="OQC86" s="165"/>
      <c r="OQD86" s="165"/>
      <c r="OQE86" s="165"/>
      <c r="OQF86" s="165"/>
      <c r="OQG86" s="165"/>
      <c r="OQH86" s="165"/>
      <c r="OQI86" s="165"/>
      <c r="OQJ86" s="165"/>
      <c r="OQK86" s="165"/>
      <c r="OQL86" s="165"/>
      <c r="OQM86" s="165"/>
      <c r="OQN86" s="165"/>
      <c r="OQO86" s="165"/>
      <c r="OQP86" s="165"/>
      <c r="OQQ86" s="165"/>
      <c r="OQR86" s="165"/>
      <c r="OQS86" s="165"/>
      <c r="OQT86" s="165"/>
      <c r="OQU86" s="165"/>
      <c r="OQV86" s="165"/>
      <c r="OQW86" s="165"/>
      <c r="OQX86" s="165"/>
      <c r="OQY86" s="165"/>
      <c r="OQZ86" s="165"/>
      <c r="ORA86" s="165"/>
      <c r="ORB86" s="165"/>
      <c r="ORC86" s="165"/>
      <c r="ORD86" s="165"/>
      <c r="ORE86" s="165"/>
      <c r="ORF86" s="165"/>
      <c r="ORG86" s="165"/>
      <c r="ORH86" s="165"/>
      <c r="ORI86" s="165"/>
      <c r="ORJ86" s="165"/>
      <c r="ORK86" s="165"/>
      <c r="ORL86" s="165"/>
      <c r="ORM86" s="165"/>
      <c r="ORN86" s="165"/>
      <c r="ORO86" s="165"/>
      <c r="ORP86" s="165"/>
      <c r="ORQ86" s="165"/>
      <c r="ORR86" s="165"/>
      <c r="ORS86" s="165"/>
      <c r="ORT86" s="165"/>
      <c r="ORU86" s="165"/>
      <c r="ORV86" s="165"/>
      <c r="ORW86" s="165"/>
      <c r="ORX86" s="165"/>
      <c r="ORY86" s="165"/>
      <c r="ORZ86" s="165"/>
      <c r="OSA86" s="165"/>
      <c r="OSB86" s="165"/>
      <c r="OSC86" s="165"/>
      <c r="OSD86" s="165"/>
      <c r="OSE86" s="165"/>
      <c r="OSF86" s="165"/>
      <c r="OSG86" s="165"/>
      <c r="OSH86" s="165"/>
      <c r="OSI86" s="165"/>
      <c r="OSJ86" s="165"/>
      <c r="OSK86" s="165"/>
      <c r="OSL86" s="165"/>
      <c r="OSM86" s="165"/>
      <c r="OSN86" s="165"/>
      <c r="OSO86" s="165"/>
      <c r="OSP86" s="165"/>
      <c r="OSQ86" s="165"/>
      <c r="OSR86" s="165"/>
      <c r="OSS86" s="165"/>
      <c r="OST86" s="165"/>
      <c r="OSU86" s="165"/>
      <c r="OSV86" s="165"/>
      <c r="OSW86" s="165"/>
      <c r="OSX86" s="165"/>
      <c r="OSY86" s="165"/>
      <c r="OSZ86" s="165"/>
      <c r="OTA86" s="165"/>
      <c r="OTB86" s="165"/>
      <c r="OTC86" s="165"/>
      <c r="OTD86" s="165"/>
      <c r="OTE86" s="165"/>
      <c r="OTF86" s="165"/>
      <c r="OTG86" s="165"/>
      <c r="OTH86" s="165"/>
      <c r="OTI86" s="165"/>
      <c r="OTJ86" s="165"/>
      <c r="OTK86" s="165"/>
      <c r="OTL86" s="165"/>
      <c r="OTM86" s="165"/>
      <c r="OTN86" s="165"/>
      <c r="OTO86" s="165"/>
      <c r="OTP86" s="165"/>
      <c r="OTQ86" s="165"/>
      <c r="OTR86" s="165"/>
      <c r="OTS86" s="165"/>
      <c r="OTT86" s="165"/>
      <c r="OTU86" s="165"/>
      <c r="OTV86" s="165"/>
      <c r="OTW86" s="165"/>
      <c r="OTX86" s="165"/>
      <c r="OTY86" s="165"/>
      <c r="OTZ86" s="165"/>
      <c r="OUA86" s="165"/>
      <c r="OUB86" s="165"/>
      <c r="OUC86" s="165"/>
      <c r="OUD86" s="165"/>
      <c r="OUE86" s="165"/>
      <c r="OUF86" s="165"/>
      <c r="OUG86" s="165"/>
      <c r="OUH86" s="165"/>
      <c r="OUI86" s="165"/>
      <c r="OUJ86" s="165"/>
      <c r="OUK86" s="165"/>
      <c r="OUL86" s="165"/>
      <c r="OUM86" s="165"/>
      <c r="OUN86" s="165"/>
      <c r="OUO86" s="165"/>
      <c r="OUP86" s="165"/>
      <c r="OUQ86" s="165"/>
      <c r="OUR86" s="165"/>
      <c r="OUS86" s="165"/>
      <c r="OUT86" s="165"/>
      <c r="OUU86" s="165"/>
      <c r="OUV86" s="165"/>
      <c r="OUW86" s="165"/>
      <c r="OUX86" s="165"/>
      <c r="OUY86" s="165"/>
      <c r="OUZ86" s="165"/>
      <c r="OVA86" s="165"/>
      <c r="OVB86" s="165"/>
      <c r="OVC86" s="165"/>
      <c r="OVD86" s="165"/>
      <c r="OVE86" s="165"/>
      <c r="OVF86" s="165"/>
      <c r="OVG86" s="165"/>
      <c r="OVH86" s="165"/>
      <c r="OVI86" s="165"/>
      <c r="OVJ86" s="165"/>
      <c r="OVK86" s="165"/>
      <c r="OVL86" s="165"/>
      <c r="OVM86" s="165"/>
      <c r="OVN86" s="165"/>
      <c r="OVO86" s="165"/>
      <c r="OVP86" s="165"/>
      <c r="OVQ86" s="165"/>
      <c r="OVR86" s="165"/>
      <c r="OVS86" s="165"/>
      <c r="OVT86" s="165"/>
      <c r="OVU86" s="165"/>
      <c r="OVV86" s="165"/>
      <c r="OVW86" s="165"/>
      <c r="OVX86" s="165"/>
      <c r="OVY86" s="165"/>
      <c r="OVZ86" s="165"/>
      <c r="OWA86" s="165"/>
      <c r="OWB86" s="165"/>
      <c r="OWC86" s="165"/>
      <c r="OWD86" s="165"/>
      <c r="OWE86" s="165"/>
      <c r="OWF86" s="165"/>
      <c r="OWG86" s="165"/>
      <c r="OWH86" s="165"/>
      <c r="OWI86" s="165"/>
      <c r="OWJ86" s="165"/>
      <c r="OWK86" s="165"/>
      <c r="OWL86" s="165"/>
      <c r="OWM86" s="165"/>
      <c r="OWN86" s="165"/>
      <c r="OWO86" s="165"/>
      <c r="OWP86" s="165"/>
      <c r="OWQ86" s="165"/>
      <c r="OWR86" s="165"/>
      <c r="OWS86" s="165"/>
      <c r="OWT86" s="165"/>
      <c r="OWU86" s="165"/>
      <c r="OWV86" s="165"/>
      <c r="OWW86" s="165"/>
      <c r="OWX86" s="165"/>
      <c r="OWY86" s="165"/>
      <c r="OWZ86" s="165"/>
      <c r="OXA86" s="165"/>
      <c r="OXB86" s="165"/>
      <c r="OXC86" s="165"/>
      <c r="OXD86" s="165"/>
      <c r="OXE86" s="165"/>
      <c r="OXF86" s="165"/>
      <c r="OXG86" s="165"/>
      <c r="OXH86" s="165"/>
      <c r="OXI86" s="165"/>
      <c r="OXJ86" s="165"/>
      <c r="OXK86" s="165"/>
      <c r="OXL86" s="165"/>
      <c r="OXM86" s="165"/>
      <c r="OXN86" s="165"/>
      <c r="OXO86" s="165"/>
      <c r="OXP86" s="165"/>
      <c r="OXQ86" s="165"/>
      <c r="OXR86" s="165"/>
      <c r="OXS86" s="165"/>
      <c r="OXT86" s="165"/>
      <c r="OXU86" s="165"/>
      <c r="OXV86" s="165"/>
      <c r="OXW86" s="165"/>
      <c r="OXX86" s="165"/>
      <c r="OXY86" s="165"/>
      <c r="OXZ86" s="165"/>
      <c r="OYA86" s="165"/>
      <c r="OYB86" s="165"/>
      <c r="OYC86" s="165"/>
      <c r="OYD86" s="165"/>
      <c r="OYE86" s="165"/>
      <c r="OYF86" s="165"/>
      <c r="OYG86" s="165"/>
      <c r="OYH86" s="165"/>
      <c r="OYI86" s="165"/>
      <c r="OYJ86" s="165"/>
      <c r="OYK86" s="165"/>
      <c r="OYL86" s="165"/>
      <c r="OYM86" s="165"/>
      <c r="OYN86" s="165"/>
      <c r="OYO86" s="165"/>
      <c r="OYP86" s="165"/>
      <c r="OYQ86" s="165"/>
      <c r="OYR86" s="165"/>
      <c r="OYS86" s="165"/>
      <c r="OYT86" s="165"/>
      <c r="OYU86" s="165"/>
      <c r="OYV86" s="165"/>
      <c r="OYW86" s="165"/>
      <c r="OYX86" s="165"/>
      <c r="OYY86" s="165"/>
      <c r="OYZ86" s="165"/>
      <c r="OZA86" s="165"/>
      <c r="OZB86" s="165"/>
      <c r="OZC86" s="165"/>
      <c r="OZD86" s="165"/>
      <c r="OZE86" s="165"/>
      <c r="OZF86" s="165"/>
      <c r="OZG86" s="165"/>
      <c r="OZH86" s="165"/>
      <c r="OZI86" s="165"/>
      <c r="OZJ86" s="165"/>
      <c r="OZK86" s="165"/>
      <c r="OZL86" s="165"/>
      <c r="OZM86" s="165"/>
      <c r="OZN86" s="165"/>
      <c r="OZO86" s="165"/>
      <c r="OZP86" s="165"/>
      <c r="OZQ86" s="165"/>
      <c r="OZR86" s="165"/>
      <c r="OZS86" s="165"/>
      <c r="OZT86" s="165"/>
      <c r="OZU86" s="165"/>
      <c r="OZV86" s="165"/>
      <c r="OZW86" s="165"/>
      <c r="OZX86" s="165"/>
      <c r="OZY86" s="165"/>
      <c r="OZZ86" s="165"/>
      <c r="PAA86" s="165"/>
      <c r="PAB86" s="165"/>
      <c r="PAC86" s="165"/>
      <c r="PAD86" s="165"/>
      <c r="PAE86" s="165"/>
      <c r="PAF86" s="165"/>
      <c r="PAG86" s="165"/>
      <c r="PAH86" s="165"/>
      <c r="PAI86" s="165"/>
      <c r="PAJ86" s="165"/>
      <c r="PAK86" s="165"/>
      <c r="PAL86" s="165"/>
      <c r="PAM86" s="165"/>
      <c r="PAN86" s="165"/>
      <c r="PAO86" s="165"/>
      <c r="PAP86" s="165"/>
      <c r="PAQ86" s="165"/>
      <c r="PAR86" s="165"/>
      <c r="PAS86" s="165"/>
      <c r="PAT86" s="165"/>
      <c r="PAU86" s="165"/>
      <c r="PAV86" s="165"/>
      <c r="PAW86" s="165"/>
      <c r="PAX86" s="165"/>
      <c r="PAY86" s="165"/>
      <c r="PAZ86" s="165"/>
      <c r="PBA86" s="165"/>
      <c r="PBB86" s="165"/>
      <c r="PBC86" s="165"/>
      <c r="PBD86" s="165"/>
      <c r="PBE86" s="165"/>
      <c r="PBF86" s="165"/>
      <c r="PBG86" s="165"/>
      <c r="PBH86" s="165"/>
      <c r="PBI86" s="165"/>
      <c r="PBJ86" s="165"/>
      <c r="PBK86" s="165"/>
      <c r="PBL86" s="165"/>
      <c r="PBM86" s="165"/>
      <c r="PBN86" s="165"/>
      <c r="PBO86" s="165"/>
      <c r="PBP86" s="165"/>
      <c r="PBQ86" s="165"/>
      <c r="PBR86" s="165"/>
      <c r="PBS86" s="165"/>
      <c r="PBT86" s="165"/>
      <c r="PBU86" s="165"/>
      <c r="PBV86" s="165"/>
      <c r="PBW86" s="165"/>
      <c r="PBX86" s="165"/>
      <c r="PBY86" s="165"/>
      <c r="PBZ86" s="165"/>
      <c r="PCA86" s="165"/>
      <c r="PCB86" s="165"/>
      <c r="PCC86" s="165"/>
      <c r="PCD86" s="165"/>
      <c r="PCE86" s="165"/>
      <c r="PCF86" s="165"/>
      <c r="PCG86" s="165"/>
      <c r="PCH86" s="165"/>
      <c r="PCI86" s="165"/>
      <c r="PCJ86" s="165"/>
      <c r="PCK86" s="165"/>
      <c r="PCL86" s="165"/>
      <c r="PCM86" s="165"/>
      <c r="PCN86" s="165"/>
      <c r="PCO86" s="165"/>
      <c r="PCP86" s="165"/>
      <c r="PCQ86" s="165"/>
      <c r="PCR86" s="165"/>
      <c r="PCS86" s="165"/>
      <c r="PCT86" s="165"/>
      <c r="PCU86" s="165"/>
      <c r="PCV86" s="165"/>
      <c r="PCW86" s="165"/>
      <c r="PCX86" s="165"/>
      <c r="PCY86" s="165"/>
      <c r="PCZ86" s="165"/>
      <c r="PDA86" s="165"/>
      <c r="PDB86" s="165"/>
      <c r="PDC86" s="165"/>
      <c r="PDD86" s="165"/>
      <c r="PDE86" s="165"/>
      <c r="PDF86" s="165"/>
      <c r="PDG86" s="165"/>
      <c r="PDH86" s="165"/>
      <c r="PDI86" s="165"/>
      <c r="PDJ86" s="165"/>
      <c r="PDK86" s="165"/>
      <c r="PDL86" s="165"/>
      <c r="PDM86" s="165"/>
      <c r="PDN86" s="165"/>
      <c r="PDO86" s="165"/>
      <c r="PDP86" s="165"/>
      <c r="PDQ86" s="165"/>
      <c r="PDR86" s="165"/>
      <c r="PDS86" s="165"/>
      <c r="PDT86" s="165"/>
      <c r="PDU86" s="165"/>
      <c r="PDV86" s="165"/>
      <c r="PDW86" s="165"/>
      <c r="PDX86" s="165"/>
      <c r="PDY86" s="165"/>
      <c r="PDZ86" s="165"/>
      <c r="PEA86" s="165"/>
      <c r="PEB86" s="165"/>
      <c r="PEC86" s="165"/>
      <c r="PED86" s="165"/>
      <c r="PEE86" s="165"/>
      <c r="PEF86" s="165"/>
      <c r="PEG86" s="165"/>
      <c r="PEH86" s="165"/>
      <c r="PEI86" s="165"/>
      <c r="PEJ86" s="165"/>
      <c r="PEK86" s="165"/>
      <c r="PEL86" s="165"/>
      <c r="PEM86" s="165"/>
      <c r="PEN86" s="165"/>
      <c r="PEO86" s="165"/>
      <c r="PEP86" s="165"/>
      <c r="PEQ86" s="165"/>
      <c r="PER86" s="165"/>
      <c r="PES86" s="165"/>
      <c r="PET86" s="165"/>
      <c r="PEU86" s="165"/>
      <c r="PEV86" s="165"/>
      <c r="PEW86" s="165"/>
      <c r="PEX86" s="165"/>
      <c r="PEY86" s="165"/>
      <c r="PEZ86" s="165"/>
      <c r="PFA86" s="165"/>
      <c r="PFB86" s="165"/>
      <c r="PFC86" s="165"/>
      <c r="PFD86" s="165"/>
      <c r="PFE86" s="165"/>
      <c r="PFF86" s="165"/>
      <c r="PFG86" s="165"/>
      <c r="PFH86" s="165"/>
      <c r="PFI86" s="165"/>
      <c r="PFJ86" s="165"/>
      <c r="PFK86" s="165"/>
      <c r="PFL86" s="165"/>
      <c r="PFM86" s="165"/>
      <c r="PFN86" s="165"/>
      <c r="PFO86" s="165"/>
      <c r="PFP86" s="165"/>
      <c r="PFQ86" s="165"/>
      <c r="PFR86" s="165"/>
      <c r="PFS86" s="165"/>
      <c r="PFT86" s="165"/>
      <c r="PFU86" s="165"/>
      <c r="PFV86" s="165"/>
      <c r="PFW86" s="165"/>
      <c r="PFX86" s="165"/>
      <c r="PFY86" s="165"/>
      <c r="PFZ86" s="165"/>
      <c r="PGA86" s="165"/>
      <c r="PGB86" s="165"/>
      <c r="PGC86" s="165"/>
      <c r="PGD86" s="165"/>
      <c r="PGE86" s="165"/>
      <c r="PGF86" s="165"/>
      <c r="PGG86" s="165"/>
      <c r="PGH86" s="165"/>
      <c r="PGI86" s="165"/>
      <c r="PGJ86" s="165"/>
      <c r="PGK86" s="165"/>
      <c r="PGL86" s="165"/>
      <c r="PGM86" s="165"/>
      <c r="PGN86" s="165"/>
      <c r="PGO86" s="165"/>
      <c r="PGP86" s="165"/>
      <c r="PGQ86" s="165"/>
      <c r="PGR86" s="165"/>
      <c r="PGS86" s="165"/>
      <c r="PGT86" s="165"/>
      <c r="PGU86" s="165"/>
      <c r="PGV86" s="165"/>
      <c r="PGW86" s="165"/>
      <c r="PGX86" s="165"/>
      <c r="PGY86" s="165"/>
      <c r="PGZ86" s="165"/>
      <c r="PHA86" s="165"/>
      <c r="PHB86" s="165"/>
      <c r="PHC86" s="165"/>
      <c r="PHD86" s="165"/>
      <c r="PHE86" s="165"/>
      <c r="PHF86" s="165"/>
      <c r="PHG86" s="165"/>
      <c r="PHH86" s="165"/>
      <c r="PHI86" s="165"/>
      <c r="PHJ86" s="165"/>
      <c r="PHK86" s="165"/>
      <c r="PHL86" s="165"/>
      <c r="PHM86" s="165"/>
      <c r="PHN86" s="165"/>
      <c r="PHO86" s="165"/>
      <c r="PHP86" s="165"/>
      <c r="PHQ86" s="165"/>
      <c r="PHR86" s="165"/>
      <c r="PHS86" s="165"/>
      <c r="PHT86" s="165"/>
      <c r="PHU86" s="165"/>
      <c r="PHV86" s="165"/>
      <c r="PHW86" s="165"/>
      <c r="PHX86" s="165"/>
      <c r="PHY86" s="165"/>
      <c r="PHZ86" s="165"/>
      <c r="PIA86" s="165"/>
      <c r="PIB86" s="165"/>
      <c r="PIC86" s="165"/>
      <c r="PID86" s="165"/>
      <c r="PIE86" s="165"/>
      <c r="PIF86" s="165"/>
      <c r="PIG86" s="165"/>
      <c r="PIH86" s="165"/>
      <c r="PII86" s="165"/>
      <c r="PIJ86" s="165"/>
      <c r="PIK86" s="165"/>
      <c r="PIL86" s="165"/>
      <c r="PIM86" s="165"/>
      <c r="PIN86" s="165"/>
      <c r="PIO86" s="165"/>
      <c r="PIP86" s="165"/>
      <c r="PIQ86" s="165"/>
      <c r="PIR86" s="165"/>
      <c r="PIS86" s="165"/>
      <c r="PIT86" s="165"/>
      <c r="PIU86" s="165"/>
      <c r="PIV86" s="165"/>
      <c r="PIW86" s="165"/>
      <c r="PIX86" s="165"/>
      <c r="PIY86" s="165"/>
      <c r="PIZ86" s="165"/>
      <c r="PJA86" s="165"/>
      <c r="PJB86" s="165"/>
      <c r="PJC86" s="165"/>
      <c r="PJD86" s="165"/>
      <c r="PJE86" s="165"/>
      <c r="PJF86" s="165"/>
      <c r="PJG86" s="165"/>
      <c r="PJH86" s="165"/>
      <c r="PJI86" s="165"/>
      <c r="PJJ86" s="165"/>
      <c r="PJK86" s="165"/>
      <c r="PJL86" s="165"/>
      <c r="PJM86" s="165"/>
      <c r="PJN86" s="165"/>
      <c r="PJO86" s="165"/>
      <c r="PJP86" s="165"/>
      <c r="PJQ86" s="165"/>
      <c r="PJR86" s="165"/>
      <c r="PJS86" s="165"/>
      <c r="PJT86" s="165"/>
      <c r="PJU86" s="165"/>
      <c r="PJV86" s="165"/>
      <c r="PJW86" s="165"/>
      <c r="PJX86" s="165"/>
      <c r="PJY86" s="165"/>
      <c r="PJZ86" s="165"/>
      <c r="PKA86" s="165"/>
      <c r="PKB86" s="165"/>
      <c r="PKC86" s="165"/>
      <c r="PKD86" s="165"/>
      <c r="PKE86" s="165"/>
      <c r="PKF86" s="165"/>
      <c r="PKG86" s="165"/>
      <c r="PKH86" s="165"/>
      <c r="PKI86" s="165"/>
      <c r="PKJ86" s="165"/>
      <c r="PKK86" s="165"/>
      <c r="PKL86" s="165"/>
      <c r="PKM86" s="165"/>
      <c r="PKN86" s="165"/>
      <c r="PKO86" s="165"/>
      <c r="PKP86" s="165"/>
      <c r="PKQ86" s="165"/>
      <c r="PKR86" s="165"/>
      <c r="PKS86" s="165"/>
      <c r="PKT86" s="165"/>
      <c r="PKU86" s="165"/>
      <c r="PKV86" s="165"/>
      <c r="PKW86" s="165"/>
      <c r="PKX86" s="165"/>
      <c r="PKY86" s="165"/>
      <c r="PKZ86" s="165"/>
      <c r="PLA86" s="165"/>
      <c r="PLB86" s="165"/>
      <c r="PLC86" s="165"/>
      <c r="PLD86" s="165"/>
      <c r="PLE86" s="165"/>
      <c r="PLF86" s="165"/>
      <c r="PLG86" s="165"/>
      <c r="PLH86" s="165"/>
      <c r="PLI86" s="165"/>
      <c r="PLJ86" s="165"/>
      <c r="PLK86" s="165"/>
      <c r="PLL86" s="165"/>
      <c r="PLM86" s="165"/>
      <c r="PLN86" s="165"/>
      <c r="PLO86" s="165"/>
      <c r="PLP86" s="165"/>
      <c r="PLQ86" s="165"/>
      <c r="PLR86" s="165"/>
      <c r="PLS86" s="165"/>
      <c r="PLT86" s="165"/>
      <c r="PLU86" s="165"/>
      <c r="PLV86" s="165"/>
      <c r="PLW86" s="165"/>
      <c r="PLX86" s="165"/>
      <c r="PLY86" s="165"/>
      <c r="PLZ86" s="165"/>
      <c r="PMA86" s="165"/>
      <c r="PMB86" s="165"/>
      <c r="PMC86" s="165"/>
      <c r="PMD86" s="165"/>
      <c r="PME86" s="165"/>
      <c r="PMF86" s="165"/>
      <c r="PMG86" s="165"/>
      <c r="PMH86" s="165"/>
      <c r="PMI86" s="165"/>
      <c r="PMJ86" s="165"/>
      <c r="PMK86" s="165"/>
      <c r="PML86" s="165"/>
      <c r="PMM86" s="165"/>
      <c r="PMN86" s="165"/>
      <c r="PMO86" s="165"/>
      <c r="PMP86" s="165"/>
      <c r="PMQ86" s="165"/>
      <c r="PMR86" s="165"/>
      <c r="PMS86" s="165"/>
      <c r="PMT86" s="165"/>
      <c r="PMU86" s="165"/>
      <c r="PMV86" s="165"/>
      <c r="PMW86" s="165"/>
      <c r="PMX86" s="165"/>
      <c r="PMY86" s="165"/>
      <c r="PMZ86" s="165"/>
      <c r="PNA86" s="165"/>
      <c r="PNB86" s="165"/>
      <c r="PNC86" s="165"/>
      <c r="PND86" s="165"/>
      <c r="PNE86" s="165"/>
      <c r="PNF86" s="165"/>
      <c r="PNG86" s="165"/>
      <c r="PNH86" s="165"/>
      <c r="PNI86" s="165"/>
      <c r="PNJ86" s="165"/>
      <c r="PNK86" s="165"/>
      <c r="PNL86" s="165"/>
      <c r="PNM86" s="165"/>
      <c r="PNN86" s="165"/>
      <c r="PNO86" s="165"/>
      <c r="PNP86" s="165"/>
      <c r="PNQ86" s="165"/>
      <c r="PNR86" s="165"/>
      <c r="PNS86" s="165"/>
      <c r="PNT86" s="165"/>
      <c r="PNU86" s="165"/>
      <c r="PNV86" s="165"/>
      <c r="PNW86" s="165"/>
      <c r="PNX86" s="165"/>
      <c r="PNY86" s="165"/>
      <c r="PNZ86" s="165"/>
      <c r="POA86" s="165"/>
      <c r="POB86" s="165"/>
      <c r="POC86" s="165"/>
      <c r="POD86" s="165"/>
      <c r="POE86" s="165"/>
      <c r="POF86" s="165"/>
      <c r="POG86" s="165"/>
      <c r="POH86" s="165"/>
      <c r="POI86" s="165"/>
      <c r="POJ86" s="165"/>
      <c r="POK86" s="165"/>
      <c r="POL86" s="165"/>
      <c r="POM86" s="165"/>
      <c r="PON86" s="165"/>
      <c r="POO86" s="165"/>
      <c r="POP86" s="165"/>
      <c r="POQ86" s="165"/>
      <c r="POR86" s="165"/>
      <c r="POS86" s="165"/>
      <c r="POT86" s="165"/>
      <c r="POU86" s="165"/>
      <c r="POV86" s="165"/>
      <c r="POW86" s="165"/>
      <c r="POX86" s="165"/>
      <c r="POY86" s="165"/>
      <c r="POZ86" s="165"/>
      <c r="PPA86" s="165"/>
      <c r="PPB86" s="165"/>
      <c r="PPC86" s="165"/>
      <c r="PPD86" s="165"/>
      <c r="PPE86" s="165"/>
      <c r="PPF86" s="165"/>
      <c r="PPG86" s="165"/>
      <c r="PPH86" s="165"/>
      <c r="PPI86" s="165"/>
      <c r="PPJ86" s="165"/>
      <c r="PPK86" s="165"/>
      <c r="PPL86" s="165"/>
      <c r="PPM86" s="165"/>
      <c r="PPN86" s="165"/>
      <c r="PPO86" s="165"/>
      <c r="PPP86" s="165"/>
      <c r="PPQ86" s="165"/>
      <c r="PPR86" s="165"/>
      <c r="PPS86" s="165"/>
      <c r="PPT86" s="165"/>
      <c r="PPU86" s="165"/>
      <c r="PPV86" s="165"/>
      <c r="PPW86" s="165"/>
      <c r="PPX86" s="165"/>
      <c r="PPY86" s="165"/>
      <c r="PPZ86" s="165"/>
      <c r="PQA86" s="165"/>
      <c r="PQB86" s="165"/>
      <c r="PQC86" s="165"/>
      <c r="PQD86" s="165"/>
      <c r="PQE86" s="165"/>
      <c r="PQF86" s="165"/>
      <c r="PQG86" s="165"/>
      <c r="PQH86" s="165"/>
      <c r="PQI86" s="165"/>
      <c r="PQJ86" s="165"/>
      <c r="PQK86" s="165"/>
      <c r="PQL86" s="165"/>
      <c r="PQM86" s="165"/>
      <c r="PQN86" s="165"/>
      <c r="PQO86" s="165"/>
      <c r="PQP86" s="165"/>
      <c r="PQQ86" s="165"/>
      <c r="PQR86" s="165"/>
      <c r="PQS86" s="165"/>
      <c r="PQT86" s="165"/>
      <c r="PQU86" s="165"/>
      <c r="PQV86" s="165"/>
      <c r="PQW86" s="165"/>
      <c r="PQX86" s="165"/>
      <c r="PQY86" s="165"/>
      <c r="PQZ86" s="165"/>
      <c r="PRA86" s="165"/>
      <c r="PRB86" s="165"/>
      <c r="PRC86" s="165"/>
      <c r="PRD86" s="165"/>
      <c r="PRE86" s="165"/>
      <c r="PRF86" s="165"/>
      <c r="PRG86" s="165"/>
      <c r="PRH86" s="165"/>
      <c r="PRI86" s="165"/>
      <c r="PRJ86" s="165"/>
      <c r="PRK86" s="165"/>
      <c r="PRL86" s="165"/>
      <c r="PRM86" s="165"/>
      <c r="PRN86" s="165"/>
      <c r="PRO86" s="165"/>
      <c r="PRP86" s="165"/>
      <c r="PRQ86" s="165"/>
      <c r="PRR86" s="165"/>
      <c r="PRS86" s="165"/>
      <c r="PRT86" s="165"/>
      <c r="PRU86" s="165"/>
      <c r="PRV86" s="165"/>
      <c r="PRW86" s="165"/>
      <c r="PRX86" s="165"/>
      <c r="PRY86" s="165"/>
      <c r="PRZ86" s="165"/>
      <c r="PSA86" s="165"/>
      <c r="PSB86" s="165"/>
      <c r="PSC86" s="165"/>
      <c r="PSD86" s="165"/>
      <c r="PSE86" s="165"/>
      <c r="PSF86" s="165"/>
      <c r="PSG86" s="165"/>
      <c r="PSH86" s="165"/>
      <c r="PSI86" s="165"/>
      <c r="PSJ86" s="165"/>
      <c r="PSK86" s="165"/>
      <c r="PSL86" s="165"/>
      <c r="PSM86" s="165"/>
      <c r="PSN86" s="165"/>
      <c r="PSO86" s="165"/>
      <c r="PSP86" s="165"/>
      <c r="PSQ86" s="165"/>
      <c r="PSR86" s="165"/>
      <c r="PSS86" s="165"/>
      <c r="PST86" s="165"/>
      <c r="PSU86" s="165"/>
      <c r="PSV86" s="165"/>
      <c r="PSW86" s="165"/>
      <c r="PSX86" s="165"/>
      <c r="PSY86" s="165"/>
      <c r="PSZ86" s="165"/>
      <c r="PTA86" s="165"/>
      <c r="PTB86" s="165"/>
      <c r="PTC86" s="165"/>
      <c r="PTD86" s="165"/>
      <c r="PTE86" s="165"/>
      <c r="PTF86" s="165"/>
      <c r="PTG86" s="165"/>
      <c r="PTH86" s="165"/>
      <c r="PTI86" s="165"/>
      <c r="PTJ86" s="165"/>
      <c r="PTK86" s="165"/>
      <c r="PTL86" s="165"/>
      <c r="PTM86" s="165"/>
      <c r="PTN86" s="165"/>
      <c r="PTO86" s="165"/>
      <c r="PTP86" s="165"/>
      <c r="PTQ86" s="165"/>
      <c r="PTR86" s="165"/>
      <c r="PTS86" s="165"/>
      <c r="PTT86" s="165"/>
      <c r="PTU86" s="165"/>
      <c r="PTV86" s="165"/>
      <c r="PTW86" s="165"/>
      <c r="PTX86" s="165"/>
      <c r="PTY86" s="165"/>
      <c r="PTZ86" s="165"/>
      <c r="PUA86" s="165"/>
      <c r="PUB86" s="165"/>
      <c r="PUC86" s="165"/>
      <c r="PUD86" s="165"/>
      <c r="PUE86" s="165"/>
      <c r="PUF86" s="165"/>
      <c r="PUG86" s="165"/>
      <c r="PUH86" s="165"/>
      <c r="PUI86" s="165"/>
      <c r="PUJ86" s="165"/>
      <c r="PUK86" s="165"/>
      <c r="PUL86" s="165"/>
      <c r="PUM86" s="165"/>
      <c r="PUN86" s="165"/>
      <c r="PUO86" s="165"/>
      <c r="PUP86" s="165"/>
      <c r="PUQ86" s="165"/>
      <c r="PUR86" s="165"/>
      <c r="PUS86" s="165"/>
      <c r="PUT86" s="165"/>
      <c r="PUU86" s="165"/>
      <c r="PUV86" s="165"/>
      <c r="PUW86" s="165"/>
      <c r="PUX86" s="165"/>
      <c r="PUY86" s="165"/>
      <c r="PUZ86" s="165"/>
      <c r="PVA86" s="165"/>
      <c r="PVB86" s="165"/>
      <c r="PVC86" s="165"/>
      <c r="PVD86" s="165"/>
      <c r="PVE86" s="165"/>
      <c r="PVF86" s="165"/>
      <c r="PVG86" s="165"/>
      <c r="PVH86" s="165"/>
      <c r="PVI86" s="165"/>
      <c r="PVJ86" s="165"/>
      <c r="PVK86" s="165"/>
      <c r="PVL86" s="165"/>
      <c r="PVM86" s="165"/>
      <c r="PVN86" s="165"/>
      <c r="PVO86" s="165"/>
      <c r="PVP86" s="165"/>
      <c r="PVQ86" s="165"/>
      <c r="PVR86" s="165"/>
      <c r="PVS86" s="165"/>
      <c r="PVT86" s="165"/>
      <c r="PVU86" s="165"/>
      <c r="PVV86" s="165"/>
      <c r="PVW86" s="165"/>
      <c r="PVX86" s="165"/>
      <c r="PVY86" s="165"/>
      <c r="PVZ86" s="165"/>
      <c r="PWA86" s="165"/>
      <c r="PWB86" s="165"/>
      <c r="PWC86" s="165"/>
      <c r="PWD86" s="165"/>
      <c r="PWE86" s="165"/>
      <c r="PWF86" s="165"/>
      <c r="PWG86" s="165"/>
      <c r="PWH86" s="165"/>
      <c r="PWI86" s="165"/>
      <c r="PWJ86" s="165"/>
      <c r="PWK86" s="165"/>
      <c r="PWL86" s="165"/>
      <c r="PWM86" s="165"/>
      <c r="PWN86" s="165"/>
      <c r="PWO86" s="165"/>
      <c r="PWP86" s="165"/>
      <c r="PWQ86" s="165"/>
      <c r="PWR86" s="165"/>
      <c r="PWS86" s="165"/>
      <c r="PWT86" s="165"/>
      <c r="PWU86" s="165"/>
      <c r="PWV86" s="165"/>
      <c r="PWW86" s="165"/>
      <c r="PWX86" s="165"/>
      <c r="PWY86" s="165"/>
      <c r="PWZ86" s="165"/>
      <c r="PXA86" s="165"/>
      <c r="PXB86" s="165"/>
      <c r="PXC86" s="165"/>
      <c r="PXD86" s="165"/>
      <c r="PXE86" s="165"/>
      <c r="PXF86" s="165"/>
      <c r="PXG86" s="165"/>
      <c r="PXH86" s="165"/>
      <c r="PXI86" s="165"/>
      <c r="PXJ86" s="165"/>
      <c r="PXK86" s="165"/>
      <c r="PXL86" s="165"/>
      <c r="PXM86" s="165"/>
      <c r="PXN86" s="165"/>
      <c r="PXO86" s="165"/>
      <c r="PXP86" s="165"/>
      <c r="PXQ86" s="165"/>
      <c r="PXR86" s="165"/>
      <c r="PXS86" s="165"/>
      <c r="PXT86" s="165"/>
      <c r="PXU86" s="165"/>
      <c r="PXV86" s="165"/>
      <c r="PXW86" s="165"/>
      <c r="PXX86" s="165"/>
      <c r="PXY86" s="165"/>
      <c r="PXZ86" s="165"/>
      <c r="PYA86" s="165"/>
      <c r="PYB86" s="165"/>
      <c r="PYC86" s="165"/>
      <c r="PYD86" s="165"/>
      <c r="PYE86" s="165"/>
      <c r="PYF86" s="165"/>
      <c r="PYG86" s="165"/>
      <c r="PYH86" s="165"/>
      <c r="PYI86" s="165"/>
      <c r="PYJ86" s="165"/>
      <c r="PYK86" s="165"/>
      <c r="PYL86" s="165"/>
      <c r="PYM86" s="165"/>
      <c r="PYN86" s="165"/>
      <c r="PYO86" s="165"/>
      <c r="PYP86" s="165"/>
      <c r="PYQ86" s="165"/>
      <c r="PYR86" s="165"/>
      <c r="PYS86" s="165"/>
      <c r="PYT86" s="165"/>
      <c r="PYU86" s="165"/>
      <c r="PYV86" s="165"/>
      <c r="PYW86" s="165"/>
      <c r="PYX86" s="165"/>
      <c r="PYY86" s="165"/>
      <c r="PYZ86" s="165"/>
      <c r="PZA86" s="165"/>
      <c r="PZB86" s="165"/>
      <c r="PZC86" s="165"/>
      <c r="PZD86" s="165"/>
      <c r="PZE86" s="165"/>
      <c r="PZF86" s="165"/>
      <c r="PZG86" s="165"/>
      <c r="PZH86" s="165"/>
      <c r="PZI86" s="165"/>
      <c r="PZJ86" s="165"/>
      <c r="PZK86" s="165"/>
      <c r="PZL86" s="165"/>
      <c r="PZM86" s="165"/>
      <c r="PZN86" s="165"/>
      <c r="PZO86" s="165"/>
      <c r="PZP86" s="165"/>
      <c r="PZQ86" s="165"/>
      <c r="PZR86" s="165"/>
      <c r="PZS86" s="165"/>
      <c r="PZT86" s="165"/>
      <c r="PZU86" s="165"/>
      <c r="PZV86" s="165"/>
      <c r="PZW86" s="165"/>
      <c r="PZX86" s="165"/>
      <c r="PZY86" s="165"/>
      <c r="PZZ86" s="165"/>
      <c r="QAA86" s="165"/>
      <c r="QAB86" s="165"/>
      <c r="QAC86" s="165"/>
      <c r="QAD86" s="165"/>
      <c r="QAE86" s="165"/>
      <c r="QAF86" s="165"/>
      <c r="QAG86" s="165"/>
      <c r="QAH86" s="165"/>
      <c r="QAI86" s="165"/>
      <c r="QAJ86" s="165"/>
      <c r="QAK86" s="165"/>
      <c r="QAL86" s="165"/>
      <c r="QAM86" s="165"/>
      <c r="QAN86" s="165"/>
      <c r="QAO86" s="165"/>
      <c r="QAP86" s="165"/>
      <c r="QAQ86" s="165"/>
      <c r="QAR86" s="165"/>
      <c r="QAS86" s="165"/>
      <c r="QAT86" s="165"/>
      <c r="QAU86" s="165"/>
      <c r="QAV86" s="165"/>
      <c r="QAW86" s="165"/>
      <c r="QAX86" s="165"/>
      <c r="QAY86" s="165"/>
      <c r="QAZ86" s="165"/>
      <c r="QBA86" s="165"/>
      <c r="QBB86" s="165"/>
      <c r="QBC86" s="165"/>
      <c r="QBD86" s="165"/>
      <c r="QBE86" s="165"/>
      <c r="QBF86" s="165"/>
      <c r="QBG86" s="165"/>
      <c r="QBH86" s="165"/>
      <c r="QBI86" s="165"/>
      <c r="QBJ86" s="165"/>
      <c r="QBK86" s="165"/>
      <c r="QBL86" s="165"/>
      <c r="QBM86" s="165"/>
      <c r="QBN86" s="165"/>
      <c r="QBO86" s="165"/>
      <c r="QBP86" s="165"/>
      <c r="QBQ86" s="165"/>
      <c r="QBR86" s="165"/>
      <c r="QBS86" s="165"/>
      <c r="QBT86" s="165"/>
      <c r="QBU86" s="165"/>
      <c r="QBV86" s="165"/>
      <c r="QBW86" s="165"/>
      <c r="QBX86" s="165"/>
      <c r="QBY86" s="165"/>
      <c r="QBZ86" s="165"/>
      <c r="QCA86" s="165"/>
      <c r="QCB86" s="165"/>
      <c r="QCC86" s="165"/>
      <c r="QCD86" s="165"/>
      <c r="QCE86" s="165"/>
      <c r="QCF86" s="165"/>
      <c r="QCG86" s="165"/>
      <c r="QCH86" s="165"/>
      <c r="QCI86" s="165"/>
      <c r="QCJ86" s="165"/>
      <c r="QCK86" s="165"/>
      <c r="QCL86" s="165"/>
      <c r="QCM86" s="165"/>
      <c r="QCN86" s="165"/>
      <c r="QCO86" s="165"/>
      <c r="QCP86" s="165"/>
      <c r="QCQ86" s="165"/>
      <c r="QCR86" s="165"/>
      <c r="QCS86" s="165"/>
      <c r="QCT86" s="165"/>
      <c r="QCU86" s="165"/>
      <c r="QCV86" s="165"/>
      <c r="QCW86" s="165"/>
      <c r="QCX86" s="165"/>
      <c r="QCY86" s="165"/>
      <c r="QCZ86" s="165"/>
      <c r="QDA86" s="165"/>
      <c r="QDB86" s="165"/>
      <c r="QDC86" s="165"/>
      <c r="QDD86" s="165"/>
      <c r="QDE86" s="165"/>
      <c r="QDF86" s="165"/>
      <c r="QDG86" s="165"/>
      <c r="QDH86" s="165"/>
      <c r="QDI86" s="165"/>
      <c r="QDJ86" s="165"/>
      <c r="QDK86" s="165"/>
      <c r="QDL86" s="165"/>
      <c r="QDM86" s="165"/>
      <c r="QDN86" s="165"/>
      <c r="QDO86" s="165"/>
      <c r="QDP86" s="165"/>
      <c r="QDQ86" s="165"/>
      <c r="QDR86" s="165"/>
      <c r="QDS86" s="165"/>
      <c r="QDT86" s="165"/>
      <c r="QDU86" s="165"/>
      <c r="QDV86" s="165"/>
      <c r="QDW86" s="165"/>
      <c r="QDX86" s="165"/>
      <c r="QDY86" s="165"/>
      <c r="QDZ86" s="165"/>
      <c r="QEA86" s="165"/>
      <c r="QEB86" s="165"/>
      <c r="QEC86" s="165"/>
      <c r="QED86" s="165"/>
      <c r="QEE86" s="165"/>
      <c r="QEF86" s="165"/>
      <c r="QEG86" s="165"/>
      <c r="QEH86" s="165"/>
      <c r="QEI86" s="165"/>
      <c r="QEJ86" s="165"/>
      <c r="QEK86" s="165"/>
      <c r="QEL86" s="165"/>
      <c r="QEM86" s="165"/>
      <c r="QEN86" s="165"/>
      <c r="QEO86" s="165"/>
      <c r="QEP86" s="165"/>
      <c r="QEQ86" s="165"/>
      <c r="QER86" s="165"/>
      <c r="QES86" s="165"/>
      <c r="QET86" s="165"/>
      <c r="QEU86" s="165"/>
      <c r="QEV86" s="165"/>
      <c r="QEW86" s="165"/>
      <c r="QEX86" s="165"/>
      <c r="QEY86" s="165"/>
      <c r="QEZ86" s="165"/>
      <c r="QFA86" s="165"/>
      <c r="QFB86" s="165"/>
      <c r="QFC86" s="165"/>
      <c r="QFD86" s="165"/>
      <c r="QFE86" s="165"/>
      <c r="QFF86" s="165"/>
      <c r="QFG86" s="165"/>
      <c r="QFH86" s="165"/>
      <c r="QFI86" s="165"/>
      <c r="QFJ86" s="165"/>
      <c r="QFK86" s="165"/>
      <c r="QFL86" s="165"/>
      <c r="QFM86" s="165"/>
      <c r="QFN86" s="165"/>
      <c r="QFO86" s="165"/>
      <c r="QFP86" s="165"/>
      <c r="QFQ86" s="165"/>
      <c r="QFR86" s="165"/>
      <c r="QFS86" s="165"/>
      <c r="QFT86" s="165"/>
      <c r="QFU86" s="165"/>
      <c r="QFV86" s="165"/>
      <c r="QFW86" s="165"/>
      <c r="QFX86" s="165"/>
      <c r="QFY86" s="165"/>
      <c r="QFZ86" s="165"/>
      <c r="QGA86" s="165"/>
      <c r="QGB86" s="165"/>
      <c r="QGC86" s="165"/>
      <c r="QGD86" s="165"/>
      <c r="QGE86" s="165"/>
      <c r="QGF86" s="165"/>
      <c r="QGG86" s="165"/>
      <c r="QGH86" s="165"/>
      <c r="QGI86" s="165"/>
      <c r="QGJ86" s="165"/>
      <c r="QGK86" s="165"/>
      <c r="QGL86" s="165"/>
      <c r="QGM86" s="165"/>
      <c r="QGN86" s="165"/>
      <c r="QGO86" s="165"/>
      <c r="QGP86" s="165"/>
      <c r="QGQ86" s="165"/>
      <c r="QGR86" s="165"/>
      <c r="QGS86" s="165"/>
      <c r="QGT86" s="165"/>
      <c r="QGU86" s="165"/>
      <c r="QGV86" s="165"/>
      <c r="QGW86" s="165"/>
      <c r="QGX86" s="165"/>
      <c r="QGY86" s="165"/>
      <c r="QGZ86" s="165"/>
      <c r="QHA86" s="165"/>
      <c r="QHB86" s="165"/>
      <c r="QHC86" s="165"/>
      <c r="QHD86" s="165"/>
      <c r="QHE86" s="165"/>
      <c r="QHF86" s="165"/>
      <c r="QHG86" s="165"/>
      <c r="QHH86" s="165"/>
      <c r="QHI86" s="165"/>
      <c r="QHJ86" s="165"/>
      <c r="QHK86" s="165"/>
      <c r="QHL86" s="165"/>
      <c r="QHM86" s="165"/>
      <c r="QHN86" s="165"/>
      <c r="QHO86" s="165"/>
      <c r="QHP86" s="165"/>
      <c r="QHQ86" s="165"/>
      <c r="QHR86" s="165"/>
      <c r="QHS86" s="165"/>
      <c r="QHT86" s="165"/>
      <c r="QHU86" s="165"/>
      <c r="QHV86" s="165"/>
      <c r="QHW86" s="165"/>
      <c r="QHX86" s="165"/>
      <c r="QHY86" s="165"/>
      <c r="QHZ86" s="165"/>
      <c r="QIA86" s="165"/>
      <c r="QIB86" s="165"/>
      <c r="QIC86" s="165"/>
      <c r="QID86" s="165"/>
      <c r="QIE86" s="165"/>
      <c r="QIF86" s="165"/>
      <c r="QIG86" s="165"/>
      <c r="QIH86" s="165"/>
      <c r="QII86" s="165"/>
      <c r="QIJ86" s="165"/>
      <c r="QIK86" s="165"/>
      <c r="QIL86" s="165"/>
      <c r="QIM86" s="165"/>
      <c r="QIN86" s="165"/>
      <c r="QIO86" s="165"/>
      <c r="QIP86" s="165"/>
      <c r="QIQ86" s="165"/>
      <c r="QIR86" s="165"/>
      <c r="QIS86" s="165"/>
      <c r="QIT86" s="165"/>
      <c r="QIU86" s="165"/>
      <c r="QIV86" s="165"/>
      <c r="QIW86" s="165"/>
      <c r="QIX86" s="165"/>
      <c r="QIY86" s="165"/>
      <c r="QIZ86" s="165"/>
      <c r="QJA86" s="165"/>
      <c r="QJB86" s="165"/>
      <c r="QJC86" s="165"/>
      <c r="QJD86" s="165"/>
      <c r="QJE86" s="165"/>
      <c r="QJF86" s="165"/>
      <c r="QJG86" s="165"/>
      <c r="QJH86" s="165"/>
      <c r="QJI86" s="165"/>
      <c r="QJJ86" s="165"/>
      <c r="QJK86" s="165"/>
      <c r="QJL86" s="165"/>
      <c r="QJM86" s="165"/>
      <c r="QJN86" s="165"/>
      <c r="QJO86" s="165"/>
      <c r="QJP86" s="165"/>
      <c r="QJQ86" s="165"/>
      <c r="QJR86" s="165"/>
      <c r="QJS86" s="165"/>
      <c r="QJT86" s="165"/>
      <c r="QJU86" s="165"/>
      <c r="QJV86" s="165"/>
      <c r="QJW86" s="165"/>
      <c r="QJX86" s="165"/>
      <c r="QJY86" s="165"/>
      <c r="QJZ86" s="165"/>
      <c r="QKA86" s="165"/>
      <c r="QKB86" s="165"/>
      <c r="QKC86" s="165"/>
      <c r="QKD86" s="165"/>
      <c r="QKE86" s="165"/>
      <c r="QKF86" s="165"/>
      <c r="QKG86" s="165"/>
      <c r="QKH86" s="165"/>
      <c r="QKI86" s="165"/>
      <c r="QKJ86" s="165"/>
      <c r="QKK86" s="165"/>
      <c r="QKL86" s="165"/>
      <c r="QKM86" s="165"/>
      <c r="QKN86" s="165"/>
      <c r="QKO86" s="165"/>
      <c r="QKP86" s="165"/>
      <c r="QKQ86" s="165"/>
      <c r="QKR86" s="165"/>
      <c r="QKS86" s="165"/>
      <c r="QKT86" s="165"/>
      <c r="QKU86" s="165"/>
      <c r="QKV86" s="165"/>
      <c r="QKW86" s="165"/>
      <c r="QKX86" s="165"/>
      <c r="QKY86" s="165"/>
      <c r="QKZ86" s="165"/>
      <c r="QLA86" s="165"/>
      <c r="QLB86" s="165"/>
      <c r="QLC86" s="165"/>
      <c r="QLD86" s="165"/>
      <c r="QLE86" s="165"/>
      <c r="QLF86" s="165"/>
      <c r="QLG86" s="165"/>
      <c r="QLH86" s="165"/>
      <c r="QLI86" s="165"/>
      <c r="QLJ86" s="165"/>
      <c r="QLK86" s="165"/>
      <c r="QLL86" s="165"/>
      <c r="QLM86" s="165"/>
      <c r="QLN86" s="165"/>
      <c r="QLO86" s="165"/>
      <c r="QLP86" s="165"/>
      <c r="QLQ86" s="165"/>
      <c r="QLR86" s="165"/>
      <c r="QLS86" s="165"/>
      <c r="QLT86" s="165"/>
      <c r="QLU86" s="165"/>
      <c r="QLV86" s="165"/>
      <c r="QLW86" s="165"/>
      <c r="QLX86" s="165"/>
      <c r="QLY86" s="165"/>
      <c r="QLZ86" s="165"/>
      <c r="QMA86" s="165"/>
      <c r="QMB86" s="165"/>
      <c r="QMC86" s="165"/>
      <c r="QMD86" s="165"/>
      <c r="QME86" s="165"/>
      <c r="QMF86" s="165"/>
      <c r="QMG86" s="165"/>
      <c r="QMH86" s="165"/>
      <c r="QMI86" s="165"/>
      <c r="QMJ86" s="165"/>
      <c r="QMK86" s="165"/>
      <c r="QML86" s="165"/>
      <c r="QMM86" s="165"/>
      <c r="QMN86" s="165"/>
      <c r="QMO86" s="165"/>
      <c r="QMP86" s="165"/>
      <c r="QMQ86" s="165"/>
      <c r="QMR86" s="165"/>
      <c r="QMS86" s="165"/>
      <c r="QMT86" s="165"/>
      <c r="QMU86" s="165"/>
      <c r="QMV86" s="165"/>
      <c r="QMW86" s="165"/>
      <c r="QMX86" s="165"/>
      <c r="QMY86" s="165"/>
      <c r="QMZ86" s="165"/>
      <c r="QNA86" s="165"/>
      <c r="QNB86" s="165"/>
      <c r="QNC86" s="165"/>
      <c r="QND86" s="165"/>
      <c r="QNE86" s="165"/>
      <c r="QNF86" s="165"/>
      <c r="QNG86" s="165"/>
      <c r="QNH86" s="165"/>
      <c r="QNI86" s="165"/>
      <c r="QNJ86" s="165"/>
      <c r="QNK86" s="165"/>
      <c r="QNL86" s="165"/>
      <c r="QNM86" s="165"/>
      <c r="QNN86" s="165"/>
      <c r="QNO86" s="165"/>
      <c r="QNP86" s="165"/>
      <c r="QNQ86" s="165"/>
      <c r="QNR86" s="165"/>
      <c r="QNS86" s="165"/>
      <c r="QNT86" s="165"/>
      <c r="QNU86" s="165"/>
      <c r="QNV86" s="165"/>
      <c r="QNW86" s="165"/>
      <c r="QNX86" s="165"/>
      <c r="QNY86" s="165"/>
      <c r="QNZ86" s="165"/>
      <c r="QOA86" s="165"/>
      <c r="QOB86" s="165"/>
      <c r="QOC86" s="165"/>
      <c r="QOD86" s="165"/>
      <c r="QOE86" s="165"/>
      <c r="QOF86" s="165"/>
      <c r="QOG86" s="165"/>
      <c r="QOH86" s="165"/>
      <c r="QOI86" s="165"/>
      <c r="QOJ86" s="165"/>
      <c r="QOK86" s="165"/>
      <c r="QOL86" s="165"/>
      <c r="QOM86" s="165"/>
      <c r="QON86" s="165"/>
      <c r="QOO86" s="165"/>
      <c r="QOP86" s="165"/>
      <c r="QOQ86" s="165"/>
      <c r="QOR86" s="165"/>
      <c r="QOS86" s="165"/>
      <c r="QOT86" s="165"/>
      <c r="QOU86" s="165"/>
      <c r="QOV86" s="165"/>
      <c r="QOW86" s="165"/>
      <c r="QOX86" s="165"/>
      <c r="QOY86" s="165"/>
      <c r="QOZ86" s="165"/>
      <c r="QPA86" s="165"/>
      <c r="QPB86" s="165"/>
      <c r="QPC86" s="165"/>
      <c r="QPD86" s="165"/>
      <c r="QPE86" s="165"/>
      <c r="QPF86" s="165"/>
      <c r="QPG86" s="165"/>
      <c r="QPH86" s="165"/>
      <c r="QPI86" s="165"/>
      <c r="QPJ86" s="165"/>
      <c r="QPK86" s="165"/>
      <c r="QPL86" s="165"/>
      <c r="QPM86" s="165"/>
      <c r="QPN86" s="165"/>
      <c r="QPO86" s="165"/>
      <c r="QPP86" s="165"/>
      <c r="QPQ86" s="165"/>
      <c r="QPR86" s="165"/>
      <c r="QPS86" s="165"/>
      <c r="QPT86" s="165"/>
      <c r="QPU86" s="165"/>
      <c r="QPV86" s="165"/>
      <c r="QPW86" s="165"/>
      <c r="QPX86" s="165"/>
      <c r="QPY86" s="165"/>
      <c r="QPZ86" s="165"/>
      <c r="QQA86" s="165"/>
      <c r="QQB86" s="165"/>
      <c r="QQC86" s="165"/>
      <c r="QQD86" s="165"/>
      <c r="QQE86" s="165"/>
      <c r="QQF86" s="165"/>
      <c r="QQG86" s="165"/>
      <c r="QQH86" s="165"/>
      <c r="QQI86" s="165"/>
      <c r="QQJ86" s="165"/>
      <c r="QQK86" s="165"/>
      <c r="QQL86" s="165"/>
      <c r="QQM86" s="165"/>
      <c r="QQN86" s="165"/>
      <c r="QQO86" s="165"/>
      <c r="QQP86" s="165"/>
      <c r="QQQ86" s="165"/>
      <c r="QQR86" s="165"/>
      <c r="QQS86" s="165"/>
      <c r="QQT86" s="165"/>
      <c r="QQU86" s="165"/>
      <c r="QQV86" s="165"/>
      <c r="QQW86" s="165"/>
      <c r="QQX86" s="165"/>
      <c r="QQY86" s="165"/>
      <c r="QQZ86" s="165"/>
      <c r="QRA86" s="165"/>
      <c r="QRB86" s="165"/>
      <c r="QRC86" s="165"/>
      <c r="QRD86" s="165"/>
      <c r="QRE86" s="165"/>
      <c r="QRF86" s="165"/>
      <c r="QRG86" s="165"/>
      <c r="QRH86" s="165"/>
      <c r="QRI86" s="165"/>
      <c r="QRJ86" s="165"/>
      <c r="QRK86" s="165"/>
      <c r="QRL86" s="165"/>
      <c r="QRM86" s="165"/>
      <c r="QRN86" s="165"/>
      <c r="QRO86" s="165"/>
      <c r="QRP86" s="165"/>
      <c r="QRQ86" s="165"/>
      <c r="QRR86" s="165"/>
      <c r="QRS86" s="165"/>
      <c r="QRT86" s="165"/>
      <c r="QRU86" s="165"/>
      <c r="QRV86" s="165"/>
      <c r="QRW86" s="165"/>
      <c r="QRX86" s="165"/>
      <c r="QRY86" s="165"/>
      <c r="QRZ86" s="165"/>
      <c r="QSA86" s="165"/>
      <c r="QSB86" s="165"/>
      <c r="QSC86" s="165"/>
      <c r="QSD86" s="165"/>
      <c r="QSE86" s="165"/>
      <c r="QSF86" s="165"/>
      <c r="QSG86" s="165"/>
      <c r="QSH86" s="165"/>
      <c r="QSI86" s="165"/>
      <c r="QSJ86" s="165"/>
      <c r="QSK86" s="165"/>
      <c r="QSL86" s="165"/>
      <c r="QSM86" s="165"/>
      <c r="QSN86" s="165"/>
      <c r="QSO86" s="165"/>
      <c r="QSP86" s="165"/>
      <c r="QSQ86" s="165"/>
      <c r="QSR86" s="165"/>
      <c r="QSS86" s="165"/>
      <c r="QST86" s="165"/>
      <c r="QSU86" s="165"/>
      <c r="QSV86" s="165"/>
      <c r="QSW86" s="165"/>
      <c r="QSX86" s="165"/>
      <c r="QSY86" s="165"/>
      <c r="QSZ86" s="165"/>
      <c r="QTA86" s="165"/>
      <c r="QTB86" s="165"/>
      <c r="QTC86" s="165"/>
      <c r="QTD86" s="165"/>
      <c r="QTE86" s="165"/>
      <c r="QTF86" s="165"/>
      <c r="QTG86" s="165"/>
      <c r="QTH86" s="165"/>
      <c r="QTI86" s="165"/>
      <c r="QTJ86" s="165"/>
      <c r="QTK86" s="165"/>
      <c r="QTL86" s="165"/>
      <c r="QTM86" s="165"/>
      <c r="QTN86" s="165"/>
      <c r="QTO86" s="165"/>
      <c r="QTP86" s="165"/>
      <c r="QTQ86" s="165"/>
      <c r="QTR86" s="165"/>
      <c r="QTS86" s="165"/>
      <c r="QTT86" s="165"/>
      <c r="QTU86" s="165"/>
      <c r="QTV86" s="165"/>
      <c r="QTW86" s="165"/>
      <c r="QTX86" s="165"/>
      <c r="QTY86" s="165"/>
      <c r="QTZ86" s="165"/>
      <c r="QUA86" s="165"/>
      <c r="QUB86" s="165"/>
      <c r="QUC86" s="165"/>
      <c r="QUD86" s="165"/>
      <c r="QUE86" s="165"/>
      <c r="QUF86" s="165"/>
      <c r="QUG86" s="165"/>
      <c r="QUH86" s="165"/>
      <c r="QUI86" s="165"/>
      <c r="QUJ86" s="165"/>
      <c r="QUK86" s="165"/>
      <c r="QUL86" s="165"/>
      <c r="QUM86" s="165"/>
      <c r="QUN86" s="165"/>
      <c r="QUO86" s="165"/>
      <c r="QUP86" s="165"/>
      <c r="QUQ86" s="165"/>
      <c r="QUR86" s="165"/>
      <c r="QUS86" s="165"/>
      <c r="QUT86" s="165"/>
      <c r="QUU86" s="165"/>
      <c r="QUV86" s="165"/>
      <c r="QUW86" s="165"/>
      <c r="QUX86" s="165"/>
      <c r="QUY86" s="165"/>
      <c r="QUZ86" s="165"/>
      <c r="QVA86" s="165"/>
      <c r="QVB86" s="165"/>
      <c r="QVC86" s="165"/>
      <c r="QVD86" s="165"/>
      <c r="QVE86" s="165"/>
      <c r="QVF86" s="165"/>
      <c r="QVG86" s="165"/>
      <c r="QVH86" s="165"/>
      <c r="QVI86" s="165"/>
      <c r="QVJ86" s="165"/>
      <c r="QVK86" s="165"/>
      <c r="QVL86" s="165"/>
      <c r="QVM86" s="165"/>
      <c r="QVN86" s="165"/>
      <c r="QVO86" s="165"/>
      <c r="QVP86" s="165"/>
      <c r="QVQ86" s="165"/>
      <c r="QVR86" s="165"/>
      <c r="QVS86" s="165"/>
      <c r="QVT86" s="165"/>
      <c r="QVU86" s="165"/>
      <c r="QVV86" s="165"/>
      <c r="QVW86" s="165"/>
      <c r="QVX86" s="165"/>
      <c r="QVY86" s="165"/>
      <c r="QVZ86" s="165"/>
      <c r="QWA86" s="165"/>
      <c r="QWB86" s="165"/>
      <c r="QWC86" s="165"/>
      <c r="QWD86" s="165"/>
      <c r="QWE86" s="165"/>
      <c r="QWF86" s="165"/>
      <c r="QWG86" s="165"/>
      <c r="QWH86" s="165"/>
      <c r="QWI86" s="165"/>
      <c r="QWJ86" s="165"/>
      <c r="QWK86" s="165"/>
      <c r="QWL86" s="165"/>
      <c r="QWM86" s="165"/>
      <c r="QWN86" s="165"/>
      <c r="QWO86" s="165"/>
      <c r="QWP86" s="165"/>
      <c r="QWQ86" s="165"/>
      <c r="QWR86" s="165"/>
      <c r="QWS86" s="165"/>
      <c r="QWT86" s="165"/>
      <c r="QWU86" s="165"/>
      <c r="QWV86" s="165"/>
      <c r="QWW86" s="165"/>
      <c r="QWX86" s="165"/>
      <c r="QWY86" s="165"/>
      <c r="QWZ86" s="165"/>
      <c r="QXA86" s="165"/>
      <c r="QXB86" s="165"/>
      <c r="QXC86" s="165"/>
      <c r="QXD86" s="165"/>
      <c r="QXE86" s="165"/>
      <c r="QXF86" s="165"/>
      <c r="QXG86" s="165"/>
      <c r="QXH86" s="165"/>
      <c r="QXI86" s="165"/>
      <c r="QXJ86" s="165"/>
      <c r="QXK86" s="165"/>
      <c r="QXL86" s="165"/>
      <c r="QXM86" s="165"/>
      <c r="QXN86" s="165"/>
      <c r="QXO86" s="165"/>
      <c r="QXP86" s="165"/>
      <c r="QXQ86" s="165"/>
      <c r="QXR86" s="165"/>
      <c r="QXS86" s="165"/>
      <c r="QXT86" s="165"/>
      <c r="QXU86" s="165"/>
      <c r="QXV86" s="165"/>
      <c r="QXW86" s="165"/>
      <c r="QXX86" s="165"/>
      <c r="QXY86" s="165"/>
      <c r="QXZ86" s="165"/>
      <c r="QYA86" s="165"/>
      <c r="QYB86" s="165"/>
      <c r="QYC86" s="165"/>
      <c r="QYD86" s="165"/>
      <c r="QYE86" s="165"/>
      <c r="QYF86" s="165"/>
      <c r="QYG86" s="165"/>
      <c r="QYH86" s="165"/>
      <c r="QYI86" s="165"/>
      <c r="QYJ86" s="165"/>
      <c r="QYK86" s="165"/>
      <c r="QYL86" s="165"/>
      <c r="QYM86" s="165"/>
      <c r="QYN86" s="165"/>
      <c r="QYO86" s="165"/>
      <c r="QYP86" s="165"/>
      <c r="QYQ86" s="165"/>
      <c r="QYR86" s="165"/>
      <c r="QYS86" s="165"/>
      <c r="QYT86" s="165"/>
      <c r="QYU86" s="165"/>
      <c r="QYV86" s="165"/>
      <c r="QYW86" s="165"/>
      <c r="QYX86" s="165"/>
      <c r="QYY86" s="165"/>
      <c r="QYZ86" s="165"/>
      <c r="QZA86" s="165"/>
      <c r="QZB86" s="165"/>
      <c r="QZC86" s="165"/>
      <c r="QZD86" s="165"/>
      <c r="QZE86" s="165"/>
      <c r="QZF86" s="165"/>
      <c r="QZG86" s="165"/>
      <c r="QZH86" s="165"/>
      <c r="QZI86" s="165"/>
      <c r="QZJ86" s="165"/>
      <c r="QZK86" s="165"/>
      <c r="QZL86" s="165"/>
      <c r="QZM86" s="165"/>
      <c r="QZN86" s="165"/>
      <c r="QZO86" s="165"/>
      <c r="QZP86" s="165"/>
      <c r="QZQ86" s="165"/>
      <c r="QZR86" s="165"/>
      <c r="QZS86" s="165"/>
      <c r="QZT86" s="165"/>
      <c r="QZU86" s="165"/>
      <c r="QZV86" s="165"/>
      <c r="QZW86" s="165"/>
      <c r="QZX86" s="165"/>
      <c r="QZY86" s="165"/>
      <c r="QZZ86" s="165"/>
      <c r="RAA86" s="165"/>
      <c r="RAB86" s="165"/>
      <c r="RAC86" s="165"/>
      <c r="RAD86" s="165"/>
      <c r="RAE86" s="165"/>
      <c r="RAF86" s="165"/>
      <c r="RAG86" s="165"/>
      <c r="RAH86" s="165"/>
      <c r="RAI86" s="165"/>
      <c r="RAJ86" s="165"/>
      <c r="RAK86" s="165"/>
      <c r="RAL86" s="165"/>
      <c r="RAM86" s="165"/>
      <c r="RAN86" s="165"/>
      <c r="RAO86" s="165"/>
      <c r="RAP86" s="165"/>
      <c r="RAQ86" s="165"/>
      <c r="RAR86" s="165"/>
      <c r="RAS86" s="165"/>
      <c r="RAT86" s="165"/>
      <c r="RAU86" s="165"/>
      <c r="RAV86" s="165"/>
      <c r="RAW86" s="165"/>
      <c r="RAX86" s="165"/>
      <c r="RAY86" s="165"/>
      <c r="RAZ86" s="165"/>
      <c r="RBA86" s="165"/>
      <c r="RBB86" s="165"/>
      <c r="RBC86" s="165"/>
      <c r="RBD86" s="165"/>
      <c r="RBE86" s="165"/>
      <c r="RBF86" s="165"/>
      <c r="RBG86" s="165"/>
      <c r="RBH86" s="165"/>
      <c r="RBI86" s="165"/>
      <c r="RBJ86" s="165"/>
      <c r="RBK86" s="165"/>
      <c r="RBL86" s="165"/>
      <c r="RBM86" s="165"/>
      <c r="RBN86" s="165"/>
      <c r="RBO86" s="165"/>
      <c r="RBP86" s="165"/>
      <c r="RBQ86" s="165"/>
      <c r="RBR86" s="165"/>
      <c r="RBS86" s="165"/>
      <c r="RBT86" s="165"/>
      <c r="RBU86" s="165"/>
      <c r="RBV86" s="165"/>
      <c r="RBW86" s="165"/>
      <c r="RBX86" s="165"/>
      <c r="RBY86" s="165"/>
      <c r="RBZ86" s="165"/>
      <c r="RCA86" s="165"/>
      <c r="RCB86" s="165"/>
      <c r="RCC86" s="165"/>
      <c r="RCD86" s="165"/>
      <c r="RCE86" s="165"/>
      <c r="RCF86" s="165"/>
      <c r="RCG86" s="165"/>
      <c r="RCH86" s="165"/>
      <c r="RCI86" s="165"/>
      <c r="RCJ86" s="165"/>
      <c r="RCK86" s="165"/>
      <c r="RCL86" s="165"/>
      <c r="RCM86" s="165"/>
      <c r="RCN86" s="165"/>
      <c r="RCO86" s="165"/>
      <c r="RCP86" s="165"/>
      <c r="RCQ86" s="165"/>
      <c r="RCR86" s="165"/>
      <c r="RCS86" s="165"/>
      <c r="RCT86" s="165"/>
      <c r="RCU86" s="165"/>
      <c r="RCV86" s="165"/>
      <c r="RCW86" s="165"/>
      <c r="RCX86" s="165"/>
      <c r="RCY86" s="165"/>
      <c r="RCZ86" s="165"/>
      <c r="RDA86" s="165"/>
      <c r="RDB86" s="165"/>
      <c r="RDC86" s="165"/>
      <c r="RDD86" s="165"/>
      <c r="RDE86" s="165"/>
      <c r="RDF86" s="165"/>
      <c r="RDG86" s="165"/>
      <c r="RDH86" s="165"/>
      <c r="RDI86" s="165"/>
      <c r="RDJ86" s="165"/>
      <c r="RDK86" s="165"/>
      <c r="RDL86" s="165"/>
      <c r="RDM86" s="165"/>
      <c r="RDN86" s="165"/>
      <c r="RDO86" s="165"/>
      <c r="RDP86" s="165"/>
      <c r="RDQ86" s="165"/>
      <c r="RDR86" s="165"/>
      <c r="RDS86" s="165"/>
      <c r="RDT86" s="165"/>
      <c r="RDU86" s="165"/>
      <c r="RDV86" s="165"/>
      <c r="RDW86" s="165"/>
      <c r="RDX86" s="165"/>
      <c r="RDY86" s="165"/>
      <c r="RDZ86" s="165"/>
      <c r="REA86" s="165"/>
      <c r="REB86" s="165"/>
      <c r="REC86" s="165"/>
      <c r="RED86" s="165"/>
      <c r="REE86" s="165"/>
      <c r="REF86" s="165"/>
      <c r="REG86" s="165"/>
      <c r="REH86" s="165"/>
      <c r="REI86" s="165"/>
      <c r="REJ86" s="165"/>
      <c r="REK86" s="165"/>
      <c r="REL86" s="165"/>
      <c r="REM86" s="165"/>
      <c r="REN86" s="165"/>
      <c r="REO86" s="165"/>
      <c r="REP86" s="165"/>
      <c r="REQ86" s="165"/>
      <c r="RER86" s="165"/>
      <c r="RES86" s="165"/>
      <c r="RET86" s="165"/>
      <c r="REU86" s="165"/>
      <c r="REV86" s="165"/>
      <c r="REW86" s="165"/>
      <c r="REX86" s="165"/>
      <c r="REY86" s="165"/>
      <c r="REZ86" s="165"/>
      <c r="RFA86" s="165"/>
      <c r="RFB86" s="165"/>
      <c r="RFC86" s="165"/>
      <c r="RFD86" s="165"/>
      <c r="RFE86" s="165"/>
      <c r="RFF86" s="165"/>
      <c r="RFG86" s="165"/>
      <c r="RFH86" s="165"/>
      <c r="RFI86" s="165"/>
      <c r="RFJ86" s="165"/>
      <c r="RFK86" s="165"/>
      <c r="RFL86" s="165"/>
      <c r="RFM86" s="165"/>
      <c r="RFN86" s="165"/>
      <c r="RFO86" s="165"/>
      <c r="RFP86" s="165"/>
      <c r="RFQ86" s="165"/>
      <c r="RFR86" s="165"/>
      <c r="RFS86" s="165"/>
      <c r="RFT86" s="165"/>
      <c r="RFU86" s="165"/>
      <c r="RFV86" s="165"/>
      <c r="RFW86" s="165"/>
      <c r="RFX86" s="165"/>
      <c r="RFY86" s="165"/>
      <c r="RFZ86" s="165"/>
      <c r="RGA86" s="165"/>
      <c r="RGB86" s="165"/>
      <c r="RGC86" s="165"/>
      <c r="RGD86" s="165"/>
      <c r="RGE86" s="165"/>
      <c r="RGF86" s="165"/>
      <c r="RGG86" s="165"/>
      <c r="RGH86" s="165"/>
      <c r="RGI86" s="165"/>
      <c r="RGJ86" s="165"/>
      <c r="RGK86" s="165"/>
      <c r="RGL86" s="165"/>
      <c r="RGM86" s="165"/>
      <c r="RGN86" s="165"/>
      <c r="RGO86" s="165"/>
      <c r="RGP86" s="165"/>
      <c r="RGQ86" s="165"/>
      <c r="RGR86" s="165"/>
      <c r="RGS86" s="165"/>
      <c r="RGT86" s="165"/>
      <c r="RGU86" s="165"/>
      <c r="RGV86" s="165"/>
      <c r="RGW86" s="165"/>
      <c r="RGX86" s="165"/>
      <c r="RGY86" s="165"/>
      <c r="RGZ86" s="165"/>
      <c r="RHA86" s="165"/>
      <c r="RHB86" s="165"/>
      <c r="RHC86" s="165"/>
      <c r="RHD86" s="165"/>
      <c r="RHE86" s="165"/>
      <c r="RHF86" s="165"/>
      <c r="RHG86" s="165"/>
      <c r="RHH86" s="165"/>
      <c r="RHI86" s="165"/>
      <c r="RHJ86" s="165"/>
      <c r="RHK86" s="165"/>
      <c r="RHL86" s="165"/>
      <c r="RHM86" s="165"/>
      <c r="RHN86" s="165"/>
      <c r="RHO86" s="165"/>
      <c r="RHP86" s="165"/>
      <c r="RHQ86" s="165"/>
      <c r="RHR86" s="165"/>
      <c r="RHS86" s="165"/>
      <c r="RHT86" s="165"/>
      <c r="RHU86" s="165"/>
      <c r="RHV86" s="165"/>
      <c r="RHW86" s="165"/>
      <c r="RHX86" s="165"/>
      <c r="RHY86" s="165"/>
      <c r="RHZ86" s="165"/>
      <c r="RIA86" s="165"/>
      <c r="RIB86" s="165"/>
      <c r="RIC86" s="165"/>
      <c r="RID86" s="165"/>
      <c r="RIE86" s="165"/>
      <c r="RIF86" s="165"/>
      <c r="RIG86" s="165"/>
      <c r="RIH86" s="165"/>
      <c r="RII86" s="165"/>
      <c r="RIJ86" s="165"/>
      <c r="RIK86" s="165"/>
      <c r="RIL86" s="165"/>
      <c r="RIM86" s="165"/>
      <c r="RIN86" s="165"/>
      <c r="RIO86" s="165"/>
      <c r="RIP86" s="165"/>
      <c r="RIQ86" s="165"/>
      <c r="RIR86" s="165"/>
      <c r="RIS86" s="165"/>
      <c r="RIT86" s="165"/>
      <c r="RIU86" s="165"/>
      <c r="RIV86" s="165"/>
      <c r="RIW86" s="165"/>
      <c r="RIX86" s="165"/>
      <c r="RIY86" s="165"/>
      <c r="RIZ86" s="165"/>
      <c r="RJA86" s="165"/>
      <c r="RJB86" s="165"/>
      <c r="RJC86" s="165"/>
      <c r="RJD86" s="165"/>
      <c r="RJE86" s="165"/>
      <c r="RJF86" s="165"/>
      <c r="RJG86" s="165"/>
      <c r="RJH86" s="165"/>
      <c r="RJI86" s="165"/>
      <c r="RJJ86" s="165"/>
      <c r="RJK86" s="165"/>
      <c r="RJL86" s="165"/>
      <c r="RJM86" s="165"/>
      <c r="RJN86" s="165"/>
      <c r="RJO86" s="165"/>
      <c r="RJP86" s="165"/>
      <c r="RJQ86" s="165"/>
      <c r="RJR86" s="165"/>
      <c r="RJS86" s="165"/>
      <c r="RJT86" s="165"/>
      <c r="RJU86" s="165"/>
      <c r="RJV86" s="165"/>
      <c r="RJW86" s="165"/>
      <c r="RJX86" s="165"/>
      <c r="RJY86" s="165"/>
      <c r="RJZ86" s="165"/>
      <c r="RKA86" s="165"/>
      <c r="RKB86" s="165"/>
      <c r="RKC86" s="165"/>
      <c r="RKD86" s="165"/>
      <c r="RKE86" s="165"/>
      <c r="RKF86" s="165"/>
      <c r="RKG86" s="165"/>
      <c r="RKH86" s="165"/>
      <c r="RKI86" s="165"/>
      <c r="RKJ86" s="165"/>
      <c r="RKK86" s="165"/>
      <c r="RKL86" s="165"/>
      <c r="RKM86" s="165"/>
      <c r="RKN86" s="165"/>
      <c r="RKO86" s="165"/>
      <c r="RKP86" s="165"/>
      <c r="RKQ86" s="165"/>
      <c r="RKR86" s="165"/>
      <c r="RKS86" s="165"/>
      <c r="RKT86" s="165"/>
      <c r="RKU86" s="165"/>
      <c r="RKV86" s="165"/>
      <c r="RKW86" s="165"/>
      <c r="RKX86" s="165"/>
      <c r="RKY86" s="165"/>
      <c r="RKZ86" s="165"/>
      <c r="RLA86" s="165"/>
      <c r="RLB86" s="165"/>
      <c r="RLC86" s="165"/>
      <c r="RLD86" s="165"/>
      <c r="RLE86" s="165"/>
      <c r="RLF86" s="165"/>
      <c r="RLG86" s="165"/>
      <c r="RLH86" s="165"/>
      <c r="RLI86" s="165"/>
      <c r="RLJ86" s="165"/>
      <c r="RLK86" s="165"/>
      <c r="RLL86" s="165"/>
      <c r="RLM86" s="165"/>
      <c r="RLN86" s="165"/>
      <c r="RLO86" s="165"/>
      <c r="RLP86" s="165"/>
      <c r="RLQ86" s="165"/>
      <c r="RLR86" s="165"/>
      <c r="RLS86" s="165"/>
      <c r="RLT86" s="165"/>
      <c r="RLU86" s="165"/>
      <c r="RLV86" s="165"/>
      <c r="RLW86" s="165"/>
      <c r="RLX86" s="165"/>
      <c r="RLY86" s="165"/>
      <c r="RLZ86" s="165"/>
      <c r="RMA86" s="165"/>
      <c r="RMB86" s="165"/>
      <c r="RMC86" s="165"/>
      <c r="RMD86" s="165"/>
      <c r="RME86" s="165"/>
      <c r="RMF86" s="165"/>
      <c r="RMG86" s="165"/>
      <c r="RMH86" s="165"/>
      <c r="RMI86" s="165"/>
      <c r="RMJ86" s="165"/>
      <c r="RMK86" s="165"/>
      <c r="RML86" s="165"/>
      <c r="RMM86" s="165"/>
      <c r="RMN86" s="165"/>
      <c r="RMO86" s="165"/>
      <c r="RMP86" s="165"/>
      <c r="RMQ86" s="165"/>
      <c r="RMR86" s="165"/>
      <c r="RMS86" s="165"/>
      <c r="RMT86" s="165"/>
      <c r="RMU86" s="165"/>
      <c r="RMV86" s="165"/>
      <c r="RMW86" s="165"/>
      <c r="RMX86" s="165"/>
      <c r="RMY86" s="165"/>
      <c r="RMZ86" s="165"/>
      <c r="RNA86" s="165"/>
      <c r="RNB86" s="165"/>
      <c r="RNC86" s="165"/>
      <c r="RND86" s="165"/>
      <c r="RNE86" s="165"/>
      <c r="RNF86" s="165"/>
      <c r="RNG86" s="165"/>
      <c r="RNH86" s="165"/>
      <c r="RNI86" s="165"/>
      <c r="RNJ86" s="165"/>
      <c r="RNK86" s="165"/>
      <c r="RNL86" s="165"/>
      <c r="RNM86" s="165"/>
      <c r="RNN86" s="165"/>
      <c r="RNO86" s="165"/>
      <c r="RNP86" s="165"/>
      <c r="RNQ86" s="165"/>
      <c r="RNR86" s="165"/>
      <c r="RNS86" s="165"/>
      <c r="RNT86" s="165"/>
      <c r="RNU86" s="165"/>
      <c r="RNV86" s="165"/>
      <c r="RNW86" s="165"/>
      <c r="RNX86" s="165"/>
      <c r="RNY86" s="165"/>
      <c r="RNZ86" s="165"/>
      <c r="ROA86" s="165"/>
      <c r="ROB86" s="165"/>
      <c r="ROC86" s="165"/>
      <c r="ROD86" s="165"/>
      <c r="ROE86" s="165"/>
      <c r="ROF86" s="165"/>
      <c r="ROG86" s="165"/>
      <c r="ROH86" s="165"/>
      <c r="ROI86" s="165"/>
      <c r="ROJ86" s="165"/>
      <c r="ROK86" s="165"/>
      <c r="ROL86" s="165"/>
      <c r="ROM86" s="165"/>
      <c r="RON86" s="165"/>
      <c r="ROO86" s="165"/>
      <c r="ROP86" s="165"/>
      <c r="ROQ86" s="165"/>
      <c r="ROR86" s="165"/>
      <c r="ROS86" s="165"/>
      <c r="ROT86" s="165"/>
      <c r="ROU86" s="165"/>
      <c r="ROV86" s="165"/>
      <c r="ROW86" s="165"/>
      <c r="ROX86" s="165"/>
      <c r="ROY86" s="165"/>
      <c r="ROZ86" s="165"/>
      <c r="RPA86" s="165"/>
      <c r="RPB86" s="165"/>
      <c r="RPC86" s="165"/>
      <c r="RPD86" s="165"/>
      <c r="RPE86" s="165"/>
      <c r="RPF86" s="165"/>
      <c r="RPG86" s="165"/>
      <c r="RPH86" s="165"/>
      <c r="RPI86" s="165"/>
      <c r="RPJ86" s="165"/>
      <c r="RPK86" s="165"/>
      <c r="RPL86" s="165"/>
      <c r="RPM86" s="165"/>
      <c r="RPN86" s="165"/>
      <c r="RPO86" s="165"/>
      <c r="RPP86" s="165"/>
      <c r="RPQ86" s="165"/>
      <c r="RPR86" s="165"/>
      <c r="RPS86" s="165"/>
      <c r="RPT86" s="165"/>
      <c r="RPU86" s="165"/>
      <c r="RPV86" s="165"/>
      <c r="RPW86" s="165"/>
      <c r="RPX86" s="165"/>
      <c r="RPY86" s="165"/>
      <c r="RPZ86" s="165"/>
      <c r="RQA86" s="165"/>
      <c r="RQB86" s="165"/>
      <c r="RQC86" s="165"/>
      <c r="RQD86" s="165"/>
      <c r="RQE86" s="165"/>
      <c r="RQF86" s="165"/>
      <c r="RQG86" s="165"/>
      <c r="RQH86" s="165"/>
      <c r="RQI86" s="165"/>
      <c r="RQJ86" s="165"/>
      <c r="RQK86" s="165"/>
      <c r="RQL86" s="165"/>
      <c r="RQM86" s="165"/>
      <c r="RQN86" s="165"/>
      <c r="RQO86" s="165"/>
      <c r="RQP86" s="165"/>
      <c r="RQQ86" s="165"/>
      <c r="RQR86" s="165"/>
      <c r="RQS86" s="165"/>
      <c r="RQT86" s="165"/>
      <c r="RQU86" s="165"/>
      <c r="RQV86" s="165"/>
      <c r="RQW86" s="165"/>
      <c r="RQX86" s="165"/>
      <c r="RQY86" s="165"/>
      <c r="RQZ86" s="165"/>
      <c r="RRA86" s="165"/>
      <c r="RRB86" s="165"/>
      <c r="RRC86" s="165"/>
      <c r="RRD86" s="165"/>
      <c r="RRE86" s="165"/>
      <c r="RRF86" s="165"/>
      <c r="RRG86" s="165"/>
      <c r="RRH86" s="165"/>
      <c r="RRI86" s="165"/>
      <c r="RRJ86" s="165"/>
      <c r="RRK86" s="165"/>
      <c r="RRL86" s="165"/>
      <c r="RRM86" s="165"/>
      <c r="RRN86" s="165"/>
      <c r="RRO86" s="165"/>
      <c r="RRP86" s="165"/>
      <c r="RRQ86" s="165"/>
      <c r="RRR86" s="165"/>
      <c r="RRS86" s="165"/>
      <c r="RRT86" s="165"/>
      <c r="RRU86" s="165"/>
      <c r="RRV86" s="165"/>
      <c r="RRW86" s="165"/>
      <c r="RRX86" s="165"/>
      <c r="RRY86" s="165"/>
      <c r="RRZ86" s="165"/>
      <c r="RSA86" s="165"/>
      <c r="RSB86" s="165"/>
      <c r="RSC86" s="165"/>
      <c r="RSD86" s="165"/>
      <c r="RSE86" s="165"/>
      <c r="RSF86" s="165"/>
      <c r="RSG86" s="165"/>
      <c r="RSH86" s="165"/>
      <c r="RSI86" s="165"/>
      <c r="RSJ86" s="165"/>
      <c r="RSK86" s="165"/>
      <c r="RSL86" s="165"/>
      <c r="RSM86" s="165"/>
      <c r="RSN86" s="165"/>
      <c r="RSO86" s="165"/>
      <c r="RSP86" s="165"/>
      <c r="RSQ86" s="165"/>
      <c r="RSR86" s="165"/>
      <c r="RSS86" s="165"/>
      <c r="RST86" s="165"/>
      <c r="RSU86" s="165"/>
      <c r="RSV86" s="165"/>
      <c r="RSW86" s="165"/>
      <c r="RSX86" s="165"/>
      <c r="RSY86" s="165"/>
      <c r="RSZ86" s="165"/>
      <c r="RTA86" s="165"/>
      <c r="RTB86" s="165"/>
      <c r="RTC86" s="165"/>
      <c r="RTD86" s="165"/>
      <c r="RTE86" s="165"/>
      <c r="RTF86" s="165"/>
      <c r="RTG86" s="165"/>
      <c r="RTH86" s="165"/>
      <c r="RTI86" s="165"/>
      <c r="RTJ86" s="165"/>
      <c r="RTK86" s="165"/>
      <c r="RTL86" s="165"/>
      <c r="RTM86" s="165"/>
      <c r="RTN86" s="165"/>
      <c r="RTO86" s="165"/>
      <c r="RTP86" s="165"/>
      <c r="RTQ86" s="165"/>
      <c r="RTR86" s="165"/>
      <c r="RTS86" s="165"/>
      <c r="RTT86" s="165"/>
      <c r="RTU86" s="165"/>
      <c r="RTV86" s="165"/>
      <c r="RTW86" s="165"/>
      <c r="RTX86" s="165"/>
      <c r="RTY86" s="165"/>
      <c r="RTZ86" s="165"/>
      <c r="RUA86" s="165"/>
      <c r="RUB86" s="165"/>
      <c r="RUC86" s="165"/>
      <c r="RUD86" s="165"/>
      <c r="RUE86" s="165"/>
      <c r="RUF86" s="165"/>
      <c r="RUG86" s="165"/>
      <c r="RUH86" s="165"/>
      <c r="RUI86" s="165"/>
      <c r="RUJ86" s="165"/>
      <c r="RUK86" s="165"/>
      <c r="RUL86" s="165"/>
      <c r="RUM86" s="165"/>
      <c r="RUN86" s="165"/>
      <c r="RUO86" s="165"/>
      <c r="RUP86" s="165"/>
      <c r="RUQ86" s="165"/>
      <c r="RUR86" s="165"/>
      <c r="RUS86" s="165"/>
      <c r="RUT86" s="165"/>
      <c r="RUU86" s="165"/>
      <c r="RUV86" s="165"/>
      <c r="RUW86" s="165"/>
      <c r="RUX86" s="165"/>
      <c r="RUY86" s="165"/>
      <c r="RUZ86" s="165"/>
      <c r="RVA86" s="165"/>
      <c r="RVB86" s="165"/>
      <c r="RVC86" s="165"/>
      <c r="RVD86" s="165"/>
      <c r="RVE86" s="165"/>
      <c r="RVF86" s="165"/>
      <c r="RVG86" s="165"/>
      <c r="RVH86" s="165"/>
      <c r="RVI86" s="165"/>
      <c r="RVJ86" s="165"/>
      <c r="RVK86" s="165"/>
      <c r="RVL86" s="165"/>
      <c r="RVM86" s="165"/>
      <c r="RVN86" s="165"/>
      <c r="RVO86" s="165"/>
      <c r="RVP86" s="165"/>
      <c r="RVQ86" s="165"/>
      <c r="RVR86" s="165"/>
      <c r="RVS86" s="165"/>
      <c r="RVT86" s="165"/>
      <c r="RVU86" s="165"/>
      <c r="RVV86" s="165"/>
      <c r="RVW86" s="165"/>
      <c r="RVX86" s="165"/>
      <c r="RVY86" s="165"/>
      <c r="RVZ86" s="165"/>
      <c r="RWA86" s="165"/>
      <c r="RWB86" s="165"/>
      <c r="RWC86" s="165"/>
      <c r="RWD86" s="165"/>
      <c r="RWE86" s="165"/>
      <c r="RWF86" s="165"/>
      <c r="RWG86" s="165"/>
      <c r="RWH86" s="165"/>
      <c r="RWI86" s="165"/>
      <c r="RWJ86" s="165"/>
      <c r="RWK86" s="165"/>
      <c r="RWL86" s="165"/>
      <c r="RWM86" s="165"/>
      <c r="RWN86" s="165"/>
      <c r="RWO86" s="165"/>
      <c r="RWP86" s="165"/>
      <c r="RWQ86" s="165"/>
      <c r="RWR86" s="165"/>
      <c r="RWS86" s="165"/>
      <c r="RWT86" s="165"/>
      <c r="RWU86" s="165"/>
      <c r="RWV86" s="165"/>
      <c r="RWW86" s="165"/>
      <c r="RWX86" s="165"/>
      <c r="RWY86" s="165"/>
      <c r="RWZ86" s="165"/>
      <c r="RXA86" s="165"/>
      <c r="RXB86" s="165"/>
      <c r="RXC86" s="165"/>
      <c r="RXD86" s="165"/>
      <c r="RXE86" s="165"/>
      <c r="RXF86" s="165"/>
      <c r="RXG86" s="165"/>
      <c r="RXH86" s="165"/>
      <c r="RXI86" s="165"/>
      <c r="RXJ86" s="165"/>
      <c r="RXK86" s="165"/>
      <c r="RXL86" s="165"/>
      <c r="RXM86" s="165"/>
      <c r="RXN86" s="165"/>
      <c r="RXO86" s="165"/>
      <c r="RXP86" s="165"/>
      <c r="RXQ86" s="165"/>
      <c r="RXR86" s="165"/>
      <c r="RXS86" s="165"/>
      <c r="RXT86" s="165"/>
      <c r="RXU86" s="165"/>
      <c r="RXV86" s="165"/>
      <c r="RXW86" s="165"/>
      <c r="RXX86" s="165"/>
      <c r="RXY86" s="165"/>
      <c r="RXZ86" s="165"/>
      <c r="RYA86" s="165"/>
      <c r="RYB86" s="165"/>
      <c r="RYC86" s="165"/>
      <c r="RYD86" s="165"/>
      <c r="RYE86" s="165"/>
      <c r="RYF86" s="165"/>
      <c r="RYG86" s="165"/>
      <c r="RYH86" s="165"/>
      <c r="RYI86" s="165"/>
      <c r="RYJ86" s="165"/>
      <c r="RYK86" s="165"/>
      <c r="RYL86" s="165"/>
      <c r="RYM86" s="165"/>
      <c r="RYN86" s="165"/>
      <c r="RYO86" s="165"/>
      <c r="RYP86" s="165"/>
      <c r="RYQ86" s="165"/>
      <c r="RYR86" s="165"/>
      <c r="RYS86" s="165"/>
      <c r="RYT86" s="165"/>
      <c r="RYU86" s="165"/>
      <c r="RYV86" s="165"/>
      <c r="RYW86" s="165"/>
      <c r="RYX86" s="165"/>
      <c r="RYY86" s="165"/>
      <c r="RYZ86" s="165"/>
      <c r="RZA86" s="165"/>
      <c r="RZB86" s="165"/>
      <c r="RZC86" s="165"/>
      <c r="RZD86" s="165"/>
      <c r="RZE86" s="165"/>
      <c r="RZF86" s="165"/>
      <c r="RZG86" s="165"/>
      <c r="RZH86" s="165"/>
      <c r="RZI86" s="165"/>
      <c r="RZJ86" s="165"/>
      <c r="RZK86" s="165"/>
      <c r="RZL86" s="165"/>
      <c r="RZM86" s="165"/>
      <c r="RZN86" s="165"/>
      <c r="RZO86" s="165"/>
      <c r="RZP86" s="165"/>
      <c r="RZQ86" s="165"/>
      <c r="RZR86" s="165"/>
      <c r="RZS86" s="165"/>
      <c r="RZT86" s="165"/>
      <c r="RZU86" s="165"/>
      <c r="RZV86" s="165"/>
      <c r="RZW86" s="165"/>
      <c r="RZX86" s="165"/>
      <c r="RZY86" s="165"/>
      <c r="RZZ86" s="165"/>
      <c r="SAA86" s="165"/>
      <c r="SAB86" s="165"/>
      <c r="SAC86" s="165"/>
      <c r="SAD86" s="165"/>
      <c r="SAE86" s="165"/>
      <c r="SAF86" s="165"/>
      <c r="SAG86" s="165"/>
      <c r="SAH86" s="165"/>
      <c r="SAI86" s="165"/>
      <c r="SAJ86" s="165"/>
      <c r="SAK86" s="165"/>
      <c r="SAL86" s="165"/>
      <c r="SAM86" s="165"/>
      <c r="SAN86" s="165"/>
      <c r="SAO86" s="165"/>
      <c r="SAP86" s="165"/>
      <c r="SAQ86" s="165"/>
      <c r="SAR86" s="165"/>
      <c r="SAS86" s="165"/>
      <c r="SAT86" s="165"/>
      <c r="SAU86" s="165"/>
      <c r="SAV86" s="165"/>
      <c r="SAW86" s="165"/>
      <c r="SAX86" s="165"/>
      <c r="SAY86" s="165"/>
      <c r="SAZ86" s="165"/>
      <c r="SBA86" s="165"/>
      <c r="SBB86" s="165"/>
      <c r="SBC86" s="165"/>
      <c r="SBD86" s="165"/>
      <c r="SBE86" s="165"/>
      <c r="SBF86" s="165"/>
      <c r="SBG86" s="165"/>
      <c r="SBH86" s="165"/>
      <c r="SBI86" s="165"/>
      <c r="SBJ86" s="165"/>
      <c r="SBK86" s="165"/>
      <c r="SBL86" s="165"/>
      <c r="SBM86" s="165"/>
      <c r="SBN86" s="165"/>
      <c r="SBO86" s="165"/>
      <c r="SBP86" s="165"/>
      <c r="SBQ86" s="165"/>
      <c r="SBR86" s="165"/>
      <c r="SBS86" s="165"/>
      <c r="SBT86" s="165"/>
      <c r="SBU86" s="165"/>
      <c r="SBV86" s="165"/>
      <c r="SBW86" s="165"/>
      <c r="SBX86" s="165"/>
      <c r="SBY86" s="165"/>
      <c r="SBZ86" s="165"/>
      <c r="SCA86" s="165"/>
      <c r="SCB86" s="165"/>
      <c r="SCC86" s="165"/>
      <c r="SCD86" s="165"/>
      <c r="SCE86" s="165"/>
      <c r="SCF86" s="165"/>
      <c r="SCG86" s="165"/>
      <c r="SCH86" s="165"/>
      <c r="SCI86" s="165"/>
      <c r="SCJ86" s="165"/>
      <c r="SCK86" s="165"/>
      <c r="SCL86" s="165"/>
      <c r="SCM86" s="165"/>
      <c r="SCN86" s="165"/>
      <c r="SCO86" s="165"/>
      <c r="SCP86" s="165"/>
      <c r="SCQ86" s="165"/>
      <c r="SCR86" s="165"/>
      <c r="SCS86" s="165"/>
      <c r="SCT86" s="165"/>
      <c r="SCU86" s="165"/>
      <c r="SCV86" s="165"/>
      <c r="SCW86" s="165"/>
      <c r="SCX86" s="165"/>
      <c r="SCY86" s="165"/>
      <c r="SCZ86" s="165"/>
      <c r="SDA86" s="165"/>
      <c r="SDB86" s="165"/>
      <c r="SDC86" s="165"/>
      <c r="SDD86" s="165"/>
      <c r="SDE86" s="165"/>
      <c r="SDF86" s="165"/>
      <c r="SDG86" s="165"/>
      <c r="SDH86" s="165"/>
      <c r="SDI86" s="165"/>
      <c r="SDJ86" s="165"/>
      <c r="SDK86" s="165"/>
      <c r="SDL86" s="165"/>
      <c r="SDM86" s="165"/>
      <c r="SDN86" s="165"/>
      <c r="SDO86" s="165"/>
      <c r="SDP86" s="165"/>
      <c r="SDQ86" s="165"/>
      <c r="SDR86" s="165"/>
      <c r="SDS86" s="165"/>
      <c r="SDT86" s="165"/>
      <c r="SDU86" s="165"/>
      <c r="SDV86" s="165"/>
      <c r="SDW86" s="165"/>
      <c r="SDX86" s="165"/>
      <c r="SDY86" s="165"/>
      <c r="SDZ86" s="165"/>
      <c r="SEA86" s="165"/>
      <c r="SEB86" s="165"/>
      <c r="SEC86" s="165"/>
      <c r="SED86" s="165"/>
      <c r="SEE86" s="165"/>
      <c r="SEF86" s="165"/>
      <c r="SEG86" s="165"/>
      <c r="SEH86" s="165"/>
      <c r="SEI86" s="165"/>
      <c r="SEJ86" s="165"/>
      <c r="SEK86" s="165"/>
      <c r="SEL86" s="165"/>
      <c r="SEM86" s="165"/>
      <c r="SEN86" s="165"/>
      <c r="SEO86" s="165"/>
      <c r="SEP86" s="165"/>
      <c r="SEQ86" s="165"/>
      <c r="SER86" s="165"/>
      <c r="SES86" s="165"/>
      <c r="SET86" s="165"/>
      <c r="SEU86" s="165"/>
      <c r="SEV86" s="165"/>
      <c r="SEW86" s="165"/>
      <c r="SEX86" s="165"/>
      <c r="SEY86" s="165"/>
      <c r="SEZ86" s="165"/>
      <c r="SFA86" s="165"/>
      <c r="SFB86" s="165"/>
      <c r="SFC86" s="165"/>
      <c r="SFD86" s="165"/>
      <c r="SFE86" s="165"/>
      <c r="SFF86" s="165"/>
      <c r="SFG86" s="165"/>
      <c r="SFH86" s="165"/>
      <c r="SFI86" s="165"/>
      <c r="SFJ86" s="165"/>
      <c r="SFK86" s="165"/>
      <c r="SFL86" s="165"/>
      <c r="SFM86" s="165"/>
      <c r="SFN86" s="165"/>
      <c r="SFO86" s="165"/>
      <c r="SFP86" s="165"/>
      <c r="SFQ86" s="165"/>
      <c r="SFR86" s="165"/>
      <c r="SFS86" s="165"/>
      <c r="SFT86" s="165"/>
      <c r="SFU86" s="165"/>
      <c r="SFV86" s="165"/>
      <c r="SFW86" s="165"/>
      <c r="SFX86" s="165"/>
      <c r="SFY86" s="165"/>
      <c r="SFZ86" s="165"/>
      <c r="SGA86" s="165"/>
      <c r="SGB86" s="165"/>
      <c r="SGC86" s="165"/>
      <c r="SGD86" s="165"/>
      <c r="SGE86" s="165"/>
      <c r="SGF86" s="165"/>
      <c r="SGG86" s="165"/>
      <c r="SGH86" s="165"/>
      <c r="SGI86" s="165"/>
      <c r="SGJ86" s="165"/>
      <c r="SGK86" s="165"/>
      <c r="SGL86" s="165"/>
      <c r="SGM86" s="165"/>
      <c r="SGN86" s="165"/>
      <c r="SGO86" s="165"/>
      <c r="SGP86" s="165"/>
      <c r="SGQ86" s="165"/>
      <c r="SGR86" s="165"/>
      <c r="SGS86" s="165"/>
      <c r="SGT86" s="165"/>
      <c r="SGU86" s="165"/>
      <c r="SGV86" s="165"/>
      <c r="SGW86" s="165"/>
      <c r="SGX86" s="165"/>
      <c r="SGY86" s="165"/>
      <c r="SGZ86" s="165"/>
      <c r="SHA86" s="165"/>
      <c r="SHB86" s="165"/>
      <c r="SHC86" s="165"/>
      <c r="SHD86" s="165"/>
      <c r="SHE86" s="165"/>
      <c r="SHF86" s="165"/>
      <c r="SHG86" s="165"/>
      <c r="SHH86" s="165"/>
      <c r="SHI86" s="165"/>
      <c r="SHJ86" s="165"/>
      <c r="SHK86" s="165"/>
      <c r="SHL86" s="165"/>
      <c r="SHM86" s="165"/>
      <c r="SHN86" s="165"/>
      <c r="SHO86" s="165"/>
      <c r="SHP86" s="165"/>
      <c r="SHQ86" s="165"/>
      <c r="SHR86" s="165"/>
      <c r="SHS86" s="165"/>
      <c r="SHT86" s="165"/>
      <c r="SHU86" s="165"/>
      <c r="SHV86" s="165"/>
      <c r="SHW86" s="165"/>
      <c r="SHX86" s="165"/>
      <c r="SHY86" s="165"/>
      <c r="SHZ86" s="165"/>
      <c r="SIA86" s="165"/>
      <c r="SIB86" s="165"/>
      <c r="SIC86" s="165"/>
      <c r="SID86" s="165"/>
      <c r="SIE86" s="165"/>
      <c r="SIF86" s="165"/>
      <c r="SIG86" s="165"/>
      <c r="SIH86" s="165"/>
      <c r="SII86" s="165"/>
      <c r="SIJ86" s="165"/>
      <c r="SIK86" s="165"/>
      <c r="SIL86" s="165"/>
      <c r="SIM86" s="165"/>
      <c r="SIN86" s="165"/>
      <c r="SIO86" s="165"/>
      <c r="SIP86" s="165"/>
      <c r="SIQ86" s="165"/>
      <c r="SIR86" s="165"/>
      <c r="SIS86" s="165"/>
      <c r="SIT86" s="165"/>
      <c r="SIU86" s="165"/>
      <c r="SIV86" s="165"/>
      <c r="SIW86" s="165"/>
      <c r="SIX86" s="165"/>
      <c r="SIY86" s="165"/>
      <c r="SIZ86" s="165"/>
      <c r="SJA86" s="165"/>
      <c r="SJB86" s="165"/>
      <c r="SJC86" s="165"/>
      <c r="SJD86" s="165"/>
      <c r="SJE86" s="165"/>
      <c r="SJF86" s="165"/>
      <c r="SJG86" s="165"/>
      <c r="SJH86" s="165"/>
      <c r="SJI86" s="165"/>
      <c r="SJJ86" s="165"/>
      <c r="SJK86" s="165"/>
      <c r="SJL86" s="165"/>
      <c r="SJM86" s="165"/>
      <c r="SJN86" s="165"/>
      <c r="SJO86" s="165"/>
      <c r="SJP86" s="165"/>
      <c r="SJQ86" s="165"/>
      <c r="SJR86" s="165"/>
      <c r="SJS86" s="165"/>
      <c r="SJT86" s="165"/>
      <c r="SJU86" s="165"/>
      <c r="SJV86" s="165"/>
      <c r="SJW86" s="165"/>
      <c r="SJX86" s="165"/>
      <c r="SJY86" s="165"/>
      <c r="SJZ86" s="165"/>
      <c r="SKA86" s="165"/>
      <c r="SKB86" s="165"/>
      <c r="SKC86" s="165"/>
      <c r="SKD86" s="165"/>
      <c r="SKE86" s="165"/>
      <c r="SKF86" s="165"/>
      <c r="SKG86" s="165"/>
      <c r="SKH86" s="165"/>
      <c r="SKI86" s="165"/>
      <c r="SKJ86" s="165"/>
      <c r="SKK86" s="165"/>
      <c r="SKL86" s="165"/>
      <c r="SKM86" s="165"/>
      <c r="SKN86" s="165"/>
      <c r="SKO86" s="165"/>
      <c r="SKP86" s="165"/>
      <c r="SKQ86" s="165"/>
      <c r="SKR86" s="165"/>
      <c r="SKS86" s="165"/>
      <c r="SKT86" s="165"/>
      <c r="SKU86" s="165"/>
      <c r="SKV86" s="165"/>
      <c r="SKW86" s="165"/>
      <c r="SKX86" s="165"/>
      <c r="SKY86" s="165"/>
      <c r="SKZ86" s="165"/>
      <c r="SLA86" s="165"/>
      <c r="SLB86" s="165"/>
      <c r="SLC86" s="165"/>
      <c r="SLD86" s="165"/>
      <c r="SLE86" s="165"/>
      <c r="SLF86" s="165"/>
      <c r="SLG86" s="165"/>
      <c r="SLH86" s="165"/>
      <c r="SLI86" s="165"/>
      <c r="SLJ86" s="165"/>
      <c r="SLK86" s="165"/>
      <c r="SLL86" s="165"/>
      <c r="SLM86" s="165"/>
      <c r="SLN86" s="165"/>
      <c r="SLO86" s="165"/>
      <c r="SLP86" s="165"/>
      <c r="SLQ86" s="165"/>
      <c r="SLR86" s="165"/>
      <c r="SLS86" s="165"/>
      <c r="SLT86" s="165"/>
      <c r="SLU86" s="165"/>
      <c r="SLV86" s="165"/>
      <c r="SLW86" s="165"/>
      <c r="SLX86" s="165"/>
      <c r="SLY86" s="165"/>
      <c r="SLZ86" s="165"/>
      <c r="SMA86" s="165"/>
      <c r="SMB86" s="165"/>
      <c r="SMC86" s="165"/>
      <c r="SMD86" s="165"/>
      <c r="SME86" s="165"/>
      <c r="SMF86" s="165"/>
      <c r="SMG86" s="165"/>
      <c r="SMH86" s="165"/>
      <c r="SMI86" s="165"/>
      <c r="SMJ86" s="165"/>
      <c r="SMK86" s="165"/>
      <c r="SML86" s="165"/>
      <c r="SMM86" s="165"/>
      <c r="SMN86" s="165"/>
      <c r="SMO86" s="165"/>
      <c r="SMP86" s="165"/>
      <c r="SMQ86" s="165"/>
      <c r="SMR86" s="165"/>
      <c r="SMS86" s="165"/>
      <c r="SMT86" s="165"/>
      <c r="SMU86" s="165"/>
      <c r="SMV86" s="165"/>
      <c r="SMW86" s="165"/>
      <c r="SMX86" s="165"/>
      <c r="SMY86" s="165"/>
      <c r="SMZ86" s="165"/>
      <c r="SNA86" s="165"/>
      <c r="SNB86" s="165"/>
      <c r="SNC86" s="165"/>
      <c r="SND86" s="165"/>
      <c r="SNE86" s="165"/>
      <c r="SNF86" s="165"/>
      <c r="SNG86" s="165"/>
      <c r="SNH86" s="165"/>
      <c r="SNI86" s="165"/>
      <c r="SNJ86" s="165"/>
      <c r="SNK86" s="165"/>
      <c r="SNL86" s="165"/>
      <c r="SNM86" s="165"/>
      <c r="SNN86" s="165"/>
      <c r="SNO86" s="165"/>
      <c r="SNP86" s="165"/>
      <c r="SNQ86" s="165"/>
      <c r="SNR86" s="165"/>
      <c r="SNS86" s="165"/>
      <c r="SNT86" s="165"/>
      <c r="SNU86" s="165"/>
      <c r="SNV86" s="165"/>
      <c r="SNW86" s="165"/>
      <c r="SNX86" s="165"/>
      <c r="SNY86" s="165"/>
      <c r="SNZ86" s="165"/>
      <c r="SOA86" s="165"/>
      <c r="SOB86" s="165"/>
      <c r="SOC86" s="165"/>
      <c r="SOD86" s="165"/>
      <c r="SOE86" s="165"/>
      <c r="SOF86" s="165"/>
      <c r="SOG86" s="165"/>
      <c r="SOH86" s="165"/>
      <c r="SOI86" s="165"/>
      <c r="SOJ86" s="165"/>
      <c r="SOK86" s="165"/>
      <c r="SOL86" s="165"/>
      <c r="SOM86" s="165"/>
      <c r="SON86" s="165"/>
      <c r="SOO86" s="165"/>
      <c r="SOP86" s="165"/>
      <c r="SOQ86" s="165"/>
      <c r="SOR86" s="165"/>
      <c r="SOS86" s="165"/>
      <c r="SOT86" s="165"/>
      <c r="SOU86" s="165"/>
      <c r="SOV86" s="165"/>
      <c r="SOW86" s="165"/>
      <c r="SOX86" s="165"/>
      <c r="SOY86" s="165"/>
      <c r="SOZ86" s="165"/>
      <c r="SPA86" s="165"/>
      <c r="SPB86" s="165"/>
      <c r="SPC86" s="165"/>
      <c r="SPD86" s="165"/>
      <c r="SPE86" s="165"/>
      <c r="SPF86" s="165"/>
      <c r="SPG86" s="165"/>
      <c r="SPH86" s="165"/>
      <c r="SPI86" s="165"/>
      <c r="SPJ86" s="165"/>
      <c r="SPK86" s="165"/>
      <c r="SPL86" s="165"/>
      <c r="SPM86" s="165"/>
      <c r="SPN86" s="165"/>
      <c r="SPO86" s="165"/>
      <c r="SPP86" s="165"/>
      <c r="SPQ86" s="165"/>
      <c r="SPR86" s="165"/>
      <c r="SPS86" s="165"/>
      <c r="SPT86" s="165"/>
      <c r="SPU86" s="165"/>
      <c r="SPV86" s="165"/>
      <c r="SPW86" s="165"/>
      <c r="SPX86" s="165"/>
      <c r="SPY86" s="165"/>
      <c r="SPZ86" s="165"/>
      <c r="SQA86" s="165"/>
      <c r="SQB86" s="165"/>
      <c r="SQC86" s="165"/>
      <c r="SQD86" s="165"/>
      <c r="SQE86" s="165"/>
      <c r="SQF86" s="165"/>
      <c r="SQG86" s="165"/>
      <c r="SQH86" s="165"/>
      <c r="SQI86" s="165"/>
      <c r="SQJ86" s="165"/>
      <c r="SQK86" s="165"/>
      <c r="SQL86" s="165"/>
      <c r="SQM86" s="165"/>
      <c r="SQN86" s="165"/>
      <c r="SQO86" s="165"/>
      <c r="SQP86" s="165"/>
      <c r="SQQ86" s="165"/>
      <c r="SQR86" s="165"/>
      <c r="SQS86" s="165"/>
      <c r="SQT86" s="165"/>
      <c r="SQU86" s="165"/>
      <c r="SQV86" s="165"/>
      <c r="SQW86" s="165"/>
      <c r="SQX86" s="165"/>
      <c r="SQY86" s="165"/>
      <c r="SQZ86" s="165"/>
      <c r="SRA86" s="165"/>
      <c r="SRB86" s="165"/>
      <c r="SRC86" s="165"/>
      <c r="SRD86" s="165"/>
      <c r="SRE86" s="165"/>
      <c r="SRF86" s="165"/>
      <c r="SRG86" s="165"/>
      <c r="SRH86" s="165"/>
      <c r="SRI86" s="165"/>
      <c r="SRJ86" s="165"/>
      <c r="SRK86" s="165"/>
      <c r="SRL86" s="165"/>
      <c r="SRM86" s="165"/>
      <c r="SRN86" s="165"/>
      <c r="SRO86" s="165"/>
      <c r="SRP86" s="165"/>
      <c r="SRQ86" s="165"/>
      <c r="SRR86" s="165"/>
      <c r="SRS86" s="165"/>
      <c r="SRT86" s="165"/>
      <c r="SRU86" s="165"/>
      <c r="SRV86" s="165"/>
      <c r="SRW86" s="165"/>
      <c r="SRX86" s="165"/>
      <c r="SRY86" s="165"/>
      <c r="SRZ86" s="165"/>
      <c r="SSA86" s="165"/>
      <c r="SSB86" s="165"/>
      <c r="SSC86" s="165"/>
      <c r="SSD86" s="165"/>
      <c r="SSE86" s="165"/>
      <c r="SSF86" s="165"/>
      <c r="SSG86" s="165"/>
      <c r="SSH86" s="165"/>
      <c r="SSI86" s="165"/>
      <c r="SSJ86" s="165"/>
      <c r="SSK86" s="165"/>
      <c r="SSL86" s="165"/>
      <c r="SSM86" s="165"/>
      <c r="SSN86" s="165"/>
      <c r="SSO86" s="165"/>
      <c r="SSP86" s="165"/>
      <c r="SSQ86" s="165"/>
      <c r="SSR86" s="165"/>
      <c r="SSS86" s="165"/>
      <c r="SST86" s="165"/>
      <c r="SSU86" s="165"/>
      <c r="SSV86" s="165"/>
      <c r="SSW86" s="165"/>
      <c r="SSX86" s="165"/>
      <c r="SSY86" s="165"/>
      <c r="SSZ86" s="165"/>
      <c r="STA86" s="165"/>
      <c r="STB86" s="165"/>
      <c r="STC86" s="165"/>
      <c r="STD86" s="165"/>
      <c r="STE86" s="165"/>
      <c r="STF86" s="165"/>
      <c r="STG86" s="165"/>
      <c r="STH86" s="165"/>
      <c r="STI86" s="165"/>
      <c r="STJ86" s="165"/>
      <c r="STK86" s="165"/>
      <c r="STL86" s="165"/>
      <c r="STM86" s="165"/>
      <c r="STN86" s="165"/>
      <c r="STO86" s="165"/>
      <c r="STP86" s="165"/>
      <c r="STQ86" s="165"/>
      <c r="STR86" s="165"/>
      <c r="STS86" s="165"/>
      <c r="STT86" s="165"/>
      <c r="STU86" s="165"/>
      <c r="STV86" s="165"/>
      <c r="STW86" s="165"/>
      <c r="STX86" s="165"/>
      <c r="STY86" s="165"/>
      <c r="STZ86" s="165"/>
      <c r="SUA86" s="165"/>
      <c r="SUB86" s="165"/>
      <c r="SUC86" s="165"/>
      <c r="SUD86" s="165"/>
      <c r="SUE86" s="165"/>
      <c r="SUF86" s="165"/>
      <c r="SUG86" s="165"/>
      <c r="SUH86" s="165"/>
      <c r="SUI86" s="165"/>
      <c r="SUJ86" s="165"/>
      <c r="SUK86" s="165"/>
      <c r="SUL86" s="165"/>
      <c r="SUM86" s="165"/>
      <c r="SUN86" s="165"/>
      <c r="SUO86" s="165"/>
      <c r="SUP86" s="165"/>
      <c r="SUQ86" s="165"/>
      <c r="SUR86" s="165"/>
      <c r="SUS86" s="165"/>
      <c r="SUT86" s="165"/>
      <c r="SUU86" s="165"/>
      <c r="SUV86" s="165"/>
      <c r="SUW86" s="165"/>
      <c r="SUX86" s="165"/>
      <c r="SUY86" s="165"/>
      <c r="SUZ86" s="165"/>
      <c r="SVA86" s="165"/>
      <c r="SVB86" s="165"/>
      <c r="SVC86" s="165"/>
      <c r="SVD86" s="165"/>
      <c r="SVE86" s="165"/>
      <c r="SVF86" s="165"/>
      <c r="SVG86" s="165"/>
      <c r="SVH86" s="165"/>
      <c r="SVI86" s="165"/>
      <c r="SVJ86" s="165"/>
      <c r="SVK86" s="165"/>
      <c r="SVL86" s="165"/>
      <c r="SVM86" s="165"/>
      <c r="SVN86" s="165"/>
      <c r="SVO86" s="165"/>
      <c r="SVP86" s="165"/>
      <c r="SVQ86" s="165"/>
      <c r="SVR86" s="165"/>
      <c r="SVS86" s="165"/>
      <c r="SVT86" s="165"/>
      <c r="SVU86" s="165"/>
      <c r="SVV86" s="165"/>
      <c r="SVW86" s="165"/>
      <c r="SVX86" s="165"/>
      <c r="SVY86" s="165"/>
      <c r="SVZ86" s="165"/>
      <c r="SWA86" s="165"/>
      <c r="SWB86" s="165"/>
      <c r="SWC86" s="165"/>
      <c r="SWD86" s="165"/>
      <c r="SWE86" s="165"/>
      <c r="SWF86" s="165"/>
      <c r="SWG86" s="165"/>
      <c r="SWH86" s="165"/>
      <c r="SWI86" s="165"/>
      <c r="SWJ86" s="165"/>
      <c r="SWK86" s="165"/>
      <c r="SWL86" s="165"/>
      <c r="SWM86" s="165"/>
      <c r="SWN86" s="165"/>
      <c r="SWO86" s="165"/>
      <c r="SWP86" s="165"/>
      <c r="SWQ86" s="165"/>
      <c r="SWR86" s="165"/>
      <c r="SWS86" s="165"/>
      <c r="SWT86" s="165"/>
      <c r="SWU86" s="165"/>
      <c r="SWV86" s="165"/>
      <c r="SWW86" s="165"/>
      <c r="SWX86" s="165"/>
      <c r="SWY86" s="165"/>
      <c r="SWZ86" s="165"/>
      <c r="SXA86" s="165"/>
      <c r="SXB86" s="165"/>
      <c r="SXC86" s="165"/>
      <c r="SXD86" s="165"/>
      <c r="SXE86" s="165"/>
      <c r="SXF86" s="165"/>
      <c r="SXG86" s="165"/>
      <c r="SXH86" s="165"/>
      <c r="SXI86" s="165"/>
      <c r="SXJ86" s="165"/>
      <c r="SXK86" s="165"/>
      <c r="SXL86" s="165"/>
      <c r="SXM86" s="165"/>
      <c r="SXN86" s="165"/>
      <c r="SXO86" s="165"/>
      <c r="SXP86" s="165"/>
      <c r="SXQ86" s="165"/>
      <c r="SXR86" s="165"/>
      <c r="SXS86" s="165"/>
      <c r="SXT86" s="165"/>
      <c r="SXU86" s="165"/>
      <c r="SXV86" s="165"/>
      <c r="SXW86" s="165"/>
      <c r="SXX86" s="165"/>
      <c r="SXY86" s="165"/>
      <c r="SXZ86" s="165"/>
      <c r="SYA86" s="165"/>
      <c r="SYB86" s="165"/>
      <c r="SYC86" s="165"/>
      <c r="SYD86" s="165"/>
      <c r="SYE86" s="165"/>
      <c r="SYF86" s="165"/>
      <c r="SYG86" s="165"/>
      <c r="SYH86" s="165"/>
      <c r="SYI86" s="165"/>
      <c r="SYJ86" s="165"/>
      <c r="SYK86" s="165"/>
      <c r="SYL86" s="165"/>
      <c r="SYM86" s="165"/>
      <c r="SYN86" s="165"/>
      <c r="SYO86" s="165"/>
      <c r="SYP86" s="165"/>
      <c r="SYQ86" s="165"/>
      <c r="SYR86" s="165"/>
      <c r="SYS86" s="165"/>
      <c r="SYT86" s="165"/>
      <c r="SYU86" s="165"/>
      <c r="SYV86" s="165"/>
      <c r="SYW86" s="165"/>
      <c r="SYX86" s="165"/>
      <c r="SYY86" s="165"/>
      <c r="SYZ86" s="165"/>
      <c r="SZA86" s="165"/>
      <c r="SZB86" s="165"/>
      <c r="SZC86" s="165"/>
      <c r="SZD86" s="165"/>
      <c r="SZE86" s="165"/>
      <c r="SZF86" s="165"/>
      <c r="SZG86" s="165"/>
      <c r="SZH86" s="165"/>
      <c r="SZI86" s="165"/>
      <c r="SZJ86" s="165"/>
      <c r="SZK86" s="165"/>
      <c r="SZL86" s="165"/>
      <c r="SZM86" s="165"/>
      <c r="SZN86" s="165"/>
      <c r="SZO86" s="165"/>
      <c r="SZP86" s="165"/>
      <c r="SZQ86" s="165"/>
      <c r="SZR86" s="165"/>
      <c r="SZS86" s="165"/>
      <c r="SZT86" s="165"/>
      <c r="SZU86" s="165"/>
      <c r="SZV86" s="165"/>
      <c r="SZW86" s="165"/>
      <c r="SZX86" s="165"/>
      <c r="SZY86" s="165"/>
      <c r="SZZ86" s="165"/>
      <c r="TAA86" s="165"/>
      <c r="TAB86" s="165"/>
      <c r="TAC86" s="165"/>
      <c r="TAD86" s="165"/>
      <c r="TAE86" s="165"/>
      <c r="TAF86" s="165"/>
      <c r="TAG86" s="165"/>
      <c r="TAH86" s="165"/>
      <c r="TAI86" s="165"/>
      <c r="TAJ86" s="165"/>
      <c r="TAK86" s="165"/>
      <c r="TAL86" s="165"/>
      <c r="TAM86" s="165"/>
      <c r="TAN86" s="165"/>
      <c r="TAO86" s="165"/>
      <c r="TAP86" s="165"/>
      <c r="TAQ86" s="165"/>
      <c r="TAR86" s="165"/>
      <c r="TAS86" s="165"/>
      <c r="TAT86" s="165"/>
      <c r="TAU86" s="165"/>
      <c r="TAV86" s="165"/>
      <c r="TAW86" s="165"/>
      <c r="TAX86" s="165"/>
      <c r="TAY86" s="165"/>
      <c r="TAZ86" s="165"/>
      <c r="TBA86" s="165"/>
      <c r="TBB86" s="165"/>
      <c r="TBC86" s="165"/>
      <c r="TBD86" s="165"/>
      <c r="TBE86" s="165"/>
      <c r="TBF86" s="165"/>
      <c r="TBG86" s="165"/>
      <c r="TBH86" s="165"/>
      <c r="TBI86" s="165"/>
      <c r="TBJ86" s="165"/>
      <c r="TBK86" s="165"/>
      <c r="TBL86" s="165"/>
      <c r="TBM86" s="165"/>
      <c r="TBN86" s="165"/>
      <c r="TBO86" s="165"/>
      <c r="TBP86" s="165"/>
      <c r="TBQ86" s="165"/>
      <c r="TBR86" s="165"/>
      <c r="TBS86" s="165"/>
      <c r="TBT86" s="165"/>
      <c r="TBU86" s="165"/>
      <c r="TBV86" s="165"/>
      <c r="TBW86" s="165"/>
      <c r="TBX86" s="165"/>
      <c r="TBY86" s="165"/>
      <c r="TBZ86" s="165"/>
      <c r="TCA86" s="165"/>
      <c r="TCB86" s="165"/>
      <c r="TCC86" s="165"/>
      <c r="TCD86" s="165"/>
      <c r="TCE86" s="165"/>
      <c r="TCF86" s="165"/>
      <c r="TCG86" s="165"/>
      <c r="TCH86" s="165"/>
      <c r="TCI86" s="165"/>
      <c r="TCJ86" s="165"/>
      <c r="TCK86" s="165"/>
      <c r="TCL86" s="165"/>
      <c r="TCM86" s="165"/>
      <c r="TCN86" s="165"/>
      <c r="TCO86" s="165"/>
      <c r="TCP86" s="165"/>
      <c r="TCQ86" s="165"/>
      <c r="TCR86" s="165"/>
      <c r="TCS86" s="165"/>
      <c r="TCT86" s="165"/>
      <c r="TCU86" s="165"/>
      <c r="TCV86" s="165"/>
      <c r="TCW86" s="165"/>
      <c r="TCX86" s="165"/>
      <c r="TCY86" s="165"/>
      <c r="TCZ86" s="165"/>
      <c r="TDA86" s="165"/>
      <c r="TDB86" s="165"/>
      <c r="TDC86" s="165"/>
      <c r="TDD86" s="165"/>
      <c r="TDE86" s="165"/>
      <c r="TDF86" s="165"/>
      <c r="TDG86" s="165"/>
      <c r="TDH86" s="165"/>
      <c r="TDI86" s="165"/>
      <c r="TDJ86" s="165"/>
      <c r="TDK86" s="165"/>
      <c r="TDL86" s="165"/>
      <c r="TDM86" s="165"/>
      <c r="TDN86" s="165"/>
      <c r="TDO86" s="165"/>
      <c r="TDP86" s="165"/>
      <c r="TDQ86" s="165"/>
      <c r="TDR86" s="165"/>
      <c r="TDS86" s="165"/>
      <c r="TDT86" s="165"/>
      <c r="TDU86" s="165"/>
      <c r="TDV86" s="165"/>
      <c r="TDW86" s="165"/>
      <c r="TDX86" s="165"/>
      <c r="TDY86" s="165"/>
      <c r="TDZ86" s="165"/>
      <c r="TEA86" s="165"/>
      <c r="TEB86" s="165"/>
      <c r="TEC86" s="165"/>
      <c r="TED86" s="165"/>
      <c r="TEE86" s="165"/>
      <c r="TEF86" s="165"/>
      <c r="TEG86" s="165"/>
      <c r="TEH86" s="165"/>
      <c r="TEI86" s="165"/>
      <c r="TEJ86" s="165"/>
      <c r="TEK86" s="165"/>
      <c r="TEL86" s="165"/>
      <c r="TEM86" s="165"/>
      <c r="TEN86" s="165"/>
      <c r="TEO86" s="165"/>
      <c r="TEP86" s="165"/>
      <c r="TEQ86" s="165"/>
      <c r="TER86" s="165"/>
      <c r="TES86" s="165"/>
      <c r="TET86" s="165"/>
      <c r="TEU86" s="165"/>
      <c r="TEV86" s="165"/>
      <c r="TEW86" s="165"/>
      <c r="TEX86" s="165"/>
      <c r="TEY86" s="165"/>
      <c r="TEZ86" s="165"/>
      <c r="TFA86" s="165"/>
      <c r="TFB86" s="165"/>
      <c r="TFC86" s="165"/>
      <c r="TFD86" s="165"/>
      <c r="TFE86" s="165"/>
      <c r="TFF86" s="165"/>
      <c r="TFG86" s="165"/>
      <c r="TFH86" s="165"/>
      <c r="TFI86" s="165"/>
      <c r="TFJ86" s="165"/>
      <c r="TFK86" s="165"/>
      <c r="TFL86" s="165"/>
      <c r="TFM86" s="165"/>
      <c r="TFN86" s="165"/>
      <c r="TFO86" s="165"/>
      <c r="TFP86" s="165"/>
      <c r="TFQ86" s="165"/>
      <c r="TFR86" s="165"/>
      <c r="TFS86" s="165"/>
      <c r="TFT86" s="165"/>
      <c r="TFU86" s="165"/>
      <c r="TFV86" s="165"/>
      <c r="TFW86" s="165"/>
      <c r="TFX86" s="165"/>
      <c r="TFY86" s="165"/>
      <c r="TFZ86" s="165"/>
      <c r="TGA86" s="165"/>
      <c r="TGB86" s="165"/>
      <c r="TGC86" s="165"/>
      <c r="TGD86" s="165"/>
      <c r="TGE86" s="165"/>
      <c r="TGF86" s="165"/>
      <c r="TGG86" s="165"/>
      <c r="TGH86" s="165"/>
      <c r="TGI86" s="165"/>
      <c r="TGJ86" s="165"/>
      <c r="TGK86" s="165"/>
      <c r="TGL86" s="165"/>
      <c r="TGM86" s="165"/>
      <c r="TGN86" s="165"/>
      <c r="TGO86" s="165"/>
      <c r="TGP86" s="165"/>
      <c r="TGQ86" s="165"/>
      <c r="TGR86" s="165"/>
      <c r="TGS86" s="165"/>
      <c r="TGT86" s="165"/>
      <c r="TGU86" s="165"/>
      <c r="TGV86" s="165"/>
      <c r="TGW86" s="165"/>
      <c r="TGX86" s="165"/>
      <c r="TGY86" s="165"/>
      <c r="TGZ86" s="165"/>
      <c r="THA86" s="165"/>
      <c r="THB86" s="165"/>
      <c r="THC86" s="165"/>
      <c r="THD86" s="165"/>
      <c r="THE86" s="165"/>
      <c r="THF86" s="165"/>
      <c r="THG86" s="165"/>
      <c r="THH86" s="165"/>
      <c r="THI86" s="165"/>
      <c r="THJ86" s="165"/>
      <c r="THK86" s="165"/>
      <c r="THL86" s="165"/>
      <c r="THM86" s="165"/>
      <c r="THN86" s="165"/>
      <c r="THO86" s="165"/>
      <c r="THP86" s="165"/>
      <c r="THQ86" s="165"/>
      <c r="THR86" s="165"/>
      <c r="THS86" s="165"/>
      <c r="THT86" s="165"/>
      <c r="THU86" s="165"/>
      <c r="THV86" s="165"/>
      <c r="THW86" s="165"/>
      <c r="THX86" s="165"/>
      <c r="THY86" s="165"/>
      <c r="THZ86" s="165"/>
      <c r="TIA86" s="165"/>
      <c r="TIB86" s="165"/>
      <c r="TIC86" s="165"/>
      <c r="TID86" s="165"/>
      <c r="TIE86" s="165"/>
      <c r="TIF86" s="165"/>
      <c r="TIG86" s="165"/>
      <c r="TIH86" s="165"/>
      <c r="TII86" s="165"/>
      <c r="TIJ86" s="165"/>
      <c r="TIK86" s="165"/>
      <c r="TIL86" s="165"/>
      <c r="TIM86" s="165"/>
      <c r="TIN86" s="165"/>
      <c r="TIO86" s="165"/>
      <c r="TIP86" s="165"/>
      <c r="TIQ86" s="165"/>
      <c r="TIR86" s="165"/>
      <c r="TIS86" s="165"/>
      <c r="TIT86" s="165"/>
      <c r="TIU86" s="165"/>
      <c r="TIV86" s="165"/>
      <c r="TIW86" s="165"/>
      <c r="TIX86" s="165"/>
      <c r="TIY86" s="165"/>
      <c r="TIZ86" s="165"/>
      <c r="TJA86" s="165"/>
      <c r="TJB86" s="165"/>
      <c r="TJC86" s="165"/>
      <c r="TJD86" s="165"/>
      <c r="TJE86" s="165"/>
      <c r="TJF86" s="165"/>
      <c r="TJG86" s="165"/>
      <c r="TJH86" s="165"/>
      <c r="TJI86" s="165"/>
      <c r="TJJ86" s="165"/>
      <c r="TJK86" s="165"/>
      <c r="TJL86" s="165"/>
      <c r="TJM86" s="165"/>
      <c r="TJN86" s="165"/>
      <c r="TJO86" s="165"/>
      <c r="TJP86" s="165"/>
      <c r="TJQ86" s="165"/>
      <c r="TJR86" s="165"/>
      <c r="TJS86" s="165"/>
      <c r="TJT86" s="165"/>
      <c r="TJU86" s="165"/>
      <c r="TJV86" s="165"/>
      <c r="TJW86" s="165"/>
      <c r="TJX86" s="165"/>
      <c r="TJY86" s="165"/>
      <c r="TJZ86" s="165"/>
      <c r="TKA86" s="165"/>
      <c r="TKB86" s="165"/>
      <c r="TKC86" s="165"/>
      <c r="TKD86" s="165"/>
      <c r="TKE86" s="165"/>
      <c r="TKF86" s="165"/>
      <c r="TKG86" s="165"/>
      <c r="TKH86" s="165"/>
      <c r="TKI86" s="165"/>
      <c r="TKJ86" s="165"/>
      <c r="TKK86" s="165"/>
      <c r="TKL86" s="165"/>
      <c r="TKM86" s="165"/>
      <c r="TKN86" s="165"/>
      <c r="TKO86" s="165"/>
      <c r="TKP86" s="165"/>
      <c r="TKQ86" s="165"/>
      <c r="TKR86" s="165"/>
      <c r="TKS86" s="165"/>
      <c r="TKT86" s="165"/>
      <c r="TKU86" s="165"/>
      <c r="TKV86" s="165"/>
      <c r="TKW86" s="165"/>
      <c r="TKX86" s="165"/>
      <c r="TKY86" s="165"/>
      <c r="TKZ86" s="165"/>
      <c r="TLA86" s="165"/>
      <c r="TLB86" s="165"/>
      <c r="TLC86" s="165"/>
      <c r="TLD86" s="165"/>
      <c r="TLE86" s="165"/>
      <c r="TLF86" s="165"/>
      <c r="TLG86" s="165"/>
      <c r="TLH86" s="165"/>
      <c r="TLI86" s="165"/>
      <c r="TLJ86" s="165"/>
      <c r="TLK86" s="165"/>
      <c r="TLL86" s="165"/>
      <c r="TLM86" s="165"/>
      <c r="TLN86" s="165"/>
      <c r="TLO86" s="165"/>
      <c r="TLP86" s="165"/>
      <c r="TLQ86" s="165"/>
      <c r="TLR86" s="165"/>
      <c r="TLS86" s="165"/>
      <c r="TLT86" s="165"/>
      <c r="TLU86" s="165"/>
      <c r="TLV86" s="165"/>
      <c r="TLW86" s="165"/>
      <c r="TLX86" s="165"/>
      <c r="TLY86" s="165"/>
      <c r="TLZ86" s="165"/>
      <c r="TMA86" s="165"/>
      <c r="TMB86" s="165"/>
      <c r="TMC86" s="165"/>
      <c r="TMD86" s="165"/>
      <c r="TME86" s="165"/>
      <c r="TMF86" s="165"/>
      <c r="TMG86" s="165"/>
      <c r="TMH86" s="165"/>
      <c r="TMI86" s="165"/>
      <c r="TMJ86" s="165"/>
      <c r="TMK86" s="165"/>
      <c r="TML86" s="165"/>
      <c r="TMM86" s="165"/>
      <c r="TMN86" s="165"/>
      <c r="TMO86" s="165"/>
      <c r="TMP86" s="165"/>
      <c r="TMQ86" s="165"/>
      <c r="TMR86" s="165"/>
      <c r="TMS86" s="165"/>
      <c r="TMT86" s="165"/>
      <c r="TMU86" s="165"/>
      <c r="TMV86" s="165"/>
      <c r="TMW86" s="165"/>
      <c r="TMX86" s="165"/>
      <c r="TMY86" s="165"/>
      <c r="TMZ86" s="165"/>
      <c r="TNA86" s="165"/>
      <c r="TNB86" s="165"/>
      <c r="TNC86" s="165"/>
      <c r="TND86" s="165"/>
      <c r="TNE86" s="165"/>
      <c r="TNF86" s="165"/>
      <c r="TNG86" s="165"/>
      <c r="TNH86" s="165"/>
      <c r="TNI86" s="165"/>
      <c r="TNJ86" s="165"/>
      <c r="TNK86" s="165"/>
      <c r="TNL86" s="165"/>
      <c r="TNM86" s="165"/>
      <c r="TNN86" s="165"/>
      <c r="TNO86" s="165"/>
      <c r="TNP86" s="165"/>
      <c r="TNQ86" s="165"/>
      <c r="TNR86" s="165"/>
      <c r="TNS86" s="165"/>
      <c r="TNT86" s="165"/>
      <c r="TNU86" s="165"/>
      <c r="TNV86" s="165"/>
      <c r="TNW86" s="165"/>
      <c r="TNX86" s="165"/>
      <c r="TNY86" s="165"/>
      <c r="TNZ86" s="165"/>
      <c r="TOA86" s="165"/>
      <c r="TOB86" s="165"/>
      <c r="TOC86" s="165"/>
      <c r="TOD86" s="165"/>
      <c r="TOE86" s="165"/>
      <c r="TOF86" s="165"/>
      <c r="TOG86" s="165"/>
      <c r="TOH86" s="165"/>
      <c r="TOI86" s="165"/>
      <c r="TOJ86" s="165"/>
      <c r="TOK86" s="165"/>
      <c r="TOL86" s="165"/>
      <c r="TOM86" s="165"/>
      <c r="TON86" s="165"/>
      <c r="TOO86" s="165"/>
      <c r="TOP86" s="165"/>
      <c r="TOQ86" s="165"/>
      <c r="TOR86" s="165"/>
      <c r="TOS86" s="165"/>
      <c r="TOT86" s="165"/>
      <c r="TOU86" s="165"/>
      <c r="TOV86" s="165"/>
      <c r="TOW86" s="165"/>
      <c r="TOX86" s="165"/>
      <c r="TOY86" s="165"/>
      <c r="TOZ86" s="165"/>
      <c r="TPA86" s="165"/>
      <c r="TPB86" s="165"/>
      <c r="TPC86" s="165"/>
      <c r="TPD86" s="165"/>
      <c r="TPE86" s="165"/>
      <c r="TPF86" s="165"/>
      <c r="TPG86" s="165"/>
      <c r="TPH86" s="165"/>
      <c r="TPI86" s="165"/>
      <c r="TPJ86" s="165"/>
      <c r="TPK86" s="165"/>
      <c r="TPL86" s="165"/>
      <c r="TPM86" s="165"/>
      <c r="TPN86" s="165"/>
      <c r="TPO86" s="165"/>
      <c r="TPP86" s="165"/>
      <c r="TPQ86" s="165"/>
      <c r="TPR86" s="165"/>
      <c r="TPS86" s="165"/>
      <c r="TPT86" s="165"/>
      <c r="TPU86" s="165"/>
      <c r="TPV86" s="165"/>
      <c r="TPW86" s="165"/>
      <c r="TPX86" s="165"/>
      <c r="TPY86" s="165"/>
      <c r="TPZ86" s="165"/>
      <c r="TQA86" s="165"/>
      <c r="TQB86" s="165"/>
      <c r="TQC86" s="165"/>
      <c r="TQD86" s="165"/>
      <c r="TQE86" s="165"/>
      <c r="TQF86" s="165"/>
      <c r="TQG86" s="165"/>
      <c r="TQH86" s="165"/>
      <c r="TQI86" s="165"/>
      <c r="TQJ86" s="165"/>
      <c r="TQK86" s="165"/>
      <c r="TQL86" s="165"/>
      <c r="TQM86" s="165"/>
      <c r="TQN86" s="165"/>
      <c r="TQO86" s="165"/>
      <c r="TQP86" s="165"/>
      <c r="TQQ86" s="165"/>
      <c r="TQR86" s="165"/>
      <c r="TQS86" s="165"/>
      <c r="TQT86" s="165"/>
      <c r="TQU86" s="165"/>
      <c r="TQV86" s="165"/>
      <c r="TQW86" s="165"/>
      <c r="TQX86" s="165"/>
      <c r="TQY86" s="165"/>
      <c r="TQZ86" s="165"/>
      <c r="TRA86" s="165"/>
      <c r="TRB86" s="165"/>
      <c r="TRC86" s="165"/>
      <c r="TRD86" s="165"/>
      <c r="TRE86" s="165"/>
      <c r="TRF86" s="165"/>
      <c r="TRG86" s="165"/>
      <c r="TRH86" s="165"/>
      <c r="TRI86" s="165"/>
      <c r="TRJ86" s="165"/>
      <c r="TRK86" s="165"/>
      <c r="TRL86" s="165"/>
      <c r="TRM86" s="165"/>
      <c r="TRN86" s="165"/>
      <c r="TRO86" s="165"/>
      <c r="TRP86" s="165"/>
      <c r="TRQ86" s="165"/>
      <c r="TRR86" s="165"/>
      <c r="TRS86" s="165"/>
      <c r="TRT86" s="165"/>
      <c r="TRU86" s="165"/>
      <c r="TRV86" s="165"/>
      <c r="TRW86" s="165"/>
      <c r="TRX86" s="165"/>
      <c r="TRY86" s="165"/>
      <c r="TRZ86" s="165"/>
      <c r="TSA86" s="165"/>
      <c r="TSB86" s="165"/>
      <c r="TSC86" s="165"/>
      <c r="TSD86" s="165"/>
      <c r="TSE86" s="165"/>
      <c r="TSF86" s="165"/>
      <c r="TSG86" s="165"/>
      <c r="TSH86" s="165"/>
      <c r="TSI86" s="165"/>
      <c r="TSJ86" s="165"/>
      <c r="TSK86" s="165"/>
      <c r="TSL86" s="165"/>
      <c r="TSM86" s="165"/>
      <c r="TSN86" s="165"/>
      <c r="TSO86" s="165"/>
      <c r="TSP86" s="165"/>
      <c r="TSQ86" s="165"/>
      <c r="TSR86" s="165"/>
      <c r="TSS86" s="165"/>
      <c r="TST86" s="165"/>
      <c r="TSU86" s="165"/>
      <c r="TSV86" s="165"/>
      <c r="TSW86" s="165"/>
      <c r="TSX86" s="165"/>
      <c r="TSY86" s="165"/>
      <c r="TSZ86" s="165"/>
      <c r="TTA86" s="165"/>
      <c r="TTB86" s="165"/>
      <c r="TTC86" s="165"/>
      <c r="TTD86" s="165"/>
      <c r="TTE86" s="165"/>
      <c r="TTF86" s="165"/>
      <c r="TTG86" s="165"/>
      <c r="TTH86" s="165"/>
      <c r="TTI86" s="165"/>
      <c r="TTJ86" s="165"/>
      <c r="TTK86" s="165"/>
      <c r="TTL86" s="165"/>
      <c r="TTM86" s="165"/>
      <c r="TTN86" s="165"/>
      <c r="TTO86" s="165"/>
      <c r="TTP86" s="165"/>
      <c r="TTQ86" s="165"/>
      <c r="TTR86" s="165"/>
      <c r="TTS86" s="165"/>
      <c r="TTT86" s="165"/>
      <c r="TTU86" s="165"/>
      <c r="TTV86" s="165"/>
      <c r="TTW86" s="165"/>
      <c r="TTX86" s="165"/>
      <c r="TTY86" s="165"/>
      <c r="TTZ86" s="165"/>
      <c r="TUA86" s="165"/>
      <c r="TUB86" s="165"/>
      <c r="TUC86" s="165"/>
      <c r="TUD86" s="165"/>
      <c r="TUE86" s="165"/>
      <c r="TUF86" s="165"/>
      <c r="TUG86" s="165"/>
      <c r="TUH86" s="165"/>
      <c r="TUI86" s="165"/>
      <c r="TUJ86" s="165"/>
      <c r="TUK86" s="165"/>
      <c r="TUL86" s="165"/>
      <c r="TUM86" s="165"/>
      <c r="TUN86" s="165"/>
      <c r="TUO86" s="165"/>
      <c r="TUP86" s="165"/>
      <c r="TUQ86" s="165"/>
      <c r="TUR86" s="165"/>
      <c r="TUS86" s="165"/>
      <c r="TUT86" s="165"/>
      <c r="TUU86" s="165"/>
      <c r="TUV86" s="165"/>
      <c r="TUW86" s="165"/>
      <c r="TUX86" s="165"/>
      <c r="TUY86" s="165"/>
      <c r="TUZ86" s="165"/>
      <c r="TVA86" s="165"/>
      <c r="TVB86" s="165"/>
      <c r="TVC86" s="165"/>
      <c r="TVD86" s="165"/>
      <c r="TVE86" s="165"/>
      <c r="TVF86" s="165"/>
      <c r="TVG86" s="165"/>
      <c r="TVH86" s="165"/>
      <c r="TVI86" s="165"/>
      <c r="TVJ86" s="165"/>
      <c r="TVK86" s="165"/>
      <c r="TVL86" s="165"/>
      <c r="TVM86" s="165"/>
      <c r="TVN86" s="165"/>
      <c r="TVO86" s="165"/>
      <c r="TVP86" s="165"/>
      <c r="TVQ86" s="165"/>
      <c r="TVR86" s="165"/>
      <c r="TVS86" s="165"/>
      <c r="TVT86" s="165"/>
      <c r="TVU86" s="165"/>
      <c r="TVV86" s="165"/>
      <c r="TVW86" s="165"/>
      <c r="TVX86" s="165"/>
      <c r="TVY86" s="165"/>
      <c r="TVZ86" s="165"/>
      <c r="TWA86" s="165"/>
      <c r="TWB86" s="165"/>
      <c r="TWC86" s="165"/>
      <c r="TWD86" s="165"/>
      <c r="TWE86" s="165"/>
      <c r="TWF86" s="165"/>
      <c r="TWG86" s="165"/>
      <c r="TWH86" s="165"/>
      <c r="TWI86" s="165"/>
      <c r="TWJ86" s="165"/>
      <c r="TWK86" s="165"/>
      <c r="TWL86" s="165"/>
      <c r="TWM86" s="165"/>
      <c r="TWN86" s="165"/>
      <c r="TWO86" s="165"/>
      <c r="TWP86" s="165"/>
      <c r="TWQ86" s="165"/>
      <c r="TWR86" s="165"/>
      <c r="TWS86" s="165"/>
      <c r="TWT86" s="165"/>
      <c r="TWU86" s="165"/>
      <c r="TWV86" s="165"/>
      <c r="TWW86" s="165"/>
      <c r="TWX86" s="165"/>
      <c r="TWY86" s="165"/>
      <c r="TWZ86" s="165"/>
      <c r="TXA86" s="165"/>
      <c r="TXB86" s="165"/>
      <c r="TXC86" s="165"/>
      <c r="TXD86" s="165"/>
      <c r="TXE86" s="165"/>
      <c r="TXF86" s="165"/>
      <c r="TXG86" s="165"/>
      <c r="TXH86" s="165"/>
      <c r="TXI86" s="165"/>
      <c r="TXJ86" s="165"/>
      <c r="TXK86" s="165"/>
      <c r="TXL86" s="165"/>
      <c r="TXM86" s="165"/>
      <c r="TXN86" s="165"/>
      <c r="TXO86" s="165"/>
      <c r="TXP86" s="165"/>
      <c r="TXQ86" s="165"/>
      <c r="TXR86" s="165"/>
      <c r="TXS86" s="165"/>
      <c r="TXT86" s="165"/>
      <c r="TXU86" s="165"/>
      <c r="TXV86" s="165"/>
      <c r="TXW86" s="165"/>
      <c r="TXX86" s="165"/>
      <c r="TXY86" s="165"/>
      <c r="TXZ86" s="165"/>
      <c r="TYA86" s="165"/>
      <c r="TYB86" s="165"/>
      <c r="TYC86" s="165"/>
      <c r="TYD86" s="165"/>
      <c r="TYE86" s="165"/>
      <c r="TYF86" s="165"/>
      <c r="TYG86" s="165"/>
      <c r="TYH86" s="165"/>
      <c r="TYI86" s="165"/>
      <c r="TYJ86" s="165"/>
      <c r="TYK86" s="165"/>
      <c r="TYL86" s="165"/>
      <c r="TYM86" s="165"/>
      <c r="TYN86" s="165"/>
      <c r="TYO86" s="165"/>
      <c r="TYP86" s="165"/>
      <c r="TYQ86" s="165"/>
      <c r="TYR86" s="165"/>
      <c r="TYS86" s="165"/>
      <c r="TYT86" s="165"/>
      <c r="TYU86" s="165"/>
      <c r="TYV86" s="165"/>
      <c r="TYW86" s="165"/>
      <c r="TYX86" s="165"/>
      <c r="TYY86" s="165"/>
      <c r="TYZ86" s="165"/>
      <c r="TZA86" s="165"/>
      <c r="TZB86" s="165"/>
      <c r="TZC86" s="165"/>
      <c r="TZD86" s="165"/>
      <c r="TZE86" s="165"/>
      <c r="TZF86" s="165"/>
      <c r="TZG86" s="165"/>
      <c r="TZH86" s="165"/>
      <c r="TZI86" s="165"/>
      <c r="TZJ86" s="165"/>
      <c r="TZK86" s="165"/>
      <c r="TZL86" s="165"/>
      <c r="TZM86" s="165"/>
      <c r="TZN86" s="165"/>
      <c r="TZO86" s="165"/>
      <c r="TZP86" s="165"/>
      <c r="TZQ86" s="165"/>
      <c r="TZR86" s="165"/>
      <c r="TZS86" s="165"/>
      <c r="TZT86" s="165"/>
      <c r="TZU86" s="165"/>
      <c r="TZV86" s="165"/>
      <c r="TZW86" s="165"/>
      <c r="TZX86" s="165"/>
      <c r="TZY86" s="165"/>
      <c r="TZZ86" s="165"/>
      <c r="UAA86" s="165"/>
      <c r="UAB86" s="165"/>
      <c r="UAC86" s="165"/>
      <c r="UAD86" s="165"/>
      <c r="UAE86" s="165"/>
      <c r="UAF86" s="165"/>
      <c r="UAG86" s="165"/>
      <c r="UAH86" s="165"/>
      <c r="UAI86" s="165"/>
      <c r="UAJ86" s="165"/>
      <c r="UAK86" s="165"/>
      <c r="UAL86" s="165"/>
      <c r="UAM86" s="165"/>
      <c r="UAN86" s="165"/>
      <c r="UAO86" s="165"/>
      <c r="UAP86" s="165"/>
      <c r="UAQ86" s="165"/>
      <c r="UAR86" s="165"/>
      <c r="UAS86" s="165"/>
      <c r="UAT86" s="165"/>
      <c r="UAU86" s="165"/>
      <c r="UAV86" s="165"/>
      <c r="UAW86" s="165"/>
      <c r="UAX86" s="165"/>
      <c r="UAY86" s="165"/>
      <c r="UAZ86" s="165"/>
      <c r="UBA86" s="165"/>
      <c r="UBB86" s="165"/>
      <c r="UBC86" s="165"/>
      <c r="UBD86" s="165"/>
      <c r="UBE86" s="165"/>
      <c r="UBF86" s="165"/>
      <c r="UBG86" s="165"/>
      <c r="UBH86" s="165"/>
      <c r="UBI86" s="165"/>
      <c r="UBJ86" s="165"/>
      <c r="UBK86" s="165"/>
      <c r="UBL86" s="165"/>
      <c r="UBM86" s="165"/>
      <c r="UBN86" s="165"/>
      <c r="UBO86" s="165"/>
      <c r="UBP86" s="165"/>
      <c r="UBQ86" s="165"/>
      <c r="UBR86" s="165"/>
      <c r="UBS86" s="165"/>
      <c r="UBT86" s="165"/>
      <c r="UBU86" s="165"/>
      <c r="UBV86" s="165"/>
      <c r="UBW86" s="165"/>
      <c r="UBX86" s="165"/>
      <c r="UBY86" s="165"/>
      <c r="UBZ86" s="165"/>
      <c r="UCA86" s="165"/>
      <c r="UCB86" s="165"/>
      <c r="UCC86" s="165"/>
      <c r="UCD86" s="165"/>
      <c r="UCE86" s="165"/>
      <c r="UCF86" s="165"/>
      <c r="UCG86" s="165"/>
      <c r="UCH86" s="165"/>
      <c r="UCI86" s="165"/>
      <c r="UCJ86" s="165"/>
      <c r="UCK86" s="165"/>
      <c r="UCL86" s="165"/>
      <c r="UCM86" s="165"/>
      <c r="UCN86" s="165"/>
      <c r="UCO86" s="165"/>
      <c r="UCP86" s="165"/>
      <c r="UCQ86" s="165"/>
      <c r="UCR86" s="165"/>
      <c r="UCS86" s="165"/>
      <c r="UCT86" s="165"/>
      <c r="UCU86" s="165"/>
      <c r="UCV86" s="165"/>
      <c r="UCW86" s="165"/>
      <c r="UCX86" s="165"/>
      <c r="UCY86" s="165"/>
      <c r="UCZ86" s="165"/>
      <c r="UDA86" s="165"/>
      <c r="UDB86" s="165"/>
      <c r="UDC86" s="165"/>
      <c r="UDD86" s="165"/>
      <c r="UDE86" s="165"/>
      <c r="UDF86" s="165"/>
      <c r="UDG86" s="165"/>
      <c r="UDH86" s="165"/>
      <c r="UDI86" s="165"/>
      <c r="UDJ86" s="165"/>
      <c r="UDK86" s="165"/>
      <c r="UDL86" s="165"/>
      <c r="UDM86" s="165"/>
      <c r="UDN86" s="165"/>
      <c r="UDO86" s="165"/>
      <c r="UDP86" s="165"/>
      <c r="UDQ86" s="165"/>
      <c r="UDR86" s="165"/>
      <c r="UDS86" s="165"/>
      <c r="UDT86" s="165"/>
      <c r="UDU86" s="165"/>
      <c r="UDV86" s="165"/>
      <c r="UDW86" s="165"/>
      <c r="UDX86" s="165"/>
      <c r="UDY86" s="165"/>
      <c r="UDZ86" s="165"/>
      <c r="UEA86" s="165"/>
      <c r="UEB86" s="165"/>
      <c r="UEC86" s="165"/>
      <c r="UED86" s="165"/>
      <c r="UEE86" s="165"/>
      <c r="UEF86" s="165"/>
      <c r="UEG86" s="165"/>
      <c r="UEH86" s="165"/>
      <c r="UEI86" s="165"/>
      <c r="UEJ86" s="165"/>
      <c r="UEK86" s="165"/>
      <c r="UEL86" s="165"/>
      <c r="UEM86" s="165"/>
      <c r="UEN86" s="165"/>
      <c r="UEO86" s="165"/>
      <c r="UEP86" s="165"/>
      <c r="UEQ86" s="165"/>
      <c r="UER86" s="165"/>
      <c r="UES86" s="165"/>
      <c r="UET86" s="165"/>
      <c r="UEU86" s="165"/>
      <c r="UEV86" s="165"/>
      <c r="UEW86" s="165"/>
      <c r="UEX86" s="165"/>
      <c r="UEY86" s="165"/>
      <c r="UEZ86" s="165"/>
      <c r="UFA86" s="165"/>
      <c r="UFB86" s="165"/>
      <c r="UFC86" s="165"/>
      <c r="UFD86" s="165"/>
      <c r="UFE86" s="165"/>
      <c r="UFF86" s="165"/>
      <c r="UFG86" s="165"/>
      <c r="UFH86" s="165"/>
      <c r="UFI86" s="165"/>
      <c r="UFJ86" s="165"/>
      <c r="UFK86" s="165"/>
      <c r="UFL86" s="165"/>
      <c r="UFM86" s="165"/>
      <c r="UFN86" s="165"/>
      <c r="UFO86" s="165"/>
      <c r="UFP86" s="165"/>
      <c r="UFQ86" s="165"/>
      <c r="UFR86" s="165"/>
      <c r="UFS86" s="165"/>
      <c r="UFT86" s="165"/>
      <c r="UFU86" s="165"/>
      <c r="UFV86" s="165"/>
      <c r="UFW86" s="165"/>
      <c r="UFX86" s="165"/>
      <c r="UFY86" s="165"/>
      <c r="UFZ86" s="165"/>
      <c r="UGA86" s="165"/>
      <c r="UGB86" s="165"/>
      <c r="UGC86" s="165"/>
      <c r="UGD86" s="165"/>
      <c r="UGE86" s="165"/>
      <c r="UGF86" s="165"/>
      <c r="UGG86" s="165"/>
      <c r="UGH86" s="165"/>
      <c r="UGI86" s="165"/>
      <c r="UGJ86" s="165"/>
      <c r="UGK86" s="165"/>
      <c r="UGL86" s="165"/>
      <c r="UGM86" s="165"/>
      <c r="UGN86" s="165"/>
      <c r="UGO86" s="165"/>
      <c r="UGP86" s="165"/>
      <c r="UGQ86" s="165"/>
      <c r="UGR86" s="165"/>
      <c r="UGS86" s="165"/>
      <c r="UGT86" s="165"/>
      <c r="UGU86" s="165"/>
      <c r="UGV86" s="165"/>
      <c r="UGW86" s="165"/>
      <c r="UGX86" s="165"/>
      <c r="UGY86" s="165"/>
      <c r="UGZ86" s="165"/>
      <c r="UHA86" s="165"/>
      <c r="UHB86" s="165"/>
      <c r="UHC86" s="165"/>
      <c r="UHD86" s="165"/>
      <c r="UHE86" s="165"/>
      <c r="UHF86" s="165"/>
      <c r="UHG86" s="165"/>
      <c r="UHH86" s="165"/>
      <c r="UHI86" s="165"/>
      <c r="UHJ86" s="165"/>
      <c r="UHK86" s="165"/>
      <c r="UHL86" s="165"/>
      <c r="UHM86" s="165"/>
      <c r="UHN86" s="165"/>
      <c r="UHO86" s="165"/>
      <c r="UHP86" s="165"/>
      <c r="UHQ86" s="165"/>
      <c r="UHR86" s="165"/>
      <c r="UHS86" s="165"/>
      <c r="UHT86" s="165"/>
      <c r="UHU86" s="165"/>
      <c r="UHV86" s="165"/>
      <c r="UHW86" s="165"/>
      <c r="UHX86" s="165"/>
      <c r="UHY86" s="165"/>
      <c r="UHZ86" s="165"/>
      <c r="UIA86" s="165"/>
      <c r="UIB86" s="165"/>
      <c r="UIC86" s="165"/>
      <c r="UID86" s="165"/>
      <c r="UIE86" s="165"/>
      <c r="UIF86" s="165"/>
      <c r="UIG86" s="165"/>
      <c r="UIH86" s="165"/>
      <c r="UII86" s="165"/>
      <c r="UIJ86" s="165"/>
      <c r="UIK86" s="165"/>
      <c r="UIL86" s="165"/>
      <c r="UIM86" s="165"/>
      <c r="UIN86" s="165"/>
      <c r="UIO86" s="165"/>
      <c r="UIP86" s="165"/>
      <c r="UIQ86" s="165"/>
      <c r="UIR86" s="165"/>
      <c r="UIS86" s="165"/>
      <c r="UIT86" s="165"/>
      <c r="UIU86" s="165"/>
      <c r="UIV86" s="165"/>
      <c r="UIW86" s="165"/>
      <c r="UIX86" s="165"/>
      <c r="UIY86" s="165"/>
      <c r="UIZ86" s="165"/>
      <c r="UJA86" s="165"/>
      <c r="UJB86" s="165"/>
      <c r="UJC86" s="165"/>
      <c r="UJD86" s="165"/>
      <c r="UJE86" s="165"/>
      <c r="UJF86" s="165"/>
      <c r="UJG86" s="165"/>
      <c r="UJH86" s="165"/>
      <c r="UJI86" s="165"/>
      <c r="UJJ86" s="165"/>
      <c r="UJK86" s="165"/>
      <c r="UJL86" s="165"/>
      <c r="UJM86" s="165"/>
      <c r="UJN86" s="165"/>
      <c r="UJO86" s="165"/>
      <c r="UJP86" s="165"/>
      <c r="UJQ86" s="165"/>
      <c r="UJR86" s="165"/>
      <c r="UJS86" s="165"/>
      <c r="UJT86" s="165"/>
      <c r="UJU86" s="165"/>
      <c r="UJV86" s="165"/>
      <c r="UJW86" s="165"/>
      <c r="UJX86" s="165"/>
      <c r="UJY86" s="165"/>
      <c r="UJZ86" s="165"/>
      <c r="UKA86" s="165"/>
      <c r="UKB86" s="165"/>
      <c r="UKC86" s="165"/>
      <c r="UKD86" s="165"/>
      <c r="UKE86" s="165"/>
      <c r="UKF86" s="165"/>
      <c r="UKG86" s="165"/>
      <c r="UKH86" s="165"/>
      <c r="UKI86" s="165"/>
      <c r="UKJ86" s="165"/>
      <c r="UKK86" s="165"/>
      <c r="UKL86" s="165"/>
      <c r="UKM86" s="165"/>
      <c r="UKN86" s="165"/>
      <c r="UKO86" s="165"/>
      <c r="UKP86" s="165"/>
      <c r="UKQ86" s="165"/>
      <c r="UKR86" s="165"/>
      <c r="UKS86" s="165"/>
      <c r="UKT86" s="165"/>
      <c r="UKU86" s="165"/>
      <c r="UKV86" s="165"/>
      <c r="UKW86" s="165"/>
      <c r="UKX86" s="165"/>
      <c r="UKY86" s="165"/>
      <c r="UKZ86" s="165"/>
      <c r="ULA86" s="165"/>
      <c r="ULB86" s="165"/>
      <c r="ULC86" s="165"/>
      <c r="ULD86" s="165"/>
      <c r="ULE86" s="165"/>
      <c r="ULF86" s="165"/>
      <c r="ULG86" s="165"/>
      <c r="ULH86" s="165"/>
      <c r="ULI86" s="165"/>
      <c r="ULJ86" s="165"/>
      <c r="ULK86" s="165"/>
      <c r="ULL86" s="165"/>
      <c r="ULM86" s="165"/>
      <c r="ULN86" s="165"/>
      <c r="ULO86" s="165"/>
      <c r="ULP86" s="165"/>
      <c r="ULQ86" s="165"/>
      <c r="ULR86" s="165"/>
      <c r="ULS86" s="165"/>
      <c r="ULT86" s="165"/>
      <c r="ULU86" s="165"/>
      <c r="ULV86" s="165"/>
      <c r="ULW86" s="165"/>
      <c r="ULX86" s="165"/>
      <c r="ULY86" s="165"/>
      <c r="ULZ86" s="165"/>
      <c r="UMA86" s="165"/>
      <c r="UMB86" s="165"/>
      <c r="UMC86" s="165"/>
      <c r="UMD86" s="165"/>
      <c r="UME86" s="165"/>
      <c r="UMF86" s="165"/>
      <c r="UMG86" s="165"/>
      <c r="UMH86" s="165"/>
      <c r="UMI86" s="165"/>
      <c r="UMJ86" s="165"/>
      <c r="UMK86" s="165"/>
      <c r="UML86" s="165"/>
      <c r="UMM86" s="165"/>
      <c r="UMN86" s="165"/>
      <c r="UMO86" s="165"/>
      <c r="UMP86" s="165"/>
      <c r="UMQ86" s="165"/>
      <c r="UMR86" s="165"/>
      <c r="UMS86" s="165"/>
      <c r="UMT86" s="165"/>
      <c r="UMU86" s="165"/>
      <c r="UMV86" s="165"/>
      <c r="UMW86" s="165"/>
      <c r="UMX86" s="165"/>
      <c r="UMY86" s="165"/>
      <c r="UMZ86" s="165"/>
      <c r="UNA86" s="165"/>
      <c r="UNB86" s="165"/>
      <c r="UNC86" s="165"/>
      <c r="UND86" s="165"/>
      <c r="UNE86" s="165"/>
      <c r="UNF86" s="165"/>
      <c r="UNG86" s="165"/>
      <c r="UNH86" s="165"/>
      <c r="UNI86" s="165"/>
      <c r="UNJ86" s="165"/>
      <c r="UNK86" s="165"/>
      <c r="UNL86" s="165"/>
      <c r="UNM86" s="165"/>
      <c r="UNN86" s="165"/>
      <c r="UNO86" s="165"/>
      <c r="UNP86" s="165"/>
      <c r="UNQ86" s="165"/>
      <c r="UNR86" s="165"/>
      <c r="UNS86" s="165"/>
      <c r="UNT86" s="165"/>
      <c r="UNU86" s="165"/>
      <c r="UNV86" s="165"/>
      <c r="UNW86" s="165"/>
      <c r="UNX86" s="165"/>
      <c r="UNY86" s="165"/>
      <c r="UNZ86" s="165"/>
      <c r="UOA86" s="165"/>
      <c r="UOB86" s="165"/>
      <c r="UOC86" s="165"/>
      <c r="UOD86" s="165"/>
      <c r="UOE86" s="165"/>
      <c r="UOF86" s="165"/>
      <c r="UOG86" s="165"/>
      <c r="UOH86" s="165"/>
      <c r="UOI86" s="165"/>
      <c r="UOJ86" s="165"/>
      <c r="UOK86" s="165"/>
      <c r="UOL86" s="165"/>
      <c r="UOM86" s="165"/>
      <c r="UON86" s="165"/>
      <c r="UOO86" s="165"/>
      <c r="UOP86" s="165"/>
      <c r="UOQ86" s="165"/>
      <c r="UOR86" s="165"/>
      <c r="UOS86" s="165"/>
      <c r="UOT86" s="165"/>
      <c r="UOU86" s="165"/>
      <c r="UOV86" s="165"/>
      <c r="UOW86" s="165"/>
      <c r="UOX86" s="165"/>
      <c r="UOY86" s="165"/>
      <c r="UOZ86" s="165"/>
      <c r="UPA86" s="165"/>
      <c r="UPB86" s="165"/>
      <c r="UPC86" s="165"/>
      <c r="UPD86" s="165"/>
      <c r="UPE86" s="165"/>
      <c r="UPF86" s="165"/>
      <c r="UPG86" s="165"/>
      <c r="UPH86" s="165"/>
      <c r="UPI86" s="165"/>
      <c r="UPJ86" s="165"/>
      <c r="UPK86" s="165"/>
      <c r="UPL86" s="165"/>
      <c r="UPM86" s="165"/>
      <c r="UPN86" s="165"/>
      <c r="UPO86" s="165"/>
      <c r="UPP86" s="165"/>
      <c r="UPQ86" s="165"/>
      <c r="UPR86" s="165"/>
      <c r="UPS86" s="165"/>
      <c r="UPT86" s="165"/>
      <c r="UPU86" s="165"/>
      <c r="UPV86" s="165"/>
      <c r="UPW86" s="165"/>
      <c r="UPX86" s="165"/>
      <c r="UPY86" s="165"/>
      <c r="UPZ86" s="165"/>
      <c r="UQA86" s="165"/>
      <c r="UQB86" s="165"/>
      <c r="UQC86" s="165"/>
      <c r="UQD86" s="165"/>
      <c r="UQE86" s="165"/>
      <c r="UQF86" s="165"/>
      <c r="UQG86" s="165"/>
      <c r="UQH86" s="165"/>
      <c r="UQI86" s="165"/>
      <c r="UQJ86" s="165"/>
      <c r="UQK86" s="165"/>
      <c r="UQL86" s="165"/>
      <c r="UQM86" s="165"/>
      <c r="UQN86" s="165"/>
      <c r="UQO86" s="165"/>
      <c r="UQP86" s="165"/>
      <c r="UQQ86" s="165"/>
      <c r="UQR86" s="165"/>
      <c r="UQS86" s="165"/>
      <c r="UQT86" s="165"/>
      <c r="UQU86" s="165"/>
      <c r="UQV86" s="165"/>
      <c r="UQW86" s="165"/>
      <c r="UQX86" s="165"/>
      <c r="UQY86" s="165"/>
      <c r="UQZ86" s="165"/>
      <c r="URA86" s="165"/>
      <c r="URB86" s="165"/>
      <c r="URC86" s="165"/>
      <c r="URD86" s="165"/>
      <c r="URE86" s="165"/>
      <c r="URF86" s="165"/>
      <c r="URG86" s="165"/>
      <c r="URH86" s="165"/>
      <c r="URI86" s="165"/>
      <c r="URJ86" s="165"/>
      <c r="URK86" s="165"/>
      <c r="URL86" s="165"/>
      <c r="URM86" s="165"/>
      <c r="URN86" s="165"/>
      <c r="URO86" s="165"/>
      <c r="URP86" s="165"/>
      <c r="URQ86" s="165"/>
      <c r="URR86" s="165"/>
      <c r="URS86" s="165"/>
      <c r="URT86" s="165"/>
      <c r="URU86" s="165"/>
      <c r="URV86" s="165"/>
      <c r="URW86" s="165"/>
      <c r="URX86" s="165"/>
      <c r="URY86" s="165"/>
      <c r="URZ86" s="165"/>
      <c r="USA86" s="165"/>
      <c r="USB86" s="165"/>
      <c r="USC86" s="165"/>
      <c r="USD86" s="165"/>
      <c r="USE86" s="165"/>
      <c r="USF86" s="165"/>
      <c r="USG86" s="165"/>
      <c r="USH86" s="165"/>
      <c r="USI86" s="165"/>
      <c r="USJ86" s="165"/>
      <c r="USK86" s="165"/>
      <c r="USL86" s="165"/>
      <c r="USM86" s="165"/>
      <c r="USN86" s="165"/>
      <c r="USO86" s="165"/>
      <c r="USP86" s="165"/>
      <c r="USQ86" s="165"/>
      <c r="USR86" s="165"/>
      <c r="USS86" s="165"/>
      <c r="UST86" s="165"/>
      <c r="USU86" s="165"/>
      <c r="USV86" s="165"/>
      <c r="USW86" s="165"/>
      <c r="USX86" s="165"/>
      <c r="USY86" s="165"/>
      <c r="USZ86" s="165"/>
      <c r="UTA86" s="165"/>
      <c r="UTB86" s="165"/>
      <c r="UTC86" s="165"/>
      <c r="UTD86" s="165"/>
      <c r="UTE86" s="165"/>
      <c r="UTF86" s="165"/>
      <c r="UTG86" s="165"/>
      <c r="UTH86" s="165"/>
      <c r="UTI86" s="165"/>
      <c r="UTJ86" s="165"/>
      <c r="UTK86" s="165"/>
      <c r="UTL86" s="165"/>
      <c r="UTM86" s="165"/>
      <c r="UTN86" s="165"/>
      <c r="UTO86" s="165"/>
      <c r="UTP86" s="165"/>
      <c r="UTQ86" s="165"/>
      <c r="UTR86" s="165"/>
      <c r="UTS86" s="165"/>
      <c r="UTT86" s="165"/>
      <c r="UTU86" s="165"/>
      <c r="UTV86" s="165"/>
      <c r="UTW86" s="165"/>
      <c r="UTX86" s="165"/>
      <c r="UTY86" s="165"/>
      <c r="UTZ86" s="165"/>
      <c r="UUA86" s="165"/>
      <c r="UUB86" s="165"/>
      <c r="UUC86" s="165"/>
      <c r="UUD86" s="165"/>
      <c r="UUE86" s="165"/>
      <c r="UUF86" s="165"/>
      <c r="UUG86" s="165"/>
      <c r="UUH86" s="165"/>
      <c r="UUI86" s="165"/>
      <c r="UUJ86" s="165"/>
      <c r="UUK86" s="165"/>
      <c r="UUL86" s="165"/>
      <c r="UUM86" s="165"/>
      <c r="UUN86" s="165"/>
      <c r="UUO86" s="165"/>
      <c r="UUP86" s="165"/>
      <c r="UUQ86" s="165"/>
      <c r="UUR86" s="165"/>
      <c r="UUS86" s="165"/>
      <c r="UUT86" s="165"/>
      <c r="UUU86" s="165"/>
      <c r="UUV86" s="165"/>
      <c r="UUW86" s="165"/>
      <c r="UUX86" s="165"/>
      <c r="UUY86" s="165"/>
      <c r="UUZ86" s="165"/>
      <c r="UVA86" s="165"/>
      <c r="UVB86" s="165"/>
      <c r="UVC86" s="165"/>
      <c r="UVD86" s="165"/>
      <c r="UVE86" s="165"/>
      <c r="UVF86" s="165"/>
      <c r="UVG86" s="165"/>
      <c r="UVH86" s="165"/>
      <c r="UVI86" s="165"/>
      <c r="UVJ86" s="165"/>
      <c r="UVK86" s="165"/>
      <c r="UVL86" s="165"/>
      <c r="UVM86" s="165"/>
      <c r="UVN86" s="165"/>
      <c r="UVO86" s="165"/>
      <c r="UVP86" s="165"/>
      <c r="UVQ86" s="165"/>
      <c r="UVR86" s="165"/>
      <c r="UVS86" s="165"/>
      <c r="UVT86" s="165"/>
      <c r="UVU86" s="165"/>
      <c r="UVV86" s="165"/>
      <c r="UVW86" s="165"/>
      <c r="UVX86" s="165"/>
      <c r="UVY86" s="165"/>
      <c r="UVZ86" s="165"/>
      <c r="UWA86" s="165"/>
      <c r="UWB86" s="165"/>
      <c r="UWC86" s="165"/>
      <c r="UWD86" s="165"/>
      <c r="UWE86" s="165"/>
      <c r="UWF86" s="165"/>
      <c r="UWG86" s="165"/>
      <c r="UWH86" s="165"/>
      <c r="UWI86" s="165"/>
      <c r="UWJ86" s="165"/>
      <c r="UWK86" s="165"/>
      <c r="UWL86" s="165"/>
      <c r="UWM86" s="165"/>
      <c r="UWN86" s="165"/>
      <c r="UWO86" s="165"/>
      <c r="UWP86" s="165"/>
      <c r="UWQ86" s="165"/>
      <c r="UWR86" s="165"/>
      <c r="UWS86" s="165"/>
      <c r="UWT86" s="165"/>
      <c r="UWU86" s="165"/>
      <c r="UWV86" s="165"/>
      <c r="UWW86" s="165"/>
      <c r="UWX86" s="165"/>
      <c r="UWY86" s="165"/>
      <c r="UWZ86" s="165"/>
      <c r="UXA86" s="165"/>
      <c r="UXB86" s="165"/>
      <c r="UXC86" s="165"/>
      <c r="UXD86" s="165"/>
      <c r="UXE86" s="165"/>
      <c r="UXF86" s="165"/>
      <c r="UXG86" s="165"/>
      <c r="UXH86" s="165"/>
      <c r="UXI86" s="165"/>
      <c r="UXJ86" s="165"/>
      <c r="UXK86" s="165"/>
      <c r="UXL86" s="165"/>
      <c r="UXM86" s="165"/>
      <c r="UXN86" s="165"/>
      <c r="UXO86" s="165"/>
      <c r="UXP86" s="165"/>
      <c r="UXQ86" s="165"/>
      <c r="UXR86" s="165"/>
      <c r="UXS86" s="165"/>
      <c r="UXT86" s="165"/>
      <c r="UXU86" s="165"/>
      <c r="UXV86" s="165"/>
      <c r="UXW86" s="165"/>
      <c r="UXX86" s="165"/>
      <c r="UXY86" s="165"/>
      <c r="UXZ86" s="165"/>
      <c r="UYA86" s="165"/>
      <c r="UYB86" s="165"/>
      <c r="UYC86" s="165"/>
      <c r="UYD86" s="165"/>
      <c r="UYE86" s="165"/>
      <c r="UYF86" s="165"/>
      <c r="UYG86" s="165"/>
      <c r="UYH86" s="165"/>
      <c r="UYI86" s="165"/>
      <c r="UYJ86" s="165"/>
      <c r="UYK86" s="165"/>
      <c r="UYL86" s="165"/>
      <c r="UYM86" s="165"/>
      <c r="UYN86" s="165"/>
      <c r="UYO86" s="165"/>
      <c r="UYP86" s="165"/>
      <c r="UYQ86" s="165"/>
      <c r="UYR86" s="165"/>
      <c r="UYS86" s="165"/>
      <c r="UYT86" s="165"/>
      <c r="UYU86" s="165"/>
      <c r="UYV86" s="165"/>
      <c r="UYW86" s="165"/>
      <c r="UYX86" s="165"/>
      <c r="UYY86" s="165"/>
      <c r="UYZ86" s="165"/>
      <c r="UZA86" s="165"/>
      <c r="UZB86" s="165"/>
      <c r="UZC86" s="165"/>
      <c r="UZD86" s="165"/>
      <c r="UZE86" s="165"/>
      <c r="UZF86" s="165"/>
      <c r="UZG86" s="165"/>
      <c r="UZH86" s="165"/>
      <c r="UZI86" s="165"/>
      <c r="UZJ86" s="165"/>
      <c r="UZK86" s="165"/>
      <c r="UZL86" s="165"/>
      <c r="UZM86" s="165"/>
      <c r="UZN86" s="165"/>
      <c r="UZO86" s="165"/>
      <c r="UZP86" s="165"/>
      <c r="UZQ86" s="165"/>
      <c r="UZR86" s="165"/>
      <c r="UZS86" s="165"/>
      <c r="UZT86" s="165"/>
      <c r="UZU86" s="165"/>
      <c r="UZV86" s="165"/>
      <c r="UZW86" s="165"/>
      <c r="UZX86" s="165"/>
      <c r="UZY86" s="165"/>
      <c r="UZZ86" s="165"/>
      <c r="VAA86" s="165"/>
      <c r="VAB86" s="165"/>
      <c r="VAC86" s="165"/>
      <c r="VAD86" s="165"/>
      <c r="VAE86" s="165"/>
      <c r="VAF86" s="165"/>
      <c r="VAG86" s="165"/>
      <c r="VAH86" s="165"/>
      <c r="VAI86" s="165"/>
      <c r="VAJ86" s="165"/>
      <c r="VAK86" s="165"/>
      <c r="VAL86" s="165"/>
      <c r="VAM86" s="165"/>
      <c r="VAN86" s="165"/>
      <c r="VAO86" s="165"/>
      <c r="VAP86" s="165"/>
      <c r="VAQ86" s="165"/>
      <c r="VAR86" s="165"/>
      <c r="VAS86" s="165"/>
      <c r="VAT86" s="165"/>
      <c r="VAU86" s="165"/>
      <c r="VAV86" s="165"/>
      <c r="VAW86" s="165"/>
      <c r="VAX86" s="165"/>
      <c r="VAY86" s="165"/>
      <c r="VAZ86" s="165"/>
      <c r="VBA86" s="165"/>
      <c r="VBB86" s="165"/>
      <c r="VBC86" s="165"/>
      <c r="VBD86" s="165"/>
      <c r="VBE86" s="165"/>
      <c r="VBF86" s="165"/>
      <c r="VBG86" s="165"/>
      <c r="VBH86" s="165"/>
      <c r="VBI86" s="165"/>
      <c r="VBJ86" s="165"/>
      <c r="VBK86" s="165"/>
      <c r="VBL86" s="165"/>
      <c r="VBM86" s="165"/>
      <c r="VBN86" s="165"/>
      <c r="VBO86" s="165"/>
      <c r="VBP86" s="165"/>
      <c r="VBQ86" s="165"/>
      <c r="VBR86" s="165"/>
      <c r="VBS86" s="165"/>
      <c r="VBT86" s="165"/>
      <c r="VBU86" s="165"/>
      <c r="VBV86" s="165"/>
      <c r="VBW86" s="165"/>
      <c r="VBX86" s="165"/>
      <c r="VBY86" s="165"/>
      <c r="VBZ86" s="165"/>
      <c r="VCA86" s="165"/>
      <c r="VCB86" s="165"/>
      <c r="VCC86" s="165"/>
      <c r="VCD86" s="165"/>
      <c r="VCE86" s="165"/>
      <c r="VCF86" s="165"/>
      <c r="VCG86" s="165"/>
      <c r="VCH86" s="165"/>
      <c r="VCI86" s="165"/>
      <c r="VCJ86" s="165"/>
      <c r="VCK86" s="165"/>
      <c r="VCL86" s="165"/>
      <c r="VCM86" s="165"/>
      <c r="VCN86" s="165"/>
      <c r="VCO86" s="165"/>
      <c r="VCP86" s="165"/>
      <c r="VCQ86" s="165"/>
      <c r="VCR86" s="165"/>
      <c r="VCS86" s="165"/>
      <c r="VCT86" s="165"/>
      <c r="VCU86" s="165"/>
      <c r="VCV86" s="165"/>
      <c r="VCW86" s="165"/>
      <c r="VCX86" s="165"/>
      <c r="VCY86" s="165"/>
      <c r="VCZ86" s="165"/>
      <c r="VDA86" s="165"/>
      <c r="VDB86" s="165"/>
      <c r="VDC86" s="165"/>
      <c r="VDD86" s="165"/>
      <c r="VDE86" s="165"/>
      <c r="VDF86" s="165"/>
      <c r="VDG86" s="165"/>
      <c r="VDH86" s="165"/>
      <c r="VDI86" s="165"/>
      <c r="VDJ86" s="165"/>
      <c r="VDK86" s="165"/>
      <c r="VDL86" s="165"/>
      <c r="VDM86" s="165"/>
      <c r="VDN86" s="165"/>
      <c r="VDO86" s="165"/>
      <c r="VDP86" s="165"/>
      <c r="VDQ86" s="165"/>
      <c r="VDR86" s="165"/>
      <c r="VDS86" s="165"/>
      <c r="VDT86" s="165"/>
      <c r="VDU86" s="165"/>
      <c r="VDV86" s="165"/>
      <c r="VDW86" s="165"/>
      <c r="VDX86" s="165"/>
      <c r="VDY86" s="165"/>
      <c r="VDZ86" s="165"/>
      <c r="VEA86" s="165"/>
      <c r="VEB86" s="165"/>
      <c r="VEC86" s="165"/>
      <c r="VED86" s="165"/>
      <c r="VEE86" s="165"/>
      <c r="VEF86" s="165"/>
      <c r="VEG86" s="165"/>
      <c r="VEH86" s="165"/>
      <c r="VEI86" s="165"/>
      <c r="VEJ86" s="165"/>
      <c r="VEK86" s="165"/>
      <c r="VEL86" s="165"/>
      <c r="VEM86" s="165"/>
      <c r="VEN86" s="165"/>
      <c r="VEO86" s="165"/>
      <c r="VEP86" s="165"/>
      <c r="VEQ86" s="165"/>
      <c r="VER86" s="165"/>
      <c r="VES86" s="165"/>
      <c r="VET86" s="165"/>
      <c r="VEU86" s="165"/>
      <c r="VEV86" s="165"/>
      <c r="VEW86" s="165"/>
      <c r="VEX86" s="165"/>
      <c r="VEY86" s="165"/>
      <c r="VEZ86" s="165"/>
      <c r="VFA86" s="165"/>
      <c r="VFB86" s="165"/>
      <c r="VFC86" s="165"/>
      <c r="VFD86" s="165"/>
      <c r="VFE86" s="165"/>
      <c r="VFF86" s="165"/>
      <c r="VFG86" s="165"/>
      <c r="VFH86" s="165"/>
      <c r="VFI86" s="165"/>
      <c r="VFJ86" s="165"/>
      <c r="VFK86" s="165"/>
      <c r="VFL86" s="165"/>
      <c r="VFM86" s="165"/>
      <c r="VFN86" s="165"/>
      <c r="VFO86" s="165"/>
      <c r="VFP86" s="165"/>
      <c r="VFQ86" s="165"/>
      <c r="VFR86" s="165"/>
      <c r="VFS86" s="165"/>
      <c r="VFT86" s="165"/>
      <c r="VFU86" s="165"/>
      <c r="VFV86" s="165"/>
      <c r="VFW86" s="165"/>
      <c r="VFX86" s="165"/>
      <c r="VFY86" s="165"/>
      <c r="VFZ86" s="165"/>
      <c r="VGA86" s="165"/>
      <c r="VGB86" s="165"/>
      <c r="VGC86" s="165"/>
      <c r="VGD86" s="165"/>
      <c r="VGE86" s="165"/>
      <c r="VGF86" s="165"/>
      <c r="VGG86" s="165"/>
      <c r="VGH86" s="165"/>
      <c r="VGI86" s="165"/>
      <c r="VGJ86" s="165"/>
      <c r="VGK86" s="165"/>
      <c r="VGL86" s="165"/>
      <c r="VGM86" s="165"/>
      <c r="VGN86" s="165"/>
      <c r="VGO86" s="165"/>
      <c r="VGP86" s="165"/>
      <c r="VGQ86" s="165"/>
      <c r="VGR86" s="165"/>
      <c r="VGS86" s="165"/>
      <c r="VGT86" s="165"/>
      <c r="VGU86" s="165"/>
      <c r="VGV86" s="165"/>
      <c r="VGW86" s="165"/>
      <c r="VGX86" s="165"/>
      <c r="VGY86" s="165"/>
      <c r="VGZ86" s="165"/>
      <c r="VHA86" s="165"/>
      <c r="VHB86" s="165"/>
      <c r="VHC86" s="165"/>
      <c r="VHD86" s="165"/>
      <c r="VHE86" s="165"/>
      <c r="VHF86" s="165"/>
      <c r="VHG86" s="165"/>
      <c r="VHH86" s="165"/>
      <c r="VHI86" s="165"/>
      <c r="VHJ86" s="165"/>
      <c r="VHK86" s="165"/>
      <c r="VHL86" s="165"/>
      <c r="VHM86" s="165"/>
      <c r="VHN86" s="165"/>
      <c r="VHO86" s="165"/>
      <c r="VHP86" s="165"/>
      <c r="VHQ86" s="165"/>
      <c r="VHR86" s="165"/>
      <c r="VHS86" s="165"/>
      <c r="VHT86" s="165"/>
      <c r="VHU86" s="165"/>
      <c r="VHV86" s="165"/>
      <c r="VHW86" s="165"/>
      <c r="VHX86" s="165"/>
      <c r="VHY86" s="165"/>
      <c r="VHZ86" s="165"/>
      <c r="VIA86" s="165"/>
      <c r="VIB86" s="165"/>
      <c r="VIC86" s="165"/>
      <c r="VID86" s="165"/>
      <c r="VIE86" s="165"/>
      <c r="VIF86" s="165"/>
      <c r="VIG86" s="165"/>
      <c r="VIH86" s="165"/>
      <c r="VII86" s="165"/>
      <c r="VIJ86" s="165"/>
      <c r="VIK86" s="165"/>
      <c r="VIL86" s="165"/>
      <c r="VIM86" s="165"/>
      <c r="VIN86" s="165"/>
      <c r="VIO86" s="165"/>
      <c r="VIP86" s="165"/>
      <c r="VIQ86" s="165"/>
      <c r="VIR86" s="165"/>
      <c r="VIS86" s="165"/>
      <c r="VIT86" s="165"/>
      <c r="VIU86" s="165"/>
      <c r="VIV86" s="165"/>
      <c r="VIW86" s="165"/>
      <c r="VIX86" s="165"/>
      <c r="VIY86" s="165"/>
      <c r="VIZ86" s="165"/>
      <c r="VJA86" s="165"/>
      <c r="VJB86" s="165"/>
      <c r="VJC86" s="165"/>
      <c r="VJD86" s="165"/>
      <c r="VJE86" s="165"/>
      <c r="VJF86" s="165"/>
      <c r="VJG86" s="165"/>
      <c r="VJH86" s="165"/>
      <c r="VJI86" s="165"/>
      <c r="VJJ86" s="165"/>
      <c r="VJK86" s="165"/>
      <c r="VJL86" s="165"/>
      <c r="VJM86" s="165"/>
      <c r="VJN86" s="165"/>
      <c r="VJO86" s="165"/>
      <c r="VJP86" s="165"/>
      <c r="VJQ86" s="165"/>
      <c r="VJR86" s="165"/>
      <c r="VJS86" s="165"/>
      <c r="VJT86" s="165"/>
      <c r="VJU86" s="165"/>
      <c r="VJV86" s="165"/>
      <c r="VJW86" s="165"/>
      <c r="VJX86" s="165"/>
      <c r="VJY86" s="165"/>
      <c r="VJZ86" s="165"/>
      <c r="VKA86" s="165"/>
      <c r="VKB86" s="165"/>
      <c r="VKC86" s="165"/>
      <c r="VKD86" s="165"/>
      <c r="VKE86" s="165"/>
      <c r="VKF86" s="165"/>
      <c r="VKG86" s="165"/>
      <c r="VKH86" s="165"/>
      <c r="VKI86" s="165"/>
      <c r="VKJ86" s="165"/>
      <c r="VKK86" s="165"/>
      <c r="VKL86" s="165"/>
      <c r="VKM86" s="165"/>
      <c r="VKN86" s="165"/>
      <c r="VKO86" s="165"/>
      <c r="VKP86" s="165"/>
      <c r="VKQ86" s="165"/>
      <c r="VKR86" s="165"/>
      <c r="VKS86" s="165"/>
      <c r="VKT86" s="165"/>
      <c r="VKU86" s="165"/>
      <c r="VKV86" s="165"/>
      <c r="VKW86" s="165"/>
      <c r="VKX86" s="165"/>
      <c r="VKY86" s="165"/>
      <c r="VKZ86" s="165"/>
      <c r="VLA86" s="165"/>
      <c r="VLB86" s="165"/>
      <c r="VLC86" s="165"/>
      <c r="VLD86" s="165"/>
      <c r="VLE86" s="165"/>
      <c r="VLF86" s="165"/>
      <c r="VLG86" s="165"/>
      <c r="VLH86" s="165"/>
      <c r="VLI86" s="165"/>
      <c r="VLJ86" s="165"/>
      <c r="VLK86" s="165"/>
      <c r="VLL86" s="165"/>
      <c r="VLM86" s="165"/>
      <c r="VLN86" s="165"/>
      <c r="VLO86" s="165"/>
      <c r="VLP86" s="165"/>
      <c r="VLQ86" s="165"/>
      <c r="VLR86" s="165"/>
      <c r="VLS86" s="165"/>
      <c r="VLT86" s="165"/>
      <c r="VLU86" s="165"/>
      <c r="VLV86" s="165"/>
      <c r="VLW86" s="165"/>
      <c r="VLX86" s="165"/>
      <c r="VLY86" s="165"/>
      <c r="VLZ86" s="165"/>
      <c r="VMA86" s="165"/>
      <c r="VMB86" s="165"/>
      <c r="VMC86" s="165"/>
      <c r="VMD86" s="165"/>
      <c r="VME86" s="165"/>
      <c r="VMF86" s="165"/>
      <c r="VMG86" s="165"/>
      <c r="VMH86" s="165"/>
      <c r="VMI86" s="165"/>
      <c r="VMJ86" s="165"/>
      <c r="VMK86" s="165"/>
      <c r="VML86" s="165"/>
      <c r="VMM86" s="165"/>
      <c r="VMN86" s="165"/>
      <c r="VMO86" s="165"/>
      <c r="VMP86" s="165"/>
      <c r="VMQ86" s="165"/>
      <c r="VMR86" s="165"/>
      <c r="VMS86" s="165"/>
      <c r="VMT86" s="165"/>
      <c r="VMU86" s="165"/>
      <c r="VMV86" s="165"/>
      <c r="VMW86" s="165"/>
      <c r="VMX86" s="165"/>
      <c r="VMY86" s="165"/>
      <c r="VMZ86" s="165"/>
      <c r="VNA86" s="165"/>
      <c r="VNB86" s="165"/>
      <c r="VNC86" s="165"/>
      <c r="VND86" s="165"/>
      <c r="VNE86" s="165"/>
      <c r="VNF86" s="165"/>
      <c r="VNG86" s="165"/>
      <c r="VNH86" s="165"/>
      <c r="VNI86" s="165"/>
      <c r="VNJ86" s="165"/>
      <c r="VNK86" s="165"/>
      <c r="VNL86" s="165"/>
      <c r="VNM86" s="165"/>
      <c r="VNN86" s="165"/>
      <c r="VNO86" s="165"/>
      <c r="VNP86" s="165"/>
      <c r="VNQ86" s="165"/>
      <c r="VNR86" s="165"/>
      <c r="VNS86" s="165"/>
      <c r="VNT86" s="165"/>
      <c r="VNU86" s="165"/>
      <c r="VNV86" s="165"/>
      <c r="VNW86" s="165"/>
      <c r="VNX86" s="165"/>
      <c r="VNY86" s="165"/>
      <c r="VNZ86" s="165"/>
      <c r="VOA86" s="165"/>
      <c r="VOB86" s="165"/>
      <c r="VOC86" s="165"/>
      <c r="VOD86" s="165"/>
      <c r="VOE86" s="165"/>
      <c r="VOF86" s="165"/>
      <c r="VOG86" s="165"/>
      <c r="VOH86" s="165"/>
      <c r="VOI86" s="165"/>
      <c r="VOJ86" s="165"/>
      <c r="VOK86" s="165"/>
      <c r="VOL86" s="165"/>
      <c r="VOM86" s="165"/>
      <c r="VON86" s="165"/>
      <c r="VOO86" s="165"/>
      <c r="VOP86" s="165"/>
      <c r="VOQ86" s="165"/>
      <c r="VOR86" s="165"/>
      <c r="VOS86" s="165"/>
      <c r="VOT86" s="165"/>
      <c r="VOU86" s="165"/>
      <c r="VOV86" s="165"/>
      <c r="VOW86" s="165"/>
      <c r="VOX86" s="165"/>
      <c r="VOY86" s="165"/>
      <c r="VOZ86" s="165"/>
      <c r="VPA86" s="165"/>
      <c r="VPB86" s="165"/>
      <c r="VPC86" s="165"/>
      <c r="VPD86" s="165"/>
      <c r="VPE86" s="165"/>
      <c r="VPF86" s="165"/>
      <c r="VPG86" s="165"/>
      <c r="VPH86" s="165"/>
      <c r="VPI86" s="165"/>
      <c r="VPJ86" s="165"/>
      <c r="VPK86" s="165"/>
      <c r="VPL86" s="165"/>
      <c r="VPM86" s="165"/>
      <c r="VPN86" s="165"/>
      <c r="VPO86" s="165"/>
      <c r="VPP86" s="165"/>
      <c r="VPQ86" s="165"/>
      <c r="VPR86" s="165"/>
      <c r="VPS86" s="165"/>
      <c r="VPT86" s="165"/>
      <c r="VPU86" s="165"/>
      <c r="VPV86" s="165"/>
      <c r="VPW86" s="165"/>
      <c r="VPX86" s="165"/>
      <c r="VPY86" s="165"/>
      <c r="VPZ86" s="165"/>
      <c r="VQA86" s="165"/>
      <c r="VQB86" s="165"/>
      <c r="VQC86" s="165"/>
      <c r="VQD86" s="165"/>
      <c r="VQE86" s="165"/>
      <c r="VQF86" s="165"/>
      <c r="VQG86" s="165"/>
      <c r="VQH86" s="165"/>
      <c r="VQI86" s="165"/>
      <c r="VQJ86" s="165"/>
      <c r="VQK86" s="165"/>
      <c r="VQL86" s="165"/>
      <c r="VQM86" s="165"/>
      <c r="VQN86" s="165"/>
      <c r="VQO86" s="165"/>
      <c r="VQP86" s="165"/>
      <c r="VQQ86" s="165"/>
      <c r="VQR86" s="165"/>
      <c r="VQS86" s="165"/>
      <c r="VQT86" s="165"/>
      <c r="VQU86" s="165"/>
      <c r="VQV86" s="165"/>
      <c r="VQW86" s="165"/>
      <c r="VQX86" s="165"/>
      <c r="VQY86" s="165"/>
      <c r="VQZ86" s="165"/>
      <c r="VRA86" s="165"/>
      <c r="VRB86" s="165"/>
      <c r="VRC86" s="165"/>
      <c r="VRD86" s="165"/>
      <c r="VRE86" s="165"/>
      <c r="VRF86" s="165"/>
      <c r="VRG86" s="165"/>
      <c r="VRH86" s="165"/>
      <c r="VRI86" s="165"/>
      <c r="VRJ86" s="165"/>
      <c r="VRK86" s="165"/>
      <c r="VRL86" s="165"/>
      <c r="VRM86" s="165"/>
      <c r="VRN86" s="165"/>
      <c r="VRO86" s="165"/>
      <c r="VRP86" s="165"/>
      <c r="VRQ86" s="165"/>
      <c r="VRR86" s="165"/>
      <c r="VRS86" s="165"/>
      <c r="VRT86" s="165"/>
      <c r="VRU86" s="165"/>
      <c r="VRV86" s="165"/>
      <c r="VRW86" s="165"/>
      <c r="VRX86" s="165"/>
      <c r="VRY86" s="165"/>
      <c r="VRZ86" s="165"/>
      <c r="VSA86" s="165"/>
      <c r="VSB86" s="165"/>
      <c r="VSC86" s="165"/>
      <c r="VSD86" s="165"/>
      <c r="VSE86" s="165"/>
      <c r="VSF86" s="165"/>
      <c r="VSG86" s="165"/>
      <c r="VSH86" s="165"/>
      <c r="VSI86" s="165"/>
      <c r="VSJ86" s="165"/>
      <c r="VSK86" s="165"/>
      <c r="VSL86" s="165"/>
      <c r="VSM86" s="165"/>
      <c r="VSN86" s="165"/>
      <c r="VSO86" s="165"/>
      <c r="VSP86" s="165"/>
      <c r="VSQ86" s="165"/>
      <c r="VSR86" s="165"/>
      <c r="VSS86" s="165"/>
      <c r="VST86" s="165"/>
      <c r="VSU86" s="165"/>
      <c r="VSV86" s="165"/>
      <c r="VSW86" s="165"/>
      <c r="VSX86" s="165"/>
      <c r="VSY86" s="165"/>
      <c r="VSZ86" s="165"/>
      <c r="VTA86" s="165"/>
      <c r="VTB86" s="165"/>
      <c r="VTC86" s="165"/>
      <c r="VTD86" s="165"/>
      <c r="VTE86" s="165"/>
      <c r="VTF86" s="165"/>
      <c r="VTG86" s="165"/>
      <c r="VTH86" s="165"/>
      <c r="VTI86" s="165"/>
      <c r="VTJ86" s="165"/>
      <c r="VTK86" s="165"/>
      <c r="VTL86" s="165"/>
      <c r="VTM86" s="165"/>
      <c r="VTN86" s="165"/>
      <c r="VTO86" s="165"/>
      <c r="VTP86" s="165"/>
      <c r="VTQ86" s="165"/>
      <c r="VTR86" s="165"/>
      <c r="VTS86" s="165"/>
      <c r="VTT86" s="165"/>
      <c r="VTU86" s="165"/>
      <c r="VTV86" s="165"/>
      <c r="VTW86" s="165"/>
      <c r="VTX86" s="165"/>
      <c r="VTY86" s="165"/>
      <c r="VTZ86" s="165"/>
      <c r="VUA86" s="165"/>
      <c r="VUB86" s="165"/>
      <c r="VUC86" s="165"/>
      <c r="VUD86" s="165"/>
      <c r="VUE86" s="165"/>
      <c r="VUF86" s="165"/>
      <c r="VUG86" s="165"/>
      <c r="VUH86" s="165"/>
      <c r="VUI86" s="165"/>
      <c r="VUJ86" s="165"/>
      <c r="VUK86" s="165"/>
      <c r="VUL86" s="165"/>
      <c r="VUM86" s="165"/>
      <c r="VUN86" s="165"/>
      <c r="VUO86" s="165"/>
      <c r="VUP86" s="165"/>
      <c r="VUQ86" s="165"/>
      <c r="VUR86" s="165"/>
      <c r="VUS86" s="165"/>
      <c r="VUT86" s="165"/>
      <c r="VUU86" s="165"/>
      <c r="VUV86" s="165"/>
      <c r="VUW86" s="165"/>
      <c r="VUX86" s="165"/>
      <c r="VUY86" s="165"/>
      <c r="VUZ86" s="165"/>
      <c r="VVA86" s="165"/>
      <c r="VVB86" s="165"/>
      <c r="VVC86" s="165"/>
      <c r="VVD86" s="165"/>
      <c r="VVE86" s="165"/>
      <c r="VVF86" s="165"/>
      <c r="VVG86" s="165"/>
      <c r="VVH86" s="165"/>
      <c r="VVI86" s="165"/>
      <c r="VVJ86" s="165"/>
      <c r="VVK86" s="165"/>
      <c r="VVL86" s="165"/>
      <c r="VVM86" s="165"/>
      <c r="VVN86" s="165"/>
      <c r="VVO86" s="165"/>
      <c r="VVP86" s="165"/>
      <c r="VVQ86" s="165"/>
      <c r="VVR86" s="165"/>
      <c r="VVS86" s="165"/>
      <c r="VVT86" s="165"/>
      <c r="VVU86" s="165"/>
      <c r="VVV86" s="165"/>
      <c r="VVW86" s="165"/>
      <c r="VVX86" s="165"/>
      <c r="VVY86" s="165"/>
      <c r="VVZ86" s="165"/>
      <c r="VWA86" s="165"/>
      <c r="VWB86" s="165"/>
      <c r="VWC86" s="165"/>
      <c r="VWD86" s="165"/>
      <c r="VWE86" s="165"/>
      <c r="VWF86" s="165"/>
      <c r="VWG86" s="165"/>
      <c r="VWH86" s="165"/>
      <c r="VWI86" s="165"/>
      <c r="VWJ86" s="165"/>
      <c r="VWK86" s="165"/>
      <c r="VWL86" s="165"/>
      <c r="VWM86" s="165"/>
      <c r="VWN86" s="165"/>
      <c r="VWO86" s="165"/>
      <c r="VWP86" s="165"/>
      <c r="VWQ86" s="165"/>
      <c r="VWR86" s="165"/>
      <c r="VWS86" s="165"/>
      <c r="VWT86" s="165"/>
      <c r="VWU86" s="165"/>
      <c r="VWV86" s="165"/>
      <c r="VWW86" s="165"/>
      <c r="VWX86" s="165"/>
      <c r="VWY86" s="165"/>
      <c r="VWZ86" s="165"/>
      <c r="VXA86" s="165"/>
      <c r="VXB86" s="165"/>
      <c r="VXC86" s="165"/>
      <c r="VXD86" s="165"/>
      <c r="VXE86" s="165"/>
      <c r="VXF86" s="165"/>
      <c r="VXG86" s="165"/>
      <c r="VXH86" s="165"/>
      <c r="VXI86" s="165"/>
      <c r="VXJ86" s="165"/>
      <c r="VXK86" s="165"/>
      <c r="VXL86" s="165"/>
      <c r="VXM86" s="165"/>
      <c r="VXN86" s="165"/>
      <c r="VXO86" s="165"/>
      <c r="VXP86" s="165"/>
      <c r="VXQ86" s="165"/>
      <c r="VXR86" s="165"/>
      <c r="VXS86" s="165"/>
      <c r="VXT86" s="165"/>
      <c r="VXU86" s="165"/>
      <c r="VXV86" s="165"/>
      <c r="VXW86" s="165"/>
      <c r="VXX86" s="165"/>
      <c r="VXY86" s="165"/>
      <c r="VXZ86" s="165"/>
      <c r="VYA86" s="165"/>
      <c r="VYB86" s="165"/>
      <c r="VYC86" s="165"/>
      <c r="VYD86" s="165"/>
      <c r="VYE86" s="165"/>
      <c r="VYF86" s="165"/>
      <c r="VYG86" s="165"/>
      <c r="VYH86" s="165"/>
      <c r="VYI86" s="165"/>
      <c r="VYJ86" s="165"/>
      <c r="VYK86" s="165"/>
      <c r="VYL86" s="165"/>
      <c r="VYM86" s="165"/>
      <c r="VYN86" s="165"/>
      <c r="VYO86" s="165"/>
      <c r="VYP86" s="165"/>
      <c r="VYQ86" s="165"/>
      <c r="VYR86" s="165"/>
      <c r="VYS86" s="165"/>
      <c r="VYT86" s="165"/>
      <c r="VYU86" s="165"/>
      <c r="VYV86" s="165"/>
      <c r="VYW86" s="165"/>
      <c r="VYX86" s="165"/>
      <c r="VYY86" s="165"/>
      <c r="VYZ86" s="165"/>
      <c r="VZA86" s="165"/>
      <c r="VZB86" s="165"/>
      <c r="VZC86" s="165"/>
      <c r="VZD86" s="165"/>
      <c r="VZE86" s="165"/>
      <c r="VZF86" s="165"/>
      <c r="VZG86" s="165"/>
      <c r="VZH86" s="165"/>
      <c r="VZI86" s="165"/>
      <c r="VZJ86" s="165"/>
      <c r="VZK86" s="165"/>
      <c r="VZL86" s="165"/>
      <c r="VZM86" s="165"/>
      <c r="VZN86" s="165"/>
      <c r="VZO86" s="165"/>
      <c r="VZP86" s="165"/>
      <c r="VZQ86" s="165"/>
      <c r="VZR86" s="165"/>
      <c r="VZS86" s="165"/>
      <c r="VZT86" s="165"/>
      <c r="VZU86" s="165"/>
      <c r="VZV86" s="165"/>
      <c r="VZW86" s="165"/>
      <c r="VZX86" s="165"/>
      <c r="VZY86" s="165"/>
      <c r="VZZ86" s="165"/>
      <c r="WAA86" s="165"/>
      <c r="WAB86" s="165"/>
      <c r="WAC86" s="165"/>
      <c r="WAD86" s="165"/>
      <c r="WAE86" s="165"/>
      <c r="WAF86" s="165"/>
      <c r="WAG86" s="165"/>
      <c r="WAH86" s="165"/>
      <c r="WAI86" s="165"/>
      <c r="WAJ86" s="165"/>
      <c r="WAK86" s="165"/>
      <c r="WAL86" s="165"/>
      <c r="WAM86" s="165"/>
      <c r="WAN86" s="165"/>
      <c r="WAO86" s="165"/>
      <c r="WAP86" s="165"/>
      <c r="WAQ86" s="165"/>
      <c r="WAR86" s="165"/>
      <c r="WAS86" s="165"/>
      <c r="WAT86" s="165"/>
      <c r="WAU86" s="165"/>
      <c r="WAV86" s="165"/>
      <c r="WAW86" s="165"/>
      <c r="WAX86" s="165"/>
      <c r="WAY86" s="165"/>
      <c r="WAZ86" s="165"/>
      <c r="WBA86" s="165"/>
      <c r="WBB86" s="165"/>
      <c r="WBC86" s="165"/>
      <c r="WBD86" s="165"/>
      <c r="WBE86" s="165"/>
      <c r="WBF86" s="165"/>
      <c r="WBG86" s="165"/>
      <c r="WBH86" s="165"/>
      <c r="WBI86" s="165"/>
      <c r="WBJ86" s="165"/>
      <c r="WBK86" s="165"/>
      <c r="WBL86" s="165"/>
      <c r="WBM86" s="165"/>
      <c r="WBN86" s="165"/>
      <c r="WBO86" s="165"/>
      <c r="WBP86" s="165"/>
      <c r="WBQ86" s="165"/>
      <c r="WBR86" s="165"/>
      <c r="WBS86" s="165"/>
      <c r="WBT86" s="165"/>
      <c r="WBU86" s="165"/>
      <c r="WBV86" s="165"/>
      <c r="WBW86" s="165"/>
      <c r="WBX86" s="165"/>
      <c r="WBY86" s="165"/>
      <c r="WBZ86" s="165"/>
      <c r="WCA86" s="165"/>
      <c r="WCB86" s="165"/>
      <c r="WCC86" s="165"/>
      <c r="WCD86" s="165"/>
      <c r="WCE86" s="165"/>
      <c r="WCF86" s="165"/>
      <c r="WCG86" s="165"/>
      <c r="WCH86" s="165"/>
      <c r="WCI86" s="165"/>
      <c r="WCJ86" s="165"/>
      <c r="WCK86" s="165"/>
      <c r="WCL86" s="165"/>
      <c r="WCM86" s="165"/>
      <c r="WCN86" s="165"/>
      <c r="WCO86" s="165"/>
      <c r="WCP86" s="165"/>
      <c r="WCQ86" s="165"/>
      <c r="WCR86" s="165"/>
      <c r="WCS86" s="165"/>
      <c r="WCT86" s="165"/>
      <c r="WCU86" s="165"/>
      <c r="WCV86" s="165"/>
      <c r="WCW86" s="165"/>
      <c r="WCX86" s="165"/>
      <c r="WCY86" s="165"/>
      <c r="WCZ86" s="165"/>
      <c r="WDA86" s="165"/>
      <c r="WDB86" s="165"/>
      <c r="WDC86" s="165"/>
      <c r="WDD86" s="165"/>
      <c r="WDE86" s="165"/>
      <c r="WDF86" s="165"/>
      <c r="WDG86" s="165"/>
      <c r="WDH86" s="165"/>
      <c r="WDI86" s="165"/>
      <c r="WDJ86" s="165"/>
      <c r="WDK86" s="165"/>
      <c r="WDL86" s="165"/>
      <c r="WDM86" s="165"/>
      <c r="WDN86" s="165"/>
      <c r="WDO86" s="165"/>
      <c r="WDP86" s="165"/>
      <c r="WDQ86" s="165"/>
      <c r="WDR86" s="165"/>
      <c r="WDS86" s="165"/>
      <c r="WDT86" s="165"/>
      <c r="WDU86" s="165"/>
      <c r="WDV86" s="165"/>
      <c r="WDW86" s="165"/>
      <c r="WDX86" s="165"/>
      <c r="WDY86" s="165"/>
      <c r="WDZ86" s="165"/>
      <c r="WEA86" s="165"/>
      <c r="WEB86" s="165"/>
      <c r="WEC86" s="165"/>
      <c r="WED86" s="165"/>
      <c r="WEE86" s="165"/>
      <c r="WEF86" s="165"/>
      <c r="WEG86" s="165"/>
      <c r="WEH86" s="165"/>
      <c r="WEI86" s="165"/>
      <c r="WEJ86" s="165"/>
      <c r="WEK86" s="165"/>
      <c r="WEL86" s="165"/>
      <c r="WEM86" s="165"/>
      <c r="WEN86" s="165"/>
      <c r="WEO86" s="165"/>
      <c r="WEP86" s="165"/>
      <c r="WEQ86" s="165"/>
      <c r="WER86" s="165"/>
      <c r="WES86" s="165"/>
      <c r="WET86" s="165"/>
      <c r="WEU86" s="165"/>
      <c r="WEV86" s="165"/>
      <c r="WEW86" s="165"/>
      <c r="WEX86" s="165"/>
      <c r="WEY86" s="165"/>
      <c r="WEZ86" s="165"/>
      <c r="WFA86" s="165"/>
      <c r="WFB86" s="165"/>
      <c r="WFC86" s="165"/>
      <c r="WFD86" s="165"/>
      <c r="WFE86" s="165"/>
      <c r="WFF86" s="165"/>
      <c r="WFG86" s="165"/>
      <c r="WFH86" s="165"/>
      <c r="WFI86" s="165"/>
      <c r="WFJ86" s="165"/>
      <c r="WFK86" s="165"/>
      <c r="WFL86" s="165"/>
      <c r="WFM86" s="165"/>
      <c r="WFN86" s="165"/>
      <c r="WFO86" s="165"/>
      <c r="WFP86" s="165"/>
      <c r="WFQ86" s="165"/>
      <c r="WFR86" s="165"/>
      <c r="WFS86" s="165"/>
      <c r="WFT86" s="165"/>
      <c r="WFU86" s="165"/>
      <c r="WFV86" s="165"/>
      <c r="WFW86" s="165"/>
      <c r="WFX86" s="165"/>
      <c r="WFY86" s="165"/>
      <c r="WFZ86" s="165"/>
      <c r="WGA86" s="165"/>
      <c r="WGB86" s="165"/>
      <c r="WGC86" s="165"/>
      <c r="WGD86" s="165"/>
      <c r="WGE86" s="165"/>
      <c r="WGF86" s="165"/>
      <c r="WGG86" s="165"/>
      <c r="WGH86" s="165"/>
      <c r="WGI86" s="165"/>
      <c r="WGJ86" s="165"/>
      <c r="WGK86" s="165"/>
      <c r="WGL86" s="165"/>
      <c r="WGM86" s="165"/>
      <c r="WGN86" s="165"/>
      <c r="WGO86" s="165"/>
      <c r="WGP86" s="165"/>
      <c r="WGQ86" s="165"/>
      <c r="WGR86" s="165"/>
      <c r="WGS86" s="165"/>
      <c r="WGT86" s="165"/>
      <c r="WGU86" s="165"/>
      <c r="WGV86" s="165"/>
      <c r="WGW86" s="165"/>
      <c r="WGX86" s="165"/>
      <c r="WGY86" s="165"/>
      <c r="WGZ86" s="165"/>
      <c r="WHA86" s="165"/>
      <c r="WHB86" s="165"/>
      <c r="WHC86" s="165"/>
      <c r="WHD86" s="165"/>
      <c r="WHE86" s="165"/>
      <c r="WHF86" s="165"/>
      <c r="WHG86" s="165"/>
      <c r="WHH86" s="165"/>
      <c r="WHI86" s="165"/>
      <c r="WHJ86" s="165"/>
      <c r="WHK86" s="165"/>
      <c r="WHL86" s="165"/>
      <c r="WHM86" s="165"/>
      <c r="WHN86" s="165"/>
      <c r="WHO86" s="165"/>
      <c r="WHP86" s="165"/>
      <c r="WHQ86" s="165"/>
      <c r="WHR86" s="165"/>
      <c r="WHS86" s="165"/>
      <c r="WHT86" s="165"/>
      <c r="WHU86" s="165"/>
      <c r="WHV86" s="165"/>
      <c r="WHW86" s="165"/>
      <c r="WHX86" s="165"/>
      <c r="WHY86" s="165"/>
      <c r="WHZ86" s="165"/>
      <c r="WIA86" s="165"/>
      <c r="WIB86" s="165"/>
      <c r="WIC86" s="165"/>
      <c r="WID86" s="165"/>
      <c r="WIE86" s="165"/>
      <c r="WIF86" s="165"/>
      <c r="WIG86" s="165"/>
      <c r="WIH86" s="165"/>
      <c r="WII86" s="165"/>
      <c r="WIJ86" s="165"/>
      <c r="WIK86" s="165"/>
      <c r="WIL86" s="165"/>
      <c r="WIM86" s="165"/>
      <c r="WIN86" s="165"/>
      <c r="WIO86" s="165"/>
      <c r="WIP86" s="165"/>
      <c r="WIQ86" s="165"/>
      <c r="WIR86" s="165"/>
      <c r="WIS86" s="165"/>
      <c r="WIT86" s="165"/>
      <c r="WIU86" s="165"/>
      <c r="WIV86" s="165"/>
      <c r="WIW86" s="165"/>
      <c r="WIX86" s="165"/>
      <c r="WIY86" s="165"/>
      <c r="WIZ86" s="165"/>
      <c r="WJA86" s="165"/>
      <c r="WJB86" s="165"/>
      <c r="WJC86" s="165"/>
      <c r="WJD86" s="165"/>
      <c r="WJE86" s="165"/>
      <c r="WJF86" s="165"/>
      <c r="WJG86" s="165"/>
      <c r="WJH86" s="165"/>
      <c r="WJI86" s="165"/>
      <c r="WJJ86" s="165"/>
      <c r="WJK86" s="165"/>
      <c r="WJL86" s="165"/>
      <c r="WJM86" s="165"/>
      <c r="WJN86" s="165"/>
      <c r="WJO86" s="165"/>
      <c r="WJP86" s="165"/>
      <c r="WJQ86" s="165"/>
      <c r="WJR86" s="165"/>
      <c r="WJS86" s="165"/>
      <c r="WJT86" s="165"/>
      <c r="WJU86" s="165"/>
      <c r="WJV86" s="165"/>
      <c r="WJW86" s="165"/>
      <c r="WJX86" s="165"/>
      <c r="WJY86" s="165"/>
      <c r="WJZ86" s="165"/>
      <c r="WKA86" s="165"/>
      <c r="WKB86" s="165"/>
      <c r="WKC86" s="165"/>
      <c r="WKD86" s="165"/>
      <c r="WKE86" s="165"/>
      <c r="WKF86" s="165"/>
      <c r="WKG86" s="165"/>
      <c r="WKH86" s="165"/>
      <c r="WKI86" s="165"/>
      <c r="WKJ86" s="165"/>
      <c r="WKK86" s="165"/>
      <c r="WKL86" s="165"/>
      <c r="WKM86" s="165"/>
      <c r="WKN86" s="165"/>
      <c r="WKO86" s="165"/>
      <c r="WKP86" s="165"/>
      <c r="WKQ86" s="165"/>
      <c r="WKR86" s="165"/>
      <c r="WKS86" s="165"/>
      <c r="WKT86" s="165"/>
      <c r="WKU86" s="165"/>
      <c r="WKV86" s="165"/>
      <c r="WKW86" s="165"/>
      <c r="WKX86" s="165"/>
      <c r="WKY86" s="165"/>
      <c r="WKZ86" s="165"/>
      <c r="WLA86" s="165"/>
      <c r="WLB86" s="165"/>
      <c r="WLC86" s="165"/>
      <c r="WLD86" s="165"/>
      <c r="WLE86" s="165"/>
      <c r="WLF86" s="165"/>
      <c r="WLG86" s="165"/>
      <c r="WLH86" s="165"/>
      <c r="WLI86" s="165"/>
      <c r="WLJ86" s="165"/>
      <c r="WLK86" s="165"/>
      <c r="WLL86" s="165"/>
      <c r="WLM86" s="165"/>
      <c r="WLN86" s="165"/>
      <c r="WLO86" s="165"/>
      <c r="WLP86" s="165"/>
      <c r="WLQ86" s="165"/>
      <c r="WLR86" s="165"/>
      <c r="WLS86" s="165"/>
      <c r="WLT86" s="165"/>
      <c r="WLU86" s="165"/>
      <c r="WLV86" s="165"/>
      <c r="WLW86" s="165"/>
      <c r="WLX86" s="165"/>
      <c r="WLY86" s="165"/>
      <c r="WLZ86" s="165"/>
      <c r="WMA86" s="165"/>
      <c r="WMB86" s="165"/>
      <c r="WMC86" s="165"/>
      <c r="WMD86" s="165"/>
      <c r="WME86" s="165"/>
      <c r="WMF86" s="165"/>
      <c r="WMG86" s="165"/>
      <c r="WMH86" s="165"/>
      <c r="WMI86" s="165"/>
      <c r="WMJ86" s="165"/>
      <c r="WMK86" s="165"/>
      <c r="WML86" s="165"/>
      <c r="WMM86" s="165"/>
      <c r="WMN86" s="165"/>
      <c r="WMO86" s="165"/>
      <c r="WMP86" s="165"/>
      <c r="WMQ86" s="165"/>
      <c r="WMR86" s="165"/>
      <c r="WMS86" s="165"/>
      <c r="WMT86" s="165"/>
      <c r="WMU86" s="165"/>
      <c r="WMV86" s="165"/>
      <c r="WMW86" s="165"/>
      <c r="WMX86" s="165"/>
      <c r="WMY86" s="165"/>
      <c r="WMZ86" s="165"/>
      <c r="WNA86" s="165"/>
      <c r="WNB86" s="165"/>
      <c r="WNC86" s="165"/>
      <c r="WND86" s="165"/>
      <c r="WNE86" s="165"/>
      <c r="WNF86" s="165"/>
      <c r="WNG86" s="165"/>
      <c r="WNH86" s="165"/>
      <c r="WNI86" s="165"/>
      <c r="WNJ86" s="165"/>
      <c r="WNK86" s="165"/>
      <c r="WNL86" s="165"/>
      <c r="WNM86" s="165"/>
      <c r="WNN86" s="165"/>
      <c r="WNO86" s="165"/>
      <c r="WNP86" s="165"/>
      <c r="WNQ86" s="165"/>
      <c r="WNR86" s="165"/>
      <c r="WNS86" s="165"/>
      <c r="WNT86" s="165"/>
      <c r="WNU86" s="165"/>
      <c r="WNV86" s="165"/>
      <c r="WNW86" s="165"/>
      <c r="WNX86" s="165"/>
      <c r="WNY86" s="165"/>
      <c r="WNZ86" s="165"/>
      <c r="WOA86" s="165"/>
      <c r="WOB86" s="165"/>
      <c r="WOC86" s="165"/>
      <c r="WOD86" s="165"/>
      <c r="WOE86" s="165"/>
      <c r="WOF86" s="165"/>
      <c r="WOG86" s="165"/>
      <c r="WOH86" s="165"/>
      <c r="WOI86" s="165"/>
      <c r="WOJ86" s="165"/>
      <c r="WOK86" s="165"/>
      <c r="WOL86" s="165"/>
      <c r="WOM86" s="165"/>
      <c r="WON86" s="165"/>
      <c r="WOO86" s="165"/>
      <c r="WOP86" s="165"/>
      <c r="WOQ86" s="165"/>
      <c r="WOR86" s="165"/>
      <c r="WOS86" s="165"/>
      <c r="WOT86" s="165"/>
      <c r="WOU86" s="165"/>
      <c r="WOV86" s="165"/>
      <c r="WOW86" s="165"/>
      <c r="WOX86" s="165"/>
      <c r="WOY86" s="165"/>
      <c r="WOZ86" s="165"/>
      <c r="WPA86" s="165"/>
      <c r="WPB86" s="165"/>
      <c r="WPC86" s="165"/>
      <c r="WPD86" s="165"/>
      <c r="WPE86" s="165"/>
      <c r="WPF86" s="165"/>
      <c r="WPG86" s="165"/>
      <c r="WPH86" s="165"/>
      <c r="WPI86" s="165"/>
      <c r="WPJ86" s="165"/>
      <c r="WPK86" s="165"/>
      <c r="WPL86" s="165"/>
      <c r="WPM86" s="165"/>
      <c r="WPN86" s="165"/>
      <c r="WPO86" s="165"/>
      <c r="WPP86" s="165"/>
      <c r="WPQ86" s="165"/>
      <c r="WPR86" s="165"/>
      <c r="WPS86" s="165"/>
      <c r="WPT86" s="165"/>
      <c r="WPU86" s="165"/>
      <c r="WPV86" s="165"/>
      <c r="WPW86" s="165"/>
      <c r="WPX86" s="165"/>
      <c r="WPY86" s="165"/>
      <c r="WPZ86" s="165"/>
      <c r="WQA86" s="165"/>
      <c r="WQB86" s="165"/>
      <c r="WQC86" s="165"/>
      <c r="WQD86" s="165"/>
      <c r="WQE86" s="165"/>
      <c r="WQF86" s="165"/>
      <c r="WQG86" s="165"/>
      <c r="WQH86" s="165"/>
      <c r="WQI86" s="165"/>
      <c r="WQJ86" s="165"/>
      <c r="WQK86" s="165"/>
      <c r="WQL86" s="165"/>
      <c r="WQM86" s="165"/>
      <c r="WQN86" s="165"/>
      <c r="WQO86" s="165"/>
      <c r="WQP86" s="165"/>
      <c r="WQQ86" s="165"/>
      <c r="WQR86" s="165"/>
      <c r="WQS86" s="165"/>
      <c r="WQT86" s="165"/>
      <c r="WQU86" s="165"/>
      <c r="WQV86" s="165"/>
      <c r="WQW86" s="165"/>
      <c r="WQX86" s="165"/>
      <c r="WQY86" s="165"/>
      <c r="WQZ86" s="165"/>
      <c r="WRA86" s="165"/>
      <c r="WRB86" s="165"/>
      <c r="WRC86" s="165"/>
      <c r="WRD86" s="165"/>
      <c r="WRE86" s="165"/>
      <c r="WRF86" s="165"/>
      <c r="WRG86" s="165"/>
      <c r="WRH86" s="165"/>
      <c r="WRI86" s="165"/>
      <c r="WRJ86" s="165"/>
      <c r="WRK86" s="165"/>
      <c r="WRL86" s="165"/>
      <c r="WRM86" s="165"/>
      <c r="WRN86" s="165"/>
      <c r="WRO86" s="165"/>
      <c r="WRP86" s="165"/>
      <c r="WRQ86" s="165"/>
      <c r="WRR86" s="165"/>
      <c r="WRS86" s="165"/>
      <c r="WRT86" s="165"/>
      <c r="WRU86" s="165"/>
      <c r="WRV86" s="165"/>
      <c r="WRW86" s="165"/>
      <c r="WRX86" s="165"/>
      <c r="WRY86" s="165"/>
      <c r="WRZ86" s="165"/>
      <c r="WSA86" s="165"/>
      <c r="WSB86" s="165"/>
      <c r="WSC86" s="165"/>
      <c r="WSD86" s="165"/>
      <c r="WSE86" s="165"/>
      <c r="WSF86" s="165"/>
      <c r="WSG86" s="165"/>
      <c r="WSH86" s="165"/>
      <c r="WSI86" s="165"/>
      <c r="WSJ86" s="165"/>
      <c r="WSK86" s="165"/>
      <c r="WSL86" s="165"/>
      <c r="WSM86" s="165"/>
      <c r="WSN86" s="165"/>
      <c r="WSO86" s="165"/>
      <c r="WSP86" s="165"/>
      <c r="WSQ86" s="165"/>
      <c r="WSR86" s="165"/>
      <c r="WSS86" s="165"/>
      <c r="WST86" s="165"/>
      <c r="WSU86" s="165"/>
      <c r="WSV86" s="165"/>
      <c r="WSW86" s="165"/>
      <c r="WSX86" s="165"/>
      <c r="WSY86" s="165"/>
      <c r="WSZ86" s="165"/>
      <c r="WTA86" s="165"/>
      <c r="WTB86" s="165"/>
      <c r="WTC86" s="165"/>
      <c r="WTD86" s="165"/>
      <c r="WTE86" s="165"/>
      <c r="WTF86" s="165"/>
      <c r="WTG86" s="165"/>
      <c r="WTH86" s="165"/>
      <c r="WTI86" s="165"/>
      <c r="WTJ86" s="165"/>
      <c r="WTK86" s="165"/>
      <c r="WTL86" s="165"/>
      <c r="WTM86" s="165"/>
      <c r="WTN86" s="165"/>
      <c r="WTO86" s="165"/>
      <c r="WTP86" s="165"/>
      <c r="WTQ86" s="165"/>
      <c r="WTR86" s="165"/>
      <c r="WTS86" s="165"/>
      <c r="WTT86" s="165"/>
      <c r="WTU86" s="165"/>
      <c r="WTV86" s="165"/>
      <c r="WTW86" s="165"/>
      <c r="WTX86" s="165"/>
      <c r="WTY86" s="165"/>
      <c r="WTZ86" s="165"/>
      <c r="WUA86" s="165"/>
      <c r="WUB86" s="165"/>
      <c r="WUC86" s="165"/>
      <c r="WUD86" s="165"/>
      <c r="WUE86" s="165"/>
      <c r="WUF86" s="165"/>
      <c r="WUG86" s="165"/>
      <c r="WUH86" s="165"/>
      <c r="WUI86" s="165"/>
      <c r="WUJ86" s="165"/>
      <c r="WUK86" s="165"/>
      <c r="WUL86" s="165"/>
      <c r="WUM86" s="165"/>
      <c r="WUN86" s="165"/>
      <c r="WUO86" s="165"/>
      <c r="WUP86" s="165"/>
      <c r="WUQ86" s="165"/>
      <c r="WUR86" s="165"/>
      <c r="WUS86" s="165"/>
      <c r="WUT86" s="165"/>
      <c r="WUU86" s="165"/>
      <c r="WUV86" s="165"/>
      <c r="WUW86" s="165"/>
      <c r="WUX86" s="165"/>
      <c r="WUY86" s="165"/>
      <c r="WUZ86" s="165"/>
      <c r="WVA86" s="165"/>
      <c r="WVB86" s="165"/>
      <c r="WVC86" s="165"/>
      <c r="WVD86" s="165"/>
      <c r="WVE86" s="165"/>
      <c r="WVF86" s="165"/>
      <c r="WVG86" s="165"/>
      <c r="WVH86" s="165"/>
      <c r="WVI86" s="165"/>
      <c r="WVJ86" s="165"/>
      <c r="WVK86" s="165"/>
      <c r="WVL86" s="165"/>
      <c r="WVM86" s="165"/>
      <c r="WVN86" s="165"/>
      <c r="WVO86" s="165"/>
      <c r="WVP86" s="165"/>
      <c r="WVQ86" s="165"/>
      <c r="WVR86" s="165"/>
      <c r="WVS86" s="165"/>
      <c r="WVT86" s="165"/>
      <c r="WVU86" s="165"/>
      <c r="WVV86" s="165"/>
      <c r="WVW86" s="165"/>
      <c r="WVX86" s="165"/>
      <c r="WVY86" s="165"/>
      <c r="WVZ86" s="165"/>
      <c r="WWA86" s="165"/>
      <c r="WWB86" s="165"/>
      <c r="WWC86" s="165"/>
      <c r="WWD86" s="165"/>
      <c r="WWE86" s="165"/>
      <c r="WWF86" s="165"/>
      <c r="WWG86" s="165"/>
      <c r="WWH86" s="165"/>
      <c r="WWI86" s="165"/>
      <c r="WWJ86" s="165"/>
      <c r="WWK86" s="165"/>
      <c r="WWL86" s="165"/>
      <c r="WWM86" s="165"/>
      <c r="WWN86" s="165"/>
      <c r="WWO86" s="165"/>
      <c r="WWP86" s="165"/>
      <c r="WWQ86" s="165"/>
      <c r="WWR86" s="165"/>
      <c r="WWS86" s="165"/>
      <c r="WWT86" s="165"/>
      <c r="WWU86" s="165"/>
      <c r="WWV86" s="165"/>
      <c r="WWW86" s="165"/>
      <c r="WWX86" s="165"/>
      <c r="WWY86" s="165"/>
      <c r="WWZ86" s="165"/>
      <c r="WXA86" s="165"/>
      <c r="WXB86" s="165"/>
      <c r="WXC86" s="165"/>
      <c r="WXD86" s="165"/>
      <c r="WXE86" s="165"/>
      <c r="WXF86" s="165"/>
      <c r="WXG86" s="165"/>
      <c r="WXH86" s="165"/>
      <c r="WXI86" s="165"/>
      <c r="WXJ86" s="165"/>
      <c r="WXK86" s="165"/>
      <c r="WXL86" s="165"/>
      <c r="WXM86" s="165"/>
      <c r="WXN86" s="165"/>
      <c r="WXO86" s="165"/>
      <c r="WXP86" s="165"/>
      <c r="WXQ86" s="165"/>
      <c r="WXR86" s="165"/>
      <c r="WXS86" s="165"/>
      <c r="WXT86" s="165"/>
      <c r="WXU86" s="165"/>
      <c r="WXV86" s="165"/>
      <c r="WXW86" s="165"/>
      <c r="WXX86" s="165"/>
      <c r="WXY86" s="165"/>
      <c r="WXZ86" s="165"/>
      <c r="WYA86" s="165"/>
      <c r="WYB86" s="165"/>
      <c r="WYC86" s="165"/>
      <c r="WYD86" s="165"/>
      <c r="WYE86" s="165"/>
      <c r="WYF86" s="165"/>
      <c r="WYG86" s="165"/>
      <c r="WYH86" s="165"/>
      <c r="WYI86" s="165"/>
      <c r="WYJ86" s="165"/>
      <c r="WYK86" s="165"/>
      <c r="WYL86" s="165"/>
      <c r="WYM86" s="165"/>
      <c r="WYN86" s="165"/>
      <c r="WYO86" s="165"/>
      <c r="WYP86" s="165"/>
      <c r="WYQ86" s="165"/>
      <c r="WYR86" s="165"/>
      <c r="WYS86" s="165"/>
      <c r="WYT86" s="165"/>
      <c r="WYU86" s="165"/>
      <c r="WYV86" s="165"/>
      <c r="WYW86" s="165"/>
      <c r="WYX86" s="165"/>
      <c r="WYY86" s="165"/>
      <c r="WYZ86" s="165"/>
      <c r="WZA86" s="165"/>
      <c r="WZB86" s="165"/>
      <c r="WZC86" s="165"/>
      <c r="WZD86" s="165"/>
      <c r="WZE86" s="165"/>
      <c r="WZF86" s="165"/>
      <c r="WZG86" s="165"/>
      <c r="WZH86" s="165"/>
      <c r="WZI86" s="165"/>
      <c r="WZJ86" s="165"/>
      <c r="WZK86" s="165"/>
      <c r="WZL86" s="165"/>
      <c r="WZM86" s="165"/>
      <c r="WZN86" s="165"/>
      <c r="WZO86" s="165"/>
      <c r="WZP86" s="165"/>
      <c r="WZQ86" s="165"/>
      <c r="WZR86" s="165"/>
      <c r="WZS86" s="165"/>
      <c r="WZT86" s="165"/>
      <c r="WZU86" s="165"/>
      <c r="WZV86" s="165"/>
      <c r="WZW86" s="165"/>
      <c r="WZX86" s="165"/>
      <c r="WZY86" s="165"/>
      <c r="WZZ86" s="165"/>
      <c r="XAA86" s="165"/>
      <c r="XAB86" s="165"/>
      <c r="XAC86" s="165"/>
      <c r="XAD86" s="165"/>
      <c r="XAE86" s="165"/>
      <c r="XAF86" s="165"/>
      <c r="XAG86" s="165"/>
      <c r="XAH86" s="165"/>
      <c r="XAI86" s="165"/>
      <c r="XAJ86" s="165"/>
      <c r="XAK86" s="165"/>
      <c r="XAL86" s="165"/>
      <c r="XAM86" s="165"/>
      <c r="XAN86" s="165"/>
      <c r="XAO86" s="165"/>
      <c r="XAP86" s="165"/>
      <c r="XAQ86" s="165"/>
      <c r="XAR86" s="165"/>
      <c r="XAS86" s="165"/>
      <c r="XAT86" s="165"/>
      <c r="XAU86" s="165"/>
      <c r="XAV86" s="165"/>
      <c r="XAW86" s="165"/>
      <c r="XAX86" s="165"/>
      <c r="XAY86" s="165"/>
      <c r="XAZ86" s="165"/>
      <c r="XBA86" s="165"/>
      <c r="XBB86" s="165"/>
      <c r="XBC86" s="165"/>
      <c r="XBD86" s="165"/>
      <c r="XBE86" s="165"/>
      <c r="XBF86" s="165"/>
      <c r="XBG86" s="165"/>
      <c r="XBH86" s="165"/>
      <c r="XBI86" s="165"/>
      <c r="XBJ86" s="165"/>
      <c r="XBK86" s="165"/>
      <c r="XBL86" s="165"/>
      <c r="XBM86" s="165"/>
      <c r="XBN86" s="165"/>
      <c r="XBO86" s="165"/>
      <c r="XBP86" s="165"/>
      <c r="XBQ86" s="165"/>
      <c r="XBR86" s="165"/>
      <c r="XBS86" s="165"/>
      <c r="XBT86" s="165"/>
      <c r="XBU86" s="165"/>
      <c r="XBV86" s="165"/>
      <c r="XBW86" s="165"/>
      <c r="XBX86" s="165"/>
      <c r="XBY86" s="165"/>
      <c r="XBZ86" s="165"/>
      <c r="XCA86" s="165"/>
      <c r="XCB86" s="165"/>
      <c r="XCC86" s="165"/>
      <c r="XCD86" s="165"/>
      <c r="XCE86" s="165"/>
      <c r="XCF86" s="165"/>
      <c r="XCG86" s="165"/>
      <c r="XCH86" s="165"/>
      <c r="XCI86" s="165"/>
      <c r="XCJ86" s="165"/>
      <c r="XCK86" s="165"/>
      <c r="XCL86" s="165"/>
      <c r="XCM86" s="165"/>
      <c r="XCN86" s="165"/>
      <c r="XCO86" s="165"/>
      <c r="XCP86" s="165"/>
      <c r="XCQ86" s="165"/>
      <c r="XCR86" s="165"/>
      <c r="XCS86" s="165"/>
      <c r="XCT86" s="165"/>
      <c r="XCU86" s="165"/>
      <c r="XCV86" s="165"/>
      <c r="XCW86" s="165"/>
      <c r="XCX86" s="165"/>
      <c r="XCY86" s="165"/>
      <c r="XCZ86" s="165"/>
      <c r="XDA86" s="165"/>
      <c r="XDB86" s="165"/>
      <c r="XDC86" s="165"/>
      <c r="XDD86" s="165"/>
      <c r="XDE86" s="165"/>
      <c r="XDF86" s="165"/>
      <c r="XDG86" s="165"/>
      <c r="XDH86" s="165"/>
      <c r="XDI86" s="165"/>
      <c r="XDJ86" s="165"/>
      <c r="XDK86" s="165"/>
      <c r="XDL86" s="165"/>
      <c r="XDM86" s="165"/>
      <c r="XDN86" s="165"/>
      <c r="XDO86" s="165"/>
      <c r="XDP86" s="165"/>
      <c r="XDQ86" s="165"/>
      <c r="XDR86" s="165"/>
      <c r="XDS86" s="165"/>
      <c r="XDT86" s="165"/>
      <c r="XDU86" s="165"/>
      <c r="XDV86" s="165"/>
      <c r="XDW86" s="165"/>
      <c r="XDX86" s="165"/>
      <c r="XDY86" s="165"/>
      <c r="XDZ86" s="165"/>
      <c r="XEA86" s="165"/>
      <c r="XEB86" s="165"/>
      <c r="XEC86" s="165"/>
      <c r="XED86" s="165"/>
      <c r="XEE86" s="165"/>
      <c r="XEF86" s="165"/>
      <c r="XEG86" s="165"/>
      <c r="XEH86" s="165"/>
      <c r="XEI86" s="165"/>
      <c r="XEJ86" s="165"/>
      <c r="XEK86" s="165"/>
    </row>
    <row r="87" spans="2:16365" ht="30" customHeight="1">
      <c r="K87" s="177"/>
      <c r="L87" s="177"/>
      <c r="O87" s="177"/>
      <c r="P87" s="177"/>
      <c r="W87" s="815"/>
      <c r="X87" s="660"/>
      <c r="Y87" s="661" t="str">
        <f t="shared" si="26"/>
        <v/>
      </c>
      <c r="Z87" s="294"/>
      <c r="AA87" s="294"/>
      <c r="AB87" s="555"/>
      <c r="AC87" s="664" t="str">
        <f t="shared" si="27"/>
        <v/>
      </c>
      <c r="AD87" s="662" t="str">
        <f t="shared" si="28"/>
        <v/>
      </c>
      <c r="AE87" s="665" t="str">
        <f t="shared" si="29"/>
        <v>.</v>
      </c>
      <c r="AF87" s="1146" t="str">
        <f t="shared" si="29"/>
        <v>.</v>
      </c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  <c r="AR87" s="165"/>
      <c r="AS87" s="165"/>
      <c r="AT87" s="165"/>
      <c r="AU87" s="165"/>
      <c r="AV87" s="165"/>
      <c r="AW87" s="165"/>
      <c r="AX87" s="165"/>
      <c r="AY87" s="165"/>
      <c r="AZ87" s="165"/>
      <c r="BA87" s="165"/>
      <c r="BB87" s="165"/>
      <c r="BC87" s="165"/>
      <c r="BD87" s="165"/>
      <c r="BE87" s="165"/>
      <c r="BF87" s="165"/>
      <c r="BG87" s="165"/>
      <c r="BH87" s="165"/>
      <c r="BI87" s="165"/>
      <c r="BJ87" s="165"/>
      <c r="BK87" s="165"/>
      <c r="BL87" s="165"/>
      <c r="BM87" s="165"/>
      <c r="BN87" s="165"/>
      <c r="BO87" s="165"/>
      <c r="BP87" s="165"/>
      <c r="BQ87" s="165"/>
      <c r="BR87" s="165"/>
      <c r="BS87" s="165"/>
      <c r="BT87" s="165"/>
      <c r="BU87" s="165"/>
      <c r="BV87" s="165"/>
      <c r="BW87" s="165"/>
      <c r="BX87" s="165"/>
      <c r="BY87" s="165"/>
      <c r="BZ87" s="165"/>
      <c r="CA87" s="165"/>
      <c r="CB87" s="165"/>
      <c r="CC87" s="165"/>
      <c r="CD87" s="165"/>
      <c r="CE87" s="165"/>
      <c r="CF87" s="165"/>
      <c r="CG87" s="165"/>
      <c r="CH87" s="165"/>
      <c r="CI87" s="165"/>
      <c r="CJ87" s="165"/>
      <c r="CK87" s="165"/>
      <c r="CL87" s="165"/>
      <c r="CM87" s="165"/>
      <c r="CN87" s="165"/>
      <c r="CO87" s="165"/>
      <c r="CP87" s="165"/>
      <c r="CQ87" s="165"/>
      <c r="CR87" s="165"/>
      <c r="CS87" s="165"/>
      <c r="CT87" s="165"/>
      <c r="CU87" s="165"/>
      <c r="CV87" s="165"/>
      <c r="CW87" s="165"/>
      <c r="CX87" s="165"/>
      <c r="CY87" s="165"/>
      <c r="CZ87" s="165"/>
      <c r="DA87" s="165"/>
      <c r="DB87" s="165"/>
      <c r="DC87" s="165"/>
      <c r="DD87" s="165"/>
      <c r="DE87" s="165"/>
      <c r="DF87" s="165"/>
      <c r="DG87" s="165"/>
      <c r="DH87" s="165"/>
      <c r="DI87" s="165"/>
      <c r="DJ87" s="165"/>
      <c r="DK87" s="165"/>
      <c r="DL87" s="165"/>
      <c r="DM87" s="165"/>
      <c r="DN87" s="165"/>
      <c r="DO87" s="165"/>
      <c r="DP87" s="165"/>
      <c r="DQ87" s="165"/>
      <c r="DR87" s="165"/>
      <c r="DS87" s="165"/>
      <c r="DT87" s="165"/>
      <c r="DU87" s="165"/>
      <c r="DV87" s="165"/>
      <c r="DW87" s="165"/>
      <c r="DX87" s="165"/>
      <c r="DY87" s="165"/>
      <c r="DZ87" s="165"/>
      <c r="EA87" s="165"/>
      <c r="EB87" s="165"/>
      <c r="EC87" s="165"/>
      <c r="ED87" s="165"/>
      <c r="EE87" s="165"/>
      <c r="EF87" s="165"/>
      <c r="EG87" s="165"/>
      <c r="EH87" s="165"/>
      <c r="EI87" s="165"/>
      <c r="EJ87" s="165"/>
      <c r="EK87" s="165"/>
      <c r="EL87" s="165"/>
      <c r="EM87" s="165"/>
      <c r="EN87" s="165"/>
      <c r="EO87" s="165"/>
      <c r="EP87" s="165"/>
      <c r="EQ87" s="165"/>
      <c r="ER87" s="165"/>
      <c r="ES87" s="165"/>
      <c r="ET87" s="165"/>
      <c r="EU87" s="165"/>
      <c r="EV87" s="165"/>
      <c r="EW87" s="165"/>
      <c r="EX87" s="165"/>
      <c r="EY87" s="165"/>
      <c r="EZ87" s="165"/>
      <c r="FA87" s="165"/>
      <c r="FB87" s="165"/>
      <c r="FC87" s="165"/>
      <c r="FD87" s="165"/>
      <c r="FE87" s="165"/>
      <c r="FF87" s="165"/>
      <c r="FG87" s="165"/>
      <c r="FH87" s="165"/>
      <c r="FI87" s="165"/>
      <c r="FJ87" s="165"/>
      <c r="FK87" s="165"/>
      <c r="FL87" s="165"/>
      <c r="FM87" s="165"/>
      <c r="FN87" s="165"/>
      <c r="FO87" s="165"/>
      <c r="FP87" s="165"/>
      <c r="FQ87" s="165"/>
      <c r="FR87" s="165"/>
      <c r="FS87" s="165"/>
      <c r="FT87" s="165"/>
      <c r="FU87" s="165"/>
      <c r="FV87" s="165"/>
      <c r="FW87" s="165"/>
      <c r="FX87" s="165"/>
      <c r="FY87" s="165"/>
      <c r="FZ87" s="165"/>
      <c r="GA87" s="165"/>
      <c r="GB87" s="165"/>
      <c r="GC87" s="165"/>
      <c r="GD87" s="165"/>
      <c r="GE87" s="165"/>
      <c r="GF87" s="165"/>
      <c r="GG87" s="165"/>
      <c r="GH87" s="165"/>
      <c r="GI87" s="165"/>
      <c r="GJ87" s="165"/>
      <c r="GK87" s="165"/>
      <c r="GL87" s="165"/>
      <c r="GM87" s="165"/>
      <c r="GN87" s="165"/>
      <c r="GO87" s="165"/>
      <c r="GP87" s="165"/>
      <c r="GQ87" s="165"/>
      <c r="GR87" s="165"/>
      <c r="GS87" s="165"/>
      <c r="GT87" s="165"/>
      <c r="GU87" s="165"/>
      <c r="GV87" s="165"/>
      <c r="GW87" s="165"/>
      <c r="GX87" s="165"/>
      <c r="GY87" s="165"/>
      <c r="GZ87" s="165"/>
      <c r="HA87" s="165"/>
      <c r="HB87" s="165"/>
      <c r="HC87" s="165"/>
      <c r="HD87" s="165"/>
      <c r="HE87" s="165"/>
      <c r="HF87" s="165"/>
      <c r="HG87" s="165"/>
      <c r="HH87" s="165"/>
      <c r="HI87" s="165"/>
      <c r="HJ87" s="165"/>
      <c r="HK87" s="165"/>
      <c r="HL87" s="165"/>
      <c r="HM87" s="165"/>
      <c r="HN87" s="165"/>
      <c r="HO87" s="165"/>
      <c r="HP87" s="165"/>
      <c r="HQ87" s="165"/>
      <c r="HR87" s="165"/>
      <c r="HS87" s="165"/>
      <c r="HT87" s="165"/>
      <c r="HU87" s="165"/>
      <c r="HV87" s="165"/>
      <c r="HW87" s="165"/>
      <c r="HX87" s="165"/>
      <c r="HY87" s="165"/>
      <c r="HZ87" s="165"/>
      <c r="IA87" s="165"/>
      <c r="IB87" s="165"/>
      <c r="IC87" s="165"/>
      <c r="ID87" s="165"/>
      <c r="IE87" s="165"/>
      <c r="IF87" s="165"/>
      <c r="IG87" s="165"/>
      <c r="IH87" s="165"/>
      <c r="II87" s="165"/>
      <c r="IJ87" s="165"/>
      <c r="IK87" s="165"/>
      <c r="IL87" s="165"/>
      <c r="IM87" s="165"/>
      <c r="IN87" s="165"/>
      <c r="IO87" s="165"/>
      <c r="IP87" s="165"/>
      <c r="IQ87" s="165"/>
      <c r="IR87" s="165"/>
      <c r="IS87" s="165"/>
      <c r="IT87" s="165"/>
      <c r="IU87" s="165"/>
      <c r="IV87" s="165"/>
      <c r="IW87" s="165"/>
      <c r="IX87" s="165"/>
      <c r="IY87" s="165"/>
      <c r="IZ87" s="165"/>
      <c r="JA87" s="165"/>
      <c r="JB87" s="165"/>
      <c r="JC87" s="165"/>
      <c r="JD87" s="165"/>
      <c r="JE87" s="165"/>
      <c r="JF87" s="165"/>
      <c r="JG87" s="165"/>
      <c r="JH87" s="165"/>
      <c r="JI87" s="165"/>
      <c r="JJ87" s="165"/>
      <c r="JK87" s="165"/>
      <c r="JL87" s="165"/>
      <c r="JM87" s="165"/>
      <c r="JN87" s="165"/>
      <c r="JO87" s="165"/>
      <c r="JP87" s="165"/>
      <c r="JQ87" s="165"/>
      <c r="JR87" s="165"/>
      <c r="JS87" s="165"/>
      <c r="JT87" s="165"/>
      <c r="JU87" s="165"/>
      <c r="JV87" s="165"/>
      <c r="JW87" s="165"/>
      <c r="JX87" s="165"/>
      <c r="JY87" s="165"/>
      <c r="JZ87" s="165"/>
      <c r="KA87" s="165"/>
      <c r="KB87" s="165"/>
      <c r="KC87" s="165"/>
      <c r="KD87" s="165"/>
      <c r="KE87" s="165"/>
      <c r="KF87" s="165"/>
      <c r="KG87" s="165"/>
      <c r="KH87" s="165"/>
      <c r="KI87" s="165"/>
      <c r="KJ87" s="165"/>
      <c r="KK87" s="165"/>
      <c r="KL87" s="165"/>
      <c r="KM87" s="165"/>
      <c r="KN87" s="165"/>
      <c r="KO87" s="165"/>
      <c r="KP87" s="165"/>
      <c r="KQ87" s="165"/>
      <c r="KR87" s="165"/>
      <c r="KS87" s="165"/>
      <c r="KT87" s="165"/>
      <c r="KU87" s="165"/>
      <c r="KV87" s="165"/>
      <c r="KW87" s="165"/>
      <c r="KX87" s="165"/>
      <c r="KY87" s="165"/>
      <c r="KZ87" s="165"/>
      <c r="LA87" s="165"/>
      <c r="LB87" s="165"/>
      <c r="LC87" s="165"/>
      <c r="LD87" s="165"/>
      <c r="LE87" s="165"/>
      <c r="LF87" s="165"/>
      <c r="LG87" s="165"/>
      <c r="LH87" s="165"/>
      <c r="LI87" s="165"/>
      <c r="LJ87" s="165"/>
      <c r="LK87" s="165"/>
      <c r="LL87" s="165"/>
      <c r="LM87" s="165"/>
      <c r="LN87" s="165"/>
      <c r="LO87" s="165"/>
      <c r="LP87" s="165"/>
      <c r="LQ87" s="165"/>
      <c r="LR87" s="165"/>
      <c r="LS87" s="165"/>
      <c r="LT87" s="165"/>
      <c r="LU87" s="165"/>
      <c r="LV87" s="165"/>
      <c r="LW87" s="165"/>
      <c r="LX87" s="165"/>
      <c r="LY87" s="165"/>
      <c r="LZ87" s="165"/>
      <c r="MA87" s="165"/>
      <c r="MB87" s="165"/>
      <c r="MC87" s="165"/>
      <c r="MD87" s="165"/>
      <c r="ME87" s="165"/>
      <c r="MF87" s="165"/>
      <c r="MG87" s="165"/>
      <c r="MH87" s="165"/>
      <c r="MI87" s="165"/>
      <c r="MJ87" s="165"/>
      <c r="MK87" s="165"/>
      <c r="ML87" s="165"/>
      <c r="MM87" s="165"/>
      <c r="MN87" s="165"/>
      <c r="MO87" s="165"/>
      <c r="MP87" s="165"/>
      <c r="MQ87" s="165"/>
      <c r="MR87" s="165"/>
      <c r="MS87" s="165"/>
      <c r="MT87" s="165"/>
      <c r="MU87" s="165"/>
      <c r="MV87" s="165"/>
      <c r="MW87" s="165"/>
      <c r="MX87" s="165"/>
      <c r="MY87" s="165"/>
      <c r="MZ87" s="165"/>
      <c r="NA87" s="165"/>
      <c r="NB87" s="165"/>
      <c r="NC87" s="165"/>
      <c r="ND87" s="165"/>
      <c r="NE87" s="165"/>
      <c r="NF87" s="165"/>
      <c r="NG87" s="165"/>
      <c r="NH87" s="165"/>
      <c r="NI87" s="165"/>
      <c r="NJ87" s="165"/>
      <c r="NK87" s="165"/>
      <c r="NL87" s="165"/>
      <c r="NM87" s="165"/>
      <c r="NN87" s="165"/>
      <c r="NO87" s="165"/>
      <c r="NP87" s="165"/>
      <c r="NQ87" s="165"/>
      <c r="NR87" s="165"/>
      <c r="NS87" s="165"/>
      <c r="NT87" s="165"/>
      <c r="NU87" s="165"/>
      <c r="NV87" s="165"/>
      <c r="NW87" s="165"/>
      <c r="NX87" s="165"/>
      <c r="NY87" s="165"/>
      <c r="NZ87" s="165"/>
      <c r="OA87" s="165"/>
      <c r="OB87" s="165"/>
      <c r="OC87" s="165"/>
      <c r="OD87" s="165"/>
      <c r="OE87" s="165"/>
      <c r="OF87" s="165"/>
      <c r="OG87" s="165"/>
      <c r="OH87" s="165"/>
      <c r="OI87" s="165"/>
      <c r="OJ87" s="165"/>
      <c r="OK87" s="165"/>
      <c r="OL87" s="165"/>
      <c r="OM87" s="165"/>
      <c r="ON87" s="165"/>
      <c r="OO87" s="165"/>
      <c r="OP87" s="165"/>
      <c r="OQ87" s="165"/>
      <c r="OR87" s="165"/>
      <c r="OS87" s="165"/>
      <c r="OT87" s="165"/>
      <c r="OU87" s="165"/>
      <c r="OV87" s="165"/>
      <c r="OW87" s="165"/>
      <c r="OX87" s="165"/>
      <c r="OY87" s="165"/>
      <c r="OZ87" s="165"/>
      <c r="PA87" s="165"/>
      <c r="PB87" s="165"/>
      <c r="PC87" s="165"/>
      <c r="PD87" s="165"/>
      <c r="PE87" s="165"/>
      <c r="PF87" s="165"/>
      <c r="PG87" s="165"/>
      <c r="PH87" s="165"/>
      <c r="PI87" s="165"/>
      <c r="PJ87" s="165"/>
      <c r="PK87" s="165"/>
      <c r="PL87" s="165"/>
      <c r="PM87" s="165"/>
      <c r="PN87" s="165"/>
      <c r="PO87" s="165"/>
      <c r="PP87" s="165"/>
      <c r="PQ87" s="165"/>
      <c r="PR87" s="165"/>
      <c r="PS87" s="165"/>
      <c r="PT87" s="165"/>
      <c r="PU87" s="165"/>
      <c r="PV87" s="165"/>
      <c r="PW87" s="165"/>
      <c r="PX87" s="165"/>
      <c r="PY87" s="165"/>
      <c r="PZ87" s="165"/>
      <c r="QA87" s="165"/>
      <c r="QB87" s="165"/>
      <c r="QC87" s="165"/>
      <c r="QD87" s="165"/>
      <c r="QE87" s="165"/>
      <c r="QF87" s="165"/>
      <c r="QG87" s="165"/>
      <c r="QH87" s="165"/>
      <c r="QI87" s="165"/>
      <c r="QJ87" s="165"/>
      <c r="QK87" s="165"/>
      <c r="QL87" s="165"/>
      <c r="QM87" s="165"/>
      <c r="QN87" s="165"/>
      <c r="QO87" s="165"/>
      <c r="QP87" s="165"/>
      <c r="QQ87" s="165"/>
      <c r="QR87" s="165"/>
      <c r="QS87" s="165"/>
      <c r="QT87" s="165"/>
      <c r="QU87" s="165"/>
      <c r="QV87" s="165"/>
      <c r="QW87" s="165"/>
      <c r="QX87" s="165"/>
      <c r="QY87" s="165"/>
      <c r="QZ87" s="165"/>
      <c r="RA87" s="165"/>
      <c r="RB87" s="165"/>
      <c r="RC87" s="165"/>
      <c r="RD87" s="165"/>
      <c r="RE87" s="165"/>
      <c r="RF87" s="165"/>
      <c r="RG87" s="165"/>
      <c r="RH87" s="165"/>
      <c r="RI87" s="165"/>
      <c r="RJ87" s="165"/>
      <c r="RK87" s="165"/>
      <c r="RL87" s="165"/>
      <c r="RM87" s="165"/>
      <c r="RN87" s="165"/>
      <c r="RO87" s="165"/>
      <c r="RP87" s="165"/>
      <c r="RQ87" s="165"/>
      <c r="RR87" s="165"/>
      <c r="RS87" s="165"/>
      <c r="RT87" s="165"/>
      <c r="RU87" s="165"/>
      <c r="RV87" s="165"/>
      <c r="RW87" s="165"/>
      <c r="RX87" s="165"/>
      <c r="RY87" s="165"/>
      <c r="RZ87" s="165"/>
      <c r="SA87" s="165"/>
      <c r="SB87" s="165"/>
      <c r="SC87" s="165"/>
      <c r="SD87" s="165"/>
      <c r="SE87" s="165"/>
      <c r="SF87" s="165"/>
      <c r="SG87" s="165"/>
      <c r="SH87" s="165"/>
      <c r="SI87" s="165"/>
      <c r="SJ87" s="165"/>
      <c r="SK87" s="165"/>
      <c r="SL87" s="165"/>
      <c r="SM87" s="165"/>
      <c r="SN87" s="165"/>
      <c r="SO87" s="165"/>
      <c r="SP87" s="165"/>
      <c r="SQ87" s="165"/>
      <c r="SR87" s="165"/>
      <c r="SS87" s="165"/>
      <c r="ST87" s="165"/>
      <c r="SU87" s="165"/>
      <c r="SV87" s="165"/>
      <c r="SW87" s="165"/>
      <c r="SX87" s="165"/>
      <c r="SY87" s="165"/>
      <c r="SZ87" s="165"/>
      <c r="TA87" s="165"/>
      <c r="TB87" s="165"/>
      <c r="TC87" s="165"/>
      <c r="TD87" s="165"/>
      <c r="TE87" s="165"/>
      <c r="TF87" s="165"/>
      <c r="TG87" s="165"/>
      <c r="TH87" s="165"/>
      <c r="TI87" s="165"/>
      <c r="TJ87" s="165"/>
      <c r="TK87" s="165"/>
      <c r="TL87" s="165"/>
      <c r="TM87" s="165"/>
      <c r="TN87" s="165"/>
      <c r="TO87" s="165"/>
      <c r="TP87" s="165"/>
      <c r="TQ87" s="165"/>
      <c r="TR87" s="165"/>
      <c r="TS87" s="165"/>
      <c r="TT87" s="165"/>
      <c r="TU87" s="165"/>
      <c r="TV87" s="165"/>
      <c r="TW87" s="165"/>
      <c r="TX87" s="165"/>
      <c r="TY87" s="165"/>
      <c r="TZ87" s="165"/>
      <c r="UA87" s="165"/>
      <c r="UB87" s="165"/>
      <c r="UC87" s="165"/>
      <c r="UD87" s="165"/>
      <c r="UE87" s="165"/>
      <c r="UF87" s="165"/>
      <c r="UG87" s="165"/>
      <c r="UH87" s="165"/>
      <c r="UI87" s="165"/>
      <c r="UJ87" s="165"/>
      <c r="UK87" s="165"/>
      <c r="UL87" s="165"/>
      <c r="UM87" s="165"/>
      <c r="UN87" s="165"/>
      <c r="UO87" s="165"/>
      <c r="UP87" s="165"/>
      <c r="UQ87" s="165"/>
      <c r="UR87" s="165"/>
      <c r="US87" s="165"/>
      <c r="UT87" s="165"/>
      <c r="UU87" s="165"/>
      <c r="UV87" s="165"/>
      <c r="UW87" s="165"/>
      <c r="UX87" s="165"/>
      <c r="UY87" s="165"/>
      <c r="UZ87" s="165"/>
      <c r="VA87" s="165"/>
      <c r="VB87" s="165"/>
      <c r="VC87" s="165"/>
      <c r="VD87" s="165"/>
      <c r="VE87" s="165"/>
      <c r="VF87" s="165"/>
      <c r="VG87" s="165"/>
      <c r="VH87" s="165"/>
      <c r="VI87" s="165"/>
      <c r="VJ87" s="165"/>
      <c r="VK87" s="165"/>
      <c r="VL87" s="165"/>
      <c r="VM87" s="165"/>
      <c r="VN87" s="165"/>
      <c r="VO87" s="165"/>
      <c r="VP87" s="165"/>
      <c r="VQ87" s="165"/>
      <c r="VR87" s="165"/>
      <c r="VS87" s="165"/>
      <c r="VT87" s="165"/>
      <c r="VU87" s="165"/>
      <c r="VV87" s="165"/>
      <c r="VW87" s="165"/>
      <c r="VX87" s="165"/>
      <c r="VY87" s="165"/>
      <c r="VZ87" s="165"/>
      <c r="WA87" s="165"/>
      <c r="WB87" s="165"/>
      <c r="WC87" s="165"/>
      <c r="WD87" s="165"/>
      <c r="WE87" s="165"/>
      <c r="WF87" s="165"/>
      <c r="WG87" s="165"/>
      <c r="WH87" s="165"/>
      <c r="WI87" s="165"/>
      <c r="WJ87" s="165"/>
      <c r="WK87" s="165"/>
      <c r="WL87" s="165"/>
      <c r="WM87" s="165"/>
      <c r="WN87" s="165"/>
      <c r="WO87" s="165"/>
      <c r="WP87" s="165"/>
      <c r="WQ87" s="165"/>
      <c r="WR87" s="165"/>
      <c r="WS87" s="165"/>
      <c r="WT87" s="165"/>
      <c r="WU87" s="165"/>
      <c r="WV87" s="165"/>
      <c r="WW87" s="165"/>
      <c r="WX87" s="165"/>
      <c r="WY87" s="165"/>
      <c r="WZ87" s="165"/>
      <c r="XA87" s="165"/>
      <c r="XB87" s="165"/>
      <c r="XC87" s="165"/>
      <c r="XD87" s="165"/>
      <c r="XE87" s="165"/>
      <c r="XF87" s="165"/>
      <c r="XG87" s="165"/>
      <c r="XH87" s="165"/>
      <c r="XI87" s="165"/>
      <c r="XJ87" s="165"/>
      <c r="XK87" s="165"/>
      <c r="XL87" s="165"/>
      <c r="XM87" s="165"/>
      <c r="XN87" s="165"/>
      <c r="XO87" s="165"/>
      <c r="XP87" s="165"/>
      <c r="XQ87" s="165"/>
      <c r="XR87" s="165"/>
      <c r="XS87" s="165"/>
      <c r="XT87" s="165"/>
      <c r="XU87" s="165"/>
      <c r="XV87" s="165"/>
      <c r="XW87" s="165"/>
      <c r="XX87" s="165"/>
      <c r="XY87" s="165"/>
      <c r="XZ87" s="165"/>
      <c r="YA87" s="165"/>
      <c r="YB87" s="165"/>
      <c r="YC87" s="165"/>
      <c r="YD87" s="165"/>
      <c r="YE87" s="165"/>
      <c r="YF87" s="165"/>
      <c r="YG87" s="165"/>
      <c r="YH87" s="165"/>
      <c r="YI87" s="165"/>
      <c r="YJ87" s="165"/>
      <c r="YK87" s="165"/>
      <c r="YL87" s="165"/>
      <c r="YM87" s="165"/>
      <c r="YN87" s="165"/>
      <c r="YO87" s="165"/>
      <c r="YP87" s="165"/>
      <c r="YQ87" s="165"/>
      <c r="YR87" s="165"/>
      <c r="YS87" s="165"/>
      <c r="YT87" s="165"/>
      <c r="YU87" s="165"/>
      <c r="YV87" s="165"/>
      <c r="YW87" s="165"/>
      <c r="YX87" s="165"/>
      <c r="YY87" s="165"/>
      <c r="YZ87" s="165"/>
      <c r="ZA87" s="165"/>
      <c r="ZB87" s="165"/>
      <c r="ZC87" s="165"/>
      <c r="ZD87" s="165"/>
      <c r="ZE87" s="165"/>
      <c r="ZF87" s="165"/>
      <c r="ZG87" s="165"/>
      <c r="ZH87" s="165"/>
      <c r="ZI87" s="165"/>
      <c r="ZJ87" s="165"/>
      <c r="ZK87" s="165"/>
      <c r="ZL87" s="165"/>
      <c r="ZM87" s="165"/>
      <c r="ZN87" s="165"/>
      <c r="ZO87" s="165"/>
      <c r="ZP87" s="165"/>
      <c r="ZQ87" s="165"/>
      <c r="ZR87" s="165"/>
      <c r="ZS87" s="165"/>
      <c r="ZT87" s="165"/>
      <c r="ZU87" s="165"/>
      <c r="ZV87" s="165"/>
      <c r="ZW87" s="165"/>
      <c r="ZX87" s="165"/>
      <c r="ZY87" s="165"/>
      <c r="ZZ87" s="165"/>
      <c r="AAA87" s="165"/>
      <c r="AAB87" s="165"/>
      <c r="AAC87" s="165"/>
      <c r="AAD87" s="165"/>
      <c r="AAE87" s="165"/>
      <c r="AAF87" s="165"/>
      <c r="AAG87" s="165"/>
      <c r="AAH87" s="165"/>
      <c r="AAI87" s="165"/>
      <c r="AAJ87" s="165"/>
      <c r="AAK87" s="165"/>
      <c r="AAL87" s="165"/>
      <c r="AAM87" s="165"/>
      <c r="AAN87" s="165"/>
      <c r="AAO87" s="165"/>
      <c r="AAP87" s="165"/>
      <c r="AAQ87" s="165"/>
      <c r="AAR87" s="165"/>
      <c r="AAS87" s="165"/>
      <c r="AAT87" s="165"/>
      <c r="AAU87" s="165"/>
      <c r="AAV87" s="165"/>
      <c r="AAW87" s="165"/>
      <c r="AAX87" s="165"/>
      <c r="AAY87" s="165"/>
      <c r="AAZ87" s="165"/>
      <c r="ABA87" s="165"/>
      <c r="ABB87" s="165"/>
      <c r="ABC87" s="165"/>
      <c r="ABD87" s="165"/>
      <c r="ABE87" s="165"/>
      <c r="ABF87" s="165"/>
      <c r="ABG87" s="165"/>
      <c r="ABH87" s="165"/>
      <c r="ABI87" s="165"/>
      <c r="ABJ87" s="165"/>
      <c r="ABK87" s="165"/>
      <c r="ABL87" s="165"/>
      <c r="ABM87" s="165"/>
      <c r="ABN87" s="165"/>
      <c r="ABO87" s="165"/>
      <c r="ABP87" s="165"/>
      <c r="ABQ87" s="165"/>
      <c r="ABR87" s="165"/>
      <c r="ABS87" s="165"/>
      <c r="ABT87" s="165"/>
      <c r="ABU87" s="165"/>
      <c r="ABV87" s="165"/>
      <c r="ABW87" s="165"/>
      <c r="ABX87" s="165"/>
      <c r="ABY87" s="165"/>
      <c r="ABZ87" s="165"/>
      <c r="ACA87" s="165"/>
      <c r="ACB87" s="165"/>
      <c r="ACC87" s="165"/>
      <c r="ACD87" s="165"/>
      <c r="ACE87" s="165"/>
      <c r="ACF87" s="165"/>
      <c r="ACG87" s="165"/>
      <c r="ACH87" s="165"/>
      <c r="ACI87" s="165"/>
      <c r="ACJ87" s="165"/>
      <c r="ACK87" s="165"/>
      <c r="ACL87" s="165"/>
      <c r="ACM87" s="165"/>
      <c r="ACN87" s="165"/>
      <c r="ACO87" s="165"/>
      <c r="ACP87" s="165"/>
      <c r="ACQ87" s="165"/>
      <c r="ACR87" s="165"/>
      <c r="ACS87" s="165"/>
      <c r="ACT87" s="165"/>
      <c r="ACU87" s="165"/>
      <c r="ACV87" s="165"/>
      <c r="ACW87" s="165"/>
      <c r="ACX87" s="165"/>
      <c r="ACY87" s="165"/>
      <c r="ACZ87" s="165"/>
      <c r="ADA87" s="165"/>
      <c r="ADB87" s="165"/>
      <c r="ADC87" s="165"/>
      <c r="ADD87" s="165"/>
      <c r="ADE87" s="165"/>
      <c r="ADF87" s="165"/>
      <c r="ADG87" s="165"/>
      <c r="ADH87" s="165"/>
      <c r="ADI87" s="165"/>
      <c r="ADJ87" s="165"/>
      <c r="ADK87" s="165"/>
      <c r="ADL87" s="165"/>
      <c r="ADM87" s="165"/>
      <c r="ADN87" s="165"/>
      <c r="ADO87" s="165"/>
      <c r="ADP87" s="165"/>
      <c r="ADQ87" s="165"/>
      <c r="ADR87" s="165"/>
      <c r="ADS87" s="165"/>
      <c r="ADT87" s="165"/>
      <c r="ADU87" s="165"/>
      <c r="ADV87" s="165"/>
      <c r="ADW87" s="165"/>
      <c r="ADX87" s="165"/>
      <c r="ADY87" s="165"/>
      <c r="ADZ87" s="165"/>
      <c r="AEA87" s="165"/>
      <c r="AEB87" s="165"/>
      <c r="AEC87" s="165"/>
      <c r="AED87" s="165"/>
      <c r="AEE87" s="165"/>
      <c r="AEF87" s="165"/>
      <c r="AEG87" s="165"/>
      <c r="AEH87" s="165"/>
      <c r="AEI87" s="165"/>
      <c r="AEJ87" s="165"/>
      <c r="AEK87" s="165"/>
      <c r="AEL87" s="165"/>
      <c r="AEM87" s="165"/>
      <c r="AEN87" s="165"/>
      <c r="AEO87" s="165"/>
      <c r="AEP87" s="165"/>
      <c r="AEQ87" s="165"/>
      <c r="AER87" s="165"/>
      <c r="AES87" s="165"/>
      <c r="AET87" s="165"/>
      <c r="AEU87" s="165"/>
      <c r="AEV87" s="165"/>
      <c r="AEW87" s="165"/>
      <c r="AEX87" s="165"/>
      <c r="AEY87" s="165"/>
      <c r="AEZ87" s="165"/>
      <c r="AFA87" s="165"/>
      <c r="AFB87" s="165"/>
      <c r="AFC87" s="165"/>
      <c r="AFD87" s="165"/>
      <c r="AFE87" s="165"/>
      <c r="AFF87" s="165"/>
      <c r="AFG87" s="165"/>
      <c r="AFH87" s="165"/>
      <c r="AFI87" s="165"/>
      <c r="AFJ87" s="165"/>
      <c r="AFK87" s="165"/>
      <c r="AFL87" s="165"/>
      <c r="AFM87" s="165"/>
      <c r="AFN87" s="165"/>
      <c r="AFO87" s="165"/>
      <c r="AFP87" s="165"/>
      <c r="AFQ87" s="165"/>
      <c r="AFR87" s="165"/>
      <c r="AFS87" s="165"/>
      <c r="AFT87" s="165"/>
      <c r="AFU87" s="165"/>
      <c r="AFV87" s="165"/>
      <c r="AFW87" s="165"/>
      <c r="AFX87" s="165"/>
      <c r="AFY87" s="165"/>
      <c r="AFZ87" s="165"/>
      <c r="AGA87" s="165"/>
      <c r="AGB87" s="165"/>
      <c r="AGC87" s="165"/>
      <c r="AGD87" s="165"/>
      <c r="AGE87" s="165"/>
      <c r="AGF87" s="165"/>
      <c r="AGG87" s="165"/>
      <c r="AGH87" s="165"/>
      <c r="AGI87" s="165"/>
      <c r="AGJ87" s="165"/>
      <c r="AGK87" s="165"/>
      <c r="AGL87" s="165"/>
      <c r="AGM87" s="165"/>
      <c r="AGN87" s="165"/>
      <c r="AGO87" s="165"/>
      <c r="AGP87" s="165"/>
      <c r="AGQ87" s="165"/>
      <c r="AGR87" s="165"/>
      <c r="AGS87" s="165"/>
      <c r="AGT87" s="165"/>
      <c r="AGU87" s="165"/>
      <c r="AGV87" s="165"/>
      <c r="AGW87" s="165"/>
      <c r="AGX87" s="165"/>
      <c r="AGY87" s="165"/>
      <c r="AGZ87" s="165"/>
      <c r="AHA87" s="165"/>
      <c r="AHB87" s="165"/>
      <c r="AHC87" s="165"/>
      <c r="AHD87" s="165"/>
      <c r="AHE87" s="165"/>
      <c r="AHF87" s="165"/>
      <c r="AHG87" s="165"/>
      <c r="AHH87" s="165"/>
      <c r="AHI87" s="165"/>
      <c r="AHJ87" s="165"/>
      <c r="AHK87" s="165"/>
      <c r="AHL87" s="165"/>
      <c r="AHM87" s="165"/>
      <c r="AHN87" s="165"/>
      <c r="AHO87" s="165"/>
      <c r="AHP87" s="165"/>
      <c r="AHQ87" s="165"/>
      <c r="AHR87" s="165"/>
      <c r="AHS87" s="165"/>
      <c r="AHT87" s="165"/>
      <c r="AHU87" s="165"/>
      <c r="AHV87" s="165"/>
      <c r="AHW87" s="165"/>
      <c r="AHX87" s="165"/>
      <c r="AHY87" s="165"/>
      <c r="AHZ87" s="165"/>
      <c r="AIA87" s="165"/>
      <c r="AIB87" s="165"/>
      <c r="AIC87" s="165"/>
      <c r="AID87" s="165"/>
      <c r="AIE87" s="165"/>
      <c r="AIF87" s="165"/>
      <c r="AIG87" s="165"/>
      <c r="AIH87" s="165"/>
      <c r="AII87" s="165"/>
      <c r="AIJ87" s="165"/>
      <c r="AIK87" s="165"/>
      <c r="AIL87" s="165"/>
      <c r="AIM87" s="165"/>
      <c r="AIN87" s="165"/>
      <c r="AIO87" s="165"/>
      <c r="AIP87" s="165"/>
      <c r="AIQ87" s="165"/>
      <c r="AIR87" s="165"/>
      <c r="AIS87" s="165"/>
      <c r="AIT87" s="165"/>
      <c r="AIU87" s="165"/>
      <c r="AIV87" s="165"/>
      <c r="AIW87" s="165"/>
      <c r="AIX87" s="165"/>
      <c r="AIY87" s="165"/>
      <c r="AIZ87" s="165"/>
      <c r="AJA87" s="165"/>
      <c r="AJB87" s="165"/>
      <c r="AJC87" s="165"/>
      <c r="AJD87" s="165"/>
      <c r="AJE87" s="165"/>
      <c r="AJF87" s="165"/>
      <c r="AJG87" s="165"/>
      <c r="AJH87" s="165"/>
      <c r="AJI87" s="165"/>
      <c r="AJJ87" s="165"/>
      <c r="AJK87" s="165"/>
      <c r="AJL87" s="165"/>
      <c r="AJM87" s="165"/>
      <c r="AJN87" s="165"/>
      <c r="AJO87" s="165"/>
      <c r="AJP87" s="165"/>
      <c r="AJQ87" s="165"/>
      <c r="AJR87" s="165"/>
      <c r="AJS87" s="165"/>
      <c r="AJT87" s="165"/>
      <c r="AJU87" s="165"/>
      <c r="AJV87" s="165"/>
      <c r="AJW87" s="165"/>
      <c r="AJX87" s="165"/>
      <c r="AJY87" s="165"/>
      <c r="AJZ87" s="165"/>
      <c r="AKA87" s="165"/>
      <c r="AKB87" s="165"/>
      <c r="AKC87" s="165"/>
      <c r="AKD87" s="165"/>
      <c r="AKE87" s="165"/>
      <c r="AKF87" s="165"/>
      <c r="AKG87" s="165"/>
      <c r="AKH87" s="165"/>
      <c r="AKI87" s="165"/>
      <c r="AKJ87" s="165"/>
      <c r="AKK87" s="165"/>
      <c r="AKL87" s="165"/>
      <c r="AKM87" s="165"/>
      <c r="AKN87" s="165"/>
      <c r="AKO87" s="165"/>
      <c r="AKP87" s="165"/>
      <c r="AKQ87" s="165"/>
      <c r="AKR87" s="165"/>
      <c r="AKS87" s="165"/>
      <c r="AKT87" s="165"/>
      <c r="AKU87" s="165"/>
      <c r="AKV87" s="165"/>
      <c r="AKW87" s="165"/>
      <c r="AKX87" s="165"/>
      <c r="AKY87" s="165"/>
      <c r="AKZ87" s="165"/>
      <c r="ALA87" s="165"/>
      <c r="ALB87" s="165"/>
      <c r="ALC87" s="165"/>
      <c r="ALD87" s="165"/>
      <c r="ALE87" s="165"/>
      <c r="ALF87" s="165"/>
      <c r="ALG87" s="165"/>
      <c r="ALH87" s="165"/>
      <c r="ALI87" s="165"/>
      <c r="ALJ87" s="165"/>
      <c r="ALK87" s="165"/>
      <c r="ALL87" s="165"/>
      <c r="ALM87" s="165"/>
      <c r="ALN87" s="165"/>
      <c r="ALO87" s="165"/>
      <c r="ALP87" s="165"/>
      <c r="ALQ87" s="165"/>
      <c r="ALR87" s="165"/>
      <c r="ALS87" s="165"/>
      <c r="ALT87" s="165"/>
      <c r="ALU87" s="165"/>
      <c r="ALV87" s="165"/>
      <c r="ALW87" s="165"/>
      <c r="ALX87" s="165"/>
      <c r="ALY87" s="165"/>
      <c r="ALZ87" s="165"/>
      <c r="AMA87" s="165"/>
      <c r="AMB87" s="165"/>
      <c r="AMC87" s="165"/>
      <c r="AMD87" s="165"/>
      <c r="AME87" s="165"/>
      <c r="AMF87" s="165"/>
      <c r="AMG87" s="165"/>
      <c r="AMH87" s="165"/>
      <c r="AMI87" s="165"/>
      <c r="AMJ87" s="165"/>
      <c r="AMK87" s="165"/>
      <c r="AML87" s="165"/>
      <c r="AMM87" s="165"/>
      <c r="AMN87" s="165"/>
      <c r="AMO87" s="165"/>
      <c r="AMP87" s="165"/>
      <c r="AMQ87" s="165"/>
      <c r="AMR87" s="165"/>
      <c r="AMS87" s="165"/>
      <c r="AMT87" s="165"/>
      <c r="AMU87" s="165"/>
      <c r="AMV87" s="165"/>
      <c r="AMW87" s="165"/>
      <c r="AMX87" s="165"/>
      <c r="AMY87" s="165"/>
      <c r="AMZ87" s="165"/>
      <c r="ANA87" s="165"/>
      <c r="ANB87" s="165"/>
      <c r="ANC87" s="165"/>
      <c r="AND87" s="165"/>
      <c r="ANE87" s="165"/>
      <c r="ANF87" s="165"/>
      <c r="ANG87" s="165"/>
      <c r="ANH87" s="165"/>
      <c r="ANI87" s="165"/>
      <c r="ANJ87" s="165"/>
      <c r="ANK87" s="165"/>
      <c r="ANL87" s="165"/>
      <c r="ANM87" s="165"/>
      <c r="ANN87" s="165"/>
      <c r="ANO87" s="165"/>
      <c r="ANP87" s="165"/>
      <c r="ANQ87" s="165"/>
      <c r="ANR87" s="165"/>
      <c r="ANS87" s="165"/>
      <c r="ANT87" s="165"/>
      <c r="ANU87" s="165"/>
      <c r="ANV87" s="165"/>
      <c r="ANW87" s="165"/>
      <c r="ANX87" s="165"/>
      <c r="ANY87" s="165"/>
      <c r="ANZ87" s="165"/>
      <c r="AOA87" s="165"/>
      <c r="AOB87" s="165"/>
      <c r="AOC87" s="165"/>
      <c r="AOD87" s="165"/>
      <c r="AOE87" s="165"/>
      <c r="AOF87" s="165"/>
      <c r="AOG87" s="165"/>
      <c r="AOH87" s="165"/>
      <c r="AOI87" s="165"/>
      <c r="AOJ87" s="165"/>
      <c r="AOK87" s="165"/>
      <c r="AOL87" s="165"/>
      <c r="AOM87" s="165"/>
      <c r="AON87" s="165"/>
      <c r="AOO87" s="165"/>
      <c r="AOP87" s="165"/>
      <c r="AOQ87" s="165"/>
      <c r="AOR87" s="165"/>
      <c r="AOS87" s="165"/>
      <c r="AOT87" s="165"/>
      <c r="AOU87" s="165"/>
      <c r="AOV87" s="165"/>
      <c r="AOW87" s="165"/>
      <c r="AOX87" s="165"/>
      <c r="AOY87" s="165"/>
      <c r="AOZ87" s="165"/>
      <c r="APA87" s="165"/>
      <c r="APB87" s="165"/>
      <c r="APC87" s="165"/>
      <c r="APD87" s="165"/>
      <c r="APE87" s="165"/>
      <c r="APF87" s="165"/>
      <c r="APG87" s="165"/>
      <c r="APH87" s="165"/>
      <c r="API87" s="165"/>
      <c r="APJ87" s="165"/>
      <c r="APK87" s="165"/>
      <c r="APL87" s="165"/>
      <c r="APM87" s="165"/>
      <c r="APN87" s="165"/>
      <c r="APO87" s="165"/>
      <c r="APP87" s="165"/>
      <c r="APQ87" s="165"/>
      <c r="APR87" s="165"/>
      <c r="APS87" s="165"/>
      <c r="APT87" s="165"/>
      <c r="APU87" s="165"/>
      <c r="APV87" s="165"/>
      <c r="APW87" s="165"/>
      <c r="APX87" s="165"/>
      <c r="APY87" s="165"/>
      <c r="APZ87" s="165"/>
      <c r="AQA87" s="165"/>
      <c r="AQB87" s="165"/>
      <c r="AQC87" s="165"/>
      <c r="AQD87" s="165"/>
      <c r="AQE87" s="165"/>
      <c r="AQF87" s="165"/>
      <c r="AQG87" s="165"/>
      <c r="AQH87" s="165"/>
      <c r="AQI87" s="165"/>
      <c r="AQJ87" s="165"/>
      <c r="AQK87" s="165"/>
      <c r="AQL87" s="165"/>
      <c r="AQM87" s="165"/>
      <c r="AQN87" s="165"/>
      <c r="AQO87" s="165"/>
      <c r="AQP87" s="165"/>
      <c r="AQQ87" s="165"/>
      <c r="AQR87" s="165"/>
      <c r="AQS87" s="165"/>
      <c r="AQT87" s="165"/>
      <c r="AQU87" s="165"/>
      <c r="AQV87" s="165"/>
      <c r="AQW87" s="165"/>
      <c r="AQX87" s="165"/>
      <c r="AQY87" s="165"/>
      <c r="AQZ87" s="165"/>
      <c r="ARA87" s="165"/>
      <c r="ARB87" s="165"/>
      <c r="ARC87" s="165"/>
      <c r="ARD87" s="165"/>
      <c r="ARE87" s="165"/>
      <c r="ARF87" s="165"/>
      <c r="ARG87" s="165"/>
      <c r="ARH87" s="165"/>
      <c r="ARI87" s="165"/>
      <c r="ARJ87" s="165"/>
      <c r="ARK87" s="165"/>
      <c r="ARL87" s="165"/>
      <c r="ARM87" s="165"/>
      <c r="ARN87" s="165"/>
      <c r="ARO87" s="165"/>
      <c r="ARP87" s="165"/>
      <c r="ARQ87" s="165"/>
      <c r="ARR87" s="165"/>
      <c r="ARS87" s="165"/>
      <c r="ART87" s="165"/>
      <c r="ARU87" s="165"/>
      <c r="ARV87" s="165"/>
      <c r="ARW87" s="165"/>
      <c r="ARX87" s="165"/>
      <c r="ARY87" s="165"/>
      <c r="ARZ87" s="165"/>
      <c r="ASA87" s="165"/>
      <c r="ASB87" s="165"/>
      <c r="ASC87" s="165"/>
      <c r="ASD87" s="165"/>
      <c r="ASE87" s="165"/>
      <c r="ASF87" s="165"/>
      <c r="ASG87" s="165"/>
      <c r="ASH87" s="165"/>
      <c r="ASI87" s="165"/>
      <c r="ASJ87" s="165"/>
      <c r="ASK87" s="165"/>
      <c r="ASL87" s="165"/>
      <c r="ASM87" s="165"/>
      <c r="ASN87" s="165"/>
      <c r="ASO87" s="165"/>
      <c r="ASP87" s="165"/>
      <c r="ASQ87" s="165"/>
      <c r="ASR87" s="165"/>
      <c r="ASS87" s="165"/>
      <c r="AST87" s="165"/>
      <c r="ASU87" s="165"/>
      <c r="ASV87" s="165"/>
      <c r="ASW87" s="165"/>
      <c r="ASX87" s="165"/>
      <c r="ASY87" s="165"/>
      <c r="ASZ87" s="165"/>
      <c r="ATA87" s="165"/>
      <c r="ATB87" s="165"/>
      <c r="ATC87" s="165"/>
      <c r="ATD87" s="165"/>
      <c r="ATE87" s="165"/>
      <c r="ATF87" s="165"/>
      <c r="ATG87" s="165"/>
      <c r="ATH87" s="165"/>
      <c r="ATI87" s="165"/>
      <c r="ATJ87" s="165"/>
      <c r="ATK87" s="165"/>
      <c r="ATL87" s="165"/>
      <c r="ATM87" s="165"/>
      <c r="ATN87" s="165"/>
      <c r="ATO87" s="165"/>
      <c r="ATP87" s="165"/>
      <c r="ATQ87" s="165"/>
      <c r="ATR87" s="165"/>
      <c r="ATS87" s="165"/>
      <c r="ATT87" s="165"/>
      <c r="ATU87" s="165"/>
      <c r="ATV87" s="165"/>
      <c r="ATW87" s="165"/>
      <c r="ATX87" s="165"/>
      <c r="ATY87" s="165"/>
      <c r="ATZ87" s="165"/>
      <c r="AUA87" s="165"/>
      <c r="AUB87" s="165"/>
      <c r="AUC87" s="165"/>
      <c r="AUD87" s="165"/>
      <c r="AUE87" s="165"/>
      <c r="AUF87" s="165"/>
      <c r="AUG87" s="165"/>
      <c r="AUH87" s="165"/>
      <c r="AUI87" s="165"/>
      <c r="AUJ87" s="165"/>
      <c r="AUK87" s="165"/>
      <c r="AUL87" s="165"/>
      <c r="AUM87" s="165"/>
      <c r="AUN87" s="165"/>
      <c r="AUO87" s="165"/>
      <c r="AUP87" s="165"/>
      <c r="AUQ87" s="165"/>
      <c r="AUR87" s="165"/>
      <c r="AUS87" s="165"/>
      <c r="AUT87" s="165"/>
      <c r="AUU87" s="165"/>
      <c r="AUV87" s="165"/>
      <c r="AUW87" s="165"/>
      <c r="AUX87" s="165"/>
      <c r="AUY87" s="165"/>
      <c r="AUZ87" s="165"/>
      <c r="AVA87" s="165"/>
      <c r="AVB87" s="165"/>
      <c r="AVC87" s="165"/>
      <c r="AVD87" s="165"/>
      <c r="AVE87" s="165"/>
      <c r="AVF87" s="165"/>
      <c r="AVG87" s="165"/>
      <c r="AVH87" s="165"/>
      <c r="AVI87" s="165"/>
      <c r="AVJ87" s="165"/>
      <c r="AVK87" s="165"/>
      <c r="AVL87" s="165"/>
      <c r="AVM87" s="165"/>
      <c r="AVN87" s="165"/>
      <c r="AVO87" s="165"/>
      <c r="AVP87" s="165"/>
      <c r="AVQ87" s="165"/>
      <c r="AVR87" s="165"/>
      <c r="AVS87" s="165"/>
      <c r="AVT87" s="165"/>
      <c r="AVU87" s="165"/>
      <c r="AVV87" s="165"/>
      <c r="AVW87" s="165"/>
      <c r="AVX87" s="165"/>
      <c r="AVY87" s="165"/>
      <c r="AVZ87" s="165"/>
      <c r="AWA87" s="165"/>
      <c r="AWB87" s="165"/>
      <c r="AWC87" s="165"/>
      <c r="AWD87" s="165"/>
      <c r="AWE87" s="165"/>
      <c r="AWF87" s="165"/>
      <c r="AWG87" s="165"/>
      <c r="AWH87" s="165"/>
      <c r="AWI87" s="165"/>
      <c r="AWJ87" s="165"/>
      <c r="AWK87" s="165"/>
      <c r="AWL87" s="165"/>
      <c r="AWM87" s="165"/>
      <c r="AWN87" s="165"/>
      <c r="AWO87" s="165"/>
      <c r="AWP87" s="165"/>
      <c r="AWQ87" s="165"/>
      <c r="AWR87" s="165"/>
      <c r="AWS87" s="165"/>
      <c r="AWT87" s="165"/>
      <c r="AWU87" s="165"/>
      <c r="AWV87" s="165"/>
      <c r="AWW87" s="165"/>
      <c r="AWX87" s="165"/>
      <c r="AWY87" s="165"/>
      <c r="AWZ87" s="165"/>
      <c r="AXA87" s="165"/>
      <c r="AXB87" s="165"/>
      <c r="AXC87" s="165"/>
      <c r="AXD87" s="165"/>
      <c r="AXE87" s="165"/>
      <c r="AXF87" s="165"/>
      <c r="AXG87" s="165"/>
      <c r="AXH87" s="165"/>
      <c r="AXI87" s="165"/>
      <c r="AXJ87" s="165"/>
      <c r="AXK87" s="165"/>
      <c r="AXL87" s="165"/>
      <c r="AXM87" s="165"/>
      <c r="AXN87" s="165"/>
      <c r="AXO87" s="165"/>
      <c r="AXP87" s="165"/>
      <c r="AXQ87" s="165"/>
      <c r="AXR87" s="165"/>
      <c r="AXS87" s="165"/>
      <c r="AXT87" s="165"/>
      <c r="AXU87" s="165"/>
      <c r="AXV87" s="165"/>
      <c r="AXW87" s="165"/>
      <c r="AXX87" s="165"/>
      <c r="AXY87" s="165"/>
      <c r="AXZ87" s="165"/>
      <c r="AYA87" s="165"/>
      <c r="AYB87" s="165"/>
      <c r="AYC87" s="165"/>
      <c r="AYD87" s="165"/>
      <c r="AYE87" s="165"/>
      <c r="AYF87" s="165"/>
      <c r="AYG87" s="165"/>
      <c r="AYH87" s="165"/>
      <c r="AYI87" s="165"/>
      <c r="AYJ87" s="165"/>
      <c r="AYK87" s="165"/>
      <c r="AYL87" s="165"/>
      <c r="AYM87" s="165"/>
      <c r="AYN87" s="165"/>
      <c r="AYO87" s="165"/>
      <c r="AYP87" s="165"/>
      <c r="AYQ87" s="165"/>
      <c r="AYR87" s="165"/>
      <c r="AYS87" s="165"/>
      <c r="AYT87" s="165"/>
      <c r="AYU87" s="165"/>
      <c r="AYV87" s="165"/>
      <c r="AYW87" s="165"/>
      <c r="AYX87" s="165"/>
      <c r="AYY87" s="165"/>
      <c r="AYZ87" s="165"/>
      <c r="AZA87" s="165"/>
      <c r="AZB87" s="165"/>
      <c r="AZC87" s="165"/>
      <c r="AZD87" s="165"/>
      <c r="AZE87" s="165"/>
      <c r="AZF87" s="165"/>
      <c r="AZG87" s="165"/>
      <c r="AZH87" s="165"/>
      <c r="AZI87" s="165"/>
      <c r="AZJ87" s="165"/>
      <c r="AZK87" s="165"/>
      <c r="AZL87" s="165"/>
      <c r="AZM87" s="165"/>
      <c r="AZN87" s="165"/>
      <c r="AZO87" s="165"/>
      <c r="AZP87" s="165"/>
      <c r="AZQ87" s="165"/>
      <c r="AZR87" s="165"/>
      <c r="AZS87" s="165"/>
      <c r="AZT87" s="165"/>
      <c r="AZU87" s="165"/>
      <c r="AZV87" s="165"/>
      <c r="AZW87" s="165"/>
      <c r="AZX87" s="165"/>
      <c r="AZY87" s="165"/>
      <c r="AZZ87" s="165"/>
      <c r="BAA87" s="165"/>
      <c r="BAB87" s="165"/>
      <c r="BAC87" s="165"/>
      <c r="BAD87" s="165"/>
      <c r="BAE87" s="165"/>
      <c r="BAF87" s="165"/>
      <c r="BAG87" s="165"/>
      <c r="BAH87" s="165"/>
      <c r="BAI87" s="165"/>
      <c r="BAJ87" s="165"/>
      <c r="BAK87" s="165"/>
      <c r="BAL87" s="165"/>
      <c r="BAM87" s="165"/>
      <c r="BAN87" s="165"/>
      <c r="BAO87" s="165"/>
      <c r="BAP87" s="165"/>
      <c r="BAQ87" s="165"/>
      <c r="BAR87" s="165"/>
      <c r="BAS87" s="165"/>
      <c r="BAT87" s="165"/>
      <c r="BAU87" s="165"/>
      <c r="BAV87" s="165"/>
      <c r="BAW87" s="165"/>
      <c r="BAX87" s="165"/>
      <c r="BAY87" s="165"/>
      <c r="BAZ87" s="165"/>
      <c r="BBA87" s="165"/>
      <c r="BBB87" s="165"/>
      <c r="BBC87" s="165"/>
      <c r="BBD87" s="165"/>
      <c r="BBE87" s="165"/>
      <c r="BBF87" s="165"/>
      <c r="BBG87" s="165"/>
      <c r="BBH87" s="165"/>
      <c r="BBI87" s="165"/>
      <c r="BBJ87" s="165"/>
      <c r="BBK87" s="165"/>
      <c r="BBL87" s="165"/>
      <c r="BBM87" s="165"/>
      <c r="BBN87" s="165"/>
      <c r="BBO87" s="165"/>
      <c r="BBP87" s="165"/>
      <c r="BBQ87" s="165"/>
      <c r="BBR87" s="165"/>
      <c r="BBS87" s="165"/>
      <c r="BBT87" s="165"/>
      <c r="BBU87" s="165"/>
      <c r="BBV87" s="165"/>
      <c r="BBW87" s="165"/>
      <c r="BBX87" s="165"/>
      <c r="BBY87" s="165"/>
      <c r="BBZ87" s="165"/>
      <c r="BCA87" s="165"/>
      <c r="BCB87" s="165"/>
      <c r="BCC87" s="165"/>
      <c r="BCD87" s="165"/>
      <c r="BCE87" s="165"/>
      <c r="BCF87" s="165"/>
      <c r="BCG87" s="165"/>
      <c r="BCH87" s="165"/>
      <c r="BCI87" s="165"/>
      <c r="BCJ87" s="165"/>
      <c r="BCK87" s="165"/>
      <c r="BCL87" s="165"/>
      <c r="BCM87" s="165"/>
      <c r="BCN87" s="165"/>
      <c r="BCO87" s="165"/>
      <c r="BCP87" s="165"/>
      <c r="BCQ87" s="165"/>
      <c r="BCR87" s="165"/>
      <c r="BCS87" s="165"/>
      <c r="BCT87" s="165"/>
      <c r="BCU87" s="165"/>
      <c r="BCV87" s="165"/>
      <c r="BCW87" s="165"/>
      <c r="BCX87" s="165"/>
      <c r="BCY87" s="165"/>
      <c r="BCZ87" s="165"/>
      <c r="BDA87" s="165"/>
      <c r="BDB87" s="165"/>
      <c r="BDC87" s="165"/>
      <c r="BDD87" s="165"/>
      <c r="BDE87" s="165"/>
      <c r="BDF87" s="165"/>
      <c r="BDG87" s="165"/>
      <c r="BDH87" s="165"/>
      <c r="BDI87" s="165"/>
      <c r="BDJ87" s="165"/>
      <c r="BDK87" s="165"/>
      <c r="BDL87" s="165"/>
      <c r="BDM87" s="165"/>
      <c r="BDN87" s="165"/>
      <c r="BDO87" s="165"/>
      <c r="BDP87" s="165"/>
      <c r="BDQ87" s="165"/>
      <c r="BDR87" s="165"/>
      <c r="BDS87" s="165"/>
      <c r="BDT87" s="165"/>
      <c r="BDU87" s="165"/>
      <c r="BDV87" s="165"/>
      <c r="BDW87" s="165"/>
      <c r="BDX87" s="165"/>
      <c r="BDY87" s="165"/>
      <c r="BDZ87" s="165"/>
      <c r="BEA87" s="165"/>
      <c r="BEB87" s="165"/>
      <c r="BEC87" s="165"/>
      <c r="BED87" s="165"/>
      <c r="BEE87" s="165"/>
      <c r="BEF87" s="165"/>
      <c r="BEG87" s="165"/>
      <c r="BEH87" s="165"/>
      <c r="BEI87" s="165"/>
      <c r="BEJ87" s="165"/>
      <c r="BEK87" s="165"/>
      <c r="BEL87" s="165"/>
      <c r="BEM87" s="165"/>
      <c r="BEN87" s="165"/>
      <c r="BEO87" s="165"/>
      <c r="BEP87" s="165"/>
      <c r="BEQ87" s="165"/>
      <c r="BER87" s="165"/>
      <c r="BES87" s="165"/>
      <c r="BET87" s="165"/>
      <c r="BEU87" s="165"/>
      <c r="BEV87" s="165"/>
      <c r="BEW87" s="165"/>
      <c r="BEX87" s="165"/>
      <c r="BEY87" s="165"/>
      <c r="BEZ87" s="165"/>
      <c r="BFA87" s="165"/>
      <c r="BFB87" s="165"/>
      <c r="BFC87" s="165"/>
      <c r="BFD87" s="165"/>
      <c r="BFE87" s="165"/>
      <c r="BFF87" s="165"/>
      <c r="BFG87" s="165"/>
      <c r="BFH87" s="165"/>
      <c r="BFI87" s="165"/>
      <c r="BFJ87" s="165"/>
      <c r="BFK87" s="165"/>
      <c r="BFL87" s="165"/>
      <c r="BFM87" s="165"/>
      <c r="BFN87" s="165"/>
      <c r="BFO87" s="165"/>
      <c r="BFP87" s="165"/>
      <c r="BFQ87" s="165"/>
      <c r="BFR87" s="165"/>
      <c r="BFS87" s="165"/>
      <c r="BFT87" s="165"/>
      <c r="BFU87" s="165"/>
      <c r="BFV87" s="165"/>
      <c r="BFW87" s="165"/>
      <c r="BFX87" s="165"/>
      <c r="BFY87" s="165"/>
      <c r="BFZ87" s="165"/>
      <c r="BGA87" s="165"/>
      <c r="BGB87" s="165"/>
      <c r="BGC87" s="165"/>
      <c r="BGD87" s="165"/>
      <c r="BGE87" s="165"/>
      <c r="BGF87" s="165"/>
      <c r="BGG87" s="165"/>
      <c r="BGH87" s="165"/>
      <c r="BGI87" s="165"/>
      <c r="BGJ87" s="165"/>
      <c r="BGK87" s="165"/>
      <c r="BGL87" s="165"/>
      <c r="BGM87" s="165"/>
      <c r="BGN87" s="165"/>
      <c r="BGO87" s="165"/>
      <c r="BGP87" s="165"/>
      <c r="BGQ87" s="165"/>
      <c r="BGR87" s="165"/>
      <c r="BGS87" s="165"/>
      <c r="BGT87" s="165"/>
      <c r="BGU87" s="165"/>
      <c r="BGV87" s="165"/>
      <c r="BGW87" s="165"/>
      <c r="BGX87" s="165"/>
      <c r="BGY87" s="165"/>
      <c r="BGZ87" s="165"/>
      <c r="BHA87" s="165"/>
      <c r="BHB87" s="165"/>
      <c r="BHC87" s="165"/>
      <c r="BHD87" s="165"/>
      <c r="BHE87" s="165"/>
      <c r="BHF87" s="165"/>
      <c r="BHG87" s="165"/>
      <c r="BHH87" s="165"/>
      <c r="BHI87" s="165"/>
      <c r="BHJ87" s="165"/>
      <c r="BHK87" s="165"/>
      <c r="BHL87" s="165"/>
      <c r="BHM87" s="165"/>
      <c r="BHN87" s="165"/>
      <c r="BHO87" s="165"/>
      <c r="BHP87" s="165"/>
      <c r="BHQ87" s="165"/>
      <c r="BHR87" s="165"/>
      <c r="BHS87" s="165"/>
      <c r="BHT87" s="165"/>
      <c r="BHU87" s="165"/>
      <c r="BHV87" s="165"/>
      <c r="BHW87" s="165"/>
      <c r="BHX87" s="165"/>
      <c r="BHY87" s="165"/>
      <c r="BHZ87" s="165"/>
      <c r="BIA87" s="165"/>
      <c r="BIB87" s="165"/>
      <c r="BIC87" s="165"/>
      <c r="BID87" s="165"/>
      <c r="BIE87" s="165"/>
      <c r="BIF87" s="165"/>
      <c r="BIG87" s="165"/>
      <c r="BIH87" s="165"/>
      <c r="BII87" s="165"/>
      <c r="BIJ87" s="165"/>
      <c r="BIK87" s="165"/>
      <c r="BIL87" s="165"/>
      <c r="BIM87" s="165"/>
      <c r="BIN87" s="165"/>
      <c r="BIO87" s="165"/>
      <c r="BIP87" s="165"/>
      <c r="BIQ87" s="165"/>
      <c r="BIR87" s="165"/>
      <c r="BIS87" s="165"/>
      <c r="BIT87" s="165"/>
      <c r="BIU87" s="165"/>
      <c r="BIV87" s="165"/>
      <c r="BIW87" s="165"/>
      <c r="BIX87" s="165"/>
      <c r="BIY87" s="165"/>
      <c r="BIZ87" s="165"/>
      <c r="BJA87" s="165"/>
      <c r="BJB87" s="165"/>
      <c r="BJC87" s="165"/>
      <c r="BJD87" s="165"/>
      <c r="BJE87" s="165"/>
      <c r="BJF87" s="165"/>
      <c r="BJG87" s="165"/>
      <c r="BJH87" s="165"/>
      <c r="BJI87" s="165"/>
      <c r="BJJ87" s="165"/>
      <c r="BJK87" s="165"/>
      <c r="BJL87" s="165"/>
      <c r="BJM87" s="165"/>
      <c r="BJN87" s="165"/>
      <c r="BJO87" s="165"/>
      <c r="BJP87" s="165"/>
      <c r="BJQ87" s="165"/>
      <c r="BJR87" s="165"/>
      <c r="BJS87" s="165"/>
      <c r="BJT87" s="165"/>
      <c r="BJU87" s="165"/>
      <c r="BJV87" s="165"/>
      <c r="BJW87" s="165"/>
      <c r="BJX87" s="165"/>
      <c r="BJY87" s="165"/>
      <c r="BJZ87" s="165"/>
      <c r="BKA87" s="165"/>
      <c r="BKB87" s="165"/>
      <c r="BKC87" s="165"/>
      <c r="BKD87" s="165"/>
      <c r="BKE87" s="165"/>
      <c r="BKF87" s="165"/>
      <c r="BKG87" s="165"/>
      <c r="BKH87" s="165"/>
      <c r="BKI87" s="165"/>
      <c r="BKJ87" s="165"/>
      <c r="BKK87" s="165"/>
      <c r="BKL87" s="165"/>
      <c r="BKM87" s="165"/>
      <c r="BKN87" s="165"/>
      <c r="BKO87" s="165"/>
      <c r="BKP87" s="165"/>
      <c r="BKQ87" s="165"/>
      <c r="BKR87" s="165"/>
      <c r="BKS87" s="165"/>
      <c r="BKT87" s="165"/>
      <c r="BKU87" s="165"/>
      <c r="BKV87" s="165"/>
      <c r="BKW87" s="165"/>
      <c r="BKX87" s="165"/>
      <c r="BKY87" s="165"/>
      <c r="BKZ87" s="165"/>
      <c r="BLA87" s="165"/>
      <c r="BLB87" s="165"/>
      <c r="BLC87" s="165"/>
      <c r="BLD87" s="165"/>
      <c r="BLE87" s="165"/>
      <c r="BLF87" s="165"/>
      <c r="BLG87" s="165"/>
      <c r="BLH87" s="165"/>
      <c r="BLI87" s="165"/>
      <c r="BLJ87" s="165"/>
      <c r="BLK87" s="165"/>
      <c r="BLL87" s="165"/>
      <c r="BLM87" s="165"/>
      <c r="BLN87" s="165"/>
      <c r="BLO87" s="165"/>
      <c r="BLP87" s="165"/>
      <c r="BLQ87" s="165"/>
      <c r="BLR87" s="165"/>
      <c r="BLS87" s="165"/>
      <c r="BLT87" s="165"/>
      <c r="BLU87" s="165"/>
      <c r="BLV87" s="165"/>
      <c r="BLW87" s="165"/>
      <c r="BLX87" s="165"/>
      <c r="BLY87" s="165"/>
      <c r="BLZ87" s="165"/>
      <c r="BMA87" s="165"/>
      <c r="BMB87" s="165"/>
      <c r="BMC87" s="165"/>
      <c r="BMD87" s="165"/>
      <c r="BME87" s="165"/>
      <c r="BMF87" s="165"/>
      <c r="BMG87" s="165"/>
      <c r="BMH87" s="165"/>
      <c r="BMI87" s="165"/>
      <c r="BMJ87" s="165"/>
      <c r="BMK87" s="165"/>
      <c r="BML87" s="165"/>
      <c r="BMM87" s="165"/>
      <c r="BMN87" s="165"/>
      <c r="BMO87" s="165"/>
      <c r="BMP87" s="165"/>
      <c r="BMQ87" s="165"/>
      <c r="BMR87" s="165"/>
      <c r="BMS87" s="165"/>
      <c r="BMT87" s="165"/>
      <c r="BMU87" s="165"/>
      <c r="BMV87" s="165"/>
      <c r="BMW87" s="165"/>
      <c r="BMX87" s="165"/>
      <c r="BMY87" s="165"/>
      <c r="BMZ87" s="165"/>
      <c r="BNA87" s="165"/>
      <c r="BNB87" s="165"/>
      <c r="BNC87" s="165"/>
      <c r="BND87" s="165"/>
      <c r="BNE87" s="165"/>
      <c r="BNF87" s="165"/>
      <c r="BNG87" s="165"/>
      <c r="BNH87" s="165"/>
      <c r="BNI87" s="165"/>
      <c r="BNJ87" s="165"/>
      <c r="BNK87" s="165"/>
      <c r="BNL87" s="165"/>
      <c r="BNM87" s="165"/>
      <c r="BNN87" s="165"/>
      <c r="BNO87" s="165"/>
      <c r="BNP87" s="165"/>
      <c r="BNQ87" s="165"/>
      <c r="BNR87" s="165"/>
      <c r="BNS87" s="165"/>
      <c r="BNT87" s="165"/>
      <c r="BNU87" s="165"/>
      <c r="BNV87" s="165"/>
      <c r="BNW87" s="165"/>
      <c r="BNX87" s="165"/>
      <c r="BNY87" s="165"/>
      <c r="BNZ87" s="165"/>
      <c r="BOA87" s="165"/>
      <c r="BOB87" s="165"/>
      <c r="BOC87" s="165"/>
      <c r="BOD87" s="165"/>
      <c r="BOE87" s="165"/>
      <c r="BOF87" s="165"/>
      <c r="BOG87" s="165"/>
      <c r="BOH87" s="165"/>
      <c r="BOI87" s="165"/>
      <c r="BOJ87" s="165"/>
      <c r="BOK87" s="165"/>
      <c r="BOL87" s="165"/>
      <c r="BOM87" s="165"/>
      <c r="BON87" s="165"/>
      <c r="BOO87" s="165"/>
      <c r="BOP87" s="165"/>
      <c r="BOQ87" s="165"/>
      <c r="BOR87" s="165"/>
      <c r="BOS87" s="165"/>
      <c r="BOT87" s="165"/>
      <c r="BOU87" s="165"/>
      <c r="BOV87" s="165"/>
      <c r="BOW87" s="165"/>
      <c r="BOX87" s="165"/>
      <c r="BOY87" s="165"/>
      <c r="BOZ87" s="165"/>
      <c r="BPA87" s="165"/>
      <c r="BPB87" s="165"/>
      <c r="BPC87" s="165"/>
      <c r="BPD87" s="165"/>
      <c r="BPE87" s="165"/>
      <c r="BPF87" s="165"/>
      <c r="BPG87" s="165"/>
      <c r="BPH87" s="165"/>
      <c r="BPI87" s="165"/>
      <c r="BPJ87" s="165"/>
      <c r="BPK87" s="165"/>
      <c r="BPL87" s="165"/>
      <c r="BPM87" s="165"/>
      <c r="BPN87" s="165"/>
      <c r="BPO87" s="165"/>
      <c r="BPP87" s="165"/>
      <c r="BPQ87" s="165"/>
      <c r="BPR87" s="165"/>
      <c r="BPS87" s="165"/>
      <c r="BPT87" s="165"/>
      <c r="BPU87" s="165"/>
      <c r="BPV87" s="165"/>
      <c r="BPW87" s="165"/>
      <c r="BPX87" s="165"/>
      <c r="BPY87" s="165"/>
      <c r="BPZ87" s="165"/>
      <c r="BQA87" s="165"/>
      <c r="BQB87" s="165"/>
      <c r="BQC87" s="165"/>
      <c r="BQD87" s="165"/>
      <c r="BQE87" s="165"/>
      <c r="BQF87" s="165"/>
      <c r="BQG87" s="165"/>
      <c r="BQH87" s="165"/>
      <c r="BQI87" s="165"/>
      <c r="BQJ87" s="165"/>
      <c r="BQK87" s="165"/>
      <c r="BQL87" s="165"/>
      <c r="BQM87" s="165"/>
      <c r="BQN87" s="165"/>
      <c r="BQO87" s="165"/>
      <c r="BQP87" s="165"/>
      <c r="BQQ87" s="165"/>
      <c r="BQR87" s="165"/>
      <c r="BQS87" s="165"/>
      <c r="BQT87" s="165"/>
      <c r="BQU87" s="165"/>
      <c r="BQV87" s="165"/>
      <c r="BQW87" s="165"/>
      <c r="BQX87" s="165"/>
      <c r="BQY87" s="165"/>
      <c r="BQZ87" s="165"/>
      <c r="BRA87" s="165"/>
      <c r="BRB87" s="165"/>
      <c r="BRC87" s="165"/>
      <c r="BRD87" s="165"/>
      <c r="BRE87" s="165"/>
      <c r="BRF87" s="165"/>
      <c r="BRG87" s="165"/>
      <c r="BRH87" s="165"/>
      <c r="BRI87" s="165"/>
      <c r="BRJ87" s="165"/>
      <c r="BRK87" s="165"/>
      <c r="BRL87" s="165"/>
      <c r="BRM87" s="165"/>
      <c r="BRN87" s="165"/>
      <c r="BRO87" s="165"/>
      <c r="BRP87" s="165"/>
      <c r="BRQ87" s="165"/>
      <c r="BRR87" s="165"/>
      <c r="BRS87" s="165"/>
      <c r="BRT87" s="165"/>
      <c r="BRU87" s="165"/>
      <c r="BRV87" s="165"/>
      <c r="BRW87" s="165"/>
      <c r="BRX87" s="165"/>
      <c r="BRY87" s="165"/>
      <c r="BRZ87" s="165"/>
      <c r="BSA87" s="165"/>
      <c r="BSB87" s="165"/>
      <c r="BSC87" s="165"/>
      <c r="BSD87" s="165"/>
      <c r="BSE87" s="165"/>
      <c r="BSF87" s="165"/>
      <c r="BSG87" s="165"/>
      <c r="BSH87" s="165"/>
      <c r="BSI87" s="165"/>
      <c r="BSJ87" s="165"/>
      <c r="BSK87" s="165"/>
      <c r="BSL87" s="165"/>
      <c r="BSM87" s="165"/>
      <c r="BSN87" s="165"/>
      <c r="BSO87" s="165"/>
      <c r="BSP87" s="165"/>
      <c r="BSQ87" s="165"/>
      <c r="BSR87" s="165"/>
      <c r="BSS87" s="165"/>
      <c r="BST87" s="165"/>
      <c r="BSU87" s="165"/>
      <c r="BSV87" s="165"/>
      <c r="BSW87" s="165"/>
      <c r="BSX87" s="165"/>
      <c r="BSY87" s="165"/>
      <c r="BSZ87" s="165"/>
      <c r="BTA87" s="165"/>
      <c r="BTB87" s="165"/>
      <c r="BTC87" s="165"/>
      <c r="BTD87" s="165"/>
      <c r="BTE87" s="165"/>
      <c r="BTF87" s="165"/>
      <c r="BTG87" s="165"/>
      <c r="BTH87" s="165"/>
      <c r="BTI87" s="165"/>
      <c r="BTJ87" s="165"/>
      <c r="BTK87" s="165"/>
      <c r="BTL87" s="165"/>
      <c r="BTM87" s="165"/>
      <c r="BTN87" s="165"/>
      <c r="BTO87" s="165"/>
      <c r="BTP87" s="165"/>
      <c r="BTQ87" s="165"/>
      <c r="BTR87" s="165"/>
      <c r="BTS87" s="165"/>
      <c r="BTT87" s="165"/>
      <c r="BTU87" s="165"/>
      <c r="BTV87" s="165"/>
      <c r="BTW87" s="165"/>
      <c r="BTX87" s="165"/>
      <c r="BTY87" s="165"/>
      <c r="BTZ87" s="165"/>
      <c r="BUA87" s="165"/>
      <c r="BUB87" s="165"/>
      <c r="BUC87" s="165"/>
      <c r="BUD87" s="165"/>
      <c r="BUE87" s="165"/>
      <c r="BUF87" s="165"/>
      <c r="BUG87" s="165"/>
      <c r="BUH87" s="165"/>
      <c r="BUI87" s="165"/>
      <c r="BUJ87" s="165"/>
      <c r="BUK87" s="165"/>
      <c r="BUL87" s="165"/>
      <c r="BUM87" s="165"/>
      <c r="BUN87" s="165"/>
      <c r="BUO87" s="165"/>
      <c r="BUP87" s="165"/>
      <c r="BUQ87" s="165"/>
      <c r="BUR87" s="165"/>
      <c r="BUS87" s="165"/>
      <c r="BUT87" s="165"/>
      <c r="BUU87" s="165"/>
      <c r="BUV87" s="165"/>
      <c r="BUW87" s="165"/>
      <c r="BUX87" s="165"/>
      <c r="BUY87" s="165"/>
      <c r="BUZ87" s="165"/>
      <c r="BVA87" s="165"/>
      <c r="BVB87" s="165"/>
      <c r="BVC87" s="165"/>
      <c r="BVD87" s="165"/>
      <c r="BVE87" s="165"/>
      <c r="BVF87" s="165"/>
      <c r="BVG87" s="165"/>
      <c r="BVH87" s="165"/>
      <c r="BVI87" s="165"/>
      <c r="BVJ87" s="165"/>
      <c r="BVK87" s="165"/>
      <c r="BVL87" s="165"/>
      <c r="BVM87" s="165"/>
      <c r="BVN87" s="165"/>
      <c r="BVO87" s="165"/>
      <c r="BVP87" s="165"/>
      <c r="BVQ87" s="165"/>
      <c r="BVR87" s="165"/>
      <c r="BVS87" s="165"/>
      <c r="BVT87" s="165"/>
      <c r="BVU87" s="165"/>
      <c r="BVV87" s="165"/>
      <c r="BVW87" s="165"/>
      <c r="BVX87" s="165"/>
      <c r="BVY87" s="165"/>
      <c r="BVZ87" s="165"/>
      <c r="BWA87" s="165"/>
      <c r="BWB87" s="165"/>
      <c r="BWC87" s="165"/>
      <c r="BWD87" s="165"/>
      <c r="BWE87" s="165"/>
      <c r="BWF87" s="165"/>
      <c r="BWG87" s="165"/>
      <c r="BWH87" s="165"/>
      <c r="BWI87" s="165"/>
      <c r="BWJ87" s="165"/>
      <c r="BWK87" s="165"/>
      <c r="BWL87" s="165"/>
      <c r="BWM87" s="165"/>
      <c r="BWN87" s="165"/>
      <c r="BWO87" s="165"/>
      <c r="BWP87" s="165"/>
      <c r="BWQ87" s="165"/>
      <c r="BWR87" s="165"/>
      <c r="BWS87" s="165"/>
      <c r="BWT87" s="165"/>
      <c r="BWU87" s="165"/>
      <c r="BWV87" s="165"/>
      <c r="BWW87" s="165"/>
      <c r="BWX87" s="165"/>
      <c r="BWY87" s="165"/>
      <c r="BWZ87" s="165"/>
      <c r="BXA87" s="165"/>
      <c r="BXB87" s="165"/>
      <c r="BXC87" s="165"/>
      <c r="BXD87" s="165"/>
      <c r="BXE87" s="165"/>
      <c r="BXF87" s="165"/>
      <c r="BXG87" s="165"/>
      <c r="BXH87" s="165"/>
      <c r="BXI87" s="165"/>
      <c r="BXJ87" s="165"/>
      <c r="BXK87" s="165"/>
      <c r="BXL87" s="165"/>
      <c r="BXM87" s="165"/>
      <c r="BXN87" s="165"/>
      <c r="BXO87" s="165"/>
      <c r="BXP87" s="165"/>
      <c r="BXQ87" s="165"/>
      <c r="BXR87" s="165"/>
      <c r="BXS87" s="165"/>
      <c r="BXT87" s="165"/>
      <c r="BXU87" s="165"/>
      <c r="BXV87" s="165"/>
      <c r="BXW87" s="165"/>
      <c r="BXX87" s="165"/>
      <c r="BXY87" s="165"/>
      <c r="BXZ87" s="165"/>
      <c r="BYA87" s="165"/>
      <c r="BYB87" s="165"/>
      <c r="BYC87" s="165"/>
      <c r="BYD87" s="165"/>
      <c r="BYE87" s="165"/>
      <c r="BYF87" s="165"/>
      <c r="BYG87" s="165"/>
      <c r="BYH87" s="165"/>
      <c r="BYI87" s="165"/>
      <c r="BYJ87" s="165"/>
      <c r="BYK87" s="165"/>
      <c r="BYL87" s="165"/>
      <c r="BYM87" s="165"/>
      <c r="BYN87" s="165"/>
      <c r="BYO87" s="165"/>
      <c r="BYP87" s="165"/>
      <c r="BYQ87" s="165"/>
      <c r="BYR87" s="165"/>
      <c r="BYS87" s="165"/>
      <c r="BYT87" s="165"/>
      <c r="BYU87" s="165"/>
      <c r="BYV87" s="165"/>
      <c r="BYW87" s="165"/>
      <c r="BYX87" s="165"/>
      <c r="BYY87" s="165"/>
      <c r="BYZ87" s="165"/>
      <c r="BZA87" s="165"/>
      <c r="BZB87" s="165"/>
      <c r="BZC87" s="165"/>
      <c r="BZD87" s="165"/>
      <c r="BZE87" s="165"/>
      <c r="BZF87" s="165"/>
      <c r="BZG87" s="165"/>
      <c r="BZH87" s="165"/>
      <c r="BZI87" s="165"/>
      <c r="BZJ87" s="165"/>
      <c r="BZK87" s="165"/>
      <c r="BZL87" s="165"/>
      <c r="BZM87" s="165"/>
      <c r="BZN87" s="165"/>
      <c r="BZO87" s="165"/>
      <c r="BZP87" s="165"/>
      <c r="BZQ87" s="165"/>
      <c r="BZR87" s="165"/>
      <c r="BZS87" s="165"/>
      <c r="BZT87" s="165"/>
      <c r="BZU87" s="165"/>
      <c r="BZV87" s="165"/>
      <c r="BZW87" s="165"/>
      <c r="BZX87" s="165"/>
      <c r="BZY87" s="165"/>
      <c r="BZZ87" s="165"/>
      <c r="CAA87" s="165"/>
      <c r="CAB87" s="165"/>
      <c r="CAC87" s="165"/>
      <c r="CAD87" s="165"/>
      <c r="CAE87" s="165"/>
      <c r="CAF87" s="165"/>
      <c r="CAG87" s="165"/>
      <c r="CAH87" s="165"/>
      <c r="CAI87" s="165"/>
      <c r="CAJ87" s="165"/>
      <c r="CAK87" s="165"/>
      <c r="CAL87" s="165"/>
      <c r="CAM87" s="165"/>
      <c r="CAN87" s="165"/>
      <c r="CAO87" s="165"/>
      <c r="CAP87" s="165"/>
      <c r="CAQ87" s="165"/>
      <c r="CAR87" s="165"/>
      <c r="CAS87" s="165"/>
      <c r="CAT87" s="165"/>
      <c r="CAU87" s="165"/>
      <c r="CAV87" s="165"/>
      <c r="CAW87" s="165"/>
      <c r="CAX87" s="165"/>
      <c r="CAY87" s="165"/>
      <c r="CAZ87" s="165"/>
      <c r="CBA87" s="165"/>
      <c r="CBB87" s="165"/>
      <c r="CBC87" s="165"/>
      <c r="CBD87" s="165"/>
      <c r="CBE87" s="165"/>
      <c r="CBF87" s="165"/>
      <c r="CBG87" s="165"/>
      <c r="CBH87" s="165"/>
      <c r="CBI87" s="165"/>
      <c r="CBJ87" s="165"/>
      <c r="CBK87" s="165"/>
      <c r="CBL87" s="165"/>
      <c r="CBM87" s="165"/>
      <c r="CBN87" s="165"/>
      <c r="CBO87" s="165"/>
      <c r="CBP87" s="165"/>
      <c r="CBQ87" s="165"/>
      <c r="CBR87" s="165"/>
      <c r="CBS87" s="165"/>
      <c r="CBT87" s="165"/>
      <c r="CBU87" s="165"/>
      <c r="CBV87" s="165"/>
      <c r="CBW87" s="165"/>
      <c r="CBX87" s="165"/>
      <c r="CBY87" s="165"/>
      <c r="CBZ87" s="165"/>
      <c r="CCA87" s="165"/>
      <c r="CCB87" s="165"/>
      <c r="CCC87" s="165"/>
      <c r="CCD87" s="165"/>
      <c r="CCE87" s="165"/>
      <c r="CCF87" s="165"/>
      <c r="CCG87" s="165"/>
      <c r="CCH87" s="165"/>
      <c r="CCI87" s="165"/>
      <c r="CCJ87" s="165"/>
      <c r="CCK87" s="165"/>
      <c r="CCL87" s="165"/>
      <c r="CCM87" s="165"/>
      <c r="CCN87" s="165"/>
      <c r="CCO87" s="165"/>
      <c r="CCP87" s="165"/>
      <c r="CCQ87" s="165"/>
      <c r="CCR87" s="165"/>
      <c r="CCS87" s="165"/>
      <c r="CCT87" s="165"/>
      <c r="CCU87" s="165"/>
      <c r="CCV87" s="165"/>
      <c r="CCW87" s="165"/>
      <c r="CCX87" s="165"/>
      <c r="CCY87" s="165"/>
      <c r="CCZ87" s="165"/>
      <c r="CDA87" s="165"/>
      <c r="CDB87" s="165"/>
      <c r="CDC87" s="165"/>
      <c r="CDD87" s="165"/>
      <c r="CDE87" s="165"/>
      <c r="CDF87" s="165"/>
      <c r="CDG87" s="165"/>
      <c r="CDH87" s="165"/>
      <c r="CDI87" s="165"/>
      <c r="CDJ87" s="165"/>
      <c r="CDK87" s="165"/>
      <c r="CDL87" s="165"/>
      <c r="CDM87" s="165"/>
      <c r="CDN87" s="165"/>
      <c r="CDO87" s="165"/>
      <c r="CDP87" s="165"/>
      <c r="CDQ87" s="165"/>
      <c r="CDR87" s="165"/>
      <c r="CDS87" s="165"/>
      <c r="CDT87" s="165"/>
      <c r="CDU87" s="165"/>
      <c r="CDV87" s="165"/>
      <c r="CDW87" s="165"/>
      <c r="CDX87" s="165"/>
      <c r="CDY87" s="165"/>
      <c r="CDZ87" s="165"/>
      <c r="CEA87" s="165"/>
      <c r="CEB87" s="165"/>
      <c r="CEC87" s="165"/>
      <c r="CED87" s="165"/>
      <c r="CEE87" s="165"/>
      <c r="CEF87" s="165"/>
      <c r="CEG87" s="165"/>
      <c r="CEH87" s="165"/>
      <c r="CEI87" s="165"/>
      <c r="CEJ87" s="165"/>
      <c r="CEK87" s="165"/>
      <c r="CEL87" s="165"/>
      <c r="CEM87" s="165"/>
      <c r="CEN87" s="165"/>
      <c r="CEO87" s="165"/>
      <c r="CEP87" s="165"/>
      <c r="CEQ87" s="165"/>
      <c r="CER87" s="165"/>
      <c r="CES87" s="165"/>
      <c r="CET87" s="165"/>
      <c r="CEU87" s="165"/>
      <c r="CEV87" s="165"/>
      <c r="CEW87" s="165"/>
      <c r="CEX87" s="165"/>
      <c r="CEY87" s="165"/>
      <c r="CEZ87" s="165"/>
      <c r="CFA87" s="165"/>
      <c r="CFB87" s="165"/>
      <c r="CFC87" s="165"/>
      <c r="CFD87" s="165"/>
      <c r="CFE87" s="165"/>
      <c r="CFF87" s="165"/>
      <c r="CFG87" s="165"/>
      <c r="CFH87" s="165"/>
      <c r="CFI87" s="165"/>
      <c r="CFJ87" s="165"/>
      <c r="CFK87" s="165"/>
      <c r="CFL87" s="165"/>
      <c r="CFM87" s="165"/>
      <c r="CFN87" s="165"/>
      <c r="CFO87" s="165"/>
      <c r="CFP87" s="165"/>
      <c r="CFQ87" s="165"/>
      <c r="CFR87" s="165"/>
      <c r="CFS87" s="165"/>
      <c r="CFT87" s="165"/>
      <c r="CFU87" s="165"/>
      <c r="CFV87" s="165"/>
      <c r="CFW87" s="165"/>
      <c r="CFX87" s="165"/>
      <c r="CFY87" s="165"/>
      <c r="CFZ87" s="165"/>
      <c r="CGA87" s="165"/>
      <c r="CGB87" s="165"/>
      <c r="CGC87" s="165"/>
      <c r="CGD87" s="165"/>
      <c r="CGE87" s="165"/>
      <c r="CGF87" s="165"/>
      <c r="CGG87" s="165"/>
      <c r="CGH87" s="165"/>
      <c r="CGI87" s="165"/>
      <c r="CGJ87" s="165"/>
      <c r="CGK87" s="165"/>
      <c r="CGL87" s="165"/>
      <c r="CGM87" s="165"/>
      <c r="CGN87" s="165"/>
      <c r="CGO87" s="165"/>
      <c r="CGP87" s="165"/>
      <c r="CGQ87" s="165"/>
      <c r="CGR87" s="165"/>
      <c r="CGS87" s="165"/>
      <c r="CGT87" s="165"/>
      <c r="CGU87" s="165"/>
      <c r="CGV87" s="165"/>
      <c r="CGW87" s="165"/>
      <c r="CGX87" s="165"/>
      <c r="CGY87" s="165"/>
      <c r="CGZ87" s="165"/>
      <c r="CHA87" s="165"/>
      <c r="CHB87" s="165"/>
      <c r="CHC87" s="165"/>
      <c r="CHD87" s="165"/>
      <c r="CHE87" s="165"/>
      <c r="CHF87" s="165"/>
      <c r="CHG87" s="165"/>
      <c r="CHH87" s="165"/>
      <c r="CHI87" s="165"/>
      <c r="CHJ87" s="165"/>
      <c r="CHK87" s="165"/>
      <c r="CHL87" s="165"/>
      <c r="CHM87" s="165"/>
      <c r="CHN87" s="165"/>
      <c r="CHO87" s="165"/>
      <c r="CHP87" s="165"/>
      <c r="CHQ87" s="165"/>
      <c r="CHR87" s="165"/>
      <c r="CHS87" s="165"/>
      <c r="CHT87" s="165"/>
      <c r="CHU87" s="165"/>
      <c r="CHV87" s="165"/>
      <c r="CHW87" s="165"/>
      <c r="CHX87" s="165"/>
      <c r="CHY87" s="165"/>
      <c r="CHZ87" s="165"/>
      <c r="CIA87" s="165"/>
      <c r="CIB87" s="165"/>
      <c r="CIC87" s="165"/>
      <c r="CID87" s="165"/>
      <c r="CIE87" s="165"/>
      <c r="CIF87" s="165"/>
      <c r="CIG87" s="165"/>
      <c r="CIH87" s="165"/>
      <c r="CII87" s="165"/>
      <c r="CIJ87" s="165"/>
      <c r="CIK87" s="165"/>
      <c r="CIL87" s="165"/>
      <c r="CIM87" s="165"/>
      <c r="CIN87" s="165"/>
      <c r="CIO87" s="165"/>
      <c r="CIP87" s="165"/>
      <c r="CIQ87" s="165"/>
      <c r="CIR87" s="165"/>
      <c r="CIS87" s="165"/>
      <c r="CIT87" s="165"/>
      <c r="CIU87" s="165"/>
      <c r="CIV87" s="165"/>
      <c r="CIW87" s="165"/>
      <c r="CIX87" s="165"/>
      <c r="CIY87" s="165"/>
      <c r="CIZ87" s="165"/>
      <c r="CJA87" s="165"/>
      <c r="CJB87" s="165"/>
      <c r="CJC87" s="165"/>
      <c r="CJD87" s="165"/>
      <c r="CJE87" s="165"/>
      <c r="CJF87" s="165"/>
      <c r="CJG87" s="165"/>
      <c r="CJH87" s="165"/>
      <c r="CJI87" s="165"/>
      <c r="CJJ87" s="165"/>
      <c r="CJK87" s="165"/>
      <c r="CJL87" s="165"/>
      <c r="CJM87" s="165"/>
      <c r="CJN87" s="165"/>
      <c r="CJO87" s="165"/>
      <c r="CJP87" s="165"/>
      <c r="CJQ87" s="165"/>
      <c r="CJR87" s="165"/>
      <c r="CJS87" s="165"/>
      <c r="CJT87" s="165"/>
      <c r="CJU87" s="165"/>
      <c r="CJV87" s="165"/>
      <c r="CJW87" s="165"/>
      <c r="CJX87" s="165"/>
      <c r="CJY87" s="165"/>
      <c r="CJZ87" s="165"/>
      <c r="CKA87" s="165"/>
      <c r="CKB87" s="165"/>
      <c r="CKC87" s="165"/>
      <c r="CKD87" s="165"/>
      <c r="CKE87" s="165"/>
      <c r="CKF87" s="165"/>
      <c r="CKG87" s="165"/>
      <c r="CKH87" s="165"/>
      <c r="CKI87" s="165"/>
      <c r="CKJ87" s="165"/>
      <c r="CKK87" s="165"/>
      <c r="CKL87" s="165"/>
      <c r="CKM87" s="165"/>
      <c r="CKN87" s="165"/>
      <c r="CKO87" s="165"/>
      <c r="CKP87" s="165"/>
      <c r="CKQ87" s="165"/>
      <c r="CKR87" s="165"/>
      <c r="CKS87" s="165"/>
      <c r="CKT87" s="165"/>
      <c r="CKU87" s="165"/>
      <c r="CKV87" s="165"/>
      <c r="CKW87" s="165"/>
      <c r="CKX87" s="165"/>
      <c r="CKY87" s="165"/>
      <c r="CKZ87" s="165"/>
      <c r="CLA87" s="165"/>
      <c r="CLB87" s="165"/>
      <c r="CLC87" s="165"/>
      <c r="CLD87" s="165"/>
      <c r="CLE87" s="165"/>
      <c r="CLF87" s="165"/>
      <c r="CLG87" s="165"/>
      <c r="CLH87" s="165"/>
      <c r="CLI87" s="165"/>
      <c r="CLJ87" s="165"/>
      <c r="CLK87" s="165"/>
      <c r="CLL87" s="165"/>
      <c r="CLM87" s="165"/>
      <c r="CLN87" s="165"/>
      <c r="CLO87" s="165"/>
      <c r="CLP87" s="165"/>
      <c r="CLQ87" s="165"/>
      <c r="CLR87" s="165"/>
      <c r="CLS87" s="165"/>
      <c r="CLT87" s="165"/>
      <c r="CLU87" s="165"/>
      <c r="CLV87" s="165"/>
      <c r="CLW87" s="165"/>
      <c r="CLX87" s="165"/>
      <c r="CLY87" s="165"/>
      <c r="CLZ87" s="165"/>
      <c r="CMA87" s="165"/>
      <c r="CMB87" s="165"/>
      <c r="CMC87" s="165"/>
      <c r="CMD87" s="165"/>
      <c r="CME87" s="165"/>
      <c r="CMF87" s="165"/>
      <c r="CMG87" s="165"/>
      <c r="CMH87" s="165"/>
      <c r="CMI87" s="165"/>
      <c r="CMJ87" s="165"/>
      <c r="CMK87" s="165"/>
      <c r="CML87" s="165"/>
      <c r="CMM87" s="165"/>
      <c r="CMN87" s="165"/>
      <c r="CMO87" s="165"/>
      <c r="CMP87" s="165"/>
      <c r="CMQ87" s="165"/>
      <c r="CMR87" s="165"/>
      <c r="CMS87" s="165"/>
      <c r="CMT87" s="165"/>
      <c r="CMU87" s="165"/>
      <c r="CMV87" s="165"/>
      <c r="CMW87" s="165"/>
      <c r="CMX87" s="165"/>
      <c r="CMY87" s="165"/>
      <c r="CMZ87" s="165"/>
      <c r="CNA87" s="165"/>
      <c r="CNB87" s="165"/>
      <c r="CNC87" s="165"/>
      <c r="CND87" s="165"/>
      <c r="CNE87" s="165"/>
      <c r="CNF87" s="165"/>
      <c r="CNG87" s="165"/>
      <c r="CNH87" s="165"/>
      <c r="CNI87" s="165"/>
      <c r="CNJ87" s="165"/>
      <c r="CNK87" s="165"/>
      <c r="CNL87" s="165"/>
      <c r="CNM87" s="165"/>
      <c r="CNN87" s="165"/>
      <c r="CNO87" s="165"/>
      <c r="CNP87" s="165"/>
      <c r="CNQ87" s="165"/>
      <c r="CNR87" s="165"/>
      <c r="CNS87" s="165"/>
      <c r="CNT87" s="165"/>
      <c r="CNU87" s="165"/>
      <c r="CNV87" s="165"/>
      <c r="CNW87" s="165"/>
      <c r="CNX87" s="165"/>
      <c r="CNY87" s="165"/>
      <c r="CNZ87" s="165"/>
      <c r="COA87" s="165"/>
      <c r="COB87" s="165"/>
      <c r="COC87" s="165"/>
      <c r="COD87" s="165"/>
      <c r="COE87" s="165"/>
      <c r="COF87" s="165"/>
      <c r="COG87" s="165"/>
      <c r="COH87" s="165"/>
      <c r="COI87" s="165"/>
      <c r="COJ87" s="165"/>
      <c r="COK87" s="165"/>
      <c r="COL87" s="165"/>
      <c r="COM87" s="165"/>
      <c r="CON87" s="165"/>
      <c r="COO87" s="165"/>
      <c r="COP87" s="165"/>
      <c r="COQ87" s="165"/>
      <c r="COR87" s="165"/>
      <c r="COS87" s="165"/>
      <c r="COT87" s="165"/>
      <c r="COU87" s="165"/>
      <c r="COV87" s="165"/>
      <c r="COW87" s="165"/>
      <c r="COX87" s="165"/>
      <c r="COY87" s="165"/>
      <c r="COZ87" s="165"/>
      <c r="CPA87" s="165"/>
      <c r="CPB87" s="165"/>
      <c r="CPC87" s="165"/>
      <c r="CPD87" s="165"/>
      <c r="CPE87" s="165"/>
      <c r="CPF87" s="165"/>
      <c r="CPG87" s="165"/>
      <c r="CPH87" s="165"/>
      <c r="CPI87" s="165"/>
      <c r="CPJ87" s="165"/>
      <c r="CPK87" s="165"/>
      <c r="CPL87" s="165"/>
      <c r="CPM87" s="165"/>
      <c r="CPN87" s="165"/>
      <c r="CPO87" s="165"/>
      <c r="CPP87" s="165"/>
      <c r="CPQ87" s="165"/>
      <c r="CPR87" s="165"/>
      <c r="CPS87" s="165"/>
      <c r="CPT87" s="165"/>
      <c r="CPU87" s="165"/>
      <c r="CPV87" s="165"/>
      <c r="CPW87" s="165"/>
      <c r="CPX87" s="165"/>
      <c r="CPY87" s="165"/>
      <c r="CPZ87" s="165"/>
      <c r="CQA87" s="165"/>
      <c r="CQB87" s="165"/>
      <c r="CQC87" s="165"/>
      <c r="CQD87" s="165"/>
      <c r="CQE87" s="165"/>
      <c r="CQF87" s="165"/>
      <c r="CQG87" s="165"/>
      <c r="CQH87" s="165"/>
      <c r="CQI87" s="165"/>
      <c r="CQJ87" s="165"/>
      <c r="CQK87" s="165"/>
      <c r="CQL87" s="165"/>
      <c r="CQM87" s="165"/>
      <c r="CQN87" s="165"/>
      <c r="CQO87" s="165"/>
      <c r="CQP87" s="165"/>
      <c r="CQQ87" s="165"/>
      <c r="CQR87" s="165"/>
      <c r="CQS87" s="165"/>
      <c r="CQT87" s="165"/>
      <c r="CQU87" s="165"/>
      <c r="CQV87" s="165"/>
      <c r="CQW87" s="165"/>
      <c r="CQX87" s="165"/>
      <c r="CQY87" s="165"/>
      <c r="CQZ87" s="165"/>
      <c r="CRA87" s="165"/>
      <c r="CRB87" s="165"/>
      <c r="CRC87" s="165"/>
      <c r="CRD87" s="165"/>
      <c r="CRE87" s="165"/>
      <c r="CRF87" s="165"/>
      <c r="CRG87" s="165"/>
      <c r="CRH87" s="165"/>
      <c r="CRI87" s="165"/>
      <c r="CRJ87" s="165"/>
      <c r="CRK87" s="165"/>
      <c r="CRL87" s="165"/>
      <c r="CRM87" s="165"/>
      <c r="CRN87" s="165"/>
      <c r="CRO87" s="165"/>
      <c r="CRP87" s="165"/>
      <c r="CRQ87" s="165"/>
      <c r="CRR87" s="165"/>
      <c r="CRS87" s="165"/>
      <c r="CRT87" s="165"/>
      <c r="CRU87" s="165"/>
      <c r="CRV87" s="165"/>
      <c r="CRW87" s="165"/>
      <c r="CRX87" s="165"/>
      <c r="CRY87" s="165"/>
      <c r="CRZ87" s="165"/>
      <c r="CSA87" s="165"/>
      <c r="CSB87" s="165"/>
      <c r="CSC87" s="165"/>
      <c r="CSD87" s="165"/>
      <c r="CSE87" s="165"/>
      <c r="CSF87" s="165"/>
      <c r="CSG87" s="165"/>
      <c r="CSH87" s="165"/>
      <c r="CSI87" s="165"/>
      <c r="CSJ87" s="165"/>
      <c r="CSK87" s="165"/>
      <c r="CSL87" s="165"/>
      <c r="CSM87" s="165"/>
      <c r="CSN87" s="165"/>
      <c r="CSO87" s="165"/>
      <c r="CSP87" s="165"/>
      <c r="CSQ87" s="165"/>
      <c r="CSR87" s="165"/>
      <c r="CSS87" s="165"/>
      <c r="CST87" s="165"/>
      <c r="CSU87" s="165"/>
      <c r="CSV87" s="165"/>
      <c r="CSW87" s="165"/>
      <c r="CSX87" s="165"/>
      <c r="CSY87" s="165"/>
      <c r="CSZ87" s="165"/>
      <c r="CTA87" s="165"/>
      <c r="CTB87" s="165"/>
      <c r="CTC87" s="165"/>
      <c r="CTD87" s="165"/>
      <c r="CTE87" s="165"/>
      <c r="CTF87" s="165"/>
      <c r="CTG87" s="165"/>
      <c r="CTH87" s="165"/>
      <c r="CTI87" s="165"/>
      <c r="CTJ87" s="165"/>
      <c r="CTK87" s="165"/>
      <c r="CTL87" s="165"/>
      <c r="CTM87" s="165"/>
      <c r="CTN87" s="165"/>
      <c r="CTO87" s="165"/>
      <c r="CTP87" s="165"/>
      <c r="CTQ87" s="165"/>
      <c r="CTR87" s="165"/>
      <c r="CTS87" s="165"/>
      <c r="CTT87" s="165"/>
      <c r="CTU87" s="165"/>
      <c r="CTV87" s="165"/>
      <c r="CTW87" s="165"/>
      <c r="CTX87" s="165"/>
      <c r="CTY87" s="165"/>
      <c r="CTZ87" s="165"/>
      <c r="CUA87" s="165"/>
      <c r="CUB87" s="165"/>
      <c r="CUC87" s="165"/>
      <c r="CUD87" s="165"/>
      <c r="CUE87" s="165"/>
      <c r="CUF87" s="165"/>
      <c r="CUG87" s="165"/>
      <c r="CUH87" s="165"/>
      <c r="CUI87" s="165"/>
      <c r="CUJ87" s="165"/>
      <c r="CUK87" s="165"/>
      <c r="CUL87" s="165"/>
      <c r="CUM87" s="165"/>
      <c r="CUN87" s="165"/>
      <c r="CUO87" s="165"/>
      <c r="CUP87" s="165"/>
      <c r="CUQ87" s="165"/>
      <c r="CUR87" s="165"/>
      <c r="CUS87" s="165"/>
      <c r="CUT87" s="165"/>
      <c r="CUU87" s="165"/>
      <c r="CUV87" s="165"/>
      <c r="CUW87" s="165"/>
      <c r="CUX87" s="165"/>
      <c r="CUY87" s="165"/>
      <c r="CUZ87" s="165"/>
      <c r="CVA87" s="165"/>
      <c r="CVB87" s="165"/>
      <c r="CVC87" s="165"/>
      <c r="CVD87" s="165"/>
      <c r="CVE87" s="165"/>
      <c r="CVF87" s="165"/>
      <c r="CVG87" s="165"/>
      <c r="CVH87" s="165"/>
      <c r="CVI87" s="165"/>
      <c r="CVJ87" s="165"/>
      <c r="CVK87" s="165"/>
      <c r="CVL87" s="165"/>
      <c r="CVM87" s="165"/>
      <c r="CVN87" s="165"/>
      <c r="CVO87" s="165"/>
      <c r="CVP87" s="165"/>
      <c r="CVQ87" s="165"/>
      <c r="CVR87" s="165"/>
      <c r="CVS87" s="165"/>
      <c r="CVT87" s="165"/>
      <c r="CVU87" s="165"/>
      <c r="CVV87" s="165"/>
      <c r="CVW87" s="165"/>
      <c r="CVX87" s="165"/>
      <c r="CVY87" s="165"/>
      <c r="CVZ87" s="165"/>
      <c r="CWA87" s="165"/>
      <c r="CWB87" s="165"/>
      <c r="CWC87" s="165"/>
      <c r="CWD87" s="165"/>
      <c r="CWE87" s="165"/>
      <c r="CWF87" s="165"/>
      <c r="CWG87" s="165"/>
      <c r="CWH87" s="165"/>
      <c r="CWI87" s="165"/>
      <c r="CWJ87" s="165"/>
      <c r="CWK87" s="165"/>
      <c r="CWL87" s="165"/>
      <c r="CWM87" s="165"/>
      <c r="CWN87" s="165"/>
      <c r="CWO87" s="165"/>
      <c r="CWP87" s="165"/>
      <c r="CWQ87" s="165"/>
      <c r="CWR87" s="165"/>
      <c r="CWS87" s="165"/>
      <c r="CWT87" s="165"/>
      <c r="CWU87" s="165"/>
      <c r="CWV87" s="165"/>
      <c r="CWW87" s="165"/>
      <c r="CWX87" s="165"/>
      <c r="CWY87" s="165"/>
      <c r="CWZ87" s="165"/>
      <c r="CXA87" s="165"/>
      <c r="CXB87" s="165"/>
      <c r="CXC87" s="165"/>
      <c r="CXD87" s="165"/>
      <c r="CXE87" s="165"/>
      <c r="CXF87" s="165"/>
      <c r="CXG87" s="165"/>
      <c r="CXH87" s="165"/>
      <c r="CXI87" s="165"/>
      <c r="CXJ87" s="165"/>
      <c r="CXK87" s="165"/>
      <c r="CXL87" s="165"/>
      <c r="CXM87" s="165"/>
      <c r="CXN87" s="165"/>
      <c r="CXO87" s="165"/>
      <c r="CXP87" s="165"/>
      <c r="CXQ87" s="165"/>
      <c r="CXR87" s="165"/>
      <c r="CXS87" s="165"/>
      <c r="CXT87" s="165"/>
      <c r="CXU87" s="165"/>
      <c r="CXV87" s="165"/>
      <c r="CXW87" s="165"/>
      <c r="CXX87" s="165"/>
      <c r="CXY87" s="165"/>
      <c r="CXZ87" s="165"/>
      <c r="CYA87" s="165"/>
      <c r="CYB87" s="165"/>
      <c r="CYC87" s="165"/>
      <c r="CYD87" s="165"/>
      <c r="CYE87" s="165"/>
      <c r="CYF87" s="165"/>
      <c r="CYG87" s="165"/>
      <c r="CYH87" s="165"/>
      <c r="CYI87" s="165"/>
      <c r="CYJ87" s="165"/>
      <c r="CYK87" s="165"/>
      <c r="CYL87" s="165"/>
      <c r="CYM87" s="165"/>
      <c r="CYN87" s="165"/>
      <c r="CYO87" s="165"/>
      <c r="CYP87" s="165"/>
      <c r="CYQ87" s="165"/>
      <c r="CYR87" s="165"/>
      <c r="CYS87" s="165"/>
      <c r="CYT87" s="165"/>
      <c r="CYU87" s="165"/>
      <c r="CYV87" s="165"/>
      <c r="CYW87" s="165"/>
      <c r="CYX87" s="165"/>
      <c r="CYY87" s="165"/>
      <c r="CYZ87" s="165"/>
      <c r="CZA87" s="165"/>
      <c r="CZB87" s="165"/>
      <c r="CZC87" s="165"/>
      <c r="CZD87" s="165"/>
      <c r="CZE87" s="165"/>
      <c r="CZF87" s="165"/>
      <c r="CZG87" s="165"/>
      <c r="CZH87" s="165"/>
      <c r="CZI87" s="165"/>
      <c r="CZJ87" s="165"/>
      <c r="CZK87" s="165"/>
      <c r="CZL87" s="165"/>
      <c r="CZM87" s="165"/>
      <c r="CZN87" s="165"/>
      <c r="CZO87" s="165"/>
      <c r="CZP87" s="165"/>
      <c r="CZQ87" s="165"/>
      <c r="CZR87" s="165"/>
      <c r="CZS87" s="165"/>
      <c r="CZT87" s="165"/>
      <c r="CZU87" s="165"/>
      <c r="CZV87" s="165"/>
      <c r="CZW87" s="165"/>
      <c r="CZX87" s="165"/>
      <c r="CZY87" s="165"/>
      <c r="CZZ87" s="165"/>
      <c r="DAA87" s="165"/>
      <c r="DAB87" s="165"/>
      <c r="DAC87" s="165"/>
      <c r="DAD87" s="165"/>
      <c r="DAE87" s="165"/>
      <c r="DAF87" s="165"/>
      <c r="DAG87" s="165"/>
      <c r="DAH87" s="165"/>
      <c r="DAI87" s="165"/>
      <c r="DAJ87" s="165"/>
      <c r="DAK87" s="165"/>
      <c r="DAL87" s="165"/>
      <c r="DAM87" s="165"/>
      <c r="DAN87" s="165"/>
      <c r="DAO87" s="165"/>
      <c r="DAP87" s="165"/>
      <c r="DAQ87" s="165"/>
      <c r="DAR87" s="165"/>
      <c r="DAS87" s="165"/>
      <c r="DAT87" s="165"/>
      <c r="DAU87" s="165"/>
      <c r="DAV87" s="165"/>
      <c r="DAW87" s="165"/>
      <c r="DAX87" s="165"/>
      <c r="DAY87" s="165"/>
      <c r="DAZ87" s="165"/>
      <c r="DBA87" s="165"/>
      <c r="DBB87" s="165"/>
      <c r="DBC87" s="165"/>
      <c r="DBD87" s="165"/>
      <c r="DBE87" s="165"/>
      <c r="DBF87" s="165"/>
      <c r="DBG87" s="165"/>
      <c r="DBH87" s="165"/>
      <c r="DBI87" s="165"/>
      <c r="DBJ87" s="165"/>
      <c r="DBK87" s="165"/>
      <c r="DBL87" s="165"/>
      <c r="DBM87" s="165"/>
      <c r="DBN87" s="165"/>
      <c r="DBO87" s="165"/>
      <c r="DBP87" s="165"/>
      <c r="DBQ87" s="165"/>
      <c r="DBR87" s="165"/>
      <c r="DBS87" s="165"/>
      <c r="DBT87" s="165"/>
      <c r="DBU87" s="165"/>
      <c r="DBV87" s="165"/>
      <c r="DBW87" s="165"/>
      <c r="DBX87" s="165"/>
      <c r="DBY87" s="165"/>
      <c r="DBZ87" s="165"/>
      <c r="DCA87" s="165"/>
      <c r="DCB87" s="165"/>
      <c r="DCC87" s="165"/>
      <c r="DCD87" s="165"/>
      <c r="DCE87" s="165"/>
      <c r="DCF87" s="165"/>
      <c r="DCG87" s="165"/>
      <c r="DCH87" s="165"/>
      <c r="DCI87" s="165"/>
      <c r="DCJ87" s="165"/>
      <c r="DCK87" s="165"/>
      <c r="DCL87" s="165"/>
      <c r="DCM87" s="165"/>
      <c r="DCN87" s="165"/>
      <c r="DCO87" s="165"/>
      <c r="DCP87" s="165"/>
      <c r="DCQ87" s="165"/>
      <c r="DCR87" s="165"/>
      <c r="DCS87" s="165"/>
      <c r="DCT87" s="165"/>
      <c r="DCU87" s="165"/>
      <c r="DCV87" s="165"/>
      <c r="DCW87" s="165"/>
      <c r="DCX87" s="165"/>
      <c r="DCY87" s="165"/>
      <c r="DCZ87" s="165"/>
      <c r="DDA87" s="165"/>
      <c r="DDB87" s="165"/>
      <c r="DDC87" s="165"/>
      <c r="DDD87" s="165"/>
      <c r="DDE87" s="165"/>
      <c r="DDF87" s="165"/>
      <c r="DDG87" s="165"/>
      <c r="DDH87" s="165"/>
      <c r="DDI87" s="165"/>
      <c r="DDJ87" s="165"/>
      <c r="DDK87" s="165"/>
      <c r="DDL87" s="165"/>
      <c r="DDM87" s="165"/>
      <c r="DDN87" s="165"/>
      <c r="DDO87" s="165"/>
      <c r="DDP87" s="165"/>
      <c r="DDQ87" s="165"/>
      <c r="DDR87" s="165"/>
      <c r="DDS87" s="165"/>
      <c r="DDT87" s="165"/>
      <c r="DDU87" s="165"/>
      <c r="DDV87" s="165"/>
      <c r="DDW87" s="165"/>
      <c r="DDX87" s="165"/>
      <c r="DDY87" s="165"/>
      <c r="DDZ87" s="165"/>
      <c r="DEA87" s="165"/>
      <c r="DEB87" s="165"/>
      <c r="DEC87" s="165"/>
      <c r="DED87" s="165"/>
      <c r="DEE87" s="165"/>
      <c r="DEF87" s="165"/>
      <c r="DEG87" s="165"/>
      <c r="DEH87" s="165"/>
      <c r="DEI87" s="165"/>
      <c r="DEJ87" s="165"/>
      <c r="DEK87" s="165"/>
      <c r="DEL87" s="165"/>
      <c r="DEM87" s="165"/>
      <c r="DEN87" s="165"/>
      <c r="DEO87" s="165"/>
      <c r="DEP87" s="165"/>
      <c r="DEQ87" s="165"/>
      <c r="DER87" s="165"/>
      <c r="DES87" s="165"/>
      <c r="DET87" s="165"/>
      <c r="DEU87" s="165"/>
      <c r="DEV87" s="165"/>
      <c r="DEW87" s="165"/>
      <c r="DEX87" s="165"/>
      <c r="DEY87" s="165"/>
      <c r="DEZ87" s="165"/>
      <c r="DFA87" s="165"/>
      <c r="DFB87" s="165"/>
      <c r="DFC87" s="165"/>
      <c r="DFD87" s="165"/>
      <c r="DFE87" s="165"/>
      <c r="DFF87" s="165"/>
      <c r="DFG87" s="165"/>
      <c r="DFH87" s="165"/>
      <c r="DFI87" s="165"/>
      <c r="DFJ87" s="165"/>
      <c r="DFK87" s="165"/>
      <c r="DFL87" s="165"/>
      <c r="DFM87" s="165"/>
      <c r="DFN87" s="165"/>
      <c r="DFO87" s="165"/>
      <c r="DFP87" s="165"/>
      <c r="DFQ87" s="165"/>
      <c r="DFR87" s="165"/>
      <c r="DFS87" s="165"/>
      <c r="DFT87" s="165"/>
      <c r="DFU87" s="165"/>
      <c r="DFV87" s="165"/>
      <c r="DFW87" s="165"/>
      <c r="DFX87" s="165"/>
      <c r="DFY87" s="165"/>
      <c r="DFZ87" s="165"/>
      <c r="DGA87" s="165"/>
      <c r="DGB87" s="165"/>
      <c r="DGC87" s="165"/>
      <c r="DGD87" s="165"/>
      <c r="DGE87" s="165"/>
      <c r="DGF87" s="165"/>
      <c r="DGG87" s="165"/>
      <c r="DGH87" s="165"/>
      <c r="DGI87" s="165"/>
      <c r="DGJ87" s="165"/>
      <c r="DGK87" s="165"/>
      <c r="DGL87" s="165"/>
      <c r="DGM87" s="165"/>
      <c r="DGN87" s="165"/>
      <c r="DGO87" s="165"/>
      <c r="DGP87" s="165"/>
      <c r="DGQ87" s="165"/>
      <c r="DGR87" s="165"/>
      <c r="DGS87" s="165"/>
      <c r="DGT87" s="165"/>
      <c r="DGU87" s="165"/>
      <c r="DGV87" s="165"/>
      <c r="DGW87" s="165"/>
      <c r="DGX87" s="165"/>
      <c r="DGY87" s="165"/>
      <c r="DGZ87" s="165"/>
      <c r="DHA87" s="165"/>
      <c r="DHB87" s="165"/>
      <c r="DHC87" s="165"/>
      <c r="DHD87" s="165"/>
      <c r="DHE87" s="165"/>
      <c r="DHF87" s="165"/>
      <c r="DHG87" s="165"/>
      <c r="DHH87" s="165"/>
      <c r="DHI87" s="165"/>
      <c r="DHJ87" s="165"/>
      <c r="DHK87" s="165"/>
      <c r="DHL87" s="165"/>
      <c r="DHM87" s="165"/>
      <c r="DHN87" s="165"/>
      <c r="DHO87" s="165"/>
      <c r="DHP87" s="165"/>
      <c r="DHQ87" s="165"/>
      <c r="DHR87" s="165"/>
      <c r="DHS87" s="165"/>
      <c r="DHT87" s="165"/>
      <c r="DHU87" s="165"/>
      <c r="DHV87" s="165"/>
      <c r="DHW87" s="165"/>
      <c r="DHX87" s="165"/>
      <c r="DHY87" s="165"/>
      <c r="DHZ87" s="165"/>
      <c r="DIA87" s="165"/>
      <c r="DIB87" s="165"/>
      <c r="DIC87" s="165"/>
      <c r="DID87" s="165"/>
      <c r="DIE87" s="165"/>
      <c r="DIF87" s="165"/>
      <c r="DIG87" s="165"/>
      <c r="DIH87" s="165"/>
      <c r="DII87" s="165"/>
      <c r="DIJ87" s="165"/>
      <c r="DIK87" s="165"/>
      <c r="DIL87" s="165"/>
      <c r="DIM87" s="165"/>
      <c r="DIN87" s="165"/>
      <c r="DIO87" s="165"/>
      <c r="DIP87" s="165"/>
      <c r="DIQ87" s="165"/>
      <c r="DIR87" s="165"/>
      <c r="DIS87" s="165"/>
      <c r="DIT87" s="165"/>
      <c r="DIU87" s="165"/>
      <c r="DIV87" s="165"/>
      <c r="DIW87" s="165"/>
      <c r="DIX87" s="165"/>
      <c r="DIY87" s="165"/>
      <c r="DIZ87" s="165"/>
      <c r="DJA87" s="165"/>
      <c r="DJB87" s="165"/>
      <c r="DJC87" s="165"/>
      <c r="DJD87" s="165"/>
      <c r="DJE87" s="165"/>
      <c r="DJF87" s="165"/>
      <c r="DJG87" s="165"/>
      <c r="DJH87" s="165"/>
      <c r="DJI87" s="165"/>
      <c r="DJJ87" s="165"/>
      <c r="DJK87" s="165"/>
      <c r="DJL87" s="165"/>
      <c r="DJM87" s="165"/>
      <c r="DJN87" s="165"/>
      <c r="DJO87" s="165"/>
      <c r="DJP87" s="165"/>
      <c r="DJQ87" s="165"/>
      <c r="DJR87" s="165"/>
      <c r="DJS87" s="165"/>
      <c r="DJT87" s="165"/>
      <c r="DJU87" s="165"/>
      <c r="DJV87" s="165"/>
      <c r="DJW87" s="165"/>
      <c r="DJX87" s="165"/>
      <c r="DJY87" s="165"/>
      <c r="DJZ87" s="165"/>
      <c r="DKA87" s="165"/>
      <c r="DKB87" s="165"/>
      <c r="DKC87" s="165"/>
      <c r="DKD87" s="165"/>
      <c r="DKE87" s="165"/>
      <c r="DKF87" s="165"/>
      <c r="DKG87" s="165"/>
      <c r="DKH87" s="165"/>
      <c r="DKI87" s="165"/>
      <c r="DKJ87" s="165"/>
      <c r="DKK87" s="165"/>
      <c r="DKL87" s="165"/>
      <c r="DKM87" s="165"/>
      <c r="DKN87" s="165"/>
      <c r="DKO87" s="165"/>
      <c r="DKP87" s="165"/>
      <c r="DKQ87" s="165"/>
      <c r="DKR87" s="165"/>
      <c r="DKS87" s="165"/>
      <c r="DKT87" s="165"/>
      <c r="DKU87" s="165"/>
      <c r="DKV87" s="165"/>
      <c r="DKW87" s="165"/>
      <c r="DKX87" s="165"/>
      <c r="DKY87" s="165"/>
      <c r="DKZ87" s="165"/>
      <c r="DLA87" s="165"/>
      <c r="DLB87" s="165"/>
      <c r="DLC87" s="165"/>
      <c r="DLD87" s="165"/>
      <c r="DLE87" s="165"/>
      <c r="DLF87" s="165"/>
      <c r="DLG87" s="165"/>
      <c r="DLH87" s="165"/>
      <c r="DLI87" s="165"/>
      <c r="DLJ87" s="165"/>
      <c r="DLK87" s="165"/>
      <c r="DLL87" s="165"/>
      <c r="DLM87" s="165"/>
      <c r="DLN87" s="165"/>
      <c r="DLO87" s="165"/>
      <c r="DLP87" s="165"/>
      <c r="DLQ87" s="165"/>
      <c r="DLR87" s="165"/>
      <c r="DLS87" s="165"/>
      <c r="DLT87" s="165"/>
      <c r="DLU87" s="165"/>
      <c r="DLV87" s="165"/>
      <c r="DLW87" s="165"/>
      <c r="DLX87" s="165"/>
      <c r="DLY87" s="165"/>
      <c r="DLZ87" s="165"/>
      <c r="DMA87" s="165"/>
      <c r="DMB87" s="165"/>
      <c r="DMC87" s="165"/>
      <c r="DMD87" s="165"/>
      <c r="DME87" s="165"/>
      <c r="DMF87" s="165"/>
      <c r="DMG87" s="165"/>
      <c r="DMH87" s="165"/>
      <c r="DMI87" s="165"/>
      <c r="DMJ87" s="165"/>
      <c r="DMK87" s="165"/>
      <c r="DML87" s="165"/>
      <c r="DMM87" s="165"/>
      <c r="DMN87" s="165"/>
      <c r="DMO87" s="165"/>
      <c r="DMP87" s="165"/>
      <c r="DMQ87" s="165"/>
      <c r="DMR87" s="165"/>
      <c r="DMS87" s="165"/>
      <c r="DMT87" s="165"/>
      <c r="DMU87" s="165"/>
      <c r="DMV87" s="165"/>
      <c r="DMW87" s="165"/>
      <c r="DMX87" s="165"/>
      <c r="DMY87" s="165"/>
      <c r="DMZ87" s="165"/>
      <c r="DNA87" s="165"/>
      <c r="DNB87" s="165"/>
      <c r="DNC87" s="165"/>
      <c r="DND87" s="165"/>
      <c r="DNE87" s="165"/>
      <c r="DNF87" s="165"/>
      <c r="DNG87" s="165"/>
      <c r="DNH87" s="165"/>
      <c r="DNI87" s="165"/>
      <c r="DNJ87" s="165"/>
      <c r="DNK87" s="165"/>
      <c r="DNL87" s="165"/>
      <c r="DNM87" s="165"/>
      <c r="DNN87" s="165"/>
      <c r="DNO87" s="165"/>
      <c r="DNP87" s="165"/>
      <c r="DNQ87" s="165"/>
      <c r="DNR87" s="165"/>
      <c r="DNS87" s="165"/>
      <c r="DNT87" s="165"/>
      <c r="DNU87" s="165"/>
      <c r="DNV87" s="165"/>
      <c r="DNW87" s="165"/>
      <c r="DNX87" s="165"/>
      <c r="DNY87" s="165"/>
      <c r="DNZ87" s="165"/>
      <c r="DOA87" s="165"/>
      <c r="DOB87" s="165"/>
      <c r="DOC87" s="165"/>
      <c r="DOD87" s="165"/>
      <c r="DOE87" s="165"/>
      <c r="DOF87" s="165"/>
      <c r="DOG87" s="165"/>
      <c r="DOH87" s="165"/>
      <c r="DOI87" s="165"/>
      <c r="DOJ87" s="165"/>
      <c r="DOK87" s="165"/>
      <c r="DOL87" s="165"/>
      <c r="DOM87" s="165"/>
      <c r="DON87" s="165"/>
      <c r="DOO87" s="165"/>
      <c r="DOP87" s="165"/>
      <c r="DOQ87" s="165"/>
      <c r="DOR87" s="165"/>
      <c r="DOS87" s="165"/>
      <c r="DOT87" s="165"/>
      <c r="DOU87" s="165"/>
      <c r="DOV87" s="165"/>
      <c r="DOW87" s="165"/>
      <c r="DOX87" s="165"/>
      <c r="DOY87" s="165"/>
      <c r="DOZ87" s="165"/>
      <c r="DPA87" s="165"/>
      <c r="DPB87" s="165"/>
      <c r="DPC87" s="165"/>
      <c r="DPD87" s="165"/>
      <c r="DPE87" s="165"/>
      <c r="DPF87" s="165"/>
      <c r="DPG87" s="165"/>
      <c r="DPH87" s="165"/>
      <c r="DPI87" s="165"/>
      <c r="DPJ87" s="165"/>
      <c r="DPK87" s="165"/>
      <c r="DPL87" s="165"/>
      <c r="DPM87" s="165"/>
      <c r="DPN87" s="165"/>
      <c r="DPO87" s="165"/>
      <c r="DPP87" s="165"/>
      <c r="DPQ87" s="165"/>
      <c r="DPR87" s="165"/>
      <c r="DPS87" s="165"/>
      <c r="DPT87" s="165"/>
      <c r="DPU87" s="165"/>
      <c r="DPV87" s="165"/>
      <c r="DPW87" s="165"/>
      <c r="DPX87" s="165"/>
      <c r="DPY87" s="165"/>
      <c r="DPZ87" s="165"/>
      <c r="DQA87" s="165"/>
      <c r="DQB87" s="165"/>
      <c r="DQC87" s="165"/>
      <c r="DQD87" s="165"/>
      <c r="DQE87" s="165"/>
      <c r="DQF87" s="165"/>
      <c r="DQG87" s="165"/>
      <c r="DQH87" s="165"/>
      <c r="DQI87" s="165"/>
      <c r="DQJ87" s="165"/>
      <c r="DQK87" s="165"/>
      <c r="DQL87" s="165"/>
      <c r="DQM87" s="165"/>
      <c r="DQN87" s="165"/>
      <c r="DQO87" s="165"/>
      <c r="DQP87" s="165"/>
      <c r="DQQ87" s="165"/>
      <c r="DQR87" s="165"/>
      <c r="DQS87" s="165"/>
      <c r="DQT87" s="165"/>
      <c r="DQU87" s="165"/>
      <c r="DQV87" s="165"/>
      <c r="DQW87" s="165"/>
      <c r="DQX87" s="165"/>
      <c r="DQY87" s="165"/>
      <c r="DQZ87" s="165"/>
      <c r="DRA87" s="165"/>
      <c r="DRB87" s="165"/>
      <c r="DRC87" s="165"/>
      <c r="DRD87" s="165"/>
      <c r="DRE87" s="165"/>
      <c r="DRF87" s="165"/>
      <c r="DRG87" s="165"/>
      <c r="DRH87" s="165"/>
      <c r="DRI87" s="165"/>
      <c r="DRJ87" s="165"/>
      <c r="DRK87" s="165"/>
      <c r="DRL87" s="165"/>
      <c r="DRM87" s="165"/>
      <c r="DRN87" s="165"/>
      <c r="DRO87" s="165"/>
      <c r="DRP87" s="165"/>
      <c r="DRQ87" s="165"/>
      <c r="DRR87" s="165"/>
      <c r="DRS87" s="165"/>
      <c r="DRT87" s="165"/>
      <c r="DRU87" s="165"/>
      <c r="DRV87" s="165"/>
      <c r="DRW87" s="165"/>
      <c r="DRX87" s="165"/>
      <c r="DRY87" s="165"/>
      <c r="DRZ87" s="165"/>
      <c r="DSA87" s="165"/>
      <c r="DSB87" s="165"/>
      <c r="DSC87" s="165"/>
      <c r="DSD87" s="165"/>
      <c r="DSE87" s="165"/>
      <c r="DSF87" s="165"/>
      <c r="DSG87" s="165"/>
      <c r="DSH87" s="165"/>
      <c r="DSI87" s="165"/>
      <c r="DSJ87" s="165"/>
      <c r="DSK87" s="165"/>
      <c r="DSL87" s="165"/>
      <c r="DSM87" s="165"/>
      <c r="DSN87" s="165"/>
      <c r="DSO87" s="165"/>
      <c r="DSP87" s="165"/>
      <c r="DSQ87" s="165"/>
      <c r="DSR87" s="165"/>
      <c r="DSS87" s="165"/>
      <c r="DST87" s="165"/>
      <c r="DSU87" s="165"/>
      <c r="DSV87" s="165"/>
      <c r="DSW87" s="165"/>
      <c r="DSX87" s="165"/>
      <c r="DSY87" s="165"/>
      <c r="DSZ87" s="165"/>
      <c r="DTA87" s="165"/>
      <c r="DTB87" s="165"/>
      <c r="DTC87" s="165"/>
      <c r="DTD87" s="165"/>
      <c r="DTE87" s="165"/>
      <c r="DTF87" s="165"/>
      <c r="DTG87" s="165"/>
      <c r="DTH87" s="165"/>
      <c r="DTI87" s="165"/>
      <c r="DTJ87" s="165"/>
      <c r="DTK87" s="165"/>
      <c r="DTL87" s="165"/>
      <c r="DTM87" s="165"/>
      <c r="DTN87" s="165"/>
      <c r="DTO87" s="165"/>
      <c r="DTP87" s="165"/>
      <c r="DTQ87" s="165"/>
      <c r="DTR87" s="165"/>
      <c r="DTS87" s="165"/>
      <c r="DTT87" s="165"/>
      <c r="DTU87" s="165"/>
      <c r="DTV87" s="165"/>
      <c r="DTW87" s="165"/>
      <c r="DTX87" s="165"/>
      <c r="DTY87" s="165"/>
      <c r="DTZ87" s="165"/>
      <c r="DUA87" s="165"/>
      <c r="DUB87" s="165"/>
      <c r="DUC87" s="165"/>
      <c r="DUD87" s="165"/>
      <c r="DUE87" s="165"/>
      <c r="DUF87" s="165"/>
      <c r="DUG87" s="165"/>
      <c r="DUH87" s="165"/>
      <c r="DUI87" s="165"/>
      <c r="DUJ87" s="165"/>
      <c r="DUK87" s="165"/>
      <c r="DUL87" s="165"/>
      <c r="DUM87" s="165"/>
      <c r="DUN87" s="165"/>
      <c r="DUO87" s="165"/>
      <c r="DUP87" s="165"/>
      <c r="DUQ87" s="165"/>
      <c r="DUR87" s="165"/>
      <c r="DUS87" s="165"/>
      <c r="DUT87" s="165"/>
      <c r="DUU87" s="165"/>
      <c r="DUV87" s="165"/>
      <c r="DUW87" s="165"/>
      <c r="DUX87" s="165"/>
      <c r="DUY87" s="165"/>
      <c r="DUZ87" s="165"/>
      <c r="DVA87" s="165"/>
      <c r="DVB87" s="165"/>
      <c r="DVC87" s="165"/>
      <c r="DVD87" s="165"/>
      <c r="DVE87" s="165"/>
      <c r="DVF87" s="165"/>
      <c r="DVG87" s="165"/>
      <c r="DVH87" s="165"/>
      <c r="DVI87" s="165"/>
      <c r="DVJ87" s="165"/>
      <c r="DVK87" s="165"/>
      <c r="DVL87" s="165"/>
      <c r="DVM87" s="165"/>
      <c r="DVN87" s="165"/>
      <c r="DVO87" s="165"/>
      <c r="DVP87" s="165"/>
      <c r="DVQ87" s="165"/>
      <c r="DVR87" s="165"/>
      <c r="DVS87" s="165"/>
      <c r="DVT87" s="165"/>
      <c r="DVU87" s="165"/>
      <c r="DVV87" s="165"/>
      <c r="DVW87" s="165"/>
      <c r="DVX87" s="165"/>
      <c r="DVY87" s="165"/>
      <c r="DVZ87" s="165"/>
      <c r="DWA87" s="165"/>
      <c r="DWB87" s="165"/>
      <c r="DWC87" s="165"/>
      <c r="DWD87" s="165"/>
      <c r="DWE87" s="165"/>
      <c r="DWF87" s="165"/>
      <c r="DWG87" s="165"/>
      <c r="DWH87" s="165"/>
      <c r="DWI87" s="165"/>
      <c r="DWJ87" s="165"/>
      <c r="DWK87" s="165"/>
      <c r="DWL87" s="165"/>
      <c r="DWM87" s="165"/>
      <c r="DWN87" s="165"/>
      <c r="DWO87" s="165"/>
      <c r="DWP87" s="165"/>
      <c r="DWQ87" s="165"/>
      <c r="DWR87" s="165"/>
      <c r="DWS87" s="165"/>
      <c r="DWT87" s="165"/>
      <c r="DWU87" s="165"/>
      <c r="DWV87" s="165"/>
      <c r="DWW87" s="165"/>
      <c r="DWX87" s="165"/>
      <c r="DWY87" s="165"/>
      <c r="DWZ87" s="165"/>
      <c r="DXA87" s="165"/>
      <c r="DXB87" s="165"/>
      <c r="DXC87" s="165"/>
      <c r="DXD87" s="165"/>
      <c r="DXE87" s="165"/>
      <c r="DXF87" s="165"/>
      <c r="DXG87" s="165"/>
      <c r="DXH87" s="165"/>
      <c r="DXI87" s="165"/>
      <c r="DXJ87" s="165"/>
      <c r="DXK87" s="165"/>
      <c r="DXL87" s="165"/>
      <c r="DXM87" s="165"/>
      <c r="DXN87" s="165"/>
      <c r="DXO87" s="165"/>
      <c r="DXP87" s="165"/>
      <c r="DXQ87" s="165"/>
      <c r="DXR87" s="165"/>
      <c r="DXS87" s="165"/>
      <c r="DXT87" s="165"/>
      <c r="DXU87" s="165"/>
      <c r="DXV87" s="165"/>
      <c r="DXW87" s="165"/>
      <c r="DXX87" s="165"/>
      <c r="DXY87" s="165"/>
      <c r="DXZ87" s="165"/>
      <c r="DYA87" s="165"/>
      <c r="DYB87" s="165"/>
      <c r="DYC87" s="165"/>
      <c r="DYD87" s="165"/>
      <c r="DYE87" s="165"/>
      <c r="DYF87" s="165"/>
      <c r="DYG87" s="165"/>
      <c r="DYH87" s="165"/>
      <c r="DYI87" s="165"/>
      <c r="DYJ87" s="165"/>
      <c r="DYK87" s="165"/>
      <c r="DYL87" s="165"/>
      <c r="DYM87" s="165"/>
      <c r="DYN87" s="165"/>
      <c r="DYO87" s="165"/>
      <c r="DYP87" s="165"/>
      <c r="DYQ87" s="165"/>
      <c r="DYR87" s="165"/>
      <c r="DYS87" s="165"/>
      <c r="DYT87" s="165"/>
      <c r="DYU87" s="165"/>
      <c r="DYV87" s="165"/>
      <c r="DYW87" s="165"/>
      <c r="DYX87" s="165"/>
      <c r="DYY87" s="165"/>
      <c r="DYZ87" s="165"/>
      <c r="DZA87" s="165"/>
      <c r="DZB87" s="165"/>
      <c r="DZC87" s="165"/>
      <c r="DZD87" s="165"/>
      <c r="DZE87" s="165"/>
      <c r="DZF87" s="165"/>
      <c r="DZG87" s="165"/>
      <c r="DZH87" s="165"/>
      <c r="DZI87" s="165"/>
      <c r="DZJ87" s="165"/>
      <c r="DZK87" s="165"/>
      <c r="DZL87" s="165"/>
      <c r="DZM87" s="165"/>
      <c r="DZN87" s="165"/>
      <c r="DZO87" s="165"/>
      <c r="DZP87" s="165"/>
      <c r="DZQ87" s="165"/>
      <c r="DZR87" s="165"/>
      <c r="DZS87" s="165"/>
      <c r="DZT87" s="165"/>
      <c r="DZU87" s="165"/>
      <c r="DZV87" s="165"/>
      <c r="DZW87" s="165"/>
      <c r="DZX87" s="165"/>
      <c r="DZY87" s="165"/>
      <c r="DZZ87" s="165"/>
      <c r="EAA87" s="165"/>
      <c r="EAB87" s="165"/>
      <c r="EAC87" s="165"/>
      <c r="EAD87" s="165"/>
      <c r="EAE87" s="165"/>
      <c r="EAF87" s="165"/>
      <c r="EAG87" s="165"/>
      <c r="EAH87" s="165"/>
      <c r="EAI87" s="165"/>
      <c r="EAJ87" s="165"/>
      <c r="EAK87" s="165"/>
      <c r="EAL87" s="165"/>
      <c r="EAM87" s="165"/>
      <c r="EAN87" s="165"/>
      <c r="EAO87" s="165"/>
      <c r="EAP87" s="165"/>
      <c r="EAQ87" s="165"/>
      <c r="EAR87" s="165"/>
      <c r="EAS87" s="165"/>
      <c r="EAT87" s="165"/>
      <c r="EAU87" s="165"/>
      <c r="EAV87" s="165"/>
      <c r="EAW87" s="165"/>
      <c r="EAX87" s="165"/>
      <c r="EAY87" s="165"/>
      <c r="EAZ87" s="165"/>
      <c r="EBA87" s="165"/>
      <c r="EBB87" s="165"/>
      <c r="EBC87" s="165"/>
      <c r="EBD87" s="165"/>
      <c r="EBE87" s="165"/>
      <c r="EBF87" s="165"/>
      <c r="EBG87" s="165"/>
      <c r="EBH87" s="165"/>
      <c r="EBI87" s="165"/>
      <c r="EBJ87" s="165"/>
      <c r="EBK87" s="165"/>
      <c r="EBL87" s="165"/>
      <c r="EBM87" s="165"/>
      <c r="EBN87" s="165"/>
      <c r="EBO87" s="165"/>
      <c r="EBP87" s="165"/>
      <c r="EBQ87" s="165"/>
      <c r="EBR87" s="165"/>
      <c r="EBS87" s="165"/>
      <c r="EBT87" s="165"/>
      <c r="EBU87" s="165"/>
      <c r="EBV87" s="165"/>
      <c r="EBW87" s="165"/>
      <c r="EBX87" s="165"/>
      <c r="EBY87" s="165"/>
      <c r="EBZ87" s="165"/>
      <c r="ECA87" s="165"/>
      <c r="ECB87" s="165"/>
      <c r="ECC87" s="165"/>
      <c r="ECD87" s="165"/>
      <c r="ECE87" s="165"/>
      <c r="ECF87" s="165"/>
      <c r="ECG87" s="165"/>
      <c r="ECH87" s="165"/>
      <c r="ECI87" s="165"/>
      <c r="ECJ87" s="165"/>
      <c r="ECK87" s="165"/>
      <c r="ECL87" s="165"/>
      <c r="ECM87" s="165"/>
      <c r="ECN87" s="165"/>
      <c r="ECO87" s="165"/>
      <c r="ECP87" s="165"/>
      <c r="ECQ87" s="165"/>
      <c r="ECR87" s="165"/>
      <c r="ECS87" s="165"/>
      <c r="ECT87" s="165"/>
      <c r="ECU87" s="165"/>
      <c r="ECV87" s="165"/>
      <c r="ECW87" s="165"/>
      <c r="ECX87" s="165"/>
      <c r="ECY87" s="165"/>
      <c r="ECZ87" s="165"/>
      <c r="EDA87" s="165"/>
      <c r="EDB87" s="165"/>
      <c r="EDC87" s="165"/>
      <c r="EDD87" s="165"/>
      <c r="EDE87" s="165"/>
      <c r="EDF87" s="165"/>
      <c r="EDG87" s="165"/>
      <c r="EDH87" s="165"/>
      <c r="EDI87" s="165"/>
      <c r="EDJ87" s="165"/>
      <c r="EDK87" s="165"/>
      <c r="EDL87" s="165"/>
      <c r="EDM87" s="165"/>
      <c r="EDN87" s="165"/>
      <c r="EDO87" s="165"/>
      <c r="EDP87" s="165"/>
      <c r="EDQ87" s="165"/>
      <c r="EDR87" s="165"/>
      <c r="EDS87" s="165"/>
      <c r="EDT87" s="165"/>
      <c r="EDU87" s="165"/>
      <c r="EDV87" s="165"/>
      <c r="EDW87" s="165"/>
      <c r="EDX87" s="165"/>
      <c r="EDY87" s="165"/>
      <c r="EDZ87" s="165"/>
      <c r="EEA87" s="165"/>
      <c r="EEB87" s="165"/>
      <c r="EEC87" s="165"/>
      <c r="EED87" s="165"/>
      <c r="EEE87" s="165"/>
      <c r="EEF87" s="165"/>
      <c r="EEG87" s="165"/>
      <c r="EEH87" s="165"/>
      <c r="EEI87" s="165"/>
      <c r="EEJ87" s="165"/>
      <c r="EEK87" s="165"/>
      <c r="EEL87" s="165"/>
      <c r="EEM87" s="165"/>
      <c r="EEN87" s="165"/>
      <c r="EEO87" s="165"/>
      <c r="EEP87" s="165"/>
      <c r="EEQ87" s="165"/>
      <c r="EER87" s="165"/>
      <c r="EES87" s="165"/>
      <c r="EET87" s="165"/>
      <c r="EEU87" s="165"/>
      <c r="EEV87" s="165"/>
      <c r="EEW87" s="165"/>
      <c r="EEX87" s="165"/>
      <c r="EEY87" s="165"/>
      <c r="EEZ87" s="165"/>
      <c r="EFA87" s="165"/>
      <c r="EFB87" s="165"/>
      <c r="EFC87" s="165"/>
      <c r="EFD87" s="165"/>
      <c r="EFE87" s="165"/>
      <c r="EFF87" s="165"/>
      <c r="EFG87" s="165"/>
      <c r="EFH87" s="165"/>
      <c r="EFI87" s="165"/>
      <c r="EFJ87" s="165"/>
      <c r="EFK87" s="165"/>
      <c r="EFL87" s="165"/>
      <c r="EFM87" s="165"/>
      <c r="EFN87" s="165"/>
      <c r="EFO87" s="165"/>
      <c r="EFP87" s="165"/>
      <c r="EFQ87" s="165"/>
      <c r="EFR87" s="165"/>
      <c r="EFS87" s="165"/>
      <c r="EFT87" s="165"/>
      <c r="EFU87" s="165"/>
      <c r="EFV87" s="165"/>
      <c r="EFW87" s="165"/>
      <c r="EFX87" s="165"/>
      <c r="EFY87" s="165"/>
      <c r="EFZ87" s="165"/>
      <c r="EGA87" s="165"/>
      <c r="EGB87" s="165"/>
      <c r="EGC87" s="165"/>
      <c r="EGD87" s="165"/>
      <c r="EGE87" s="165"/>
      <c r="EGF87" s="165"/>
      <c r="EGG87" s="165"/>
      <c r="EGH87" s="165"/>
      <c r="EGI87" s="165"/>
      <c r="EGJ87" s="165"/>
      <c r="EGK87" s="165"/>
      <c r="EGL87" s="165"/>
      <c r="EGM87" s="165"/>
      <c r="EGN87" s="165"/>
      <c r="EGO87" s="165"/>
      <c r="EGP87" s="165"/>
      <c r="EGQ87" s="165"/>
      <c r="EGR87" s="165"/>
      <c r="EGS87" s="165"/>
      <c r="EGT87" s="165"/>
      <c r="EGU87" s="165"/>
      <c r="EGV87" s="165"/>
      <c r="EGW87" s="165"/>
      <c r="EGX87" s="165"/>
      <c r="EGY87" s="165"/>
      <c r="EGZ87" s="165"/>
      <c r="EHA87" s="165"/>
      <c r="EHB87" s="165"/>
      <c r="EHC87" s="165"/>
      <c r="EHD87" s="165"/>
      <c r="EHE87" s="165"/>
      <c r="EHF87" s="165"/>
      <c r="EHG87" s="165"/>
      <c r="EHH87" s="165"/>
      <c r="EHI87" s="165"/>
      <c r="EHJ87" s="165"/>
      <c r="EHK87" s="165"/>
      <c r="EHL87" s="165"/>
      <c r="EHM87" s="165"/>
      <c r="EHN87" s="165"/>
      <c r="EHO87" s="165"/>
      <c r="EHP87" s="165"/>
      <c r="EHQ87" s="165"/>
      <c r="EHR87" s="165"/>
      <c r="EHS87" s="165"/>
      <c r="EHT87" s="165"/>
      <c r="EHU87" s="165"/>
      <c r="EHV87" s="165"/>
      <c r="EHW87" s="165"/>
      <c r="EHX87" s="165"/>
      <c r="EHY87" s="165"/>
      <c r="EHZ87" s="165"/>
      <c r="EIA87" s="165"/>
      <c r="EIB87" s="165"/>
      <c r="EIC87" s="165"/>
      <c r="EID87" s="165"/>
      <c r="EIE87" s="165"/>
      <c r="EIF87" s="165"/>
      <c r="EIG87" s="165"/>
      <c r="EIH87" s="165"/>
      <c r="EII87" s="165"/>
      <c r="EIJ87" s="165"/>
      <c r="EIK87" s="165"/>
      <c r="EIL87" s="165"/>
      <c r="EIM87" s="165"/>
      <c r="EIN87" s="165"/>
      <c r="EIO87" s="165"/>
      <c r="EIP87" s="165"/>
      <c r="EIQ87" s="165"/>
      <c r="EIR87" s="165"/>
      <c r="EIS87" s="165"/>
      <c r="EIT87" s="165"/>
      <c r="EIU87" s="165"/>
      <c r="EIV87" s="165"/>
      <c r="EIW87" s="165"/>
      <c r="EIX87" s="165"/>
      <c r="EIY87" s="165"/>
      <c r="EIZ87" s="165"/>
      <c r="EJA87" s="165"/>
      <c r="EJB87" s="165"/>
      <c r="EJC87" s="165"/>
      <c r="EJD87" s="165"/>
      <c r="EJE87" s="165"/>
      <c r="EJF87" s="165"/>
      <c r="EJG87" s="165"/>
      <c r="EJH87" s="165"/>
      <c r="EJI87" s="165"/>
      <c r="EJJ87" s="165"/>
      <c r="EJK87" s="165"/>
      <c r="EJL87" s="165"/>
      <c r="EJM87" s="165"/>
      <c r="EJN87" s="165"/>
      <c r="EJO87" s="165"/>
      <c r="EJP87" s="165"/>
      <c r="EJQ87" s="165"/>
      <c r="EJR87" s="165"/>
      <c r="EJS87" s="165"/>
      <c r="EJT87" s="165"/>
      <c r="EJU87" s="165"/>
      <c r="EJV87" s="165"/>
      <c r="EJW87" s="165"/>
      <c r="EJX87" s="165"/>
      <c r="EJY87" s="165"/>
      <c r="EJZ87" s="165"/>
      <c r="EKA87" s="165"/>
      <c r="EKB87" s="165"/>
      <c r="EKC87" s="165"/>
      <c r="EKD87" s="165"/>
      <c r="EKE87" s="165"/>
      <c r="EKF87" s="165"/>
      <c r="EKG87" s="165"/>
      <c r="EKH87" s="165"/>
      <c r="EKI87" s="165"/>
      <c r="EKJ87" s="165"/>
      <c r="EKK87" s="165"/>
      <c r="EKL87" s="165"/>
      <c r="EKM87" s="165"/>
      <c r="EKN87" s="165"/>
      <c r="EKO87" s="165"/>
      <c r="EKP87" s="165"/>
      <c r="EKQ87" s="165"/>
      <c r="EKR87" s="165"/>
      <c r="EKS87" s="165"/>
      <c r="EKT87" s="165"/>
      <c r="EKU87" s="165"/>
      <c r="EKV87" s="165"/>
      <c r="EKW87" s="165"/>
      <c r="EKX87" s="165"/>
      <c r="EKY87" s="165"/>
      <c r="EKZ87" s="165"/>
      <c r="ELA87" s="165"/>
      <c r="ELB87" s="165"/>
      <c r="ELC87" s="165"/>
      <c r="ELD87" s="165"/>
      <c r="ELE87" s="165"/>
      <c r="ELF87" s="165"/>
      <c r="ELG87" s="165"/>
      <c r="ELH87" s="165"/>
      <c r="ELI87" s="165"/>
      <c r="ELJ87" s="165"/>
      <c r="ELK87" s="165"/>
      <c r="ELL87" s="165"/>
      <c r="ELM87" s="165"/>
      <c r="ELN87" s="165"/>
      <c r="ELO87" s="165"/>
      <c r="ELP87" s="165"/>
      <c r="ELQ87" s="165"/>
      <c r="ELR87" s="165"/>
      <c r="ELS87" s="165"/>
      <c r="ELT87" s="165"/>
      <c r="ELU87" s="165"/>
      <c r="ELV87" s="165"/>
      <c r="ELW87" s="165"/>
      <c r="ELX87" s="165"/>
      <c r="ELY87" s="165"/>
      <c r="ELZ87" s="165"/>
      <c r="EMA87" s="165"/>
      <c r="EMB87" s="165"/>
      <c r="EMC87" s="165"/>
      <c r="EMD87" s="165"/>
      <c r="EME87" s="165"/>
      <c r="EMF87" s="165"/>
      <c r="EMG87" s="165"/>
      <c r="EMH87" s="165"/>
      <c r="EMI87" s="165"/>
      <c r="EMJ87" s="165"/>
      <c r="EMK87" s="165"/>
      <c r="EML87" s="165"/>
      <c r="EMM87" s="165"/>
      <c r="EMN87" s="165"/>
      <c r="EMO87" s="165"/>
      <c r="EMP87" s="165"/>
      <c r="EMQ87" s="165"/>
      <c r="EMR87" s="165"/>
      <c r="EMS87" s="165"/>
      <c r="EMT87" s="165"/>
      <c r="EMU87" s="165"/>
      <c r="EMV87" s="165"/>
      <c r="EMW87" s="165"/>
      <c r="EMX87" s="165"/>
      <c r="EMY87" s="165"/>
      <c r="EMZ87" s="165"/>
      <c r="ENA87" s="165"/>
      <c r="ENB87" s="165"/>
      <c r="ENC87" s="165"/>
      <c r="END87" s="165"/>
      <c r="ENE87" s="165"/>
      <c r="ENF87" s="165"/>
      <c r="ENG87" s="165"/>
      <c r="ENH87" s="165"/>
      <c r="ENI87" s="165"/>
      <c r="ENJ87" s="165"/>
      <c r="ENK87" s="165"/>
      <c r="ENL87" s="165"/>
      <c r="ENM87" s="165"/>
      <c r="ENN87" s="165"/>
      <c r="ENO87" s="165"/>
      <c r="ENP87" s="165"/>
      <c r="ENQ87" s="165"/>
      <c r="ENR87" s="165"/>
      <c r="ENS87" s="165"/>
      <c r="ENT87" s="165"/>
      <c r="ENU87" s="165"/>
      <c r="ENV87" s="165"/>
      <c r="ENW87" s="165"/>
      <c r="ENX87" s="165"/>
      <c r="ENY87" s="165"/>
      <c r="ENZ87" s="165"/>
      <c r="EOA87" s="165"/>
      <c r="EOB87" s="165"/>
      <c r="EOC87" s="165"/>
      <c r="EOD87" s="165"/>
      <c r="EOE87" s="165"/>
      <c r="EOF87" s="165"/>
      <c r="EOG87" s="165"/>
      <c r="EOH87" s="165"/>
      <c r="EOI87" s="165"/>
      <c r="EOJ87" s="165"/>
      <c r="EOK87" s="165"/>
      <c r="EOL87" s="165"/>
      <c r="EOM87" s="165"/>
      <c r="EON87" s="165"/>
      <c r="EOO87" s="165"/>
      <c r="EOP87" s="165"/>
      <c r="EOQ87" s="165"/>
      <c r="EOR87" s="165"/>
      <c r="EOS87" s="165"/>
      <c r="EOT87" s="165"/>
      <c r="EOU87" s="165"/>
      <c r="EOV87" s="165"/>
      <c r="EOW87" s="165"/>
      <c r="EOX87" s="165"/>
      <c r="EOY87" s="165"/>
      <c r="EOZ87" s="165"/>
      <c r="EPA87" s="165"/>
      <c r="EPB87" s="165"/>
      <c r="EPC87" s="165"/>
      <c r="EPD87" s="165"/>
      <c r="EPE87" s="165"/>
      <c r="EPF87" s="165"/>
      <c r="EPG87" s="165"/>
      <c r="EPH87" s="165"/>
      <c r="EPI87" s="165"/>
      <c r="EPJ87" s="165"/>
      <c r="EPK87" s="165"/>
      <c r="EPL87" s="165"/>
      <c r="EPM87" s="165"/>
      <c r="EPN87" s="165"/>
      <c r="EPO87" s="165"/>
      <c r="EPP87" s="165"/>
      <c r="EPQ87" s="165"/>
      <c r="EPR87" s="165"/>
      <c r="EPS87" s="165"/>
      <c r="EPT87" s="165"/>
      <c r="EPU87" s="165"/>
      <c r="EPV87" s="165"/>
      <c r="EPW87" s="165"/>
      <c r="EPX87" s="165"/>
      <c r="EPY87" s="165"/>
      <c r="EPZ87" s="165"/>
      <c r="EQA87" s="165"/>
      <c r="EQB87" s="165"/>
      <c r="EQC87" s="165"/>
      <c r="EQD87" s="165"/>
      <c r="EQE87" s="165"/>
      <c r="EQF87" s="165"/>
      <c r="EQG87" s="165"/>
      <c r="EQH87" s="165"/>
      <c r="EQI87" s="165"/>
      <c r="EQJ87" s="165"/>
      <c r="EQK87" s="165"/>
      <c r="EQL87" s="165"/>
      <c r="EQM87" s="165"/>
      <c r="EQN87" s="165"/>
      <c r="EQO87" s="165"/>
      <c r="EQP87" s="165"/>
      <c r="EQQ87" s="165"/>
      <c r="EQR87" s="165"/>
      <c r="EQS87" s="165"/>
      <c r="EQT87" s="165"/>
      <c r="EQU87" s="165"/>
      <c r="EQV87" s="165"/>
      <c r="EQW87" s="165"/>
      <c r="EQX87" s="165"/>
      <c r="EQY87" s="165"/>
      <c r="EQZ87" s="165"/>
      <c r="ERA87" s="165"/>
      <c r="ERB87" s="165"/>
      <c r="ERC87" s="165"/>
      <c r="ERD87" s="165"/>
      <c r="ERE87" s="165"/>
      <c r="ERF87" s="165"/>
      <c r="ERG87" s="165"/>
      <c r="ERH87" s="165"/>
      <c r="ERI87" s="165"/>
      <c r="ERJ87" s="165"/>
      <c r="ERK87" s="165"/>
      <c r="ERL87" s="165"/>
      <c r="ERM87" s="165"/>
      <c r="ERN87" s="165"/>
      <c r="ERO87" s="165"/>
      <c r="ERP87" s="165"/>
      <c r="ERQ87" s="165"/>
      <c r="ERR87" s="165"/>
      <c r="ERS87" s="165"/>
      <c r="ERT87" s="165"/>
      <c r="ERU87" s="165"/>
      <c r="ERV87" s="165"/>
      <c r="ERW87" s="165"/>
      <c r="ERX87" s="165"/>
      <c r="ERY87" s="165"/>
      <c r="ERZ87" s="165"/>
      <c r="ESA87" s="165"/>
      <c r="ESB87" s="165"/>
      <c r="ESC87" s="165"/>
      <c r="ESD87" s="165"/>
      <c r="ESE87" s="165"/>
      <c r="ESF87" s="165"/>
      <c r="ESG87" s="165"/>
      <c r="ESH87" s="165"/>
      <c r="ESI87" s="165"/>
      <c r="ESJ87" s="165"/>
      <c r="ESK87" s="165"/>
      <c r="ESL87" s="165"/>
      <c r="ESM87" s="165"/>
      <c r="ESN87" s="165"/>
      <c r="ESO87" s="165"/>
      <c r="ESP87" s="165"/>
      <c r="ESQ87" s="165"/>
      <c r="ESR87" s="165"/>
      <c r="ESS87" s="165"/>
      <c r="EST87" s="165"/>
      <c r="ESU87" s="165"/>
      <c r="ESV87" s="165"/>
      <c r="ESW87" s="165"/>
      <c r="ESX87" s="165"/>
      <c r="ESY87" s="165"/>
      <c r="ESZ87" s="165"/>
      <c r="ETA87" s="165"/>
      <c r="ETB87" s="165"/>
      <c r="ETC87" s="165"/>
      <c r="ETD87" s="165"/>
      <c r="ETE87" s="165"/>
      <c r="ETF87" s="165"/>
      <c r="ETG87" s="165"/>
      <c r="ETH87" s="165"/>
      <c r="ETI87" s="165"/>
      <c r="ETJ87" s="165"/>
      <c r="ETK87" s="165"/>
      <c r="ETL87" s="165"/>
      <c r="ETM87" s="165"/>
      <c r="ETN87" s="165"/>
      <c r="ETO87" s="165"/>
      <c r="ETP87" s="165"/>
      <c r="ETQ87" s="165"/>
      <c r="ETR87" s="165"/>
      <c r="ETS87" s="165"/>
      <c r="ETT87" s="165"/>
      <c r="ETU87" s="165"/>
      <c r="ETV87" s="165"/>
      <c r="ETW87" s="165"/>
      <c r="ETX87" s="165"/>
      <c r="ETY87" s="165"/>
      <c r="ETZ87" s="165"/>
      <c r="EUA87" s="165"/>
      <c r="EUB87" s="165"/>
      <c r="EUC87" s="165"/>
      <c r="EUD87" s="165"/>
      <c r="EUE87" s="165"/>
      <c r="EUF87" s="165"/>
      <c r="EUG87" s="165"/>
      <c r="EUH87" s="165"/>
      <c r="EUI87" s="165"/>
      <c r="EUJ87" s="165"/>
      <c r="EUK87" s="165"/>
      <c r="EUL87" s="165"/>
      <c r="EUM87" s="165"/>
      <c r="EUN87" s="165"/>
      <c r="EUO87" s="165"/>
      <c r="EUP87" s="165"/>
      <c r="EUQ87" s="165"/>
      <c r="EUR87" s="165"/>
      <c r="EUS87" s="165"/>
      <c r="EUT87" s="165"/>
      <c r="EUU87" s="165"/>
      <c r="EUV87" s="165"/>
      <c r="EUW87" s="165"/>
      <c r="EUX87" s="165"/>
      <c r="EUY87" s="165"/>
      <c r="EUZ87" s="165"/>
      <c r="EVA87" s="165"/>
      <c r="EVB87" s="165"/>
      <c r="EVC87" s="165"/>
      <c r="EVD87" s="165"/>
      <c r="EVE87" s="165"/>
      <c r="EVF87" s="165"/>
      <c r="EVG87" s="165"/>
      <c r="EVH87" s="165"/>
      <c r="EVI87" s="165"/>
      <c r="EVJ87" s="165"/>
      <c r="EVK87" s="165"/>
      <c r="EVL87" s="165"/>
      <c r="EVM87" s="165"/>
      <c r="EVN87" s="165"/>
      <c r="EVO87" s="165"/>
      <c r="EVP87" s="165"/>
      <c r="EVQ87" s="165"/>
      <c r="EVR87" s="165"/>
      <c r="EVS87" s="165"/>
      <c r="EVT87" s="165"/>
      <c r="EVU87" s="165"/>
      <c r="EVV87" s="165"/>
      <c r="EVW87" s="165"/>
      <c r="EVX87" s="165"/>
      <c r="EVY87" s="165"/>
      <c r="EVZ87" s="165"/>
      <c r="EWA87" s="165"/>
      <c r="EWB87" s="165"/>
      <c r="EWC87" s="165"/>
      <c r="EWD87" s="165"/>
      <c r="EWE87" s="165"/>
      <c r="EWF87" s="165"/>
      <c r="EWG87" s="165"/>
      <c r="EWH87" s="165"/>
      <c r="EWI87" s="165"/>
      <c r="EWJ87" s="165"/>
      <c r="EWK87" s="165"/>
      <c r="EWL87" s="165"/>
      <c r="EWM87" s="165"/>
      <c r="EWN87" s="165"/>
      <c r="EWO87" s="165"/>
      <c r="EWP87" s="165"/>
      <c r="EWQ87" s="165"/>
      <c r="EWR87" s="165"/>
      <c r="EWS87" s="165"/>
      <c r="EWT87" s="165"/>
      <c r="EWU87" s="165"/>
      <c r="EWV87" s="165"/>
      <c r="EWW87" s="165"/>
      <c r="EWX87" s="165"/>
      <c r="EWY87" s="165"/>
      <c r="EWZ87" s="165"/>
      <c r="EXA87" s="165"/>
      <c r="EXB87" s="165"/>
      <c r="EXC87" s="165"/>
      <c r="EXD87" s="165"/>
      <c r="EXE87" s="165"/>
      <c r="EXF87" s="165"/>
      <c r="EXG87" s="165"/>
      <c r="EXH87" s="165"/>
      <c r="EXI87" s="165"/>
      <c r="EXJ87" s="165"/>
      <c r="EXK87" s="165"/>
      <c r="EXL87" s="165"/>
      <c r="EXM87" s="165"/>
      <c r="EXN87" s="165"/>
      <c r="EXO87" s="165"/>
      <c r="EXP87" s="165"/>
      <c r="EXQ87" s="165"/>
      <c r="EXR87" s="165"/>
      <c r="EXS87" s="165"/>
      <c r="EXT87" s="165"/>
      <c r="EXU87" s="165"/>
      <c r="EXV87" s="165"/>
      <c r="EXW87" s="165"/>
      <c r="EXX87" s="165"/>
      <c r="EXY87" s="165"/>
      <c r="EXZ87" s="165"/>
      <c r="EYA87" s="165"/>
      <c r="EYB87" s="165"/>
      <c r="EYC87" s="165"/>
      <c r="EYD87" s="165"/>
      <c r="EYE87" s="165"/>
      <c r="EYF87" s="165"/>
      <c r="EYG87" s="165"/>
      <c r="EYH87" s="165"/>
      <c r="EYI87" s="165"/>
      <c r="EYJ87" s="165"/>
      <c r="EYK87" s="165"/>
      <c r="EYL87" s="165"/>
      <c r="EYM87" s="165"/>
      <c r="EYN87" s="165"/>
      <c r="EYO87" s="165"/>
      <c r="EYP87" s="165"/>
      <c r="EYQ87" s="165"/>
      <c r="EYR87" s="165"/>
      <c r="EYS87" s="165"/>
      <c r="EYT87" s="165"/>
      <c r="EYU87" s="165"/>
      <c r="EYV87" s="165"/>
      <c r="EYW87" s="165"/>
      <c r="EYX87" s="165"/>
      <c r="EYY87" s="165"/>
      <c r="EYZ87" s="165"/>
      <c r="EZA87" s="165"/>
      <c r="EZB87" s="165"/>
      <c r="EZC87" s="165"/>
      <c r="EZD87" s="165"/>
      <c r="EZE87" s="165"/>
      <c r="EZF87" s="165"/>
      <c r="EZG87" s="165"/>
      <c r="EZH87" s="165"/>
      <c r="EZI87" s="165"/>
      <c r="EZJ87" s="165"/>
      <c r="EZK87" s="165"/>
      <c r="EZL87" s="165"/>
      <c r="EZM87" s="165"/>
      <c r="EZN87" s="165"/>
      <c r="EZO87" s="165"/>
      <c r="EZP87" s="165"/>
      <c r="EZQ87" s="165"/>
      <c r="EZR87" s="165"/>
      <c r="EZS87" s="165"/>
      <c r="EZT87" s="165"/>
      <c r="EZU87" s="165"/>
      <c r="EZV87" s="165"/>
      <c r="EZW87" s="165"/>
      <c r="EZX87" s="165"/>
      <c r="EZY87" s="165"/>
      <c r="EZZ87" s="165"/>
      <c r="FAA87" s="165"/>
      <c r="FAB87" s="165"/>
      <c r="FAC87" s="165"/>
      <c r="FAD87" s="165"/>
      <c r="FAE87" s="165"/>
      <c r="FAF87" s="165"/>
      <c r="FAG87" s="165"/>
      <c r="FAH87" s="165"/>
      <c r="FAI87" s="165"/>
      <c r="FAJ87" s="165"/>
      <c r="FAK87" s="165"/>
      <c r="FAL87" s="165"/>
      <c r="FAM87" s="165"/>
      <c r="FAN87" s="165"/>
      <c r="FAO87" s="165"/>
      <c r="FAP87" s="165"/>
      <c r="FAQ87" s="165"/>
      <c r="FAR87" s="165"/>
      <c r="FAS87" s="165"/>
      <c r="FAT87" s="165"/>
      <c r="FAU87" s="165"/>
      <c r="FAV87" s="165"/>
      <c r="FAW87" s="165"/>
      <c r="FAX87" s="165"/>
      <c r="FAY87" s="165"/>
      <c r="FAZ87" s="165"/>
      <c r="FBA87" s="165"/>
      <c r="FBB87" s="165"/>
      <c r="FBC87" s="165"/>
      <c r="FBD87" s="165"/>
      <c r="FBE87" s="165"/>
      <c r="FBF87" s="165"/>
      <c r="FBG87" s="165"/>
      <c r="FBH87" s="165"/>
      <c r="FBI87" s="165"/>
      <c r="FBJ87" s="165"/>
      <c r="FBK87" s="165"/>
      <c r="FBL87" s="165"/>
      <c r="FBM87" s="165"/>
      <c r="FBN87" s="165"/>
      <c r="FBO87" s="165"/>
      <c r="FBP87" s="165"/>
      <c r="FBQ87" s="165"/>
      <c r="FBR87" s="165"/>
      <c r="FBS87" s="165"/>
      <c r="FBT87" s="165"/>
      <c r="FBU87" s="165"/>
      <c r="FBV87" s="165"/>
      <c r="FBW87" s="165"/>
      <c r="FBX87" s="165"/>
      <c r="FBY87" s="165"/>
      <c r="FBZ87" s="165"/>
      <c r="FCA87" s="165"/>
      <c r="FCB87" s="165"/>
      <c r="FCC87" s="165"/>
      <c r="FCD87" s="165"/>
      <c r="FCE87" s="165"/>
      <c r="FCF87" s="165"/>
      <c r="FCG87" s="165"/>
      <c r="FCH87" s="165"/>
      <c r="FCI87" s="165"/>
      <c r="FCJ87" s="165"/>
      <c r="FCK87" s="165"/>
      <c r="FCL87" s="165"/>
      <c r="FCM87" s="165"/>
      <c r="FCN87" s="165"/>
      <c r="FCO87" s="165"/>
      <c r="FCP87" s="165"/>
      <c r="FCQ87" s="165"/>
      <c r="FCR87" s="165"/>
      <c r="FCS87" s="165"/>
      <c r="FCT87" s="165"/>
      <c r="FCU87" s="165"/>
      <c r="FCV87" s="165"/>
      <c r="FCW87" s="165"/>
      <c r="FCX87" s="165"/>
      <c r="FCY87" s="165"/>
      <c r="FCZ87" s="165"/>
      <c r="FDA87" s="165"/>
      <c r="FDB87" s="165"/>
      <c r="FDC87" s="165"/>
      <c r="FDD87" s="165"/>
      <c r="FDE87" s="165"/>
      <c r="FDF87" s="165"/>
      <c r="FDG87" s="165"/>
      <c r="FDH87" s="165"/>
      <c r="FDI87" s="165"/>
      <c r="FDJ87" s="165"/>
      <c r="FDK87" s="165"/>
      <c r="FDL87" s="165"/>
      <c r="FDM87" s="165"/>
      <c r="FDN87" s="165"/>
      <c r="FDO87" s="165"/>
      <c r="FDP87" s="165"/>
      <c r="FDQ87" s="165"/>
      <c r="FDR87" s="165"/>
      <c r="FDS87" s="165"/>
      <c r="FDT87" s="165"/>
      <c r="FDU87" s="165"/>
      <c r="FDV87" s="165"/>
      <c r="FDW87" s="165"/>
      <c r="FDX87" s="165"/>
      <c r="FDY87" s="165"/>
      <c r="FDZ87" s="165"/>
      <c r="FEA87" s="165"/>
      <c r="FEB87" s="165"/>
      <c r="FEC87" s="165"/>
      <c r="FED87" s="165"/>
      <c r="FEE87" s="165"/>
      <c r="FEF87" s="165"/>
      <c r="FEG87" s="165"/>
      <c r="FEH87" s="165"/>
      <c r="FEI87" s="165"/>
      <c r="FEJ87" s="165"/>
      <c r="FEK87" s="165"/>
      <c r="FEL87" s="165"/>
      <c r="FEM87" s="165"/>
      <c r="FEN87" s="165"/>
      <c r="FEO87" s="165"/>
      <c r="FEP87" s="165"/>
      <c r="FEQ87" s="165"/>
      <c r="FER87" s="165"/>
      <c r="FES87" s="165"/>
      <c r="FET87" s="165"/>
      <c r="FEU87" s="165"/>
      <c r="FEV87" s="165"/>
      <c r="FEW87" s="165"/>
      <c r="FEX87" s="165"/>
      <c r="FEY87" s="165"/>
      <c r="FEZ87" s="165"/>
      <c r="FFA87" s="165"/>
      <c r="FFB87" s="165"/>
      <c r="FFC87" s="165"/>
      <c r="FFD87" s="165"/>
      <c r="FFE87" s="165"/>
      <c r="FFF87" s="165"/>
      <c r="FFG87" s="165"/>
      <c r="FFH87" s="165"/>
      <c r="FFI87" s="165"/>
      <c r="FFJ87" s="165"/>
      <c r="FFK87" s="165"/>
      <c r="FFL87" s="165"/>
      <c r="FFM87" s="165"/>
      <c r="FFN87" s="165"/>
      <c r="FFO87" s="165"/>
      <c r="FFP87" s="165"/>
      <c r="FFQ87" s="165"/>
      <c r="FFR87" s="165"/>
      <c r="FFS87" s="165"/>
      <c r="FFT87" s="165"/>
      <c r="FFU87" s="165"/>
      <c r="FFV87" s="165"/>
      <c r="FFW87" s="165"/>
      <c r="FFX87" s="165"/>
      <c r="FFY87" s="165"/>
      <c r="FFZ87" s="165"/>
      <c r="FGA87" s="165"/>
      <c r="FGB87" s="165"/>
      <c r="FGC87" s="165"/>
      <c r="FGD87" s="165"/>
      <c r="FGE87" s="165"/>
      <c r="FGF87" s="165"/>
      <c r="FGG87" s="165"/>
      <c r="FGH87" s="165"/>
      <c r="FGI87" s="165"/>
      <c r="FGJ87" s="165"/>
      <c r="FGK87" s="165"/>
      <c r="FGL87" s="165"/>
      <c r="FGM87" s="165"/>
      <c r="FGN87" s="165"/>
      <c r="FGO87" s="165"/>
      <c r="FGP87" s="165"/>
      <c r="FGQ87" s="165"/>
      <c r="FGR87" s="165"/>
      <c r="FGS87" s="165"/>
      <c r="FGT87" s="165"/>
      <c r="FGU87" s="165"/>
      <c r="FGV87" s="165"/>
      <c r="FGW87" s="165"/>
      <c r="FGX87" s="165"/>
      <c r="FGY87" s="165"/>
      <c r="FGZ87" s="165"/>
      <c r="FHA87" s="165"/>
      <c r="FHB87" s="165"/>
      <c r="FHC87" s="165"/>
      <c r="FHD87" s="165"/>
      <c r="FHE87" s="165"/>
      <c r="FHF87" s="165"/>
      <c r="FHG87" s="165"/>
      <c r="FHH87" s="165"/>
      <c r="FHI87" s="165"/>
      <c r="FHJ87" s="165"/>
      <c r="FHK87" s="165"/>
      <c r="FHL87" s="165"/>
      <c r="FHM87" s="165"/>
      <c r="FHN87" s="165"/>
      <c r="FHO87" s="165"/>
      <c r="FHP87" s="165"/>
      <c r="FHQ87" s="165"/>
      <c r="FHR87" s="165"/>
      <c r="FHS87" s="165"/>
      <c r="FHT87" s="165"/>
      <c r="FHU87" s="165"/>
      <c r="FHV87" s="165"/>
      <c r="FHW87" s="165"/>
      <c r="FHX87" s="165"/>
      <c r="FHY87" s="165"/>
      <c r="FHZ87" s="165"/>
      <c r="FIA87" s="165"/>
      <c r="FIB87" s="165"/>
      <c r="FIC87" s="165"/>
      <c r="FID87" s="165"/>
      <c r="FIE87" s="165"/>
      <c r="FIF87" s="165"/>
      <c r="FIG87" s="165"/>
      <c r="FIH87" s="165"/>
      <c r="FII87" s="165"/>
      <c r="FIJ87" s="165"/>
      <c r="FIK87" s="165"/>
      <c r="FIL87" s="165"/>
      <c r="FIM87" s="165"/>
      <c r="FIN87" s="165"/>
      <c r="FIO87" s="165"/>
      <c r="FIP87" s="165"/>
      <c r="FIQ87" s="165"/>
      <c r="FIR87" s="165"/>
      <c r="FIS87" s="165"/>
      <c r="FIT87" s="165"/>
      <c r="FIU87" s="165"/>
      <c r="FIV87" s="165"/>
      <c r="FIW87" s="165"/>
      <c r="FIX87" s="165"/>
      <c r="FIY87" s="165"/>
      <c r="FIZ87" s="165"/>
      <c r="FJA87" s="165"/>
      <c r="FJB87" s="165"/>
      <c r="FJC87" s="165"/>
      <c r="FJD87" s="165"/>
      <c r="FJE87" s="165"/>
      <c r="FJF87" s="165"/>
      <c r="FJG87" s="165"/>
      <c r="FJH87" s="165"/>
      <c r="FJI87" s="165"/>
      <c r="FJJ87" s="165"/>
      <c r="FJK87" s="165"/>
      <c r="FJL87" s="165"/>
      <c r="FJM87" s="165"/>
      <c r="FJN87" s="165"/>
      <c r="FJO87" s="165"/>
      <c r="FJP87" s="165"/>
      <c r="FJQ87" s="165"/>
      <c r="FJR87" s="165"/>
      <c r="FJS87" s="165"/>
      <c r="FJT87" s="165"/>
      <c r="FJU87" s="165"/>
      <c r="FJV87" s="165"/>
      <c r="FJW87" s="165"/>
      <c r="FJX87" s="165"/>
      <c r="FJY87" s="165"/>
      <c r="FJZ87" s="165"/>
      <c r="FKA87" s="165"/>
      <c r="FKB87" s="165"/>
      <c r="FKC87" s="165"/>
      <c r="FKD87" s="165"/>
      <c r="FKE87" s="165"/>
      <c r="FKF87" s="165"/>
      <c r="FKG87" s="165"/>
      <c r="FKH87" s="165"/>
      <c r="FKI87" s="165"/>
      <c r="FKJ87" s="165"/>
      <c r="FKK87" s="165"/>
      <c r="FKL87" s="165"/>
      <c r="FKM87" s="165"/>
      <c r="FKN87" s="165"/>
      <c r="FKO87" s="165"/>
      <c r="FKP87" s="165"/>
      <c r="FKQ87" s="165"/>
      <c r="FKR87" s="165"/>
      <c r="FKS87" s="165"/>
      <c r="FKT87" s="165"/>
      <c r="FKU87" s="165"/>
      <c r="FKV87" s="165"/>
      <c r="FKW87" s="165"/>
      <c r="FKX87" s="165"/>
      <c r="FKY87" s="165"/>
      <c r="FKZ87" s="165"/>
      <c r="FLA87" s="165"/>
      <c r="FLB87" s="165"/>
      <c r="FLC87" s="165"/>
      <c r="FLD87" s="165"/>
      <c r="FLE87" s="165"/>
      <c r="FLF87" s="165"/>
      <c r="FLG87" s="165"/>
      <c r="FLH87" s="165"/>
      <c r="FLI87" s="165"/>
      <c r="FLJ87" s="165"/>
      <c r="FLK87" s="165"/>
      <c r="FLL87" s="165"/>
      <c r="FLM87" s="165"/>
      <c r="FLN87" s="165"/>
      <c r="FLO87" s="165"/>
      <c r="FLP87" s="165"/>
      <c r="FLQ87" s="165"/>
      <c r="FLR87" s="165"/>
      <c r="FLS87" s="165"/>
      <c r="FLT87" s="165"/>
      <c r="FLU87" s="165"/>
      <c r="FLV87" s="165"/>
      <c r="FLW87" s="165"/>
      <c r="FLX87" s="165"/>
      <c r="FLY87" s="165"/>
      <c r="FLZ87" s="165"/>
      <c r="FMA87" s="165"/>
      <c r="FMB87" s="165"/>
      <c r="FMC87" s="165"/>
      <c r="FMD87" s="165"/>
      <c r="FME87" s="165"/>
      <c r="FMF87" s="165"/>
      <c r="FMG87" s="165"/>
      <c r="FMH87" s="165"/>
      <c r="FMI87" s="165"/>
      <c r="FMJ87" s="165"/>
      <c r="FMK87" s="165"/>
      <c r="FML87" s="165"/>
      <c r="FMM87" s="165"/>
      <c r="FMN87" s="165"/>
      <c r="FMO87" s="165"/>
      <c r="FMP87" s="165"/>
      <c r="FMQ87" s="165"/>
      <c r="FMR87" s="165"/>
      <c r="FMS87" s="165"/>
      <c r="FMT87" s="165"/>
      <c r="FMU87" s="165"/>
      <c r="FMV87" s="165"/>
      <c r="FMW87" s="165"/>
      <c r="FMX87" s="165"/>
      <c r="FMY87" s="165"/>
      <c r="FMZ87" s="165"/>
      <c r="FNA87" s="165"/>
      <c r="FNB87" s="165"/>
      <c r="FNC87" s="165"/>
      <c r="FND87" s="165"/>
      <c r="FNE87" s="165"/>
      <c r="FNF87" s="165"/>
      <c r="FNG87" s="165"/>
      <c r="FNH87" s="165"/>
      <c r="FNI87" s="165"/>
      <c r="FNJ87" s="165"/>
      <c r="FNK87" s="165"/>
      <c r="FNL87" s="165"/>
      <c r="FNM87" s="165"/>
      <c r="FNN87" s="165"/>
      <c r="FNO87" s="165"/>
      <c r="FNP87" s="165"/>
      <c r="FNQ87" s="165"/>
      <c r="FNR87" s="165"/>
      <c r="FNS87" s="165"/>
      <c r="FNT87" s="165"/>
      <c r="FNU87" s="165"/>
      <c r="FNV87" s="165"/>
      <c r="FNW87" s="165"/>
      <c r="FNX87" s="165"/>
      <c r="FNY87" s="165"/>
      <c r="FNZ87" s="165"/>
      <c r="FOA87" s="165"/>
      <c r="FOB87" s="165"/>
      <c r="FOC87" s="165"/>
      <c r="FOD87" s="165"/>
      <c r="FOE87" s="165"/>
      <c r="FOF87" s="165"/>
      <c r="FOG87" s="165"/>
      <c r="FOH87" s="165"/>
      <c r="FOI87" s="165"/>
      <c r="FOJ87" s="165"/>
      <c r="FOK87" s="165"/>
      <c r="FOL87" s="165"/>
      <c r="FOM87" s="165"/>
      <c r="FON87" s="165"/>
      <c r="FOO87" s="165"/>
      <c r="FOP87" s="165"/>
      <c r="FOQ87" s="165"/>
      <c r="FOR87" s="165"/>
      <c r="FOS87" s="165"/>
      <c r="FOT87" s="165"/>
      <c r="FOU87" s="165"/>
      <c r="FOV87" s="165"/>
      <c r="FOW87" s="165"/>
      <c r="FOX87" s="165"/>
      <c r="FOY87" s="165"/>
      <c r="FOZ87" s="165"/>
      <c r="FPA87" s="165"/>
      <c r="FPB87" s="165"/>
      <c r="FPC87" s="165"/>
      <c r="FPD87" s="165"/>
      <c r="FPE87" s="165"/>
      <c r="FPF87" s="165"/>
      <c r="FPG87" s="165"/>
      <c r="FPH87" s="165"/>
      <c r="FPI87" s="165"/>
      <c r="FPJ87" s="165"/>
      <c r="FPK87" s="165"/>
      <c r="FPL87" s="165"/>
      <c r="FPM87" s="165"/>
      <c r="FPN87" s="165"/>
      <c r="FPO87" s="165"/>
      <c r="FPP87" s="165"/>
      <c r="FPQ87" s="165"/>
      <c r="FPR87" s="165"/>
      <c r="FPS87" s="165"/>
      <c r="FPT87" s="165"/>
      <c r="FPU87" s="165"/>
      <c r="FPV87" s="165"/>
      <c r="FPW87" s="165"/>
      <c r="FPX87" s="165"/>
      <c r="FPY87" s="165"/>
      <c r="FPZ87" s="165"/>
      <c r="FQA87" s="165"/>
      <c r="FQB87" s="165"/>
      <c r="FQC87" s="165"/>
      <c r="FQD87" s="165"/>
      <c r="FQE87" s="165"/>
      <c r="FQF87" s="165"/>
      <c r="FQG87" s="165"/>
      <c r="FQH87" s="165"/>
      <c r="FQI87" s="165"/>
      <c r="FQJ87" s="165"/>
      <c r="FQK87" s="165"/>
      <c r="FQL87" s="165"/>
      <c r="FQM87" s="165"/>
      <c r="FQN87" s="165"/>
      <c r="FQO87" s="165"/>
      <c r="FQP87" s="165"/>
      <c r="FQQ87" s="165"/>
      <c r="FQR87" s="165"/>
      <c r="FQS87" s="165"/>
      <c r="FQT87" s="165"/>
      <c r="FQU87" s="165"/>
      <c r="FQV87" s="165"/>
      <c r="FQW87" s="165"/>
      <c r="FQX87" s="165"/>
      <c r="FQY87" s="165"/>
      <c r="FQZ87" s="165"/>
      <c r="FRA87" s="165"/>
      <c r="FRB87" s="165"/>
      <c r="FRC87" s="165"/>
      <c r="FRD87" s="165"/>
      <c r="FRE87" s="165"/>
      <c r="FRF87" s="165"/>
      <c r="FRG87" s="165"/>
      <c r="FRH87" s="165"/>
      <c r="FRI87" s="165"/>
      <c r="FRJ87" s="165"/>
      <c r="FRK87" s="165"/>
      <c r="FRL87" s="165"/>
      <c r="FRM87" s="165"/>
      <c r="FRN87" s="165"/>
      <c r="FRO87" s="165"/>
      <c r="FRP87" s="165"/>
      <c r="FRQ87" s="165"/>
      <c r="FRR87" s="165"/>
      <c r="FRS87" s="165"/>
      <c r="FRT87" s="165"/>
      <c r="FRU87" s="165"/>
      <c r="FRV87" s="165"/>
      <c r="FRW87" s="165"/>
      <c r="FRX87" s="165"/>
      <c r="FRY87" s="165"/>
      <c r="FRZ87" s="165"/>
      <c r="FSA87" s="165"/>
      <c r="FSB87" s="165"/>
      <c r="FSC87" s="165"/>
      <c r="FSD87" s="165"/>
      <c r="FSE87" s="165"/>
      <c r="FSF87" s="165"/>
      <c r="FSG87" s="165"/>
      <c r="FSH87" s="165"/>
      <c r="FSI87" s="165"/>
      <c r="FSJ87" s="165"/>
      <c r="FSK87" s="165"/>
      <c r="FSL87" s="165"/>
      <c r="FSM87" s="165"/>
      <c r="FSN87" s="165"/>
      <c r="FSO87" s="165"/>
      <c r="FSP87" s="165"/>
      <c r="FSQ87" s="165"/>
      <c r="FSR87" s="165"/>
      <c r="FSS87" s="165"/>
      <c r="FST87" s="165"/>
      <c r="FSU87" s="165"/>
      <c r="FSV87" s="165"/>
      <c r="FSW87" s="165"/>
      <c r="FSX87" s="165"/>
      <c r="FSY87" s="165"/>
      <c r="FSZ87" s="165"/>
      <c r="FTA87" s="165"/>
      <c r="FTB87" s="165"/>
      <c r="FTC87" s="165"/>
      <c r="FTD87" s="165"/>
      <c r="FTE87" s="165"/>
      <c r="FTF87" s="165"/>
      <c r="FTG87" s="165"/>
      <c r="FTH87" s="165"/>
      <c r="FTI87" s="165"/>
      <c r="FTJ87" s="165"/>
      <c r="FTK87" s="165"/>
      <c r="FTL87" s="165"/>
      <c r="FTM87" s="165"/>
      <c r="FTN87" s="165"/>
      <c r="FTO87" s="165"/>
      <c r="FTP87" s="165"/>
      <c r="FTQ87" s="165"/>
      <c r="FTR87" s="165"/>
      <c r="FTS87" s="165"/>
      <c r="FTT87" s="165"/>
      <c r="FTU87" s="165"/>
      <c r="FTV87" s="165"/>
      <c r="FTW87" s="165"/>
      <c r="FTX87" s="165"/>
      <c r="FTY87" s="165"/>
      <c r="FTZ87" s="165"/>
      <c r="FUA87" s="165"/>
      <c r="FUB87" s="165"/>
      <c r="FUC87" s="165"/>
      <c r="FUD87" s="165"/>
      <c r="FUE87" s="165"/>
      <c r="FUF87" s="165"/>
      <c r="FUG87" s="165"/>
      <c r="FUH87" s="165"/>
      <c r="FUI87" s="165"/>
      <c r="FUJ87" s="165"/>
      <c r="FUK87" s="165"/>
      <c r="FUL87" s="165"/>
      <c r="FUM87" s="165"/>
      <c r="FUN87" s="165"/>
      <c r="FUO87" s="165"/>
      <c r="FUP87" s="165"/>
      <c r="FUQ87" s="165"/>
      <c r="FUR87" s="165"/>
      <c r="FUS87" s="165"/>
      <c r="FUT87" s="165"/>
      <c r="FUU87" s="165"/>
      <c r="FUV87" s="165"/>
      <c r="FUW87" s="165"/>
      <c r="FUX87" s="165"/>
      <c r="FUY87" s="165"/>
      <c r="FUZ87" s="165"/>
      <c r="FVA87" s="165"/>
      <c r="FVB87" s="165"/>
      <c r="FVC87" s="165"/>
      <c r="FVD87" s="165"/>
      <c r="FVE87" s="165"/>
      <c r="FVF87" s="165"/>
      <c r="FVG87" s="165"/>
      <c r="FVH87" s="165"/>
      <c r="FVI87" s="165"/>
      <c r="FVJ87" s="165"/>
      <c r="FVK87" s="165"/>
      <c r="FVL87" s="165"/>
      <c r="FVM87" s="165"/>
      <c r="FVN87" s="165"/>
      <c r="FVO87" s="165"/>
      <c r="FVP87" s="165"/>
      <c r="FVQ87" s="165"/>
      <c r="FVR87" s="165"/>
      <c r="FVS87" s="165"/>
      <c r="FVT87" s="165"/>
      <c r="FVU87" s="165"/>
      <c r="FVV87" s="165"/>
      <c r="FVW87" s="165"/>
      <c r="FVX87" s="165"/>
      <c r="FVY87" s="165"/>
      <c r="FVZ87" s="165"/>
      <c r="FWA87" s="165"/>
      <c r="FWB87" s="165"/>
      <c r="FWC87" s="165"/>
      <c r="FWD87" s="165"/>
      <c r="FWE87" s="165"/>
      <c r="FWF87" s="165"/>
      <c r="FWG87" s="165"/>
      <c r="FWH87" s="165"/>
      <c r="FWI87" s="165"/>
      <c r="FWJ87" s="165"/>
      <c r="FWK87" s="165"/>
      <c r="FWL87" s="165"/>
      <c r="FWM87" s="165"/>
      <c r="FWN87" s="165"/>
      <c r="FWO87" s="165"/>
      <c r="FWP87" s="165"/>
      <c r="FWQ87" s="165"/>
      <c r="FWR87" s="165"/>
      <c r="FWS87" s="165"/>
      <c r="FWT87" s="165"/>
      <c r="FWU87" s="165"/>
      <c r="FWV87" s="165"/>
      <c r="FWW87" s="165"/>
      <c r="FWX87" s="165"/>
      <c r="FWY87" s="165"/>
      <c r="FWZ87" s="165"/>
      <c r="FXA87" s="165"/>
      <c r="FXB87" s="165"/>
      <c r="FXC87" s="165"/>
      <c r="FXD87" s="165"/>
      <c r="FXE87" s="165"/>
      <c r="FXF87" s="165"/>
      <c r="FXG87" s="165"/>
      <c r="FXH87" s="165"/>
      <c r="FXI87" s="165"/>
      <c r="FXJ87" s="165"/>
      <c r="FXK87" s="165"/>
      <c r="FXL87" s="165"/>
      <c r="FXM87" s="165"/>
      <c r="FXN87" s="165"/>
      <c r="FXO87" s="165"/>
      <c r="FXP87" s="165"/>
      <c r="FXQ87" s="165"/>
      <c r="FXR87" s="165"/>
      <c r="FXS87" s="165"/>
      <c r="FXT87" s="165"/>
      <c r="FXU87" s="165"/>
      <c r="FXV87" s="165"/>
      <c r="FXW87" s="165"/>
      <c r="FXX87" s="165"/>
      <c r="FXY87" s="165"/>
      <c r="FXZ87" s="165"/>
      <c r="FYA87" s="165"/>
      <c r="FYB87" s="165"/>
      <c r="FYC87" s="165"/>
      <c r="FYD87" s="165"/>
      <c r="FYE87" s="165"/>
      <c r="FYF87" s="165"/>
      <c r="FYG87" s="165"/>
      <c r="FYH87" s="165"/>
      <c r="FYI87" s="165"/>
      <c r="FYJ87" s="165"/>
      <c r="FYK87" s="165"/>
      <c r="FYL87" s="165"/>
      <c r="FYM87" s="165"/>
      <c r="FYN87" s="165"/>
      <c r="FYO87" s="165"/>
      <c r="FYP87" s="165"/>
      <c r="FYQ87" s="165"/>
      <c r="FYR87" s="165"/>
      <c r="FYS87" s="165"/>
      <c r="FYT87" s="165"/>
      <c r="FYU87" s="165"/>
      <c r="FYV87" s="165"/>
      <c r="FYW87" s="165"/>
      <c r="FYX87" s="165"/>
      <c r="FYY87" s="165"/>
      <c r="FYZ87" s="165"/>
      <c r="FZA87" s="165"/>
      <c r="FZB87" s="165"/>
      <c r="FZC87" s="165"/>
      <c r="FZD87" s="165"/>
      <c r="FZE87" s="165"/>
      <c r="FZF87" s="165"/>
      <c r="FZG87" s="165"/>
      <c r="FZH87" s="165"/>
      <c r="FZI87" s="165"/>
      <c r="FZJ87" s="165"/>
      <c r="FZK87" s="165"/>
      <c r="FZL87" s="165"/>
      <c r="FZM87" s="165"/>
      <c r="FZN87" s="165"/>
      <c r="FZO87" s="165"/>
      <c r="FZP87" s="165"/>
      <c r="FZQ87" s="165"/>
      <c r="FZR87" s="165"/>
      <c r="FZS87" s="165"/>
      <c r="FZT87" s="165"/>
      <c r="FZU87" s="165"/>
      <c r="FZV87" s="165"/>
      <c r="FZW87" s="165"/>
      <c r="FZX87" s="165"/>
      <c r="FZY87" s="165"/>
      <c r="FZZ87" s="165"/>
      <c r="GAA87" s="165"/>
      <c r="GAB87" s="165"/>
      <c r="GAC87" s="165"/>
      <c r="GAD87" s="165"/>
      <c r="GAE87" s="165"/>
      <c r="GAF87" s="165"/>
      <c r="GAG87" s="165"/>
      <c r="GAH87" s="165"/>
      <c r="GAI87" s="165"/>
      <c r="GAJ87" s="165"/>
      <c r="GAK87" s="165"/>
      <c r="GAL87" s="165"/>
      <c r="GAM87" s="165"/>
      <c r="GAN87" s="165"/>
      <c r="GAO87" s="165"/>
      <c r="GAP87" s="165"/>
      <c r="GAQ87" s="165"/>
      <c r="GAR87" s="165"/>
      <c r="GAS87" s="165"/>
      <c r="GAT87" s="165"/>
      <c r="GAU87" s="165"/>
      <c r="GAV87" s="165"/>
      <c r="GAW87" s="165"/>
      <c r="GAX87" s="165"/>
      <c r="GAY87" s="165"/>
      <c r="GAZ87" s="165"/>
      <c r="GBA87" s="165"/>
      <c r="GBB87" s="165"/>
      <c r="GBC87" s="165"/>
      <c r="GBD87" s="165"/>
      <c r="GBE87" s="165"/>
      <c r="GBF87" s="165"/>
      <c r="GBG87" s="165"/>
      <c r="GBH87" s="165"/>
      <c r="GBI87" s="165"/>
      <c r="GBJ87" s="165"/>
      <c r="GBK87" s="165"/>
      <c r="GBL87" s="165"/>
      <c r="GBM87" s="165"/>
      <c r="GBN87" s="165"/>
      <c r="GBO87" s="165"/>
      <c r="GBP87" s="165"/>
      <c r="GBQ87" s="165"/>
      <c r="GBR87" s="165"/>
      <c r="GBS87" s="165"/>
      <c r="GBT87" s="165"/>
      <c r="GBU87" s="165"/>
      <c r="GBV87" s="165"/>
      <c r="GBW87" s="165"/>
      <c r="GBX87" s="165"/>
      <c r="GBY87" s="165"/>
      <c r="GBZ87" s="165"/>
      <c r="GCA87" s="165"/>
      <c r="GCB87" s="165"/>
      <c r="GCC87" s="165"/>
      <c r="GCD87" s="165"/>
      <c r="GCE87" s="165"/>
      <c r="GCF87" s="165"/>
      <c r="GCG87" s="165"/>
      <c r="GCH87" s="165"/>
      <c r="GCI87" s="165"/>
      <c r="GCJ87" s="165"/>
      <c r="GCK87" s="165"/>
      <c r="GCL87" s="165"/>
      <c r="GCM87" s="165"/>
      <c r="GCN87" s="165"/>
      <c r="GCO87" s="165"/>
      <c r="GCP87" s="165"/>
      <c r="GCQ87" s="165"/>
      <c r="GCR87" s="165"/>
      <c r="GCS87" s="165"/>
      <c r="GCT87" s="165"/>
      <c r="GCU87" s="165"/>
      <c r="GCV87" s="165"/>
      <c r="GCW87" s="165"/>
      <c r="GCX87" s="165"/>
      <c r="GCY87" s="165"/>
      <c r="GCZ87" s="165"/>
      <c r="GDA87" s="165"/>
      <c r="GDB87" s="165"/>
      <c r="GDC87" s="165"/>
      <c r="GDD87" s="165"/>
      <c r="GDE87" s="165"/>
      <c r="GDF87" s="165"/>
      <c r="GDG87" s="165"/>
      <c r="GDH87" s="165"/>
      <c r="GDI87" s="165"/>
      <c r="GDJ87" s="165"/>
      <c r="GDK87" s="165"/>
      <c r="GDL87" s="165"/>
      <c r="GDM87" s="165"/>
      <c r="GDN87" s="165"/>
      <c r="GDO87" s="165"/>
      <c r="GDP87" s="165"/>
      <c r="GDQ87" s="165"/>
      <c r="GDR87" s="165"/>
      <c r="GDS87" s="165"/>
      <c r="GDT87" s="165"/>
      <c r="GDU87" s="165"/>
      <c r="GDV87" s="165"/>
      <c r="GDW87" s="165"/>
      <c r="GDX87" s="165"/>
      <c r="GDY87" s="165"/>
      <c r="GDZ87" s="165"/>
      <c r="GEA87" s="165"/>
      <c r="GEB87" s="165"/>
      <c r="GEC87" s="165"/>
      <c r="GED87" s="165"/>
      <c r="GEE87" s="165"/>
      <c r="GEF87" s="165"/>
      <c r="GEG87" s="165"/>
      <c r="GEH87" s="165"/>
      <c r="GEI87" s="165"/>
      <c r="GEJ87" s="165"/>
      <c r="GEK87" s="165"/>
      <c r="GEL87" s="165"/>
      <c r="GEM87" s="165"/>
      <c r="GEN87" s="165"/>
      <c r="GEO87" s="165"/>
      <c r="GEP87" s="165"/>
      <c r="GEQ87" s="165"/>
      <c r="GER87" s="165"/>
      <c r="GES87" s="165"/>
      <c r="GET87" s="165"/>
      <c r="GEU87" s="165"/>
      <c r="GEV87" s="165"/>
      <c r="GEW87" s="165"/>
      <c r="GEX87" s="165"/>
      <c r="GEY87" s="165"/>
      <c r="GEZ87" s="165"/>
      <c r="GFA87" s="165"/>
      <c r="GFB87" s="165"/>
      <c r="GFC87" s="165"/>
      <c r="GFD87" s="165"/>
      <c r="GFE87" s="165"/>
      <c r="GFF87" s="165"/>
      <c r="GFG87" s="165"/>
      <c r="GFH87" s="165"/>
      <c r="GFI87" s="165"/>
      <c r="GFJ87" s="165"/>
      <c r="GFK87" s="165"/>
      <c r="GFL87" s="165"/>
      <c r="GFM87" s="165"/>
      <c r="GFN87" s="165"/>
      <c r="GFO87" s="165"/>
      <c r="GFP87" s="165"/>
      <c r="GFQ87" s="165"/>
      <c r="GFR87" s="165"/>
      <c r="GFS87" s="165"/>
      <c r="GFT87" s="165"/>
      <c r="GFU87" s="165"/>
      <c r="GFV87" s="165"/>
      <c r="GFW87" s="165"/>
      <c r="GFX87" s="165"/>
      <c r="GFY87" s="165"/>
      <c r="GFZ87" s="165"/>
      <c r="GGA87" s="165"/>
      <c r="GGB87" s="165"/>
      <c r="GGC87" s="165"/>
      <c r="GGD87" s="165"/>
      <c r="GGE87" s="165"/>
      <c r="GGF87" s="165"/>
      <c r="GGG87" s="165"/>
      <c r="GGH87" s="165"/>
      <c r="GGI87" s="165"/>
      <c r="GGJ87" s="165"/>
      <c r="GGK87" s="165"/>
      <c r="GGL87" s="165"/>
      <c r="GGM87" s="165"/>
      <c r="GGN87" s="165"/>
      <c r="GGO87" s="165"/>
      <c r="GGP87" s="165"/>
      <c r="GGQ87" s="165"/>
      <c r="GGR87" s="165"/>
      <c r="GGS87" s="165"/>
      <c r="GGT87" s="165"/>
      <c r="GGU87" s="165"/>
      <c r="GGV87" s="165"/>
      <c r="GGW87" s="165"/>
      <c r="GGX87" s="165"/>
      <c r="GGY87" s="165"/>
      <c r="GGZ87" s="165"/>
      <c r="GHA87" s="165"/>
      <c r="GHB87" s="165"/>
      <c r="GHC87" s="165"/>
      <c r="GHD87" s="165"/>
      <c r="GHE87" s="165"/>
      <c r="GHF87" s="165"/>
      <c r="GHG87" s="165"/>
      <c r="GHH87" s="165"/>
      <c r="GHI87" s="165"/>
      <c r="GHJ87" s="165"/>
      <c r="GHK87" s="165"/>
      <c r="GHL87" s="165"/>
      <c r="GHM87" s="165"/>
      <c r="GHN87" s="165"/>
      <c r="GHO87" s="165"/>
      <c r="GHP87" s="165"/>
      <c r="GHQ87" s="165"/>
      <c r="GHR87" s="165"/>
      <c r="GHS87" s="165"/>
      <c r="GHT87" s="165"/>
      <c r="GHU87" s="165"/>
      <c r="GHV87" s="165"/>
      <c r="GHW87" s="165"/>
      <c r="GHX87" s="165"/>
      <c r="GHY87" s="165"/>
      <c r="GHZ87" s="165"/>
      <c r="GIA87" s="165"/>
      <c r="GIB87" s="165"/>
      <c r="GIC87" s="165"/>
      <c r="GID87" s="165"/>
      <c r="GIE87" s="165"/>
      <c r="GIF87" s="165"/>
      <c r="GIG87" s="165"/>
      <c r="GIH87" s="165"/>
      <c r="GII87" s="165"/>
      <c r="GIJ87" s="165"/>
      <c r="GIK87" s="165"/>
      <c r="GIL87" s="165"/>
      <c r="GIM87" s="165"/>
      <c r="GIN87" s="165"/>
      <c r="GIO87" s="165"/>
      <c r="GIP87" s="165"/>
      <c r="GIQ87" s="165"/>
      <c r="GIR87" s="165"/>
      <c r="GIS87" s="165"/>
      <c r="GIT87" s="165"/>
      <c r="GIU87" s="165"/>
      <c r="GIV87" s="165"/>
      <c r="GIW87" s="165"/>
      <c r="GIX87" s="165"/>
      <c r="GIY87" s="165"/>
      <c r="GIZ87" s="165"/>
      <c r="GJA87" s="165"/>
      <c r="GJB87" s="165"/>
      <c r="GJC87" s="165"/>
      <c r="GJD87" s="165"/>
      <c r="GJE87" s="165"/>
      <c r="GJF87" s="165"/>
      <c r="GJG87" s="165"/>
      <c r="GJH87" s="165"/>
      <c r="GJI87" s="165"/>
      <c r="GJJ87" s="165"/>
      <c r="GJK87" s="165"/>
      <c r="GJL87" s="165"/>
      <c r="GJM87" s="165"/>
      <c r="GJN87" s="165"/>
      <c r="GJO87" s="165"/>
      <c r="GJP87" s="165"/>
      <c r="GJQ87" s="165"/>
      <c r="GJR87" s="165"/>
      <c r="GJS87" s="165"/>
      <c r="GJT87" s="165"/>
      <c r="GJU87" s="165"/>
      <c r="GJV87" s="165"/>
      <c r="GJW87" s="165"/>
      <c r="GJX87" s="165"/>
      <c r="GJY87" s="165"/>
      <c r="GJZ87" s="165"/>
      <c r="GKA87" s="165"/>
      <c r="GKB87" s="165"/>
      <c r="GKC87" s="165"/>
      <c r="GKD87" s="165"/>
      <c r="GKE87" s="165"/>
      <c r="GKF87" s="165"/>
      <c r="GKG87" s="165"/>
      <c r="GKH87" s="165"/>
      <c r="GKI87" s="165"/>
      <c r="GKJ87" s="165"/>
      <c r="GKK87" s="165"/>
      <c r="GKL87" s="165"/>
      <c r="GKM87" s="165"/>
      <c r="GKN87" s="165"/>
      <c r="GKO87" s="165"/>
      <c r="GKP87" s="165"/>
      <c r="GKQ87" s="165"/>
      <c r="GKR87" s="165"/>
      <c r="GKS87" s="165"/>
      <c r="GKT87" s="165"/>
      <c r="GKU87" s="165"/>
      <c r="GKV87" s="165"/>
      <c r="GKW87" s="165"/>
      <c r="GKX87" s="165"/>
      <c r="GKY87" s="165"/>
      <c r="GKZ87" s="165"/>
      <c r="GLA87" s="165"/>
      <c r="GLB87" s="165"/>
      <c r="GLC87" s="165"/>
      <c r="GLD87" s="165"/>
      <c r="GLE87" s="165"/>
      <c r="GLF87" s="165"/>
      <c r="GLG87" s="165"/>
      <c r="GLH87" s="165"/>
      <c r="GLI87" s="165"/>
      <c r="GLJ87" s="165"/>
      <c r="GLK87" s="165"/>
      <c r="GLL87" s="165"/>
      <c r="GLM87" s="165"/>
      <c r="GLN87" s="165"/>
      <c r="GLO87" s="165"/>
      <c r="GLP87" s="165"/>
      <c r="GLQ87" s="165"/>
      <c r="GLR87" s="165"/>
      <c r="GLS87" s="165"/>
      <c r="GLT87" s="165"/>
      <c r="GLU87" s="165"/>
      <c r="GLV87" s="165"/>
      <c r="GLW87" s="165"/>
      <c r="GLX87" s="165"/>
      <c r="GLY87" s="165"/>
      <c r="GLZ87" s="165"/>
      <c r="GMA87" s="165"/>
      <c r="GMB87" s="165"/>
      <c r="GMC87" s="165"/>
      <c r="GMD87" s="165"/>
      <c r="GME87" s="165"/>
      <c r="GMF87" s="165"/>
      <c r="GMG87" s="165"/>
      <c r="GMH87" s="165"/>
      <c r="GMI87" s="165"/>
      <c r="GMJ87" s="165"/>
      <c r="GMK87" s="165"/>
      <c r="GML87" s="165"/>
      <c r="GMM87" s="165"/>
      <c r="GMN87" s="165"/>
      <c r="GMO87" s="165"/>
      <c r="GMP87" s="165"/>
      <c r="GMQ87" s="165"/>
      <c r="GMR87" s="165"/>
      <c r="GMS87" s="165"/>
      <c r="GMT87" s="165"/>
      <c r="GMU87" s="165"/>
      <c r="GMV87" s="165"/>
      <c r="GMW87" s="165"/>
      <c r="GMX87" s="165"/>
      <c r="GMY87" s="165"/>
      <c r="GMZ87" s="165"/>
      <c r="GNA87" s="165"/>
      <c r="GNB87" s="165"/>
      <c r="GNC87" s="165"/>
      <c r="GND87" s="165"/>
      <c r="GNE87" s="165"/>
      <c r="GNF87" s="165"/>
      <c r="GNG87" s="165"/>
      <c r="GNH87" s="165"/>
      <c r="GNI87" s="165"/>
      <c r="GNJ87" s="165"/>
      <c r="GNK87" s="165"/>
      <c r="GNL87" s="165"/>
      <c r="GNM87" s="165"/>
      <c r="GNN87" s="165"/>
      <c r="GNO87" s="165"/>
      <c r="GNP87" s="165"/>
      <c r="GNQ87" s="165"/>
      <c r="GNR87" s="165"/>
      <c r="GNS87" s="165"/>
      <c r="GNT87" s="165"/>
      <c r="GNU87" s="165"/>
      <c r="GNV87" s="165"/>
      <c r="GNW87" s="165"/>
      <c r="GNX87" s="165"/>
      <c r="GNY87" s="165"/>
      <c r="GNZ87" s="165"/>
      <c r="GOA87" s="165"/>
      <c r="GOB87" s="165"/>
      <c r="GOC87" s="165"/>
      <c r="GOD87" s="165"/>
      <c r="GOE87" s="165"/>
      <c r="GOF87" s="165"/>
      <c r="GOG87" s="165"/>
      <c r="GOH87" s="165"/>
      <c r="GOI87" s="165"/>
      <c r="GOJ87" s="165"/>
      <c r="GOK87" s="165"/>
      <c r="GOL87" s="165"/>
      <c r="GOM87" s="165"/>
      <c r="GON87" s="165"/>
      <c r="GOO87" s="165"/>
      <c r="GOP87" s="165"/>
      <c r="GOQ87" s="165"/>
      <c r="GOR87" s="165"/>
      <c r="GOS87" s="165"/>
      <c r="GOT87" s="165"/>
      <c r="GOU87" s="165"/>
      <c r="GOV87" s="165"/>
      <c r="GOW87" s="165"/>
      <c r="GOX87" s="165"/>
      <c r="GOY87" s="165"/>
      <c r="GOZ87" s="165"/>
      <c r="GPA87" s="165"/>
      <c r="GPB87" s="165"/>
      <c r="GPC87" s="165"/>
      <c r="GPD87" s="165"/>
      <c r="GPE87" s="165"/>
      <c r="GPF87" s="165"/>
      <c r="GPG87" s="165"/>
      <c r="GPH87" s="165"/>
      <c r="GPI87" s="165"/>
      <c r="GPJ87" s="165"/>
      <c r="GPK87" s="165"/>
      <c r="GPL87" s="165"/>
      <c r="GPM87" s="165"/>
      <c r="GPN87" s="165"/>
      <c r="GPO87" s="165"/>
      <c r="GPP87" s="165"/>
      <c r="GPQ87" s="165"/>
      <c r="GPR87" s="165"/>
      <c r="GPS87" s="165"/>
      <c r="GPT87" s="165"/>
      <c r="GPU87" s="165"/>
      <c r="GPV87" s="165"/>
      <c r="GPW87" s="165"/>
      <c r="GPX87" s="165"/>
      <c r="GPY87" s="165"/>
      <c r="GPZ87" s="165"/>
      <c r="GQA87" s="165"/>
      <c r="GQB87" s="165"/>
      <c r="GQC87" s="165"/>
      <c r="GQD87" s="165"/>
      <c r="GQE87" s="165"/>
      <c r="GQF87" s="165"/>
      <c r="GQG87" s="165"/>
      <c r="GQH87" s="165"/>
      <c r="GQI87" s="165"/>
      <c r="GQJ87" s="165"/>
      <c r="GQK87" s="165"/>
      <c r="GQL87" s="165"/>
      <c r="GQM87" s="165"/>
      <c r="GQN87" s="165"/>
      <c r="GQO87" s="165"/>
      <c r="GQP87" s="165"/>
      <c r="GQQ87" s="165"/>
      <c r="GQR87" s="165"/>
      <c r="GQS87" s="165"/>
      <c r="GQT87" s="165"/>
      <c r="GQU87" s="165"/>
      <c r="GQV87" s="165"/>
      <c r="GQW87" s="165"/>
      <c r="GQX87" s="165"/>
      <c r="GQY87" s="165"/>
      <c r="GQZ87" s="165"/>
      <c r="GRA87" s="165"/>
      <c r="GRB87" s="165"/>
      <c r="GRC87" s="165"/>
      <c r="GRD87" s="165"/>
      <c r="GRE87" s="165"/>
      <c r="GRF87" s="165"/>
      <c r="GRG87" s="165"/>
      <c r="GRH87" s="165"/>
      <c r="GRI87" s="165"/>
      <c r="GRJ87" s="165"/>
      <c r="GRK87" s="165"/>
      <c r="GRL87" s="165"/>
      <c r="GRM87" s="165"/>
      <c r="GRN87" s="165"/>
      <c r="GRO87" s="165"/>
      <c r="GRP87" s="165"/>
      <c r="GRQ87" s="165"/>
      <c r="GRR87" s="165"/>
      <c r="GRS87" s="165"/>
      <c r="GRT87" s="165"/>
      <c r="GRU87" s="165"/>
      <c r="GRV87" s="165"/>
      <c r="GRW87" s="165"/>
      <c r="GRX87" s="165"/>
      <c r="GRY87" s="165"/>
      <c r="GRZ87" s="165"/>
      <c r="GSA87" s="165"/>
      <c r="GSB87" s="165"/>
      <c r="GSC87" s="165"/>
      <c r="GSD87" s="165"/>
      <c r="GSE87" s="165"/>
      <c r="GSF87" s="165"/>
      <c r="GSG87" s="165"/>
      <c r="GSH87" s="165"/>
      <c r="GSI87" s="165"/>
      <c r="GSJ87" s="165"/>
      <c r="GSK87" s="165"/>
      <c r="GSL87" s="165"/>
      <c r="GSM87" s="165"/>
      <c r="GSN87" s="165"/>
      <c r="GSO87" s="165"/>
      <c r="GSP87" s="165"/>
      <c r="GSQ87" s="165"/>
      <c r="GSR87" s="165"/>
      <c r="GSS87" s="165"/>
      <c r="GST87" s="165"/>
      <c r="GSU87" s="165"/>
      <c r="GSV87" s="165"/>
      <c r="GSW87" s="165"/>
      <c r="GSX87" s="165"/>
      <c r="GSY87" s="165"/>
      <c r="GSZ87" s="165"/>
      <c r="GTA87" s="165"/>
      <c r="GTB87" s="165"/>
      <c r="GTC87" s="165"/>
      <c r="GTD87" s="165"/>
      <c r="GTE87" s="165"/>
      <c r="GTF87" s="165"/>
      <c r="GTG87" s="165"/>
      <c r="GTH87" s="165"/>
      <c r="GTI87" s="165"/>
      <c r="GTJ87" s="165"/>
      <c r="GTK87" s="165"/>
      <c r="GTL87" s="165"/>
      <c r="GTM87" s="165"/>
      <c r="GTN87" s="165"/>
      <c r="GTO87" s="165"/>
      <c r="GTP87" s="165"/>
      <c r="GTQ87" s="165"/>
      <c r="GTR87" s="165"/>
      <c r="GTS87" s="165"/>
      <c r="GTT87" s="165"/>
      <c r="GTU87" s="165"/>
      <c r="GTV87" s="165"/>
      <c r="GTW87" s="165"/>
      <c r="GTX87" s="165"/>
      <c r="GTY87" s="165"/>
      <c r="GTZ87" s="165"/>
      <c r="GUA87" s="165"/>
      <c r="GUB87" s="165"/>
      <c r="GUC87" s="165"/>
      <c r="GUD87" s="165"/>
      <c r="GUE87" s="165"/>
      <c r="GUF87" s="165"/>
      <c r="GUG87" s="165"/>
      <c r="GUH87" s="165"/>
      <c r="GUI87" s="165"/>
      <c r="GUJ87" s="165"/>
      <c r="GUK87" s="165"/>
      <c r="GUL87" s="165"/>
      <c r="GUM87" s="165"/>
      <c r="GUN87" s="165"/>
      <c r="GUO87" s="165"/>
      <c r="GUP87" s="165"/>
      <c r="GUQ87" s="165"/>
      <c r="GUR87" s="165"/>
      <c r="GUS87" s="165"/>
      <c r="GUT87" s="165"/>
      <c r="GUU87" s="165"/>
      <c r="GUV87" s="165"/>
      <c r="GUW87" s="165"/>
      <c r="GUX87" s="165"/>
      <c r="GUY87" s="165"/>
      <c r="GUZ87" s="165"/>
      <c r="GVA87" s="165"/>
      <c r="GVB87" s="165"/>
      <c r="GVC87" s="165"/>
      <c r="GVD87" s="165"/>
      <c r="GVE87" s="165"/>
      <c r="GVF87" s="165"/>
      <c r="GVG87" s="165"/>
      <c r="GVH87" s="165"/>
      <c r="GVI87" s="165"/>
      <c r="GVJ87" s="165"/>
      <c r="GVK87" s="165"/>
      <c r="GVL87" s="165"/>
      <c r="GVM87" s="165"/>
      <c r="GVN87" s="165"/>
      <c r="GVO87" s="165"/>
      <c r="GVP87" s="165"/>
      <c r="GVQ87" s="165"/>
      <c r="GVR87" s="165"/>
      <c r="GVS87" s="165"/>
      <c r="GVT87" s="165"/>
      <c r="GVU87" s="165"/>
      <c r="GVV87" s="165"/>
      <c r="GVW87" s="165"/>
      <c r="GVX87" s="165"/>
      <c r="GVY87" s="165"/>
      <c r="GVZ87" s="165"/>
      <c r="GWA87" s="165"/>
      <c r="GWB87" s="165"/>
      <c r="GWC87" s="165"/>
      <c r="GWD87" s="165"/>
      <c r="GWE87" s="165"/>
      <c r="GWF87" s="165"/>
      <c r="GWG87" s="165"/>
      <c r="GWH87" s="165"/>
      <c r="GWI87" s="165"/>
      <c r="GWJ87" s="165"/>
      <c r="GWK87" s="165"/>
      <c r="GWL87" s="165"/>
      <c r="GWM87" s="165"/>
      <c r="GWN87" s="165"/>
      <c r="GWO87" s="165"/>
      <c r="GWP87" s="165"/>
      <c r="GWQ87" s="165"/>
      <c r="GWR87" s="165"/>
      <c r="GWS87" s="165"/>
      <c r="GWT87" s="165"/>
      <c r="GWU87" s="165"/>
      <c r="GWV87" s="165"/>
      <c r="GWW87" s="165"/>
      <c r="GWX87" s="165"/>
      <c r="GWY87" s="165"/>
      <c r="GWZ87" s="165"/>
      <c r="GXA87" s="165"/>
      <c r="GXB87" s="165"/>
      <c r="GXC87" s="165"/>
      <c r="GXD87" s="165"/>
      <c r="GXE87" s="165"/>
      <c r="GXF87" s="165"/>
      <c r="GXG87" s="165"/>
      <c r="GXH87" s="165"/>
      <c r="GXI87" s="165"/>
      <c r="GXJ87" s="165"/>
      <c r="GXK87" s="165"/>
      <c r="GXL87" s="165"/>
      <c r="GXM87" s="165"/>
      <c r="GXN87" s="165"/>
      <c r="GXO87" s="165"/>
      <c r="GXP87" s="165"/>
      <c r="GXQ87" s="165"/>
      <c r="GXR87" s="165"/>
      <c r="GXS87" s="165"/>
      <c r="GXT87" s="165"/>
      <c r="GXU87" s="165"/>
      <c r="GXV87" s="165"/>
      <c r="GXW87" s="165"/>
      <c r="GXX87" s="165"/>
      <c r="GXY87" s="165"/>
      <c r="GXZ87" s="165"/>
      <c r="GYA87" s="165"/>
      <c r="GYB87" s="165"/>
      <c r="GYC87" s="165"/>
      <c r="GYD87" s="165"/>
      <c r="GYE87" s="165"/>
      <c r="GYF87" s="165"/>
      <c r="GYG87" s="165"/>
      <c r="GYH87" s="165"/>
      <c r="GYI87" s="165"/>
      <c r="GYJ87" s="165"/>
      <c r="GYK87" s="165"/>
      <c r="GYL87" s="165"/>
      <c r="GYM87" s="165"/>
      <c r="GYN87" s="165"/>
      <c r="GYO87" s="165"/>
      <c r="GYP87" s="165"/>
      <c r="GYQ87" s="165"/>
      <c r="GYR87" s="165"/>
      <c r="GYS87" s="165"/>
      <c r="GYT87" s="165"/>
      <c r="GYU87" s="165"/>
      <c r="GYV87" s="165"/>
      <c r="GYW87" s="165"/>
      <c r="GYX87" s="165"/>
      <c r="GYY87" s="165"/>
      <c r="GYZ87" s="165"/>
      <c r="GZA87" s="165"/>
      <c r="GZB87" s="165"/>
      <c r="GZC87" s="165"/>
      <c r="GZD87" s="165"/>
      <c r="GZE87" s="165"/>
      <c r="GZF87" s="165"/>
      <c r="GZG87" s="165"/>
      <c r="GZH87" s="165"/>
      <c r="GZI87" s="165"/>
      <c r="GZJ87" s="165"/>
      <c r="GZK87" s="165"/>
      <c r="GZL87" s="165"/>
      <c r="GZM87" s="165"/>
      <c r="GZN87" s="165"/>
      <c r="GZO87" s="165"/>
      <c r="GZP87" s="165"/>
      <c r="GZQ87" s="165"/>
      <c r="GZR87" s="165"/>
      <c r="GZS87" s="165"/>
      <c r="GZT87" s="165"/>
      <c r="GZU87" s="165"/>
      <c r="GZV87" s="165"/>
      <c r="GZW87" s="165"/>
      <c r="GZX87" s="165"/>
      <c r="GZY87" s="165"/>
      <c r="GZZ87" s="165"/>
      <c r="HAA87" s="165"/>
      <c r="HAB87" s="165"/>
      <c r="HAC87" s="165"/>
      <c r="HAD87" s="165"/>
      <c r="HAE87" s="165"/>
      <c r="HAF87" s="165"/>
      <c r="HAG87" s="165"/>
      <c r="HAH87" s="165"/>
      <c r="HAI87" s="165"/>
      <c r="HAJ87" s="165"/>
      <c r="HAK87" s="165"/>
      <c r="HAL87" s="165"/>
      <c r="HAM87" s="165"/>
      <c r="HAN87" s="165"/>
      <c r="HAO87" s="165"/>
      <c r="HAP87" s="165"/>
      <c r="HAQ87" s="165"/>
      <c r="HAR87" s="165"/>
      <c r="HAS87" s="165"/>
      <c r="HAT87" s="165"/>
      <c r="HAU87" s="165"/>
      <c r="HAV87" s="165"/>
      <c r="HAW87" s="165"/>
      <c r="HAX87" s="165"/>
      <c r="HAY87" s="165"/>
      <c r="HAZ87" s="165"/>
      <c r="HBA87" s="165"/>
      <c r="HBB87" s="165"/>
      <c r="HBC87" s="165"/>
      <c r="HBD87" s="165"/>
      <c r="HBE87" s="165"/>
      <c r="HBF87" s="165"/>
      <c r="HBG87" s="165"/>
      <c r="HBH87" s="165"/>
      <c r="HBI87" s="165"/>
      <c r="HBJ87" s="165"/>
      <c r="HBK87" s="165"/>
      <c r="HBL87" s="165"/>
      <c r="HBM87" s="165"/>
      <c r="HBN87" s="165"/>
      <c r="HBO87" s="165"/>
      <c r="HBP87" s="165"/>
      <c r="HBQ87" s="165"/>
      <c r="HBR87" s="165"/>
      <c r="HBS87" s="165"/>
      <c r="HBT87" s="165"/>
      <c r="HBU87" s="165"/>
      <c r="HBV87" s="165"/>
      <c r="HBW87" s="165"/>
      <c r="HBX87" s="165"/>
      <c r="HBY87" s="165"/>
      <c r="HBZ87" s="165"/>
      <c r="HCA87" s="165"/>
      <c r="HCB87" s="165"/>
      <c r="HCC87" s="165"/>
      <c r="HCD87" s="165"/>
      <c r="HCE87" s="165"/>
      <c r="HCF87" s="165"/>
      <c r="HCG87" s="165"/>
      <c r="HCH87" s="165"/>
      <c r="HCI87" s="165"/>
      <c r="HCJ87" s="165"/>
      <c r="HCK87" s="165"/>
      <c r="HCL87" s="165"/>
      <c r="HCM87" s="165"/>
      <c r="HCN87" s="165"/>
      <c r="HCO87" s="165"/>
      <c r="HCP87" s="165"/>
      <c r="HCQ87" s="165"/>
      <c r="HCR87" s="165"/>
      <c r="HCS87" s="165"/>
      <c r="HCT87" s="165"/>
      <c r="HCU87" s="165"/>
      <c r="HCV87" s="165"/>
      <c r="HCW87" s="165"/>
      <c r="HCX87" s="165"/>
      <c r="HCY87" s="165"/>
      <c r="HCZ87" s="165"/>
      <c r="HDA87" s="165"/>
      <c r="HDB87" s="165"/>
      <c r="HDC87" s="165"/>
      <c r="HDD87" s="165"/>
      <c r="HDE87" s="165"/>
      <c r="HDF87" s="165"/>
      <c r="HDG87" s="165"/>
      <c r="HDH87" s="165"/>
      <c r="HDI87" s="165"/>
      <c r="HDJ87" s="165"/>
      <c r="HDK87" s="165"/>
      <c r="HDL87" s="165"/>
      <c r="HDM87" s="165"/>
      <c r="HDN87" s="165"/>
      <c r="HDO87" s="165"/>
      <c r="HDP87" s="165"/>
      <c r="HDQ87" s="165"/>
      <c r="HDR87" s="165"/>
      <c r="HDS87" s="165"/>
      <c r="HDT87" s="165"/>
      <c r="HDU87" s="165"/>
      <c r="HDV87" s="165"/>
      <c r="HDW87" s="165"/>
      <c r="HDX87" s="165"/>
      <c r="HDY87" s="165"/>
      <c r="HDZ87" s="165"/>
      <c r="HEA87" s="165"/>
      <c r="HEB87" s="165"/>
      <c r="HEC87" s="165"/>
      <c r="HED87" s="165"/>
      <c r="HEE87" s="165"/>
      <c r="HEF87" s="165"/>
      <c r="HEG87" s="165"/>
      <c r="HEH87" s="165"/>
      <c r="HEI87" s="165"/>
      <c r="HEJ87" s="165"/>
      <c r="HEK87" s="165"/>
      <c r="HEL87" s="165"/>
      <c r="HEM87" s="165"/>
      <c r="HEN87" s="165"/>
      <c r="HEO87" s="165"/>
      <c r="HEP87" s="165"/>
      <c r="HEQ87" s="165"/>
      <c r="HER87" s="165"/>
      <c r="HES87" s="165"/>
      <c r="HET87" s="165"/>
      <c r="HEU87" s="165"/>
      <c r="HEV87" s="165"/>
      <c r="HEW87" s="165"/>
      <c r="HEX87" s="165"/>
      <c r="HEY87" s="165"/>
      <c r="HEZ87" s="165"/>
      <c r="HFA87" s="165"/>
      <c r="HFB87" s="165"/>
      <c r="HFC87" s="165"/>
      <c r="HFD87" s="165"/>
      <c r="HFE87" s="165"/>
      <c r="HFF87" s="165"/>
      <c r="HFG87" s="165"/>
      <c r="HFH87" s="165"/>
      <c r="HFI87" s="165"/>
      <c r="HFJ87" s="165"/>
      <c r="HFK87" s="165"/>
      <c r="HFL87" s="165"/>
      <c r="HFM87" s="165"/>
      <c r="HFN87" s="165"/>
      <c r="HFO87" s="165"/>
      <c r="HFP87" s="165"/>
      <c r="HFQ87" s="165"/>
      <c r="HFR87" s="165"/>
      <c r="HFS87" s="165"/>
      <c r="HFT87" s="165"/>
      <c r="HFU87" s="165"/>
      <c r="HFV87" s="165"/>
      <c r="HFW87" s="165"/>
      <c r="HFX87" s="165"/>
      <c r="HFY87" s="165"/>
      <c r="HFZ87" s="165"/>
      <c r="HGA87" s="165"/>
      <c r="HGB87" s="165"/>
      <c r="HGC87" s="165"/>
      <c r="HGD87" s="165"/>
      <c r="HGE87" s="165"/>
      <c r="HGF87" s="165"/>
      <c r="HGG87" s="165"/>
      <c r="HGH87" s="165"/>
      <c r="HGI87" s="165"/>
      <c r="HGJ87" s="165"/>
      <c r="HGK87" s="165"/>
      <c r="HGL87" s="165"/>
      <c r="HGM87" s="165"/>
      <c r="HGN87" s="165"/>
      <c r="HGO87" s="165"/>
      <c r="HGP87" s="165"/>
      <c r="HGQ87" s="165"/>
      <c r="HGR87" s="165"/>
      <c r="HGS87" s="165"/>
      <c r="HGT87" s="165"/>
      <c r="HGU87" s="165"/>
      <c r="HGV87" s="165"/>
      <c r="HGW87" s="165"/>
      <c r="HGX87" s="165"/>
      <c r="HGY87" s="165"/>
      <c r="HGZ87" s="165"/>
      <c r="HHA87" s="165"/>
      <c r="HHB87" s="165"/>
      <c r="HHC87" s="165"/>
      <c r="HHD87" s="165"/>
      <c r="HHE87" s="165"/>
      <c r="HHF87" s="165"/>
      <c r="HHG87" s="165"/>
      <c r="HHH87" s="165"/>
      <c r="HHI87" s="165"/>
      <c r="HHJ87" s="165"/>
      <c r="HHK87" s="165"/>
      <c r="HHL87" s="165"/>
      <c r="HHM87" s="165"/>
      <c r="HHN87" s="165"/>
      <c r="HHO87" s="165"/>
      <c r="HHP87" s="165"/>
      <c r="HHQ87" s="165"/>
      <c r="HHR87" s="165"/>
      <c r="HHS87" s="165"/>
      <c r="HHT87" s="165"/>
      <c r="HHU87" s="165"/>
      <c r="HHV87" s="165"/>
      <c r="HHW87" s="165"/>
      <c r="HHX87" s="165"/>
      <c r="HHY87" s="165"/>
      <c r="HHZ87" s="165"/>
      <c r="HIA87" s="165"/>
      <c r="HIB87" s="165"/>
      <c r="HIC87" s="165"/>
      <c r="HID87" s="165"/>
      <c r="HIE87" s="165"/>
      <c r="HIF87" s="165"/>
      <c r="HIG87" s="165"/>
      <c r="HIH87" s="165"/>
      <c r="HII87" s="165"/>
      <c r="HIJ87" s="165"/>
      <c r="HIK87" s="165"/>
      <c r="HIL87" s="165"/>
      <c r="HIM87" s="165"/>
      <c r="HIN87" s="165"/>
      <c r="HIO87" s="165"/>
      <c r="HIP87" s="165"/>
      <c r="HIQ87" s="165"/>
      <c r="HIR87" s="165"/>
      <c r="HIS87" s="165"/>
      <c r="HIT87" s="165"/>
      <c r="HIU87" s="165"/>
      <c r="HIV87" s="165"/>
      <c r="HIW87" s="165"/>
      <c r="HIX87" s="165"/>
      <c r="HIY87" s="165"/>
      <c r="HIZ87" s="165"/>
      <c r="HJA87" s="165"/>
      <c r="HJB87" s="165"/>
      <c r="HJC87" s="165"/>
      <c r="HJD87" s="165"/>
      <c r="HJE87" s="165"/>
      <c r="HJF87" s="165"/>
      <c r="HJG87" s="165"/>
      <c r="HJH87" s="165"/>
      <c r="HJI87" s="165"/>
      <c r="HJJ87" s="165"/>
      <c r="HJK87" s="165"/>
      <c r="HJL87" s="165"/>
      <c r="HJM87" s="165"/>
      <c r="HJN87" s="165"/>
      <c r="HJO87" s="165"/>
      <c r="HJP87" s="165"/>
      <c r="HJQ87" s="165"/>
      <c r="HJR87" s="165"/>
      <c r="HJS87" s="165"/>
      <c r="HJT87" s="165"/>
      <c r="HJU87" s="165"/>
      <c r="HJV87" s="165"/>
      <c r="HJW87" s="165"/>
      <c r="HJX87" s="165"/>
      <c r="HJY87" s="165"/>
      <c r="HJZ87" s="165"/>
      <c r="HKA87" s="165"/>
      <c r="HKB87" s="165"/>
      <c r="HKC87" s="165"/>
      <c r="HKD87" s="165"/>
      <c r="HKE87" s="165"/>
      <c r="HKF87" s="165"/>
      <c r="HKG87" s="165"/>
      <c r="HKH87" s="165"/>
      <c r="HKI87" s="165"/>
      <c r="HKJ87" s="165"/>
      <c r="HKK87" s="165"/>
      <c r="HKL87" s="165"/>
      <c r="HKM87" s="165"/>
      <c r="HKN87" s="165"/>
      <c r="HKO87" s="165"/>
      <c r="HKP87" s="165"/>
      <c r="HKQ87" s="165"/>
      <c r="HKR87" s="165"/>
      <c r="HKS87" s="165"/>
      <c r="HKT87" s="165"/>
      <c r="HKU87" s="165"/>
      <c r="HKV87" s="165"/>
      <c r="HKW87" s="165"/>
      <c r="HKX87" s="165"/>
      <c r="HKY87" s="165"/>
      <c r="HKZ87" s="165"/>
      <c r="HLA87" s="165"/>
      <c r="HLB87" s="165"/>
      <c r="HLC87" s="165"/>
      <c r="HLD87" s="165"/>
      <c r="HLE87" s="165"/>
      <c r="HLF87" s="165"/>
      <c r="HLG87" s="165"/>
      <c r="HLH87" s="165"/>
      <c r="HLI87" s="165"/>
      <c r="HLJ87" s="165"/>
      <c r="HLK87" s="165"/>
      <c r="HLL87" s="165"/>
      <c r="HLM87" s="165"/>
      <c r="HLN87" s="165"/>
      <c r="HLO87" s="165"/>
      <c r="HLP87" s="165"/>
      <c r="HLQ87" s="165"/>
      <c r="HLR87" s="165"/>
      <c r="HLS87" s="165"/>
      <c r="HLT87" s="165"/>
      <c r="HLU87" s="165"/>
      <c r="HLV87" s="165"/>
      <c r="HLW87" s="165"/>
      <c r="HLX87" s="165"/>
      <c r="HLY87" s="165"/>
      <c r="HLZ87" s="165"/>
      <c r="HMA87" s="165"/>
      <c r="HMB87" s="165"/>
      <c r="HMC87" s="165"/>
      <c r="HMD87" s="165"/>
      <c r="HME87" s="165"/>
      <c r="HMF87" s="165"/>
      <c r="HMG87" s="165"/>
      <c r="HMH87" s="165"/>
      <c r="HMI87" s="165"/>
      <c r="HMJ87" s="165"/>
      <c r="HMK87" s="165"/>
      <c r="HML87" s="165"/>
      <c r="HMM87" s="165"/>
      <c r="HMN87" s="165"/>
      <c r="HMO87" s="165"/>
      <c r="HMP87" s="165"/>
      <c r="HMQ87" s="165"/>
      <c r="HMR87" s="165"/>
      <c r="HMS87" s="165"/>
      <c r="HMT87" s="165"/>
      <c r="HMU87" s="165"/>
      <c r="HMV87" s="165"/>
      <c r="HMW87" s="165"/>
      <c r="HMX87" s="165"/>
      <c r="HMY87" s="165"/>
      <c r="HMZ87" s="165"/>
      <c r="HNA87" s="165"/>
      <c r="HNB87" s="165"/>
      <c r="HNC87" s="165"/>
      <c r="HND87" s="165"/>
      <c r="HNE87" s="165"/>
      <c r="HNF87" s="165"/>
      <c r="HNG87" s="165"/>
      <c r="HNH87" s="165"/>
      <c r="HNI87" s="165"/>
      <c r="HNJ87" s="165"/>
      <c r="HNK87" s="165"/>
      <c r="HNL87" s="165"/>
      <c r="HNM87" s="165"/>
      <c r="HNN87" s="165"/>
      <c r="HNO87" s="165"/>
      <c r="HNP87" s="165"/>
      <c r="HNQ87" s="165"/>
      <c r="HNR87" s="165"/>
      <c r="HNS87" s="165"/>
      <c r="HNT87" s="165"/>
      <c r="HNU87" s="165"/>
      <c r="HNV87" s="165"/>
      <c r="HNW87" s="165"/>
      <c r="HNX87" s="165"/>
      <c r="HNY87" s="165"/>
      <c r="HNZ87" s="165"/>
      <c r="HOA87" s="165"/>
      <c r="HOB87" s="165"/>
      <c r="HOC87" s="165"/>
      <c r="HOD87" s="165"/>
      <c r="HOE87" s="165"/>
      <c r="HOF87" s="165"/>
      <c r="HOG87" s="165"/>
      <c r="HOH87" s="165"/>
      <c r="HOI87" s="165"/>
      <c r="HOJ87" s="165"/>
      <c r="HOK87" s="165"/>
      <c r="HOL87" s="165"/>
      <c r="HOM87" s="165"/>
      <c r="HON87" s="165"/>
      <c r="HOO87" s="165"/>
      <c r="HOP87" s="165"/>
      <c r="HOQ87" s="165"/>
      <c r="HOR87" s="165"/>
      <c r="HOS87" s="165"/>
      <c r="HOT87" s="165"/>
      <c r="HOU87" s="165"/>
      <c r="HOV87" s="165"/>
      <c r="HOW87" s="165"/>
      <c r="HOX87" s="165"/>
      <c r="HOY87" s="165"/>
      <c r="HOZ87" s="165"/>
      <c r="HPA87" s="165"/>
      <c r="HPB87" s="165"/>
      <c r="HPC87" s="165"/>
      <c r="HPD87" s="165"/>
      <c r="HPE87" s="165"/>
      <c r="HPF87" s="165"/>
      <c r="HPG87" s="165"/>
      <c r="HPH87" s="165"/>
      <c r="HPI87" s="165"/>
      <c r="HPJ87" s="165"/>
      <c r="HPK87" s="165"/>
      <c r="HPL87" s="165"/>
      <c r="HPM87" s="165"/>
      <c r="HPN87" s="165"/>
      <c r="HPO87" s="165"/>
      <c r="HPP87" s="165"/>
      <c r="HPQ87" s="165"/>
      <c r="HPR87" s="165"/>
      <c r="HPS87" s="165"/>
      <c r="HPT87" s="165"/>
      <c r="HPU87" s="165"/>
      <c r="HPV87" s="165"/>
      <c r="HPW87" s="165"/>
      <c r="HPX87" s="165"/>
      <c r="HPY87" s="165"/>
      <c r="HPZ87" s="165"/>
      <c r="HQA87" s="165"/>
      <c r="HQB87" s="165"/>
      <c r="HQC87" s="165"/>
      <c r="HQD87" s="165"/>
      <c r="HQE87" s="165"/>
      <c r="HQF87" s="165"/>
      <c r="HQG87" s="165"/>
      <c r="HQH87" s="165"/>
      <c r="HQI87" s="165"/>
      <c r="HQJ87" s="165"/>
      <c r="HQK87" s="165"/>
      <c r="HQL87" s="165"/>
      <c r="HQM87" s="165"/>
      <c r="HQN87" s="165"/>
      <c r="HQO87" s="165"/>
      <c r="HQP87" s="165"/>
      <c r="HQQ87" s="165"/>
      <c r="HQR87" s="165"/>
      <c r="HQS87" s="165"/>
      <c r="HQT87" s="165"/>
      <c r="HQU87" s="165"/>
      <c r="HQV87" s="165"/>
      <c r="HQW87" s="165"/>
      <c r="HQX87" s="165"/>
      <c r="HQY87" s="165"/>
      <c r="HQZ87" s="165"/>
      <c r="HRA87" s="165"/>
      <c r="HRB87" s="165"/>
      <c r="HRC87" s="165"/>
      <c r="HRD87" s="165"/>
      <c r="HRE87" s="165"/>
      <c r="HRF87" s="165"/>
      <c r="HRG87" s="165"/>
      <c r="HRH87" s="165"/>
      <c r="HRI87" s="165"/>
      <c r="HRJ87" s="165"/>
      <c r="HRK87" s="165"/>
      <c r="HRL87" s="165"/>
      <c r="HRM87" s="165"/>
      <c r="HRN87" s="165"/>
      <c r="HRO87" s="165"/>
      <c r="HRP87" s="165"/>
      <c r="HRQ87" s="165"/>
      <c r="HRR87" s="165"/>
      <c r="HRS87" s="165"/>
      <c r="HRT87" s="165"/>
      <c r="HRU87" s="165"/>
      <c r="HRV87" s="165"/>
      <c r="HRW87" s="165"/>
      <c r="HRX87" s="165"/>
      <c r="HRY87" s="165"/>
      <c r="HRZ87" s="165"/>
      <c r="HSA87" s="165"/>
      <c r="HSB87" s="165"/>
      <c r="HSC87" s="165"/>
      <c r="HSD87" s="165"/>
      <c r="HSE87" s="165"/>
      <c r="HSF87" s="165"/>
      <c r="HSG87" s="165"/>
      <c r="HSH87" s="165"/>
      <c r="HSI87" s="165"/>
      <c r="HSJ87" s="165"/>
      <c r="HSK87" s="165"/>
      <c r="HSL87" s="165"/>
      <c r="HSM87" s="165"/>
      <c r="HSN87" s="165"/>
      <c r="HSO87" s="165"/>
      <c r="HSP87" s="165"/>
      <c r="HSQ87" s="165"/>
      <c r="HSR87" s="165"/>
      <c r="HSS87" s="165"/>
      <c r="HST87" s="165"/>
      <c r="HSU87" s="165"/>
      <c r="HSV87" s="165"/>
      <c r="HSW87" s="165"/>
      <c r="HSX87" s="165"/>
      <c r="HSY87" s="165"/>
      <c r="HSZ87" s="165"/>
      <c r="HTA87" s="165"/>
      <c r="HTB87" s="165"/>
      <c r="HTC87" s="165"/>
      <c r="HTD87" s="165"/>
      <c r="HTE87" s="165"/>
      <c r="HTF87" s="165"/>
      <c r="HTG87" s="165"/>
      <c r="HTH87" s="165"/>
      <c r="HTI87" s="165"/>
      <c r="HTJ87" s="165"/>
      <c r="HTK87" s="165"/>
      <c r="HTL87" s="165"/>
      <c r="HTM87" s="165"/>
      <c r="HTN87" s="165"/>
      <c r="HTO87" s="165"/>
      <c r="HTP87" s="165"/>
      <c r="HTQ87" s="165"/>
      <c r="HTR87" s="165"/>
      <c r="HTS87" s="165"/>
      <c r="HTT87" s="165"/>
      <c r="HTU87" s="165"/>
      <c r="HTV87" s="165"/>
      <c r="HTW87" s="165"/>
      <c r="HTX87" s="165"/>
      <c r="HTY87" s="165"/>
      <c r="HTZ87" s="165"/>
      <c r="HUA87" s="165"/>
      <c r="HUB87" s="165"/>
      <c r="HUC87" s="165"/>
      <c r="HUD87" s="165"/>
      <c r="HUE87" s="165"/>
      <c r="HUF87" s="165"/>
      <c r="HUG87" s="165"/>
      <c r="HUH87" s="165"/>
      <c r="HUI87" s="165"/>
      <c r="HUJ87" s="165"/>
      <c r="HUK87" s="165"/>
      <c r="HUL87" s="165"/>
      <c r="HUM87" s="165"/>
      <c r="HUN87" s="165"/>
      <c r="HUO87" s="165"/>
      <c r="HUP87" s="165"/>
      <c r="HUQ87" s="165"/>
      <c r="HUR87" s="165"/>
      <c r="HUS87" s="165"/>
      <c r="HUT87" s="165"/>
      <c r="HUU87" s="165"/>
      <c r="HUV87" s="165"/>
      <c r="HUW87" s="165"/>
      <c r="HUX87" s="165"/>
      <c r="HUY87" s="165"/>
      <c r="HUZ87" s="165"/>
      <c r="HVA87" s="165"/>
      <c r="HVB87" s="165"/>
      <c r="HVC87" s="165"/>
      <c r="HVD87" s="165"/>
      <c r="HVE87" s="165"/>
      <c r="HVF87" s="165"/>
      <c r="HVG87" s="165"/>
      <c r="HVH87" s="165"/>
      <c r="HVI87" s="165"/>
      <c r="HVJ87" s="165"/>
      <c r="HVK87" s="165"/>
      <c r="HVL87" s="165"/>
      <c r="HVM87" s="165"/>
      <c r="HVN87" s="165"/>
      <c r="HVO87" s="165"/>
      <c r="HVP87" s="165"/>
      <c r="HVQ87" s="165"/>
      <c r="HVR87" s="165"/>
      <c r="HVS87" s="165"/>
      <c r="HVT87" s="165"/>
      <c r="HVU87" s="165"/>
      <c r="HVV87" s="165"/>
      <c r="HVW87" s="165"/>
      <c r="HVX87" s="165"/>
      <c r="HVY87" s="165"/>
      <c r="HVZ87" s="165"/>
      <c r="HWA87" s="165"/>
      <c r="HWB87" s="165"/>
      <c r="HWC87" s="165"/>
      <c r="HWD87" s="165"/>
      <c r="HWE87" s="165"/>
      <c r="HWF87" s="165"/>
      <c r="HWG87" s="165"/>
      <c r="HWH87" s="165"/>
      <c r="HWI87" s="165"/>
      <c r="HWJ87" s="165"/>
      <c r="HWK87" s="165"/>
      <c r="HWL87" s="165"/>
      <c r="HWM87" s="165"/>
      <c r="HWN87" s="165"/>
      <c r="HWO87" s="165"/>
      <c r="HWP87" s="165"/>
      <c r="HWQ87" s="165"/>
      <c r="HWR87" s="165"/>
      <c r="HWS87" s="165"/>
      <c r="HWT87" s="165"/>
      <c r="HWU87" s="165"/>
      <c r="HWV87" s="165"/>
      <c r="HWW87" s="165"/>
      <c r="HWX87" s="165"/>
      <c r="HWY87" s="165"/>
      <c r="HWZ87" s="165"/>
      <c r="HXA87" s="165"/>
      <c r="HXB87" s="165"/>
      <c r="HXC87" s="165"/>
      <c r="HXD87" s="165"/>
      <c r="HXE87" s="165"/>
      <c r="HXF87" s="165"/>
      <c r="HXG87" s="165"/>
      <c r="HXH87" s="165"/>
      <c r="HXI87" s="165"/>
      <c r="HXJ87" s="165"/>
      <c r="HXK87" s="165"/>
      <c r="HXL87" s="165"/>
      <c r="HXM87" s="165"/>
      <c r="HXN87" s="165"/>
      <c r="HXO87" s="165"/>
      <c r="HXP87" s="165"/>
      <c r="HXQ87" s="165"/>
      <c r="HXR87" s="165"/>
      <c r="HXS87" s="165"/>
      <c r="HXT87" s="165"/>
      <c r="HXU87" s="165"/>
      <c r="HXV87" s="165"/>
      <c r="HXW87" s="165"/>
      <c r="HXX87" s="165"/>
      <c r="HXY87" s="165"/>
      <c r="HXZ87" s="165"/>
      <c r="HYA87" s="165"/>
      <c r="HYB87" s="165"/>
      <c r="HYC87" s="165"/>
      <c r="HYD87" s="165"/>
      <c r="HYE87" s="165"/>
      <c r="HYF87" s="165"/>
      <c r="HYG87" s="165"/>
      <c r="HYH87" s="165"/>
      <c r="HYI87" s="165"/>
      <c r="HYJ87" s="165"/>
      <c r="HYK87" s="165"/>
      <c r="HYL87" s="165"/>
      <c r="HYM87" s="165"/>
      <c r="HYN87" s="165"/>
      <c r="HYO87" s="165"/>
      <c r="HYP87" s="165"/>
      <c r="HYQ87" s="165"/>
      <c r="HYR87" s="165"/>
      <c r="HYS87" s="165"/>
      <c r="HYT87" s="165"/>
      <c r="HYU87" s="165"/>
      <c r="HYV87" s="165"/>
      <c r="HYW87" s="165"/>
      <c r="HYX87" s="165"/>
      <c r="HYY87" s="165"/>
      <c r="HYZ87" s="165"/>
      <c r="HZA87" s="165"/>
      <c r="HZB87" s="165"/>
      <c r="HZC87" s="165"/>
      <c r="HZD87" s="165"/>
      <c r="HZE87" s="165"/>
      <c r="HZF87" s="165"/>
      <c r="HZG87" s="165"/>
      <c r="HZH87" s="165"/>
      <c r="HZI87" s="165"/>
      <c r="HZJ87" s="165"/>
      <c r="HZK87" s="165"/>
      <c r="HZL87" s="165"/>
      <c r="HZM87" s="165"/>
      <c r="HZN87" s="165"/>
      <c r="HZO87" s="165"/>
      <c r="HZP87" s="165"/>
      <c r="HZQ87" s="165"/>
      <c r="HZR87" s="165"/>
      <c r="HZS87" s="165"/>
      <c r="HZT87" s="165"/>
      <c r="HZU87" s="165"/>
      <c r="HZV87" s="165"/>
      <c r="HZW87" s="165"/>
      <c r="HZX87" s="165"/>
      <c r="HZY87" s="165"/>
      <c r="HZZ87" s="165"/>
      <c r="IAA87" s="165"/>
      <c r="IAB87" s="165"/>
      <c r="IAC87" s="165"/>
      <c r="IAD87" s="165"/>
      <c r="IAE87" s="165"/>
      <c r="IAF87" s="165"/>
      <c r="IAG87" s="165"/>
      <c r="IAH87" s="165"/>
      <c r="IAI87" s="165"/>
      <c r="IAJ87" s="165"/>
      <c r="IAK87" s="165"/>
      <c r="IAL87" s="165"/>
      <c r="IAM87" s="165"/>
      <c r="IAN87" s="165"/>
      <c r="IAO87" s="165"/>
      <c r="IAP87" s="165"/>
      <c r="IAQ87" s="165"/>
      <c r="IAR87" s="165"/>
      <c r="IAS87" s="165"/>
      <c r="IAT87" s="165"/>
      <c r="IAU87" s="165"/>
      <c r="IAV87" s="165"/>
      <c r="IAW87" s="165"/>
      <c r="IAX87" s="165"/>
      <c r="IAY87" s="165"/>
      <c r="IAZ87" s="165"/>
      <c r="IBA87" s="165"/>
      <c r="IBB87" s="165"/>
      <c r="IBC87" s="165"/>
      <c r="IBD87" s="165"/>
      <c r="IBE87" s="165"/>
      <c r="IBF87" s="165"/>
      <c r="IBG87" s="165"/>
      <c r="IBH87" s="165"/>
      <c r="IBI87" s="165"/>
      <c r="IBJ87" s="165"/>
      <c r="IBK87" s="165"/>
      <c r="IBL87" s="165"/>
      <c r="IBM87" s="165"/>
      <c r="IBN87" s="165"/>
      <c r="IBO87" s="165"/>
      <c r="IBP87" s="165"/>
      <c r="IBQ87" s="165"/>
      <c r="IBR87" s="165"/>
      <c r="IBS87" s="165"/>
      <c r="IBT87" s="165"/>
      <c r="IBU87" s="165"/>
      <c r="IBV87" s="165"/>
      <c r="IBW87" s="165"/>
      <c r="IBX87" s="165"/>
      <c r="IBY87" s="165"/>
      <c r="IBZ87" s="165"/>
      <c r="ICA87" s="165"/>
      <c r="ICB87" s="165"/>
      <c r="ICC87" s="165"/>
      <c r="ICD87" s="165"/>
      <c r="ICE87" s="165"/>
      <c r="ICF87" s="165"/>
      <c r="ICG87" s="165"/>
      <c r="ICH87" s="165"/>
      <c r="ICI87" s="165"/>
      <c r="ICJ87" s="165"/>
      <c r="ICK87" s="165"/>
      <c r="ICL87" s="165"/>
      <c r="ICM87" s="165"/>
      <c r="ICN87" s="165"/>
      <c r="ICO87" s="165"/>
      <c r="ICP87" s="165"/>
      <c r="ICQ87" s="165"/>
      <c r="ICR87" s="165"/>
      <c r="ICS87" s="165"/>
      <c r="ICT87" s="165"/>
      <c r="ICU87" s="165"/>
      <c r="ICV87" s="165"/>
      <c r="ICW87" s="165"/>
      <c r="ICX87" s="165"/>
      <c r="ICY87" s="165"/>
      <c r="ICZ87" s="165"/>
      <c r="IDA87" s="165"/>
      <c r="IDB87" s="165"/>
      <c r="IDC87" s="165"/>
      <c r="IDD87" s="165"/>
      <c r="IDE87" s="165"/>
      <c r="IDF87" s="165"/>
      <c r="IDG87" s="165"/>
      <c r="IDH87" s="165"/>
      <c r="IDI87" s="165"/>
      <c r="IDJ87" s="165"/>
      <c r="IDK87" s="165"/>
      <c r="IDL87" s="165"/>
      <c r="IDM87" s="165"/>
      <c r="IDN87" s="165"/>
      <c r="IDO87" s="165"/>
      <c r="IDP87" s="165"/>
      <c r="IDQ87" s="165"/>
      <c r="IDR87" s="165"/>
      <c r="IDS87" s="165"/>
      <c r="IDT87" s="165"/>
      <c r="IDU87" s="165"/>
      <c r="IDV87" s="165"/>
      <c r="IDW87" s="165"/>
      <c r="IDX87" s="165"/>
      <c r="IDY87" s="165"/>
      <c r="IDZ87" s="165"/>
      <c r="IEA87" s="165"/>
      <c r="IEB87" s="165"/>
      <c r="IEC87" s="165"/>
      <c r="IED87" s="165"/>
      <c r="IEE87" s="165"/>
      <c r="IEF87" s="165"/>
      <c r="IEG87" s="165"/>
      <c r="IEH87" s="165"/>
      <c r="IEI87" s="165"/>
      <c r="IEJ87" s="165"/>
      <c r="IEK87" s="165"/>
      <c r="IEL87" s="165"/>
      <c r="IEM87" s="165"/>
      <c r="IEN87" s="165"/>
      <c r="IEO87" s="165"/>
      <c r="IEP87" s="165"/>
      <c r="IEQ87" s="165"/>
      <c r="IER87" s="165"/>
      <c r="IES87" s="165"/>
      <c r="IET87" s="165"/>
      <c r="IEU87" s="165"/>
      <c r="IEV87" s="165"/>
      <c r="IEW87" s="165"/>
      <c r="IEX87" s="165"/>
      <c r="IEY87" s="165"/>
      <c r="IEZ87" s="165"/>
      <c r="IFA87" s="165"/>
      <c r="IFB87" s="165"/>
      <c r="IFC87" s="165"/>
      <c r="IFD87" s="165"/>
      <c r="IFE87" s="165"/>
      <c r="IFF87" s="165"/>
      <c r="IFG87" s="165"/>
      <c r="IFH87" s="165"/>
      <c r="IFI87" s="165"/>
      <c r="IFJ87" s="165"/>
      <c r="IFK87" s="165"/>
      <c r="IFL87" s="165"/>
      <c r="IFM87" s="165"/>
      <c r="IFN87" s="165"/>
      <c r="IFO87" s="165"/>
      <c r="IFP87" s="165"/>
      <c r="IFQ87" s="165"/>
      <c r="IFR87" s="165"/>
      <c r="IFS87" s="165"/>
      <c r="IFT87" s="165"/>
      <c r="IFU87" s="165"/>
      <c r="IFV87" s="165"/>
      <c r="IFW87" s="165"/>
      <c r="IFX87" s="165"/>
      <c r="IFY87" s="165"/>
      <c r="IFZ87" s="165"/>
      <c r="IGA87" s="165"/>
      <c r="IGB87" s="165"/>
      <c r="IGC87" s="165"/>
      <c r="IGD87" s="165"/>
      <c r="IGE87" s="165"/>
      <c r="IGF87" s="165"/>
      <c r="IGG87" s="165"/>
      <c r="IGH87" s="165"/>
      <c r="IGI87" s="165"/>
      <c r="IGJ87" s="165"/>
      <c r="IGK87" s="165"/>
      <c r="IGL87" s="165"/>
      <c r="IGM87" s="165"/>
      <c r="IGN87" s="165"/>
      <c r="IGO87" s="165"/>
      <c r="IGP87" s="165"/>
      <c r="IGQ87" s="165"/>
      <c r="IGR87" s="165"/>
      <c r="IGS87" s="165"/>
      <c r="IGT87" s="165"/>
      <c r="IGU87" s="165"/>
      <c r="IGV87" s="165"/>
      <c r="IGW87" s="165"/>
      <c r="IGX87" s="165"/>
      <c r="IGY87" s="165"/>
      <c r="IGZ87" s="165"/>
      <c r="IHA87" s="165"/>
      <c r="IHB87" s="165"/>
      <c r="IHC87" s="165"/>
      <c r="IHD87" s="165"/>
      <c r="IHE87" s="165"/>
      <c r="IHF87" s="165"/>
      <c r="IHG87" s="165"/>
      <c r="IHH87" s="165"/>
      <c r="IHI87" s="165"/>
      <c r="IHJ87" s="165"/>
      <c r="IHK87" s="165"/>
      <c r="IHL87" s="165"/>
      <c r="IHM87" s="165"/>
      <c r="IHN87" s="165"/>
      <c r="IHO87" s="165"/>
      <c r="IHP87" s="165"/>
      <c r="IHQ87" s="165"/>
      <c r="IHR87" s="165"/>
      <c r="IHS87" s="165"/>
      <c r="IHT87" s="165"/>
      <c r="IHU87" s="165"/>
      <c r="IHV87" s="165"/>
      <c r="IHW87" s="165"/>
      <c r="IHX87" s="165"/>
      <c r="IHY87" s="165"/>
      <c r="IHZ87" s="165"/>
      <c r="IIA87" s="165"/>
      <c r="IIB87" s="165"/>
      <c r="IIC87" s="165"/>
      <c r="IID87" s="165"/>
      <c r="IIE87" s="165"/>
      <c r="IIF87" s="165"/>
      <c r="IIG87" s="165"/>
      <c r="IIH87" s="165"/>
      <c r="III87" s="165"/>
      <c r="IIJ87" s="165"/>
      <c r="IIK87" s="165"/>
      <c r="IIL87" s="165"/>
      <c r="IIM87" s="165"/>
      <c r="IIN87" s="165"/>
      <c r="IIO87" s="165"/>
      <c r="IIP87" s="165"/>
      <c r="IIQ87" s="165"/>
      <c r="IIR87" s="165"/>
      <c r="IIS87" s="165"/>
      <c r="IIT87" s="165"/>
      <c r="IIU87" s="165"/>
      <c r="IIV87" s="165"/>
      <c r="IIW87" s="165"/>
      <c r="IIX87" s="165"/>
      <c r="IIY87" s="165"/>
      <c r="IIZ87" s="165"/>
      <c r="IJA87" s="165"/>
      <c r="IJB87" s="165"/>
      <c r="IJC87" s="165"/>
      <c r="IJD87" s="165"/>
      <c r="IJE87" s="165"/>
      <c r="IJF87" s="165"/>
      <c r="IJG87" s="165"/>
      <c r="IJH87" s="165"/>
      <c r="IJI87" s="165"/>
      <c r="IJJ87" s="165"/>
      <c r="IJK87" s="165"/>
      <c r="IJL87" s="165"/>
      <c r="IJM87" s="165"/>
      <c r="IJN87" s="165"/>
      <c r="IJO87" s="165"/>
      <c r="IJP87" s="165"/>
      <c r="IJQ87" s="165"/>
      <c r="IJR87" s="165"/>
      <c r="IJS87" s="165"/>
      <c r="IJT87" s="165"/>
      <c r="IJU87" s="165"/>
      <c r="IJV87" s="165"/>
      <c r="IJW87" s="165"/>
      <c r="IJX87" s="165"/>
      <c r="IJY87" s="165"/>
      <c r="IJZ87" s="165"/>
      <c r="IKA87" s="165"/>
      <c r="IKB87" s="165"/>
      <c r="IKC87" s="165"/>
      <c r="IKD87" s="165"/>
      <c r="IKE87" s="165"/>
      <c r="IKF87" s="165"/>
      <c r="IKG87" s="165"/>
      <c r="IKH87" s="165"/>
      <c r="IKI87" s="165"/>
      <c r="IKJ87" s="165"/>
      <c r="IKK87" s="165"/>
      <c r="IKL87" s="165"/>
      <c r="IKM87" s="165"/>
      <c r="IKN87" s="165"/>
      <c r="IKO87" s="165"/>
      <c r="IKP87" s="165"/>
      <c r="IKQ87" s="165"/>
      <c r="IKR87" s="165"/>
      <c r="IKS87" s="165"/>
      <c r="IKT87" s="165"/>
      <c r="IKU87" s="165"/>
      <c r="IKV87" s="165"/>
      <c r="IKW87" s="165"/>
      <c r="IKX87" s="165"/>
      <c r="IKY87" s="165"/>
      <c r="IKZ87" s="165"/>
      <c r="ILA87" s="165"/>
      <c r="ILB87" s="165"/>
      <c r="ILC87" s="165"/>
      <c r="ILD87" s="165"/>
      <c r="ILE87" s="165"/>
      <c r="ILF87" s="165"/>
      <c r="ILG87" s="165"/>
      <c r="ILH87" s="165"/>
      <c r="ILI87" s="165"/>
      <c r="ILJ87" s="165"/>
      <c r="ILK87" s="165"/>
      <c r="ILL87" s="165"/>
      <c r="ILM87" s="165"/>
      <c r="ILN87" s="165"/>
      <c r="ILO87" s="165"/>
      <c r="ILP87" s="165"/>
      <c r="ILQ87" s="165"/>
      <c r="ILR87" s="165"/>
      <c r="ILS87" s="165"/>
      <c r="ILT87" s="165"/>
      <c r="ILU87" s="165"/>
      <c r="ILV87" s="165"/>
      <c r="ILW87" s="165"/>
      <c r="ILX87" s="165"/>
      <c r="ILY87" s="165"/>
      <c r="ILZ87" s="165"/>
      <c r="IMA87" s="165"/>
      <c r="IMB87" s="165"/>
      <c r="IMC87" s="165"/>
      <c r="IMD87" s="165"/>
      <c r="IME87" s="165"/>
      <c r="IMF87" s="165"/>
      <c r="IMG87" s="165"/>
      <c r="IMH87" s="165"/>
      <c r="IMI87" s="165"/>
      <c r="IMJ87" s="165"/>
      <c r="IMK87" s="165"/>
      <c r="IML87" s="165"/>
      <c r="IMM87" s="165"/>
      <c r="IMN87" s="165"/>
      <c r="IMO87" s="165"/>
      <c r="IMP87" s="165"/>
      <c r="IMQ87" s="165"/>
      <c r="IMR87" s="165"/>
      <c r="IMS87" s="165"/>
      <c r="IMT87" s="165"/>
      <c r="IMU87" s="165"/>
      <c r="IMV87" s="165"/>
      <c r="IMW87" s="165"/>
      <c r="IMX87" s="165"/>
      <c r="IMY87" s="165"/>
      <c r="IMZ87" s="165"/>
      <c r="INA87" s="165"/>
      <c r="INB87" s="165"/>
      <c r="INC87" s="165"/>
      <c r="IND87" s="165"/>
      <c r="INE87" s="165"/>
      <c r="INF87" s="165"/>
      <c r="ING87" s="165"/>
      <c r="INH87" s="165"/>
      <c r="INI87" s="165"/>
      <c r="INJ87" s="165"/>
      <c r="INK87" s="165"/>
      <c r="INL87" s="165"/>
      <c r="INM87" s="165"/>
      <c r="INN87" s="165"/>
      <c r="INO87" s="165"/>
      <c r="INP87" s="165"/>
      <c r="INQ87" s="165"/>
      <c r="INR87" s="165"/>
      <c r="INS87" s="165"/>
      <c r="INT87" s="165"/>
      <c r="INU87" s="165"/>
      <c r="INV87" s="165"/>
      <c r="INW87" s="165"/>
      <c r="INX87" s="165"/>
      <c r="INY87" s="165"/>
      <c r="INZ87" s="165"/>
      <c r="IOA87" s="165"/>
      <c r="IOB87" s="165"/>
      <c r="IOC87" s="165"/>
      <c r="IOD87" s="165"/>
      <c r="IOE87" s="165"/>
      <c r="IOF87" s="165"/>
      <c r="IOG87" s="165"/>
      <c r="IOH87" s="165"/>
      <c r="IOI87" s="165"/>
      <c r="IOJ87" s="165"/>
      <c r="IOK87" s="165"/>
      <c r="IOL87" s="165"/>
      <c r="IOM87" s="165"/>
      <c r="ION87" s="165"/>
      <c r="IOO87" s="165"/>
      <c r="IOP87" s="165"/>
      <c r="IOQ87" s="165"/>
      <c r="IOR87" s="165"/>
      <c r="IOS87" s="165"/>
      <c r="IOT87" s="165"/>
      <c r="IOU87" s="165"/>
      <c r="IOV87" s="165"/>
      <c r="IOW87" s="165"/>
      <c r="IOX87" s="165"/>
      <c r="IOY87" s="165"/>
      <c r="IOZ87" s="165"/>
      <c r="IPA87" s="165"/>
      <c r="IPB87" s="165"/>
      <c r="IPC87" s="165"/>
      <c r="IPD87" s="165"/>
      <c r="IPE87" s="165"/>
      <c r="IPF87" s="165"/>
      <c r="IPG87" s="165"/>
      <c r="IPH87" s="165"/>
      <c r="IPI87" s="165"/>
      <c r="IPJ87" s="165"/>
      <c r="IPK87" s="165"/>
      <c r="IPL87" s="165"/>
      <c r="IPM87" s="165"/>
      <c r="IPN87" s="165"/>
      <c r="IPO87" s="165"/>
      <c r="IPP87" s="165"/>
      <c r="IPQ87" s="165"/>
      <c r="IPR87" s="165"/>
      <c r="IPS87" s="165"/>
      <c r="IPT87" s="165"/>
      <c r="IPU87" s="165"/>
      <c r="IPV87" s="165"/>
      <c r="IPW87" s="165"/>
      <c r="IPX87" s="165"/>
      <c r="IPY87" s="165"/>
      <c r="IPZ87" s="165"/>
      <c r="IQA87" s="165"/>
      <c r="IQB87" s="165"/>
      <c r="IQC87" s="165"/>
      <c r="IQD87" s="165"/>
      <c r="IQE87" s="165"/>
      <c r="IQF87" s="165"/>
      <c r="IQG87" s="165"/>
      <c r="IQH87" s="165"/>
      <c r="IQI87" s="165"/>
      <c r="IQJ87" s="165"/>
      <c r="IQK87" s="165"/>
      <c r="IQL87" s="165"/>
      <c r="IQM87" s="165"/>
      <c r="IQN87" s="165"/>
      <c r="IQO87" s="165"/>
      <c r="IQP87" s="165"/>
      <c r="IQQ87" s="165"/>
      <c r="IQR87" s="165"/>
      <c r="IQS87" s="165"/>
      <c r="IQT87" s="165"/>
      <c r="IQU87" s="165"/>
      <c r="IQV87" s="165"/>
      <c r="IQW87" s="165"/>
      <c r="IQX87" s="165"/>
      <c r="IQY87" s="165"/>
      <c r="IQZ87" s="165"/>
      <c r="IRA87" s="165"/>
      <c r="IRB87" s="165"/>
      <c r="IRC87" s="165"/>
      <c r="IRD87" s="165"/>
      <c r="IRE87" s="165"/>
      <c r="IRF87" s="165"/>
      <c r="IRG87" s="165"/>
      <c r="IRH87" s="165"/>
      <c r="IRI87" s="165"/>
      <c r="IRJ87" s="165"/>
      <c r="IRK87" s="165"/>
      <c r="IRL87" s="165"/>
      <c r="IRM87" s="165"/>
      <c r="IRN87" s="165"/>
      <c r="IRO87" s="165"/>
      <c r="IRP87" s="165"/>
      <c r="IRQ87" s="165"/>
      <c r="IRR87" s="165"/>
      <c r="IRS87" s="165"/>
      <c r="IRT87" s="165"/>
      <c r="IRU87" s="165"/>
      <c r="IRV87" s="165"/>
      <c r="IRW87" s="165"/>
      <c r="IRX87" s="165"/>
      <c r="IRY87" s="165"/>
      <c r="IRZ87" s="165"/>
      <c r="ISA87" s="165"/>
      <c r="ISB87" s="165"/>
      <c r="ISC87" s="165"/>
      <c r="ISD87" s="165"/>
      <c r="ISE87" s="165"/>
      <c r="ISF87" s="165"/>
      <c r="ISG87" s="165"/>
      <c r="ISH87" s="165"/>
      <c r="ISI87" s="165"/>
      <c r="ISJ87" s="165"/>
      <c r="ISK87" s="165"/>
      <c r="ISL87" s="165"/>
      <c r="ISM87" s="165"/>
      <c r="ISN87" s="165"/>
      <c r="ISO87" s="165"/>
      <c r="ISP87" s="165"/>
      <c r="ISQ87" s="165"/>
      <c r="ISR87" s="165"/>
      <c r="ISS87" s="165"/>
      <c r="IST87" s="165"/>
      <c r="ISU87" s="165"/>
      <c r="ISV87" s="165"/>
      <c r="ISW87" s="165"/>
      <c r="ISX87" s="165"/>
      <c r="ISY87" s="165"/>
      <c r="ISZ87" s="165"/>
      <c r="ITA87" s="165"/>
      <c r="ITB87" s="165"/>
      <c r="ITC87" s="165"/>
      <c r="ITD87" s="165"/>
      <c r="ITE87" s="165"/>
      <c r="ITF87" s="165"/>
      <c r="ITG87" s="165"/>
      <c r="ITH87" s="165"/>
      <c r="ITI87" s="165"/>
      <c r="ITJ87" s="165"/>
      <c r="ITK87" s="165"/>
      <c r="ITL87" s="165"/>
      <c r="ITM87" s="165"/>
      <c r="ITN87" s="165"/>
      <c r="ITO87" s="165"/>
      <c r="ITP87" s="165"/>
      <c r="ITQ87" s="165"/>
      <c r="ITR87" s="165"/>
      <c r="ITS87" s="165"/>
      <c r="ITT87" s="165"/>
      <c r="ITU87" s="165"/>
      <c r="ITV87" s="165"/>
      <c r="ITW87" s="165"/>
      <c r="ITX87" s="165"/>
      <c r="ITY87" s="165"/>
      <c r="ITZ87" s="165"/>
      <c r="IUA87" s="165"/>
      <c r="IUB87" s="165"/>
      <c r="IUC87" s="165"/>
      <c r="IUD87" s="165"/>
      <c r="IUE87" s="165"/>
      <c r="IUF87" s="165"/>
      <c r="IUG87" s="165"/>
      <c r="IUH87" s="165"/>
      <c r="IUI87" s="165"/>
      <c r="IUJ87" s="165"/>
      <c r="IUK87" s="165"/>
      <c r="IUL87" s="165"/>
      <c r="IUM87" s="165"/>
      <c r="IUN87" s="165"/>
      <c r="IUO87" s="165"/>
      <c r="IUP87" s="165"/>
      <c r="IUQ87" s="165"/>
      <c r="IUR87" s="165"/>
      <c r="IUS87" s="165"/>
      <c r="IUT87" s="165"/>
      <c r="IUU87" s="165"/>
      <c r="IUV87" s="165"/>
      <c r="IUW87" s="165"/>
      <c r="IUX87" s="165"/>
      <c r="IUY87" s="165"/>
      <c r="IUZ87" s="165"/>
      <c r="IVA87" s="165"/>
      <c r="IVB87" s="165"/>
      <c r="IVC87" s="165"/>
      <c r="IVD87" s="165"/>
      <c r="IVE87" s="165"/>
      <c r="IVF87" s="165"/>
      <c r="IVG87" s="165"/>
      <c r="IVH87" s="165"/>
      <c r="IVI87" s="165"/>
      <c r="IVJ87" s="165"/>
      <c r="IVK87" s="165"/>
      <c r="IVL87" s="165"/>
      <c r="IVM87" s="165"/>
      <c r="IVN87" s="165"/>
      <c r="IVO87" s="165"/>
      <c r="IVP87" s="165"/>
      <c r="IVQ87" s="165"/>
      <c r="IVR87" s="165"/>
      <c r="IVS87" s="165"/>
      <c r="IVT87" s="165"/>
      <c r="IVU87" s="165"/>
      <c r="IVV87" s="165"/>
      <c r="IVW87" s="165"/>
      <c r="IVX87" s="165"/>
      <c r="IVY87" s="165"/>
      <c r="IVZ87" s="165"/>
      <c r="IWA87" s="165"/>
      <c r="IWB87" s="165"/>
      <c r="IWC87" s="165"/>
      <c r="IWD87" s="165"/>
      <c r="IWE87" s="165"/>
      <c r="IWF87" s="165"/>
      <c r="IWG87" s="165"/>
      <c r="IWH87" s="165"/>
      <c r="IWI87" s="165"/>
      <c r="IWJ87" s="165"/>
      <c r="IWK87" s="165"/>
      <c r="IWL87" s="165"/>
      <c r="IWM87" s="165"/>
      <c r="IWN87" s="165"/>
      <c r="IWO87" s="165"/>
      <c r="IWP87" s="165"/>
      <c r="IWQ87" s="165"/>
      <c r="IWR87" s="165"/>
      <c r="IWS87" s="165"/>
      <c r="IWT87" s="165"/>
      <c r="IWU87" s="165"/>
      <c r="IWV87" s="165"/>
      <c r="IWW87" s="165"/>
      <c r="IWX87" s="165"/>
      <c r="IWY87" s="165"/>
      <c r="IWZ87" s="165"/>
      <c r="IXA87" s="165"/>
      <c r="IXB87" s="165"/>
      <c r="IXC87" s="165"/>
      <c r="IXD87" s="165"/>
      <c r="IXE87" s="165"/>
      <c r="IXF87" s="165"/>
      <c r="IXG87" s="165"/>
      <c r="IXH87" s="165"/>
      <c r="IXI87" s="165"/>
      <c r="IXJ87" s="165"/>
      <c r="IXK87" s="165"/>
      <c r="IXL87" s="165"/>
      <c r="IXM87" s="165"/>
      <c r="IXN87" s="165"/>
      <c r="IXO87" s="165"/>
      <c r="IXP87" s="165"/>
      <c r="IXQ87" s="165"/>
      <c r="IXR87" s="165"/>
      <c r="IXS87" s="165"/>
      <c r="IXT87" s="165"/>
      <c r="IXU87" s="165"/>
      <c r="IXV87" s="165"/>
      <c r="IXW87" s="165"/>
      <c r="IXX87" s="165"/>
      <c r="IXY87" s="165"/>
      <c r="IXZ87" s="165"/>
      <c r="IYA87" s="165"/>
      <c r="IYB87" s="165"/>
      <c r="IYC87" s="165"/>
      <c r="IYD87" s="165"/>
      <c r="IYE87" s="165"/>
      <c r="IYF87" s="165"/>
      <c r="IYG87" s="165"/>
      <c r="IYH87" s="165"/>
      <c r="IYI87" s="165"/>
      <c r="IYJ87" s="165"/>
      <c r="IYK87" s="165"/>
      <c r="IYL87" s="165"/>
      <c r="IYM87" s="165"/>
      <c r="IYN87" s="165"/>
      <c r="IYO87" s="165"/>
      <c r="IYP87" s="165"/>
      <c r="IYQ87" s="165"/>
      <c r="IYR87" s="165"/>
      <c r="IYS87" s="165"/>
      <c r="IYT87" s="165"/>
      <c r="IYU87" s="165"/>
      <c r="IYV87" s="165"/>
      <c r="IYW87" s="165"/>
      <c r="IYX87" s="165"/>
      <c r="IYY87" s="165"/>
      <c r="IYZ87" s="165"/>
      <c r="IZA87" s="165"/>
      <c r="IZB87" s="165"/>
      <c r="IZC87" s="165"/>
      <c r="IZD87" s="165"/>
      <c r="IZE87" s="165"/>
      <c r="IZF87" s="165"/>
      <c r="IZG87" s="165"/>
      <c r="IZH87" s="165"/>
      <c r="IZI87" s="165"/>
      <c r="IZJ87" s="165"/>
      <c r="IZK87" s="165"/>
      <c r="IZL87" s="165"/>
      <c r="IZM87" s="165"/>
      <c r="IZN87" s="165"/>
      <c r="IZO87" s="165"/>
      <c r="IZP87" s="165"/>
      <c r="IZQ87" s="165"/>
      <c r="IZR87" s="165"/>
      <c r="IZS87" s="165"/>
      <c r="IZT87" s="165"/>
      <c r="IZU87" s="165"/>
      <c r="IZV87" s="165"/>
      <c r="IZW87" s="165"/>
      <c r="IZX87" s="165"/>
      <c r="IZY87" s="165"/>
      <c r="IZZ87" s="165"/>
      <c r="JAA87" s="165"/>
      <c r="JAB87" s="165"/>
      <c r="JAC87" s="165"/>
      <c r="JAD87" s="165"/>
      <c r="JAE87" s="165"/>
      <c r="JAF87" s="165"/>
      <c r="JAG87" s="165"/>
      <c r="JAH87" s="165"/>
      <c r="JAI87" s="165"/>
      <c r="JAJ87" s="165"/>
      <c r="JAK87" s="165"/>
      <c r="JAL87" s="165"/>
      <c r="JAM87" s="165"/>
      <c r="JAN87" s="165"/>
      <c r="JAO87" s="165"/>
      <c r="JAP87" s="165"/>
      <c r="JAQ87" s="165"/>
      <c r="JAR87" s="165"/>
      <c r="JAS87" s="165"/>
      <c r="JAT87" s="165"/>
      <c r="JAU87" s="165"/>
      <c r="JAV87" s="165"/>
      <c r="JAW87" s="165"/>
      <c r="JAX87" s="165"/>
      <c r="JAY87" s="165"/>
      <c r="JAZ87" s="165"/>
      <c r="JBA87" s="165"/>
      <c r="JBB87" s="165"/>
      <c r="JBC87" s="165"/>
      <c r="JBD87" s="165"/>
      <c r="JBE87" s="165"/>
      <c r="JBF87" s="165"/>
      <c r="JBG87" s="165"/>
      <c r="JBH87" s="165"/>
      <c r="JBI87" s="165"/>
      <c r="JBJ87" s="165"/>
      <c r="JBK87" s="165"/>
      <c r="JBL87" s="165"/>
      <c r="JBM87" s="165"/>
      <c r="JBN87" s="165"/>
      <c r="JBO87" s="165"/>
      <c r="JBP87" s="165"/>
      <c r="JBQ87" s="165"/>
      <c r="JBR87" s="165"/>
      <c r="JBS87" s="165"/>
      <c r="JBT87" s="165"/>
      <c r="JBU87" s="165"/>
      <c r="JBV87" s="165"/>
      <c r="JBW87" s="165"/>
      <c r="JBX87" s="165"/>
      <c r="JBY87" s="165"/>
      <c r="JBZ87" s="165"/>
      <c r="JCA87" s="165"/>
      <c r="JCB87" s="165"/>
      <c r="JCC87" s="165"/>
      <c r="JCD87" s="165"/>
      <c r="JCE87" s="165"/>
      <c r="JCF87" s="165"/>
      <c r="JCG87" s="165"/>
      <c r="JCH87" s="165"/>
      <c r="JCI87" s="165"/>
      <c r="JCJ87" s="165"/>
      <c r="JCK87" s="165"/>
      <c r="JCL87" s="165"/>
      <c r="JCM87" s="165"/>
      <c r="JCN87" s="165"/>
      <c r="JCO87" s="165"/>
      <c r="JCP87" s="165"/>
      <c r="JCQ87" s="165"/>
      <c r="JCR87" s="165"/>
      <c r="JCS87" s="165"/>
      <c r="JCT87" s="165"/>
      <c r="JCU87" s="165"/>
      <c r="JCV87" s="165"/>
      <c r="JCW87" s="165"/>
      <c r="JCX87" s="165"/>
      <c r="JCY87" s="165"/>
      <c r="JCZ87" s="165"/>
      <c r="JDA87" s="165"/>
      <c r="JDB87" s="165"/>
      <c r="JDC87" s="165"/>
      <c r="JDD87" s="165"/>
      <c r="JDE87" s="165"/>
      <c r="JDF87" s="165"/>
      <c r="JDG87" s="165"/>
      <c r="JDH87" s="165"/>
      <c r="JDI87" s="165"/>
      <c r="JDJ87" s="165"/>
      <c r="JDK87" s="165"/>
      <c r="JDL87" s="165"/>
      <c r="JDM87" s="165"/>
      <c r="JDN87" s="165"/>
      <c r="JDO87" s="165"/>
      <c r="JDP87" s="165"/>
      <c r="JDQ87" s="165"/>
      <c r="JDR87" s="165"/>
      <c r="JDS87" s="165"/>
      <c r="JDT87" s="165"/>
      <c r="JDU87" s="165"/>
      <c r="JDV87" s="165"/>
      <c r="JDW87" s="165"/>
      <c r="JDX87" s="165"/>
      <c r="JDY87" s="165"/>
      <c r="JDZ87" s="165"/>
      <c r="JEA87" s="165"/>
      <c r="JEB87" s="165"/>
      <c r="JEC87" s="165"/>
      <c r="JED87" s="165"/>
      <c r="JEE87" s="165"/>
      <c r="JEF87" s="165"/>
      <c r="JEG87" s="165"/>
      <c r="JEH87" s="165"/>
      <c r="JEI87" s="165"/>
      <c r="JEJ87" s="165"/>
      <c r="JEK87" s="165"/>
      <c r="JEL87" s="165"/>
      <c r="JEM87" s="165"/>
      <c r="JEN87" s="165"/>
      <c r="JEO87" s="165"/>
      <c r="JEP87" s="165"/>
      <c r="JEQ87" s="165"/>
      <c r="JER87" s="165"/>
      <c r="JES87" s="165"/>
      <c r="JET87" s="165"/>
      <c r="JEU87" s="165"/>
      <c r="JEV87" s="165"/>
      <c r="JEW87" s="165"/>
      <c r="JEX87" s="165"/>
      <c r="JEY87" s="165"/>
      <c r="JEZ87" s="165"/>
      <c r="JFA87" s="165"/>
      <c r="JFB87" s="165"/>
      <c r="JFC87" s="165"/>
      <c r="JFD87" s="165"/>
      <c r="JFE87" s="165"/>
      <c r="JFF87" s="165"/>
      <c r="JFG87" s="165"/>
      <c r="JFH87" s="165"/>
      <c r="JFI87" s="165"/>
      <c r="JFJ87" s="165"/>
      <c r="JFK87" s="165"/>
      <c r="JFL87" s="165"/>
      <c r="JFM87" s="165"/>
      <c r="JFN87" s="165"/>
      <c r="JFO87" s="165"/>
      <c r="JFP87" s="165"/>
      <c r="JFQ87" s="165"/>
      <c r="JFR87" s="165"/>
      <c r="JFS87" s="165"/>
      <c r="JFT87" s="165"/>
      <c r="JFU87" s="165"/>
      <c r="JFV87" s="165"/>
      <c r="JFW87" s="165"/>
      <c r="JFX87" s="165"/>
      <c r="JFY87" s="165"/>
      <c r="JFZ87" s="165"/>
      <c r="JGA87" s="165"/>
      <c r="JGB87" s="165"/>
      <c r="JGC87" s="165"/>
      <c r="JGD87" s="165"/>
      <c r="JGE87" s="165"/>
      <c r="JGF87" s="165"/>
      <c r="JGG87" s="165"/>
      <c r="JGH87" s="165"/>
      <c r="JGI87" s="165"/>
      <c r="JGJ87" s="165"/>
      <c r="JGK87" s="165"/>
      <c r="JGL87" s="165"/>
      <c r="JGM87" s="165"/>
      <c r="JGN87" s="165"/>
      <c r="JGO87" s="165"/>
      <c r="JGP87" s="165"/>
      <c r="JGQ87" s="165"/>
      <c r="JGR87" s="165"/>
      <c r="JGS87" s="165"/>
      <c r="JGT87" s="165"/>
      <c r="JGU87" s="165"/>
      <c r="JGV87" s="165"/>
      <c r="JGW87" s="165"/>
      <c r="JGX87" s="165"/>
      <c r="JGY87" s="165"/>
      <c r="JGZ87" s="165"/>
      <c r="JHA87" s="165"/>
      <c r="JHB87" s="165"/>
      <c r="JHC87" s="165"/>
      <c r="JHD87" s="165"/>
      <c r="JHE87" s="165"/>
      <c r="JHF87" s="165"/>
      <c r="JHG87" s="165"/>
      <c r="JHH87" s="165"/>
      <c r="JHI87" s="165"/>
      <c r="JHJ87" s="165"/>
      <c r="JHK87" s="165"/>
      <c r="JHL87" s="165"/>
      <c r="JHM87" s="165"/>
      <c r="JHN87" s="165"/>
      <c r="JHO87" s="165"/>
      <c r="JHP87" s="165"/>
      <c r="JHQ87" s="165"/>
      <c r="JHR87" s="165"/>
      <c r="JHS87" s="165"/>
      <c r="JHT87" s="165"/>
      <c r="JHU87" s="165"/>
      <c r="JHV87" s="165"/>
      <c r="JHW87" s="165"/>
      <c r="JHX87" s="165"/>
      <c r="JHY87" s="165"/>
      <c r="JHZ87" s="165"/>
      <c r="JIA87" s="165"/>
      <c r="JIB87" s="165"/>
      <c r="JIC87" s="165"/>
      <c r="JID87" s="165"/>
      <c r="JIE87" s="165"/>
      <c r="JIF87" s="165"/>
      <c r="JIG87" s="165"/>
      <c r="JIH87" s="165"/>
      <c r="JII87" s="165"/>
      <c r="JIJ87" s="165"/>
      <c r="JIK87" s="165"/>
      <c r="JIL87" s="165"/>
      <c r="JIM87" s="165"/>
      <c r="JIN87" s="165"/>
      <c r="JIO87" s="165"/>
      <c r="JIP87" s="165"/>
      <c r="JIQ87" s="165"/>
      <c r="JIR87" s="165"/>
      <c r="JIS87" s="165"/>
      <c r="JIT87" s="165"/>
      <c r="JIU87" s="165"/>
      <c r="JIV87" s="165"/>
      <c r="JIW87" s="165"/>
      <c r="JIX87" s="165"/>
      <c r="JIY87" s="165"/>
      <c r="JIZ87" s="165"/>
      <c r="JJA87" s="165"/>
      <c r="JJB87" s="165"/>
      <c r="JJC87" s="165"/>
      <c r="JJD87" s="165"/>
      <c r="JJE87" s="165"/>
      <c r="JJF87" s="165"/>
      <c r="JJG87" s="165"/>
      <c r="JJH87" s="165"/>
      <c r="JJI87" s="165"/>
      <c r="JJJ87" s="165"/>
      <c r="JJK87" s="165"/>
      <c r="JJL87" s="165"/>
      <c r="JJM87" s="165"/>
      <c r="JJN87" s="165"/>
      <c r="JJO87" s="165"/>
      <c r="JJP87" s="165"/>
      <c r="JJQ87" s="165"/>
      <c r="JJR87" s="165"/>
      <c r="JJS87" s="165"/>
      <c r="JJT87" s="165"/>
      <c r="JJU87" s="165"/>
      <c r="JJV87" s="165"/>
      <c r="JJW87" s="165"/>
      <c r="JJX87" s="165"/>
      <c r="JJY87" s="165"/>
      <c r="JJZ87" s="165"/>
      <c r="JKA87" s="165"/>
      <c r="JKB87" s="165"/>
      <c r="JKC87" s="165"/>
      <c r="JKD87" s="165"/>
      <c r="JKE87" s="165"/>
      <c r="JKF87" s="165"/>
      <c r="JKG87" s="165"/>
      <c r="JKH87" s="165"/>
      <c r="JKI87" s="165"/>
      <c r="JKJ87" s="165"/>
      <c r="JKK87" s="165"/>
      <c r="JKL87" s="165"/>
      <c r="JKM87" s="165"/>
      <c r="JKN87" s="165"/>
      <c r="JKO87" s="165"/>
      <c r="JKP87" s="165"/>
      <c r="JKQ87" s="165"/>
      <c r="JKR87" s="165"/>
      <c r="JKS87" s="165"/>
      <c r="JKT87" s="165"/>
      <c r="JKU87" s="165"/>
      <c r="JKV87" s="165"/>
      <c r="JKW87" s="165"/>
      <c r="JKX87" s="165"/>
      <c r="JKY87" s="165"/>
      <c r="JKZ87" s="165"/>
      <c r="JLA87" s="165"/>
      <c r="JLB87" s="165"/>
      <c r="JLC87" s="165"/>
      <c r="JLD87" s="165"/>
      <c r="JLE87" s="165"/>
      <c r="JLF87" s="165"/>
      <c r="JLG87" s="165"/>
      <c r="JLH87" s="165"/>
      <c r="JLI87" s="165"/>
      <c r="JLJ87" s="165"/>
      <c r="JLK87" s="165"/>
      <c r="JLL87" s="165"/>
      <c r="JLM87" s="165"/>
      <c r="JLN87" s="165"/>
      <c r="JLO87" s="165"/>
      <c r="JLP87" s="165"/>
      <c r="JLQ87" s="165"/>
      <c r="JLR87" s="165"/>
      <c r="JLS87" s="165"/>
      <c r="JLT87" s="165"/>
      <c r="JLU87" s="165"/>
      <c r="JLV87" s="165"/>
      <c r="JLW87" s="165"/>
      <c r="JLX87" s="165"/>
      <c r="JLY87" s="165"/>
      <c r="JLZ87" s="165"/>
      <c r="JMA87" s="165"/>
      <c r="JMB87" s="165"/>
      <c r="JMC87" s="165"/>
      <c r="JMD87" s="165"/>
      <c r="JME87" s="165"/>
      <c r="JMF87" s="165"/>
      <c r="JMG87" s="165"/>
      <c r="JMH87" s="165"/>
      <c r="JMI87" s="165"/>
      <c r="JMJ87" s="165"/>
      <c r="JMK87" s="165"/>
      <c r="JML87" s="165"/>
      <c r="JMM87" s="165"/>
      <c r="JMN87" s="165"/>
      <c r="JMO87" s="165"/>
      <c r="JMP87" s="165"/>
      <c r="JMQ87" s="165"/>
      <c r="JMR87" s="165"/>
      <c r="JMS87" s="165"/>
      <c r="JMT87" s="165"/>
      <c r="JMU87" s="165"/>
      <c r="JMV87" s="165"/>
      <c r="JMW87" s="165"/>
      <c r="JMX87" s="165"/>
      <c r="JMY87" s="165"/>
      <c r="JMZ87" s="165"/>
      <c r="JNA87" s="165"/>
      <c r="JNB87" s="165"/>
      <c r="JNC87" s="165"/>
      <c r="JND87" s="165"/>
      <c r="JNE87" s="165"/>
      <c r="JNF87" s="165"/>
      <c r="JNG87" s="165"/>
      <c r="JNH87" s="165"/>
      <c r="JNI87" s="165"/>
      <c r="JNJ87" s="165"/>
      <c r="JNK87" s="165"/>
      <c r="JNL87" s="165"/>
      <c r="JNM87" s="165"/>
      <c r="JNN87" s="165"/>
      <c r="JNO87" s="165"/>
      <c r="JNP87" s="165"/>
      <c r="JNQ87" s="165"/>
      <c r="JNR87" s="165"/>
      <c r="JNS87" s="165"/>
      <c r="JNT87" s="165"/>
      <c r="JNU87" s="165"/>
      <c r="JNV87" s="165"/>
      <c r="JNW87" s="165"/>
      <c r="JNX87" s="165"/>
      <c r="JNY87" s="165"/>
      <c r="JNZ87" s="165"/>
      <c r="JOA87" s="165"/>
      <c r="JOB87" s="165"/>
      <c r="JOC87" s="165"/>
      <c r="JOD87" s="165"/>
      <c r="JOE87" s="165"/>
      <c r="JOF87" s="165"/>
      <c r="JOG87" s="165"/>
      <c r="JOH87" s="165"/>
      <c r="JOI87" s="165"/>
      <c r="JOJ87" s="165"/>
      <c r="JOK87" s="165"/>
      <c r="JOL87" s="165"/>
      <c r="JOM87" s="165"/>
      <c r="JON87" s="165"/>
      <c r="JOO87" s="165"/>
      <c r="JOP87" s="165"/>
      <c r="JOQ87" s="165"/>
      <c r="JOR87" s="165"/>
      <c r="JOS87" s="165"/>
      <c r="JOT87" s="165"/>
      <c r="JOU87" s="165"/>
      <c r="JOV87" s="165"/>
      <c r="JOW87" s="165"/>
      <c r="JOX87" s="165"/>
      <c r="JOY87" s="165"/>
      <c r="JOZ87" s="165"/>
      <c r="JPA87" s="165"/>
      <c r="JPB87" s="165"/>
      <c r="JPC87" s="165"/>
      <c r="JPD87" s="165"/>
      <c r="JPE87" s="165"/>
      <c r="JPF87" s="165"/>
      <c r="JPG87" s="165"/>
      <c r="JPH87" s="165"/>
      <c r="JPI87" s="165"/>
      <c r="JPJ87" s="165"/>
      <c r="JPK87" s="165"/>
      <c r="JPL87" s="165"/>
      <c r="JPM87" s="165"/>
      <c r="JPN87" s="165"/>
      <c r="JPO87" s="165"/>
      <c r="JPP87" s="165"/>
      <c r="JPQ87" s="165"/>
      <c r="JPR87" s="165"/>
      <c r="JPS87" s="165"/>
      <c r="JPT87" s="165"/>
      <c r="JPU87" s="165"/>
      <c r="JPV87" s="165"/>
      <c r="JPW87" s="165"/>
      <c r="JPX87" s="165"/>
      <c r="JPY87" s="165"/>
      <c r="JPZ87" s="165"/>
      <c r="JQA87" s="165"/>
      <c r="JQB87" s="165"/>
      <c r="JQC87" s="165"/>
      <c r="JQD87" s="165"/>
      <c r="JQE87" s="165"/>
      <c r="JQF87" s="165"/>
      <c r="JQG87" s="165"/>
      <c r="JQH87" s="165"/>
      <c r="JQI87" s="165"/>
      <c r="JQJ87" s="165"/>
      <c r="JQK87" s="165"/>
      <c r="JQL87" s="165"/>
      <c r="JQM87" s="165"/>
      <c r="JQN87" s="165"/>
      <c r="JQO87" s="165"/>
      <c r="JQP87" s="165"/>
      <c r="JQQ87" s="165"/>
      <c r="JQR87" s="165"/>
      <c r="JQS87" s="165"/>
      <c r="JQT87" s="165"/>
      <c r="JQU87" s="165"/>
      <c r="JQV87" s="165"/>
      <c r="JQW87" s="165"/>
      <c r="JQX87" s="165"/>
      <c r="JQY87" s="165"/>
      <c r="JQZ87" s="165"/>
      <c r="JRA87" s="165"/>
      <c r="JRB87" s="165"/>
      <c r="JRC87" s="165"/>
      <c r="JRD87" s="165"/>
      <c r="JRE87" s="165"/>
      <c r="JRF87" s="165"/>
      <c r="JRG87" s="165"/>
      <c r="JRH87" s="165"/>
      <c r="JRI87" s="165"/>
      <c r="JRJ87" s="165"/>
      <c r="JRK87" s="165"/>
      <c r="JRL87" s="165"/>
      <c r="JRM87" s="165"/>
      <c r="JRN87" s="165"/>
      <c r="JRO87" s="165"/>
      <c r="JRP87" s="165"/>
      <c r="JRQ87" s="165"/>
      <c r="JRR87" s="165"/>
      <c r="JRS87" s="165"/>
      <c r="JRT87" s="165"/>
      <c r="JRU87" s="165"/>
      <c r="JRV87" s="165"/>
      <c r="JRW87" s="165"/>
      <c r="JRX87" s="165"/>
      <c r="JRY87" s="165"/>
      <c r="JRZ87" s="165"/>
      <c r="JSA87" s="165"/>
      <c r="JSB87" s="165"/>
      <c r="JSC87" s="165"/>
      <c r="JSD87" s="165"/>
      <c r="JSE87" s="165"/>
      <c r="JSF87" s="165"/>
      <c r="JSG87" s="165"/>
      <c r="JSH87" s="165"/>
      <c r="JSI87" s="165"/>
      <c r="JSJ87" s="165"/>
      <c r="JSK87" s="165"/>
      <c r="JSL87" s="165"/>
      <c r="JSM87" s="165"/>
      <c r="JSN87" s="165"/>
      <c r="JSO87" s="165"/>
      <c r="JSP87" s="165"/>
      <c r="JSQ87" s="165"/>
      <c r="JSR87" s="165"/>
      <c r="JSS87" s="165"/>
      <c r="JST87" s="165"/>
      <c r="JSU87" s="165"/>
      <c r="JSV87" s="165"/>
      <c r="JSW87" s="165"/>
      <c r="JSX87" s="165"/>
      <c r="JSY87" s="165"/>
      <c r="JSZ87" s="165"/>
      <c r="JTA87" s="165"/>
      <c r="JTB87" s="165"/>
      <c r="JTC87" s="165"/>
      <c r="JTD87" s="165"/>
      <c r="JTE87" s="165"/>
      <c r="JTF87" s="165"/>
      <c r="JTG87" s="165"/>
      <c r="JTH87" s="165"/>
      <c r="JTI87" s="165"/>
      <c r="JTJ87" s="165"/>
      <c r="JTK87" s="165"/>
      <c r="JTL87" s="165"/>
      <c r="JTM87" s="165"/>
      <c r="JTN87" s="165"/>
      <c r="JTO87" s="165"/>
      <c r="JTP87" s="165"/>
      <c r="JTQ87" s="165"/>
      <c r="JTR87" s="165"/>
      <c r="JTS87" s="165"/>
      <c r="JTT87" s="165"/>
      <c r="JTU87" s="165"/>
      <c r="JTV87" s="165"/>
      <c r="JTW87" s="165"/>
      <c r="JTX87" s="165"/>
      <c r="JTY87" s="165"/>
      <c r="JTZ87" s="165"/>
      <c r="JUA87" s="165"/>
      <c r="JUB87" s="165"/>
      <c r="JUC87" s="165"/>
      <c r="JUD87" s="165"/>
      <c r="JUE87" s="165"/>
      <c r="JUF87" s="165"/>
      <c r="JUG87" s="165"/>
      <c r="JUH87" s="165"/>
      <c r="JUI87" s="165"/>
      <c r="JUJ87" s="165"/>
      <c r="JUK87" s="165"/>
      <c r="JUL87" s="165"/>
      <c r="JUM87" s="165"/>
      <c r="JUN87" s="165"/>
      <c r="JUO87" s="165"/>
      <c r="JUP87" s="165"/>
      <c r="JUQ87" s="165"/>
      <c r="JUR87" s="165"/>
      <c r="JUS87" s="165"/>
      <c r="JUT87" s="165"/>
      <c r="JUU87" s="165"/>
      <c r="JUV87" s="165"/>
      <c r="JUW87" s="165"/>
      <c r="JUX87" s="165"/>
      <c r="JUY87" s="165"/>
      <c r="JUZ87" s="165"/>
      <c r="JVA87" s="165"/>
      <c r="JVB87" s="165"/>
      <c r="JVC87" s="165"/>
      <c r="JVD87" s="165"/>
      <c r="JVE87" s="165"/>
      <c r="JVF87" s="165"/>
      <c r="JVG87" s="165"/>
      <c r="JVH87" s="165"/>
      <c r="JVI87" s="165"/>
      <c r="JVJ87" s="165"/>
      <c r="JVK87" s="165"/>
      <c r="JVL87" s="165"/>
      <c r="JVM87" s="165"/>
      <c r="JVN87" s="165"/>
      <c r="JVO87" s="165"/>
      <c r="JVP87" s="165"/>
      <c r="JVQ87" s="165"/>
      <c r="JVR87" s="165"/>
      <c r="JVS87" s="165"/>
      <c r="JVT87" s="165"/>
      <c r="JVU87" s="165"/>
      <c r="JVV87" s="165"/>
      <c r="JVW87" s="165"/>
      <c r="JVX87" s="165"/>
      <c r="JVY87" s="165"/>
      <c r="JVZ87" s="165"/>
      <c r="JWA87" s="165"/>
      <c r="JWB87" s="165"/>
      <c r="JWC87" s="165"/>
      <c r="JWD87" s="165"/>
      <c r="JWE87" s="165"/>
      <c r="JWF87" s="165"/>
      <c r="JWG87" s="165"/>
      <c r="JWH87" s="165"/>
      <c r="JWI87" s="165"/>
      <c r="JWJ87" s="165"/>
      <c r="JWK87" s="165"/>
      <c r="JWL87" s="165"/>
      <c r="JWM87" s="165"/>
      <c r="JWN87" s="165"/>
      <c r="JWO87" s="165"/>
      <c r="JWP87" s="165"/>
      <c r="JWQ87" s="165"/>
      <c r="JWR87" s="165"/>
      <c r="JWS87" s="165"/>
      <c r="JWT87" s="165"/>
      <c r="JWU87" s="165"/>
      <c r="JWV87" s="165"/>
      <c r="JWW87" s="165"/>
      <c r="JWX87" s="165"/>
      <c r="JWY87" s="165"/>
      <c r="JWZ87" s="165"/>
      <c r="JXA87" s="165"/>
      <c r="JXB87" s="165"/>
      <c r="JXC87" s="165"/>
      <c r="JXD87" s="165"/>
      <c r="JXE87" s="165"/>
      <c r="JXF87" s="165"/>
      <c r="JXG87" s="165"/>
      <c r="JXH87" s="165"/>
      <c r="JXI87" s="165"/>
      <c r="JXJ87" s="165"/>
      <c r="JXK87" s="165"/>
      <c r="JXL87" s="165"/>
      <c r="JXM87" s="165"/>
      <c r="JXN87" s="165"/>
      <c r="JXO87" s="165"/>
      <c r="JXP87" s="165"/>
      <c r="JXQ87" s="165"/>
      <c r="JXR87" s="165"/>
      <c r="JXS87" s="165"/>
      <c r="JXT87" s="165"/>
      <c r="JXU87" s="165"/>
      <c r="JXV87" s="165"/>
      <c r="JXW87" s="165"/>
      <c r="JXX87" s="165"/>
      <c r="JXY87" s="165"/>
      <c r="JXZ87" s="165"/>
      <c r="JYA87" s="165"/>
      <c r="JYB87" s="165"/>
      <c r="JYC87" s="165"/>
      <c r="JYD87" s="165"/>
      <c r="JYE87" s="165"/>
      <c r="JYF87" s="165"/>
      <c r="JYG87" s="165"/>
      <c r="JYH87" s="165"/>
      <c r="JYI87" s="165"/>
      <c r="JYJ87" s="165"/>
      <c r="JYK87" s="165"/>
      <c r="JYL87" s="165"/>
      <c r="JYM87" s="165"/>
      <c r="JYN87" s="165"/>
      <c r="JYO87" s="165"/>
      <c r="JYP87" s="165"/>
      <c r="JYQ87" s="165"/>
      <c r="JYR87" s="165"/>
      <c r="JYS87" s="165"/>
      <c r="JYT87" s="165"/>
      <c r="JYU87" s="165"/>
      <c r="JYV87" s="165"/>
      <c r="JYW87" s="165"/>
      <c r="JYX87" s="165"/>
      <c r="JYY87" s="165"/>
      <c r="JYZ87" s="165"/>
      <c r="JZA87" s="165"/>
      <c r="JZB87" s="165"/>
      <c r="JZC87" s="165"/>
      <c r="JZD87" s="165"/>
      <c r="JZE87" s="165"/>
      <c r="JZF87" s="165"/>
      <c r="JZG87" s="165"/>
      <c r="JZH87" s="165"/>
      <c r="JZI87" s="165"/>
      <c r="JZJ87" s="165"/>
      <c r="JZK87" s="165"/>
      <c r="JZL87" s="165"/>
      <c r="JZM87" s="165"/>
      <c r="JZN87" s="165"/>
      <c r="JZO87" s="165"/>
      <c r="JZP87" s="165"/>
      <c r="JZQ87" s="165"/>
      <c r="JZR87" s="165"/>
      <c r="JZS87" s="165"/>
      <c r="JZT87" s="165"/>
      <c r="JZU87" s="165"/>
      <c r="JZV87" s="165"/>
      <c r="JZW87" s="165"/>
      <c r="JZX87" s="165"/>
      <c r="JZY87" s="165"/>
      <c r="JZZ87" s="165"/>
      <c r="KAA87" s="165"/>
      <c r="KAB87" s="165"/>
      <c r="KAC87" s="165"/>
      <c r="KAD87" s="165"/>
      <c r="KAE87" s="165"/>
      <c r="KAF87" s="165"/>
      <c r="KAG87" s="165"/>
      <c r="KAH87" s="165"/>
      <c r="KAI87" s="165"/>
      <c r="KAJ87" s="165"/>
      <c r="KAK87" s="165"/>
      <c r="KAL87" s="165"/>
      <c r="KAM87" s="165"/>
      <c r="KAN87" s="165"/>
      <c r="KAO87" s="165"/>
      <c r="KAP87" s="165"/>
      <c r="KAQ87" s="165"/>
      <c r="KAR87" s="165"/>
      <c r="KAS87" s="165"/>
      <c r="KAT87" s="165"/>
      <c r="KAU87" s="165"/>
      <c r="KAV87" s="165"/>
      <c r="KAW87" s="165"/>
      <c r="KAX87" s="165"/>
      <c r="KAY87" s="165"/>
      <c r="KAZ87" s="165"/>
      <c r="KBA87" s="165"/>
      <c r="KBB87" s="165"/>
      <c r="KBC87" s="165"/>
      <c r="KBD87" s="165"/>
      <c r="KBE87" s="165"/>
      <c r="KBF87" s="165"/>
      <c r="KBG87" s="165"/>
      <c r="KBH87" s="165"/>
      <c r="KBI87" s="165"/>
      <c r="KBJ87" s="165"/>
      <c r="KBK87" s="165"/>
      <c r="KBL87" s="165"/>
      <c r="KBM87" s="165"/>
      <c r="KBN87" s="165"/>
      <c r="KBO87" s="165"/>
      <c r="KBP87" s="165"/>
      <c r="KBQ87" s="165"/>
      <c r="KBR87" s="165"/>
      <c r="KBS87" s="165"/>
      <c r="KBT87" s="165"/>
      <c r="KBU87" s="165"/>
      <c r="KBV87" s="165"/>
      <c r="KBW87" s="165"/>
      <c r="KBX87" s="165"/>
      <c r="KBY87" s="165"/>
      <c r="KBZ87" s="165"/>
      <c r="KCA87" s="165"/>
      <c r="KCB87" s="165"/>
      <c r="KCC87" s="165"/>
      <c r="KCD87" s="165"/>
      <c r="KCE87" s="165"/>
      <c r="KCF87" s="165"/>
      <c r="KCG87" s="165"/>
      <c r="KCH87" s="165"/>
      <c r="KCI87" s="165"/>
      <c r="KCJ87" s="165"/>
      <c r="KCK87" s="165"/>
      <c r="KCL87" s="165"/>
      <c r="KCM87" s="165"/>
      <c r="KCN87" s="165"/>
      <c r="KCO87" s="165"/>
      <c r="KCP87" s="165"/>
      <c r="KCQ87" s="165"/>
      <c r="KCR87" s="165"/>
      <c r="KCS87" s="165"/>
      <c r="KCT87" s="165"/>
      <c r="KCU87" s="165"/>
      <c r="KCV87" s="165"/>
      <c r="KCW87" s="165"/>
      <c r="KCX87" s="165"/>
      <c r="KCY87" s="165"/>
      <c r="KCZ87" s="165"/>
      <c r="KDA87" s="165"/>
      <c r="KDB87" s="165"/>
      <c r="KDC87" s="165"/>
      <c r="KDD87" s="165"/>
      <c r="KDE87" s="165"/>
      <c r="KDF87" s="165"/>
      <c r="KDG87" s="165"/>
      <c r="KDH87" s="165"/>
      <c r="KDI87" s="165"/>
      <c r="KDJ87" s="165"/>
      <c r="KDK87" s="165"/>
      <c r="KDL87" s="165"/>
      <c r="KDM87" s="165"/>
      <c r="KDN87" s="165"/>
      <c r="KDO87" s="165"/>
      <c r="KDP87" s="165"/>
      <c r="KDQ87" s="165"/>
      <c r="KDR87" s="165"/>
      <c r="KDS87" s="165"/>
      <c r="KDT87" s="165"/>
      <c r="KDU87" s="165"/>
      <c r="KDV87" s="165"/>
      <c r="KDW87" s="165"/>
      <c r="KDX87" s="165"/>
      <c r="KDY87" s="165"/>
      <c r="KDZ87" s="165"/>
      <c r="KEA87" s="165"/>
      <c r="KEB87" s="165"/>
      <c r="KEC87" s="165"/>
      <c r="KED87" s="165"/>
      <c r="KEE87" s="165"/>
      <c r="KEF87" s="165"/>
      <c r="KEG87" s="165"/>
      <c r="KEH87" s="165"/>
      <c r="KEI87" s="165"/>
      <c r="KEJ87" s="165"/>
      <c r="KEK87" s="165"/>
      <c r="KEL87" s="165"/>
      <c r="KEM87" s="165"/>
      <c r="KEN87" s="165"/>
      <c r="KEO87" s="165"/>
      <c r="KEP87" s="165"/>
      <c r="KEQ87" s="165"/>
      <c r="KER87" s="165"/>
      <c r="KES87" s="165"/>
      <c r="KET87" s="165"/>
      <c r="KEU87" s="165"/>
      <c r="KEV87" s="165"/>
      <c r="KEW87" s="165"/>
      <c r="KEX87" s="165"/>
      <c r="KEY87" s="165"/>
      <c r="KEZ87" s="165"/>
      <c r="KFA87" s="165"/>
      <c r="KFB87" s="165"/>
      <c r="KFC87" s="165"/>
      <c r="KFD87" s="165"/>
      <c r="KFE87" s="165"/>
      <c r="KFF87" s="165"/>
      <c r="KFG87" s="165"/>
      <c r="KFH87" s="165"/>
      <c r="KFI87" s="165"/>
      <c r="KFJ87" s="165"/>
      <c r="KFK87" s="165"/>
      <c r="KFL87" s="165"/>
      <c r="KFM87" s="165"/>
      <c r="KFN87" s="165"/>
      <c r="KFO87" s="165"/>
      <c r="KFP87" s="165"/>
      <c r="KFQ87" s="165"/>
      <c r="KFR87" s="165"/>
      <c r="KFS87" s="165"/>
      <c r="KFT87" s="165"/>
      <c r="KFU87" s="165"/>
      <c r="KFV87" s="165"/>
      <c r="KFW87" s="165"/>
      <c r="KFX87" s="165"/>
      <c r="KFY87" s="165"/>
      <c r="KFZ87" s="165"/>
      <c r="KGA87" s="165"/>
      <c r="KGB87" s="165"/>
      <c r="KGC87" s="165"/>
      <c r="KGD87" s="165"/>
      <c r="KGE87" s="165"/>
      <c r="KGF87" s="165"/>
      <c r="KGG87" s="165"/>
      <c r="KGH87" s="165"/>
      <c r="KGI87" s="165"/>
      <c r="KGJ87" s="165"/>
      <c r="KGK87" s="165"/>
      <c r="KGL87" s="165"/>
      <c r="KGM87" s="165"/>
      <c r="KGN87" s="165"/>
      <c r="KGO87" s="165"/>
      <c r="KGP87" s="165"/>
      <c r="KGQ87" s="165"/>
      <c r="KGR87" s="165"/>
      <c r="KGS87" s="165"/>
      <c r="KGT87" s="165"/>
      <c r="KGU87" s="165"/>
      <c r="KGV87" s="165"/>
      <c r="KGW87" s="165"/>
      <c r="KGX87" s="165"/>
      <c r="KGY87" s="165"/>
      <c r="KGZ87" s="165"/>
      <c r="KHA87" s="165"/>
      <c r="KHB87" s="165"/>
      <c r="KHC87" s="165"/>
      <c r="KHD87" s="165"/>
      <c r="KHE87" s="165"/>
      <c r="KHF87" s="165"/>
      <c r="KHG87" s="165"/>
      <c r="KHH87" s="165"/>
      <c r="KHI87" s="165"/>
      <c r="KHJ87" s="165"/>
      <c r="KHK87" s="165"/>
      <c r="KHL87" s="165"/>
      <c r="KHM87" s="165"/>
      <c r="KHN87" s="165"/>
      <c r="KHO87" s="165"/>
      <c r="KHP87" s="165"/>
      <c r="KHQ87" s="165"/>
      <c r="KHR87" s="165"/>
      <c r="KHS87" s="165"/>
      <c r="KHT87" s="165"/>
      <c r="KHU87" s="165"/>
      <c r="KHV87" s="165"/>
      <c r="KHW87" s="165"/>
      <c r="KHX87" s="165"/>
      <c r="KHY87" s="165"/>
      <c r="KHZ87" s="165"/>
      <c r="KIA87" s="165"/>
      <c r="KIB87" s="165"/>
      <c r="KIC87" s="165"/>
      <c r="KID87" s="165"/>
      <c r="KIE87" s="165"/>
      <c r="KIF87" s="165"/>
      <c r="KIG87" s="165"/>
      <c r="KIH87" s="165"/>
      <c r="KII87" s="165"/>
      <c r="KIJ87" s="165"/>
      <c r="KIK87" s="165"/>
      <c r="KIL87" s="165"/>
      <c r="KIM87" s="165"/>
      <c r="KIN87" s="165"/>
      <c r="KIO87" s="165"/>
      <c r="KIP87" s="165"/>
      <c r="KIQ87" s="165"/>
      <c r="KIR87" s="165"/>
      <c r="KIS87" s="165"/>
      <c r="KIT87" s="165"/>
      <c r="KIU87" s="165"/>
      <c r="KIV87" s="165"/>
      <c r="KIW87" s="165"/>
      <c r="KIX87" s="165"/>
      <c r="KIY87" s="165"/>
      <c r="KIZ87" s="165"/>
      <c r="KJA87" s="165"/>
      <c r="KJB87" s="165"/>
      <c r="KJC87" s="165"/>
      <c r="KJD87" s="165"/>
      <c r="KJE87" s="165"/>
      <c r="KJF87" s="165"/>
      <c r="KJG87" s="165"/>
      <c r="KJH87" s="165"/>
      <c r="KJI87" s="165"/>
      <c r="KJJ87" s="165"/>
      <c r="KJK87" s="165"/>
      <c r="KJL87" s="165"/>
      <c r="KJM87" s="165"/>
      <c r="KJN87" s="165"/>
      <c r="KJO87" s="165"/>
      <c r="KJP87" s="165"/>
      <c r="KJQ87" s="165"/>
      <c r="KJR87" s="165"/>
      <c r="KJS87" s="165"/>
      <c r="KJT87" s="165"/>
      <c r="KJU87" s="165"/>
      <c r="KJV87" s="165"/>
      <c r="KJW87" s="165"/>
      <c r="KJX87" s="165"/>
      <c r="KJY87" s="165"/>
      <c r="KJZ87" s="165"/>
      <c r="KKA87" s="165"/>
      <c r="KKB87" s="165"/>
      <c r="KKC87" s="165"/>
      <c r="KKD87" s="165"/>
      <c r="KKE87" s="165"/>
      <c r="KKF87" s="165"/>
      <c r="KKG87" s="165"/>
      <c r="KKH87" s="165"/>
      <c r="KKI87" s="165"/>
      <c r="KKJ87" s="165"/>
      <c r="KKK87" s="165"/>
      <c r="KKL87" s="165"/>
      <c r="KKM87" s="165"/>
      <c r="KKN87" s="165"/>
      <c r="KKO87" s="165"/>
      <c r="KKP87" s="165"/>
      <c r="KKQ87" s="165"/>
      <c r="KKR87" s="165"/>
      <c r="KKS87" s="165"/>
      <c r="KKT87" s="165"/>
      <c r="KKU87" s="165"/>
      <c r="KKV87" s="165"/>
      <c r="KKW87" s="165"/>
      <c r="KKX87" s="165"/>
      <c r="KKY87" s="165"/>
      <c r="KKZ87" s="165"/>
      <c r="KLA87" s="165"/>
      <c r="KLB87" s="165"/>
      <c r="KLC87" s="165"/>
      <c r="KLD87" s="165"/>
      <c r="KLE87" s="165"/>
      <c r="KLF87" s="165"/>
      <c r="KLG87" s="165"/>
      <c r="KLH87" s="165"/>
      <c r="KLI87" s="165"/>
      <c r="KLJ87" s="165"/>
      <c r="KLK87" s="165"/>
      <c r="KLL87" s="165"/>
      <c r="KLM87" s="165"/>
      <c r="KLN87" s="165"/>
      <c r="KLO87" s="165"/>
      <c r="KLP87" s="165"/>
      <c r="KLQ87" s="165"/>
      <c r="KLR87" s="165"/>
      <c r="KLS87" s="165"/>
      <c r="KLT87" s="165"/>
      <c r="KLU87" s="165"/>
      <c r="KLV87" s="165"/>
      <c r="KLW87" s="165"/>
      <c r="KLX87" s="165"/>
      <c r="KLY87" s="165"/>
      <c r="KLZ87" s="165"/>
      <c r="KMA87" s="165"/>
      <c r="KMB87" s="165"/>
      <c r="KMC87" s="165"/>
      <c r="KMD87" s="165"/>
      <c r="KME87" s="165"/>
      <c r="KMF87" s="165"/>
      <c r="KMG87" s="165"/>
      <c r="KMH87" s="165"/>
      <c r="KMI87" s="165"/>
      <c r="KMJ87" s="165"/>
      <c r="KMK87" s="165"/>
      <c r="KML87" s="165"/>
      <c r="KMM87" s="165"/>
      <c r="KMN87" s="165"/>
      <c r="KMO87" s="165"/>
      <c r="KMP87" s="165"/>
      <c r="KMQ87" s="165"/>
      <c r="KMR87" s="165"/>
      <c r="KMS87" s="165"/>
      <c r="KMT87" s="165"/>
      <c r="KMU87" s="165"/>
      <c r="KMV87" s="165"/>
      <c r="KMW87" s="165"/>
      <c r="KMX87" s="165"/>
      <c r="KMY87" s="165"/>
      <c r="KMZ87" s="165"/>
      <c r="KNA87" s="165"/>
      <c r="KNB87" s="165"/>
      <c r="KNC87" s="165"/>
      <c r="KND87" s="165"/>
      <c r="KNE87" s="165"/>
      <c r="KNF87" s="165"/>
      <c r="KNG87" s="165"/>
      <c r="KNH87" s="165"/>
      <c r="KNI87" s="165"/>
      <c r="KNJ87" s="165"/>
      <c r="KNK87" s="165"/>
      <c r="KNL87" s="165"/>
      <c r="KNM87" s="165"/>
      <c r="KNN87" s="165"/>
      <c r="KNO87" s="165"/>
      <c r="KNP87" s="165"/>
      <c r="KNQ87" s="165"/>
      <c r="KNR87" s="165"/>
      <c r="KNS87" s="165"/>
      <c r="KNT87" s="165"/>
      <c r="KNU87" s="165"/>
      <c r="KNV87" s="165"/>
      <c r="KNW87" s="165"/>
      <c r="KNX87" s="165"/>
      <c r="KNY87" s="165"/>
      <c r="KNZ87" s="165"/>
      <c r="KOA87" s="165"/>
      <c r="KOB87" s="165"/>
      <c r="KOC87" s="165"/>
      <c r="KOD87" s="165"/>
      <c r="KOE87" s="165"/>
      <c r="KOF87" s="165"/>
      <c r="KOG87" s="165"/>
      <c r="KOH87" s="165"/>
      <c r="KOI87" s="165"/>
      <c r="KOJ87" s="165"/>
      <c r="KOK87" s="165"/>
      <c r="KOL87" s="165"/>
      <c r="KOM87" s="165"/>
      <c r="KON87" s="165"/>
      <c r="KOO87" s="165"/>
      <c r="KOP87" s="165"/>
      <c r="KOQ87" s="165"/>
      <c r="KOR87" s="165"/>
      <c r="KOS87" s="165"/>
      <c r="KOT87" s="165"/>
      <c r="KOU87" s="165"/>
      <c r="KOV87" s="165"/>
      <c r="KOW87" s="165"/>
      <c r="KOX87" s="165"/>
      <c r="KOY87" s="165"/>
      <c r="KOZ87" s="165"/>
      <c r="KPA87" s="165"/>
      <c r="KPB87" s="165"/>
      <c r="KPC87" s="165"/>
      <c r="KPD87" s="165"/>
      <c r="KPE87" s="165"/>
      <c r="KPF87" s="165"/>
      <c r="KPG87" s="165"/>
      <c r="KPH87" s="165"/>
      <c r="KPI87" s="165"/>
      <c r="KPJ87" s="165"/>
      <c r="KPK87" s="165"/>
      <c r="KPL87" s="165"/>
      <c r="KPM87" s="165"/>
      <c r="KPN87" s="165"/>
      <c r="KPO87" s="165"/>
      <c r="KPP87" s="165"/>
      <c r="KPQ87" s="165"/>
      <c r="KPR87" s="165"/>
      <c r="KPS87" s="165"/>
      <c r="KPT87" s="165"/>
      <c r="KPU87" s="165"/>
      <c r="KPV87" s="165"/>
      <c r="KPW87" s="165"/>
      <c r="KPX87" s="165"/>
      <c r="KPY87" s="165"/>
      <c r="KPZ87" s="165"/>
      <c r="KQA87" s="165"/>
      <c r="KQB87" s="165"/>
      <c r="KQC87" s="165"/>
      <c r="KQD87" s="165"/>
      <c r="KQE87" s="165"/>
      <c r="KQF87" s="165"/>
      <c r="KQG87" s="165"/>
      <c r="KQH87" s="165"/>
      <c r="KQI87" s="165"/>
      <c r="KQJ87" s="165"/>
      <c r="KQK87" s="165"/>
      <c r="KQL87" s="165"/>
      <c r="KQM87" s="165"/>
      <c r="KQN87" s="165"/>
      <c r="KQO87" s="165"/>
      <c r="KQP87" s="165"/>
      <c r="KQQ87" s="165"/>
      <c r="KQR87" s="165"/>
      <c r="KQS87" s="165"/>
      <c r="KQT87" s="165"/>
      <c r="KQU87" s="165"/>
      <c r="KQV87" s="165"/>
      <c r="KQW87" s="165"/>
      <c r="KQX87" s="165"/>
      <c r="KQY87" s="165"/>
      <c r="KQZ87" s="165"/>
      <c r="KRA87" s="165"/>
      <c r="KRB87" s="165"/>
      <c r="KRC87" s="165"/>
      <c r="KRD87" s="165"/>
      <c r="KRE87" s="165"/>
      <c r="KRF87" s="165"/>
      <c r="KRG87" s="165"/>
      <c r="KRH87" s="165"/>
      <c r="KRI87" s="165"/>
      <c r="KRJ87" s="165"/>
      <c r="KRK87" s="165"/>
      <c r="KRL87" s="165"/>
      <c r="KRM87" s="165"/>
      <c r="KRN87" s="165"/>
      <c r="KRO87" s="165"/>
      <c r="KRP87" s="165"/>
      <c r="KRQ87" s="165"/>
      <c r="KRR87" s="165"/>
      <c r="KRS87" s="165"/>
      <c r="KRT87" s="165"/>
      <c r="KRU87" s="165"/>
      <c r="KRV87" s="165"/>
      <c r="KRW87" s="165"/>
      <c r="KRX87" s="165"/>
      <c r="KRY87" s="165"/>
      <c r="KRZ87" s="165"/>
      <c r="KSA87" s="165"/>
      <c r="KSB87" s="165"/>
      <c r="KSC87" s="165"/>
      <c r="KSD87" s="165"/>
      <c r="KSE87" s="165"/>
      <c r="KSF87" s="165"/>
      <c r="KSG87" s="165"/>
      <c r="KSH87" s="165"/>
      <c r="KSI87" s="165"/>
      <c r="KSJ87" s="165"/>
      <c r="KSK87" s="165"/>
      <c r="KSL87" s="165"/>
      <c r="KSM87" s="165"/>
      <c r="KSN87" s="165"/>
      <c r="KSO87" s="165"/>
      <c r="KSP87" s="165"/>
      <c r="KSQ87" s="165"/>
      <c r="KSR87" s="165"/>
      <c r="KSS87" s="165"/>
      <c r="KST87" s="165"/>
      <c r="KSU87" s="165"/>
      <c r="KSV87" s="165"/>
      <c r="KSW87" s="165"/>
      <c r="KSX87" s="165"/>
      <c r="KSY87" s="165"/>
      <c r="KSZ87" s="165"/>
      <c r="KTA87" s="165"/>
      <c r="KTB87" s="165"/>
      <c r="KTC87" s="165"/>
      <c r="KTD87" s="165"/>
      <c r="KTE87" s="165"/>
      <c r="KTF87" s="165"/>
      <c r="KTG87" s="165"/>
      <c r="KTH87" s="165"/>
      <c r="KTI87" s="165"/>
      <c r="KTJ87" s="165"/>
      <c r="KTK87" s="165"/>
      <c r="KTL87" s="165"/>
      <c r="KTM87" s="165"/>
      <c r="KTN87" s="165"/>
      <c r="KTO87" s="165"/>
      <c r="KTP87" s="165"/>
      <c r="KTQ87" s="165"/>
      <c r="KTR87" s="165"/>
      <c r="KTS87" s="165"/>
      <c r="KTT87" s="165"/>
      <c r="KTU87" s="165"/>
      <c r="KTV87" s="165"/>
      <c r="KTW87" s="165"/>
      <c r="KTX87" s="165"/>
      <c r="KTY87" s="165"/>
      <c r="KTZ87" s="165"/>
      <c r="KUA87" s="165"/>
      <c r="KUB87" s="165"/>
      <c r="KUC87" s="165"/>
      <c r="KUD87" s="165"/>
      <c r="KUE87" s="165"/>
      <c r="KUF87" s="165"/>
      <c r="KUG87" s="165"/>
      <c r="KUH87" s="165"/>
      <c r="KUI87" s="165"/>
      <c r="KUJ87" s="165"/>
      <c r="KUK87" s="165"/>
      <c r="KUL87" s="165"/>
      <c r="KUM87" s="165"/>
      <c r="KUN87" s="165"/>
      <c r="KUO87" s="165"/>
      <c r="KUP87" s="165"/>
      <c r="KUQ87" s="165"/>
      <c r="KUR87" s="165"/>
      <c r="KUS87" s="165"/>
      <c r="KUT87" s="165"/>
      <c r="KUU87" s="165"/>
      <c r="KUV87" s="165"/>
      <c r="KUW87" s="165"/>
      <c r="KUX87" s="165"/>
      <c r="KUY87" s="165"/>
      <c r="KUZ87" s="165"/>
      <c r="KVA87" s="165"/>
      <c r="KVB87" s="165"/>
      <c r="KVC87" s="165"/>
      <c r="KVD87" s="165"/>
      <c r="KVE87" s="165"/>
      <c r="KVF87" s="165"/>
      <c r="KVG87" s="165"/>
      <c r="KVH87" s="165"/>
      <c r="KVI87" s="165"/>
      <c r="KVJ87" s="165"/>
      <c r="KVK87" s="165"/>
      <c r="KVL87" s="165"/>
      <c r="KVM87" s="165"/>
      <c r="KVN87" s="165"/>
      <c r="KVO87" s="165"/>
      <c r="KVP87" s="165"/>
      <c r="KVQ87" s="165"/>
      <c r="KVR87" s="165"/>
      <c r="KVS87" s="165"/>
      <c r="KVT87" s="165"/>
      <c r="KVU87" s="165"/>
      <c r="KVV87" s="165"/>
      <c r="KVW87" s="165"/>
      <c r="KVX87" s="165"/>
      <c r="KVY87" s="165"/>
      <c r="KVZ87" s="165"/>
      <c r="KWA87" s="165"/>
      <c r="KWB87" s="165"/>
      <c r="KWC87" s="165"/>
      <c r="KWD87" s="165"/>
      <c r="KWE87" s="165"/>
      <c r="KWF87" s="165"/>
      <c r="KWG87" s="165"/>
      <c r="KWH87" s="165"/>
      <c r="KWI87" s="165"/>
      <c r="KWJ87" s="165"/>
      <c r="KWK87" s="165"/>
      <c r="KWL87" s="165"/>
      <c r="KWM87" s="165"/>
      <c r="KWN87" s="165"/>
      <c r="KWO87" s="165"/>
      <c r="KWP87" s="165"/>
      <c r="KWQ87" s="165"/>
      <c r="KWR87" s="165"/>
      <c r="KWS87" s="165"/>
      <c r="KWT87" s="165"/>
      <c r="KWU87" s="165"/>
      <c r="KWV87" s="165"/>
      <c r="KWW87" s="165"/>
      <c r="KWX87" s="165"/>
      <c r="KWY87" s="165"/>
      <c r="KWZ87" s="165"/>
      <c r="KXA87" s="165"/>
      <c r="KXB87" s="165"/>
      <c r="KXC87" s="165"/>
      <c r="KXD87" s="165"/>
      <c r="KXE87" s="165"/>
      <c r="KXF87" s="165"/>
      <c r="KXG87" s="165"/>
      <c r="KXH87" s="165"/>
      <c r="KXI87" s="165"/>
      <c r="KXJ87" s="165"/>
      <c r="KXK87" s="165"/>
      <c r="KXL87" s="165"/>
      <c r="KXM87" s="165"/>
      <c r="KXN87" s="165"/>
      <c r="KXO87" s="165"/>
      <c r="KXP87" s="165"/>
      <c r="KXQ87" s="165"/>
      <c r="KXR87" s="165"/>
      <c r="KXS87" s="165"/>
      <c r="KXT87" s="165"/>
      <c r="KXU87" s="165"/>
      <c r="KXV87" s="165"/>
      <c r="KXW87" s="165"/>
      <c r="KXX87" s="165"/>
      <c r="KXY87" s="165"/>
      <c r="KXZ87" s="165"/>
      <c r="KYA87" s="165"/>
      <c r="KYB87" s="165"/>
      <c r="KYC87" s="165"/>
      <c r="KYD87" s="165"/>
      <c r="KYE87" s="165"/>
      <c r="KYF87" s="165"/>
      <c r="KYG87" s="165"/>
      <c r="KYH87" s="165"/>
      <c r="KYI87" s="165"/>
      <c r="KYJ87" s="165"/>
      <c r="KYK87" s="165"/>
      <c r="KYL87" s="165"/>
      <c r="KYM87" s="165"/>
      <c r="KYN87" s="165"/>
      <c r="KYO87" s="165"/>
      <c r="KYP87" s="165"/>
      <c r="KYQ87" s="165"/>
      <c r="KYR87" s="165"/>
      <c r="KYS87" s="165"/>
      <c r="KYT87" s="165"/>
      <c r="KYU87" s="165"/>
      <c r="KYV87" s="165"/>
      <c r="KYW87" s="165"/>
      <c r="KYX87" s="165"/>
      <c r="KYY87" s="165"/>
      <c r="KYZ87" s="165"/>
      <c r="KZA87" s="165"/>
      <c r="KZB87" s="165"/>
      <c r="KZC87" s="165"/>
      <c r="KZD87" s="165"/>
      <c r="KZE87" s="165"/>
      <c r="KZF87" s="165"/>
      <c r="KZG87" s="165"/>
      <c r="KZH87" s="165"/>
      <c r="KZI87" s="165"/>
      <c r="KZJ87" s="165"/>
      <c r="KZK87" s="165"/>
      <c r="KZL87" s="165"/>
      <c r="KZM87" s="165"/>
      <c r="KZN87" s="165"/>
      <c r="KZO87" s="165"/>
      <c r="KZP87" s="165"/>
      <c r="KZQ87" s="165"/>
      <c r="KZR87" s="165"/>
      <c r="KZS87" s="165"/>
      <c r="KZT87" s="165"/>
      <c r="KZU87" s="165"/>
      <c r="KZV87" s="165"/>
      <c r="KZW87" s="165"/>
      <c r="KZX87" s="165"/>
      <c r="KZY87" s="165"/>
      <c r="KZZ87" s="165"/>
      <c r="LAA87" s="165"/>
      <c r="LAB87" s="165"/>
      <c r="LAC87" s="165"/>
      <c r="LAD87" s="165"/>
      <c r="LAE87" s="165"/>
      <c r="LAF87" s="165"/>
      <c r="LAG87" s="165"/>
      <c r="LAH87" s="165"/>
      <c r="LAI87" s="165"/>
      <c r="LAJ87" s="165"/>
      <c r="LAK87" s="165"/>
      <c r="LAL87" s="165"/>
      <c r="LAM87" s="165"/>
      <c r="LAN87" s="165"/>
      <c r="LAO87" s="165"/>
      <c r="LAP87" s="165"/>
      <c r="LAQ87" s="165"/>
      <c r="LAR87" s="165"/>
      <c r="LAS87" s="165"/>
      <c r="LAT87" s="165"/>
      <c r="LAU87" s="165"/>
      <c r="LAV87" s="165"/>
      <c r="LAW87" s="165"/>
      <c r="LAX87" s="165"/>
      <c r="LAY87" s="165"/>
      <c r="LAZ87" s="165"/>
      <c r="LBA87" s="165"/>
      <c r="LBB87" s="165"/>
      <c r="LBC87" s="165"/>
      <c r="LBD87" s="165"/>
      <c r="LBE87" s="165"/>
      <c r="LBF87" s="165"/>
      <c r="LBG87" s="165"/>
      <c r="LBH87" s="165"/>
      <c r="LBI87" s="165"/>
      <c r="LBJ87" s="165"/>
      <c r="LBK87" s="165"/>
      <c r="LBL87" s="165"/>
      <c r="LBM87" s="165"/>
      <c r="LBN87" s="165"/>
      <c r="LBO87" s="165"/>
      <c r="LBP87" s="165"/>
      <c r="LBQ87" s="165"/>
      <c r="LBR87" s="165"/>
      <c r="LBS87" s="165"/>
      <c r="LBT87" s="165"/>
      <c r="LBU87" s="165"/>
      <c r="LBV87" s="165"/>
      <c r="LBW87" s="165"/>
      <c r="LBX87" s="165"/>
      <c r="LBY87" s="165"/>
      <c r="LBZ87" s="165"/>
      <c r="LCA87" s="165"/>
      <c r="LCB87" s="165"/>
      <c r="LCC87" s="165"/>
      <c r="LCD87" s="165"/>
      <c r="LCE87" s="165"/>
      <c r="LCF87" s="165"/>
      <c r="LCG87" s="165"/>
      <c r="LCH87" s="165"/>
      <c r="LCI87" s="165"/>
      <c r="LCJ87" s="165"/>
      <c r="LCK87" s="165"/>
      <c r="LCL87" s="165"/>
      <c r="LCM87" s="165"/>
      <c r="LCN87" s="165"/>
      <c r="LCO87" s="165"/>
      <c r="LCP87" s="165"/>
      <c r="LCQ87" s="165"/>
      <c r="LCR87" s="165"/>
      <c r="LCS87" s="165"/>
      <c r="LCT87" s="165"/>
      <c r="LCU87" s="165"/>
      <c r="LCV87" s="165"/>
      <c r="LCW87" s="165"/>
      <c r="LCX87" s="165"/>
      <c r="LCY87" s="165"/>
      <c r="LCZ87" s="165"/>
      <c r="LDA87" s="165"/>
      <c r="LDB87" s="165"/>
      <c r="LDC87" s="165"/>
      <c r="LDD87" s="165"/>
      <c r="LDE87" s="165"/>
      <c r="LDF87" s="165"/>
      <c r="LDG87" s="165"/>
      <c r="LDH87" s="165"/>
      <c r="LDI87" s="165"/>
      <c r="LDJ87" s="165"/>
      <c r="LDK87" s="165"/>
      <c r="LDL87" s="165"/>
      <c r="LDM87" s="165"/>
      <c r="LDN87" s="165"/>
      <c r="LDO87" s="165"/>
      <c r="LDP87" s="165"/>
      <c r="LDQ87" s="165"/>
      <c r="LDR87" s="165"/>
      <c r="LDS87" s="165"/>
      <c r="LDT87" s="165"/>
      <c r="LDU87" s="165"/>
      <c r="LDV87" s="165"/>
      <c r="LDW87" s="165"/>
      <c r="LDX87" s="165"/>
      <c r="LDY87" s="165"/>
      <c r="LDZ87" s="165"/>
      <c r="LEA87" s="165"/>
      <c r="LEB87" s="165"/>
      <c r="LEC87" s="165"/>
      <c r="LED87" s="165"/>
      <c r="LEE87" s="165"/>
      <c r="LEF87" s="165"/>
      <c r="LEG87" s="165"/>
      <c r="LEH87" s="165"/>
      <c r="LEI87" s="165"/>
      <c r="LEJ87" s="165"/>
      <c r="LEK87" s="165"/>
      <c r="LEL87" s="165"/>
      <c r="LEM87" s="165"/>
      <c r="LEN87" s="165"/>
      <c r="LEO87" s="165"/>
      <c r="LEP87" s="165"/>
      <c r="LEQ87" s="165"/>
      <c r="LER87" s="165"/>
      <c r="LES87" s="165"/>
      <c r="LET87" s="165"/>
      <c r="LEU87" s="165"/>
      <c r="LEV87" s="165"/>
      <c r="LEW87" s="165"/>
      <c r="LEX87" s="165"/>
      <c r="LEY87" s="165"/>
      <c r="LEZ87" s="165"/>
      <c r="LFA87" s="165"/>
      <c r="LFB87" s="165"/>
      <c r="LFC87" s="165"/>
      <c r="LFD87" s="165"/>
      <c r="LFE87" s="165"/>
      <c r="LFF87" s="165"/>
      <c r="LFG87" s="165"/>
      <c r="LFH87" s="165"/>
      <c r="LFI87" s="165"/>
      <c r="LFJ87" s="165"/>
      <c r="LFK87" s="165"/>
      <c r="LFL87" s="165"/>
      <c r="LFM87" s="165"/>
      <c r="LFN87" s="165"/>
      <c r="LFO87" s="165"/>
      <c r="LFP87" s="165"/>
      <c r="LFQ87" s="165"/>
      <c r="LFR87" s="165"/>
      <c r="LFS87" s="165"/>
      <c r="LFT87" s="165"/>
      <c r="LFU87" s="165"/>
      <c r="LFV87" s="165"/>
      <c r="LFW87" s="165"/>
      <c r="LFX87" s="165"/>
      <c r="LFY87" s="165"/>
      <c r="LFZ87" s="165"/>
      <c r="LGA87" s="165"/>
      <c r="LGB87" s="165"/>
      <c r="LGC87" s="165"/>
      <c r="LGD87" s="165"/>
      <c r="LGE87" s="165"/>
      <c r="LGF87" s="165"/>
      <c r="LGG87" s="165"/>
      <c r="LGH87" s="165"/>
      <c r="LGI87" s="165"/>
      <c r="LGJ87" s="165"/>
      <c r="LGK87" s="165"/>
      <c r="LGL87" s="165"/>
      <c r="LGM87" s="165"/>
      <c r="LGN87" s="165"/>
      <c r="LGO87" s="165"/>
      <c r="LGP87" s="165"/>
      <c r="LGQ87" s="165"/>
      <c r="LGR87" s="165"/>
      <c r="LGS87" s="165"/>
      <c r="LGT87" s="165"/>
      <c r="LGU87" s="165"/>
      <c r="LGV87" s="165"/>
      <c r="LGW87" s="165"/>
      <c r="LGX87" s="165"/>
      <c r="LGY87" s="165"/>
      <c r="LGZ87" s="165"/>
      <c r="LHA87" s="165"/>
      <c r="LHB87" s="165"/>
      <c r="LHC87" s="165"/>
      <c r="LHD87" s="165"/>
      <c r="LHE87" s="165"/>
      <c r="LHF87" s="165"/>
      <c r="LHG87" s="165"/>
      <c r="LHH87" s="165"/>
      <c r="LHI87" s="165"/>
      <c r="LHJ87" s="165"/>
      <c r="LHK87" s="165"/>
      <c r="LHL87" s="165"/>
      <c r="LHM87" s="165"/>
      <c r="LHN87" s="165"/>
      <c r="LHO87" s="165"/>
      <c r="LHP87" s="165"/>
      <c r="LHQ87" s="165"/>
      <c r="LHR87" s="165"/>
      <c r="LHS87" s="165"/>
      <c r="LHT87" s="165"/>
      <c r="LHU87" s="165"/>
      <c r="LHV87" s="165"/>
      <c r="LHW87" s="165"/>
      <c r="LHX87" s="165"/>
      <c r="LHY87" s="165"/>
      <c r="LHZ87" s="165"/>
      <c r="LIA87" s="165"/>
      <c r="LIB87" s="165"/>
      <c r="LIC87" s="165"/>
      <c r="LID87" s="165"/>
      <c r="LIE87" s="165"/>
      <c r="LIF87" s="165"/>
      <c r="LIG87" s="165"/>
      <c r="LIH87" s="165"/>
      <c r="LII87" s="165"/>
      <c r="LIJ87" s="165"/>
      <c r="LIK87" s="165"/>
      <c r="LIL87" s="165"/>
      <c r="LIM87" s="165"/>
      <c r="LIN87" s="165"/>
      <c r="LIO87" s="165"/>
      <c r="LIP87" s="165"/>
      <c r="LIQ87" s="165"/>
      <c r="LIR87" s="165"/>
      <c r="LIS87" s="165"/>
      <c r="LIT87" s="165"/>
      <c r="LIU87" s="165"/>
      <c r="LIV87" s="165"/>
      <c r="LIW87" s="165"/>
      <c r="LIX87" s="165"/>
      <c r="LIY87" s="165"/>
      <c r="LIZ87" s="165"/>
      <c r="LJA87" s="165"/>
      <c r="LJB87" s="165"/>
      <c r="LJC87" s="165"/>
      <c r="LJD87" s="165"/>
      <c r="LJE87" s="165"/>
      <c r="LJF87" s="165"/>
      <c r="LJG87" s="165"/>
      <c r="LJH87" s="165"/>
      <c r="LJI87" s="165"/>
      <c r="LJJ87" s="165"/>
      <c r="LJK87" s="165"/>
      <c r="LJL87" s="165"/>
      <c r="LJM87" s="165"/>
      <c r="LJN87" s="165"/>
      <c r="LJO87" s="165"/>
      <c r="LJP87" s="165"/>
      <c r="LJQ87" s="165"/>
      <c r="LJR87" s="165"/>
      <c r="LJS87" s="165"/>
      <c r="LJT87" s="165"/>
      <c r="LJU87" s="165"/>
      <c r="LJV87" s="165"/>
      <c r="LJW87" s="165"/>
      <c r="LJX87" s="165"/>
      <c r="LJY87" s="165"/>
      <c r="LJZ87" s="165"/>
      <c r="LKA87" s="165"/>
      <c r="LKB87" s="165"/>
      <c r="LKC87" s="165"/>
      <c r="LKD87" s="165"/>
      <c r="LKE87" s="165"/>
      <c r="LKF87" s="165"/>
      <c r="LKG87" s="165"/>
      <c r="LKH87" s="165"/>
      <c r="LKI87" s="165"/>
      <c r="LKJ87" s="165"/>
      <c r="LKK87" s="165"/>
      <c r="LKL87" s="165"/>
      <c r="LKM87" s="165"/>
      <c r="LKN87" s="165"/>
      <c r="LKO87" s="165"/>
      <c r="LKP87" s="165"/>
      <c r="LKQ87" s="165"/>
      <c r="LKR87" s="165"/>
      <c r="LKS87" s="165"/>
      <c r="LKT87" s="165"/>
      <c r="LKU87" s="165"/>
      <c r="LKV87" s="165"/>
      <c r="LKW87" s="165"/>
      <c r="LKX87" s="165"/>
      <c r="LKY87" s="165"/>
      <c r="LKZ87" s="165"/>
      <c r="LLA87" s="165"/>
      <c r="LLB87" s="165"/>
      <c r="LLC87" s="165"/>
      <c r="LLD87" s="165"/>
      <c r="LLE87" s="165"/>
      <c r="LLF87" s="165"/>
      <c r="LLG87" s="165"/>
      <c r="LLH87" s="165"/>
      <c r="LLI87" s="165"/>
      <c r="LLJ87" s="165"/>
      <c r="LLK87" s="165"/>
      <c r="LLL87" s="165"/>
      <c r="LLM87" s="165"/>
      <c r="LLN87" s="165"/>
      <c r="LLO87" s="165"/>
      <c r="LLP87" s="165"/>
      <c r="LLQ87" s="165"/>
      <c r="LLR87" s="165"/>
      <c r="LLS87" s="165"/>
      <c r="LLT87" s="165"/>
      <c r="LLU87" s="165"/>
      <c r="LLV87" s="165"/>
      <c r="LLW87" s="165"/>
      <c r="LLX87" s="165"/>
      <c r="LLY87" s="165"/>
      <c r="LLZ87" s="165"/>
      <c r="LMA87" s="165"/>
      <c r="LMB87" s="165"/>
      <c r="LMC87" s="165"/>
      <c r="LMD87" s="165"/>
      <c r="LME87" s="165"/>
      <c r="LMF87" s="165"/>
      <c r="LMG87" s="165"/>
      <c r="LMH87" s="165"/>
      <c r="LMI87" s="165"/>
      <c r="LMJ87" s="165"/>
      <c r="LMK87" s="165"/>
      <c r="LML87" s="165"/>
      <c r="LMM87" s="165"/>
      <c r="LMN87" s="165"/>
      <c r="LMO87" s="165"/>
      <c r="LMP87" s="165"/>
      <c r="LMQ87" s="165"/>
      <c r="LMR87" s="165"/>
      <c r="LMS87" s="165"/>
      <c r="LMT87" s="165"/>
      <c r="LMU87" s="165"/>
      <c r="LMV87" s="165"/>
      <c r="LMW87" s="165"/>
      <c r="LMX87" s="165"/>
      <c r="LMY87" s="165"/>
      <c r="LMZ87" s="165"/>
      <c r="LNA87" s="165"/>
      <c r="LNB87" s="165"/>
      <c r="LNC87" s="165"/>
      <c r="LND87" s="165"/>
      <c r="LNE87" s="165"/>
      <c r="LNF87" s="165"/>
      <c r="LNG87" s="165"/>
      <c r="LNH87" s="165"/>
      <c r="LNI87" s="165"/>
      <c r="LNJ87" s="165"/>
      <c r="LNK87" s="165"/>
      <c r="LNL87" s="165"/>
      <c r="LNM87" s="165"/>
      <c r="LNN87" s="165"/>
      <c r="LNO87" s="165"/>
      <c r="LNP87" s="165"/>
      <c r="LNQ87" s="165"/>
      <c r="LNR87" s="165"/>
      <c r="LNS87" s="165"/>
      <c r="LNT87" s="165"/>
      <c r="LNU87" s="165"/>
      <c r="LNV87" s="165"/>
      <c r="LNW87" s="165"/>
      <c r="LNX87" s="165"/>
      <c r="LNY87" s="165"/>
      <c r="LNZ87" s="165"/>
      <c r="LOA87" s="165"/>
      <c r="LOB87" s="165"/>
      <c r="LOC87" s="165"/>
      <c r="LOD87" s="165"/>
      <c r="LOE87" s="165"/>
      <c r="LOF87" s="165"/>
      <c r="LOG87" s="165"/>
      <c r="LOH87" s="165"/>
      <c r="LOI87" s="165"/>
      <c r="LOJ87" s="165"/>
      <c r="LOK87" s="165"/>
      <c r="LOL87" s="165"/>
      <c r="LOM87" s="165"/>
      <c r="LON87" s="165"/>
      <c r="LOO87" s="165"/>
      <c r="LOP87" s="165"/>
      <c r="LOQ87" s="165"/>
      <c r="LOR87" s="165"/>
      <c r="LOS87" s="165"/>
      <c r="LOT87" s="165"/>
      <c r="LOU87" s="165"/>
      <c r="LOV87" s="165"/>
      <c r="LOW87" s="165"/>
      <c r="LOX87" s="165"/>
      <c r="LOY87" s="165"/>
      <c r="LOZ87" s="165"/>
      <c r="LPA87" s="165"/>
      <c r="LPB87" s="165"/>
      <c r="LPC87" s="165"/>
      <c r="LPD87" s="165"/>
      <c r="LPE87" s="165"/>
      <c r="LPF87" s="165"/>
      <c r="LPG87" s="165"/>
      <c r="LPH87" s="165"/>
      <c r="LPI87" s="165"/>
      <c r="LPJ87" s="165"/>
      <c r="LPK87" s="165"/>
      <c r="LPL87" s="165"/>
      <c r="LPM87" s="165"/>
      <c r="LPN87" s="165"/>
      <c r="LPO87" s="165"/>
      <c r="LPP87" s="165"/>
      <c r="LPQ87" s="165"/>
      <c r="LPR87" s="165"/>
      <c r="LPS87" s="165"/>
      <c r="LPT87" s="165"/>
      <c r="LPU87" s="165"/>
      <c r="LPV87" s="165"/>
      <c r="LPW87" s="165"/>
      <c r="LPX87" s="165"/>
      <c r="LPY87" s="165"/>
      <c r="LPZ87" s="165"/>
      <c r="LQA87" s="165"/>
      <c r="LQB87" s="165"/>
      <c r="LQC87" s="165"/>
      <c r="LQD87" s="165"/>
      <c r="LQE87" s="165"/>
      <c r="LQF87" s="165"/>
      <c r="LQG87" s="165"/>
      <c r="LQH87" s="165"/>
      <c r="LQI87" s="165"/>
      <c r="LQJ87" s="165"/>
      <c r="LQK87" s="165"/>
      <c r="LQL87" s="165"/>
      <c r="LQM87" s="165"/>
      <c r="LQN87" s="165"/>
      <c r="LQO87" s="165"/>
      <c r="LQP87" s="165"/>
      <c r="LQQ87" s="165"/>
      <c r="LQR87" s="165"/>
      <c r="LQS87" s="165"/>
      <c r="LQT87" s="165"/>
      <c r="LQU87" s="165"/>
      <c r="LQV87" s="165"/>
      <c r="LQW87" s="165"/>
      <c r="LQX87" s="165"/>
      <c r="LQY87" s="165"/>
      <c r="LQZ87" s="165"/>
      <c r="LRA87" s="165"/>
      <c r="LRB87" s="165"/>
      <c r="LRC87" s="165"/>
      <c r="LRD87" s="165"/>
      <c r="LRE87" s="165"/>
      <c r="LRF87" s="165"/>
      <c r="LRG87" s="165"/>
      <c r="LRH87" s="165"/>
      <c r="LRI87" s="165"/>
      <c r="LRJ87" s="165"/>
      <c r="LRK87" s="165"/>
      <c r="LRL87" s="165"/>
      <c r="LRM87" s="165"/>
      <c r="LRN87" s="165"/>
      <c r="LRO87" s="165"/>
      <c r="LRP87" s="165"/>
      <c r="LRQ87" s="165"/>
      <c r="LRR87" s="165"/>
      <c r="LRS87" s="165"/>
      <c r="LRT87" s="165"/>
      <c r="LRU87" s="165"/>
      <c r="LRV87" s="165"/>
      <c r="LRW87" s="165"/>
      <c r="LRX87" s="165"/>
      <c r="LRY87" s="165"/>
      <c r="LRZ87" s="165"/>
      <c r="LSA87" s="165"/>
      <c r="LSB87" s="165"/>
      <c r="LSC87" s="165"/>
      <c r="LSD87" s="165"/>
      <c r="LSE87" s="165"/>
      <c r="LSF87" s="165"/>
      <c r="LSG87" s="165"/>
      <c r="LSH87" s="165"/>
      <c r="LSI87" s="165"/>
      <c r="LSJ87" s="165"/>
      <c r="LSK87" s="165"/>
      <c r="LSL87" s="165"/>
      <c r="LSM87" s="165"/>
      <c r="LSN87" s="165"/>
      <c r="LSO87" s="165"/>
      <c r="LSP87" s="165"/>
      <c r="LSQ87" s="165"/>
      <c r="LSR87" s="165"/>
      <c r="LSS87" s="165"/>
      <c r="LST87" s="165"/>
      <c r="LSU87" s="165"/>
      <c r="LSV87" s="165"/>
      <c r="LSW87" s="165"/>
      <c r="LSX87" s="165"/>
      <c r="LSY87" s="165"/>
      <c r="LSZ87" s="165"/>
      <c r="LTA87" s="165"/>
      <c r="LTB87" s="165"/>
      <c r="LTC87" s="165"/>
      <c r="LTD87" s="165"/>
      <c r="LTE87" s="165"/>
      <c r="LTF87" s="165"/>
      <c r="LTG87" s="165"/>
      <c r="LTH87" s="165"/>
      <c r="LTI87" s="165"/>
      <c r="LTJ87" s="165"/>
      <c r="LTK87" s="165"/>
      <c r="LTL87" s="165"/>
      <c r="LTM87" s="165"/>
      <c r="LTN87" s="165"/>
      <c r="LTO87" s="165"/>
      <c r="LTP87" s="165"/>
      <c r="LTQ87" s="165"/>
      <c r="LTR87" s="165"/>
      <c r="LTS87" s="165"/>
      <c r="LTT87" s="165"/>
      <c r="LTU87" s="165"/>
      <c r="LTV87" s="165"/>
      <c r="LTW87" s="165"/>
      <c r="LTX87" s="165"/>
      <c r="LTY87" s="165"/>
      <c r="LTZ87" s="165"/>
      <c r="LUA87" s="165"/>
      <c r="LUB87" s="165"/>
      <c r="LUC87" s="165"/>
      <c r="LUD87" s="165"/>
      <c r="LUE87" s="165"/>
      <c r="LUF87" s="165"/>
      <c r="LUG87" s="165"/>
      <c r="LUH87" s="165"/>
      <c r="LUI87" s="165"/>
      <c r="LUJ87" s="165"/>
      <c r="LUK87" s="165"/>
      <c r="LUL87" s="165"/>
      <c r="LUM87" s="165"/>
      <c r="LUN87" s="165"/>
      <c r="LUO87" s="165"/>
      <c r="LUP87" s="165"/>
      <c r="LUQ87" s="165"/>
      <c r="LUR87" s="165"/>
      <c r="LUS87" s="165"/>
      <c r="LUT87" s="165"/>
      <c r="LUU87" s="165"/>
      <c r="LUV87" s="165"/>
      <c r="LUW87" s="165"/>
      <c r="LUX87" s="165"/>
      <c r="LUY87" s="165"/>
      <c r="LUZ87" s="165"/>
      <c r="LVA87" s="165"/>
      <c r="LVB87" s="165"/>
      <c r="LVC87" s="165"/>
      <c r="LVD87" s="165"/>
      <c r="LVE87" s="165"/>
      <c r="LVF87" s="165"/>
      <c r="LVG87" s="165"/>
      <c r="LVH87" s="165"/>
      <c r="LVI87" s="165"/>
      <c r="LVJ87" s="165"/>
      <c r="LVK87" s="165"/>
      <c r="LVL87" s="165"/>
      <c r="LVM87" s="165"/>
      <c r="LVN87" s="165"/>
      <c r="LVO87" s="165"/>
      <c r="LVP87" s="165"/>
      <c r="LVQ87" s="165"/>
      <c r="LVR87" s="165"/>
      <c r="LVS87" s="165"/>
      <c r="LVT87" s="165"/>
      <c r="LVU87" s="165"/>
      <c r="LVV87" s="165"/>
      <c r="LVW87" s="165"/>
      <c r="LVX87" s="165"/>
      <c r="LVY87" s="165"/>
      <c r="LVZ87" s="165"/>
      <c r="LWA87" s="165"/>
      <c r="LWB87" s="165"/>
      <c r="LWC87" s="165"/>
      <c r="LWD87" s="165"/>
      <c r="LWE87" s="165"/>
      <c r="LWF87" s="165"/>
      <c r="LWG87" s="165"/>
      <c r="LWH87" s="165"/>
      <c r="LWI87" s="165"/>
      <c r="LWJ87" s="165"/>
      <c r="LWK87" s="165"/>
      <c r="LWL87" s="165"/>
      <c r="LWM87" s="165"/>
      <c r="LWN87" s="165"/>
      <c r="LWO87" s="165"/>
      <c r="LWP87" s="165"/>
      <c r="LWQ87" s="165"/>
      <c r="LWR87" s="165"/>
      <c r="LWS87" s="165"/>
      <c r="LWT87" s="165"/>
      <c r="LWU87" s="165"/>
      <c r="LWV87" s="165"/>
      <c r="LWW87" s="165"/>
      <c r="LWX87" s="165"/>
      <c r="LWY87" s="165"/>
      <c r="LWZ87" s="165"/>
      <c r="LXA87" s="165"/>
      <c r="LXB87" s="165"/>
      <c r="LXC87" s="165"/>
      <c r="LXD87" s="165"/>
      <c r="LXE87" s="165"/>
      <c r="LXF87" s="165"/>
      <c r="LXG87" s="165"/>
      <c r="LXH87" s="165"/>
      <c r="LXI87" s="165"/>
      <c r="LXJ87" s="165"/>
      <c r="LXK87" s="165"/>
      <c r="LXL87" s="165"/>
      <c r="LXM87" s="165"/>
      <c r="LXN87" s="165"/>
      <c r="LXO87" s="165"/>
      <c r="LXP87" s="165"/>
      <c r="LXQ87" s="165"/>
      <c r="LXR87" s="165"/>
      <c r="LXS87" s="165"/>
      <c r="LXT87" s="165"/>
      <c r="LXU87" s="165"/>
      <c r="LXV87" s="165"/>
      <c r="LXW87" s="165"/>
      <c r="LXX87" s="165"/>
      <c r="LXY87" s="165"/>
      <c r="LXZ87" s="165"/>
      <c r="LYA87" s="165"/>
      <c r="LYB87" s="165"/>
      <c r="LYC87" s="165"/>
      <c r="LYD87" s="165"/>
      <c r="LYE87" s="165"/>
      <c r="LYF87" s="165"/>
      <c r="LYG87" s="165"/>
      <c r="LYH87" s="165"/>
      <c r="LYI87" s="165"/>
      <c r="LYJ87" s="165"/>
      <c r="LYK87" s="165"/>
      <c r="LYL87" s="165"/>
      <c r="LYM87" s="165"/>
      <c r="LYN87" s="165"/>
      <c r="LYO87" s="165"/>
      <c r="LYP87" s="165"/>
      <c r="LYQ87" s="165"/>
      <c r="LYR87" s="165"/>
      <c r="LYS87" s="165"/>
      <c r="LYT87" s="165"/>
      <c r="LYU87" s="165"/>
      <c r="LYV87" s="165"/>
      <c r="LYW87" s="165"/>
      <c r="LYX87" s="165"/>
      <c r="LYY87" s="165"/>
      <c r="LYZ87" s="165"/>
      <c r="LZA87" s="165"/>
      <c r="LZB87" s="165"/>
      <c r="LZC87" s="165"/>
      <c r="LZD87" s="165"/>
      <c r="LZE87" s="165"/>
      <c r="LZF87" s="165"/>
      <c r="LZG87" s="165"/>
      <c r="LZH87" s="165"/>
      <c r="LZI87" s="165"/>
      <c r="LZJ87" s="165"/>
      <c r="LZK87" s="165"/>
      <c r="LZL87" s="165"/>
      <c r="LZM87" s="165"/>
      <c r="LZN87" s="165"/>
      <c r="LZO87" s="165"/>
      <c r="LZP87" s="165"/>
      <c r="LZQ87" s="165"/>
      <c r="LZR87" s="165"/>
      <c r="LZS87" s="165"/>
      <c r="LZT87" s="165"/>
      <c r="LZU87" s="165"/>
      <c r="LZV87" s="165"/>
      <c r="LZW87" s="165"/>
      <c r="LZX87" s="165"/>
      <c r="LZY87" s="165"/>
      <c r="LZZ87" s="165"/>
      <c r="MAA87" s="165"/>
      <c r="MAB87" s="165"/>
      <c r="MAC87" s="165"/>
      <c r="MAD87" s="165"/>
      <c r="MAE87" s="165"/>
      <c r="MAF87" s="165"/>
      <c r="MAG87" s="165"/>
      <c r="MAH87" s="165"/>
      <c r="MAI87" s="165"/>
      <c r="MAJ87" s="165"/>
      <c r="MAK87" s="165"/>
      <c r="MAL87" s="165"/>
      <c r="MAM87" s="165"/>
      <c r="MAN87" s="165"/>
      <c r="MAO87" s="165"/>
      <c r="MAP87" s="165"/>
      <c r="MAQ87" s="165"/>
      <c r="MAR87" s="165"/>
      <c r="MAS87" s="165"/>
      <c r="MAT87" s="165"/>
      <c r="MAU87" s="165"/>
      <c r="MAV87" s="165"/>
      <c r="MAW87" s="165"/>
      <c r="MAX87" s="165"/>
      <c r="MAY87" s="165"/>
      <c r="MAZ87" s="165"/>
      <c r="MBA87" s="165"/>
      <c r="MBB87" s="165"/>
      <c r="MBC87" s="165"/>
      <c r="MBD87" s="165"/>
      <c r="MBE87" s="165"/>
      <c r="MBF87" s="165"/>
      <c r="MBG87" s="165"/>
      <c r="MBH87" s="165"/>
      <c r="MBI87" s="165"/>
      <c r="MBJ87" s="165"/>
      <c r="MBK87" s="165"/>
      <c r="MBL87" s="165"/>
      <c r="MBM87" s="165"/>
      <c r="MBN87" s="165"/>
      <c r="MBO87" s="165"/>
      <c r="MBP87" s="165"/>
      <c r="MBQ87" s="165"/>
      <c r="MBR87" s="165"/>
      <c r="MBS87" s="165"/>
      <c r="MBT87" s="165"/>
      <c r="MBU87" s="165"/>
      <c r="MBV87" s="165"/>
      <c r="MBW87" s="165"/>
      <c r="MBX87" s="165"/>
      <c r="MBY87" s="165"/>
      <c r="MBZ87" s="165"/>
      <c r="MCA87" s="165"/>
      <c r="MCB87" s="165"/>
      <c r="MCC87" s="165"/>
      <c r="MCD87" s="165"/>
      <c r="MCE87" s="165"/>
      <c r="MCF87" s="165"/>
      <c r="MCG87" s="165"/>
      <c r="MCH87" s="165"/>
      <c r="MCI87" s="165"/>
      <c r="MCJ87" s="165"/>
      <c r="MCK87" s="165"/>
      <c r="MCL87" s="165"/>
      <c r="MCM87" s="165"/>
      <c r="MCN87" s="165"/>
      <c r="MCO87" s="165"/>
      <c r="MCP87" s="165"/>
      <c r="MCQ87" s="165"/>
      <c r="MCR87" s="165"/>
      <c r="MCS87" s="165"/>
      <c r="MCT87" s="165"/>
      <c r="MCU87" s="165"/>
      <c r="MCV87" s="165"/>
      <c r="MCW87" s="165"/>
      <c r="MCX87" s="165"/>
      <c r="MCY87" s="165"/>
      <c r="MCZ87" s="165"/>
      <c r="MDA87" s="165"/>
      <c r="MDB87" s="165"/>
      <c r="MDC87" s="165"/>
      <c r="MDD87" s="165"/>
      <c r="MDE87" s="165"/>
      <c r="MDF87" s="165"/>
      <c r="MDG87" s="165"/>
      <c r="MDH87" s="165"/>
      <c r="MDI87" s="165"/>
      <c r="MDJ87" s="165"/>
      <c r="MDK87" s="165"/>
      <c r="MDL87" s="165"/>
      <c r="MDM87" s="165"/>
      <c r="MDN87" s="165"/>
      <c r="MDO87" s="165"/>
      <c r="MDP87" s="165"/>
      <c r="MDQ87" s="165"/>
      <c r="MDR87" s="165"/>
      <c r="MDS87" s="165"/>
      <c r="MDT87" s="165"/>
      <c r="MDU87" s="165"/>
      <c r="MDV87" s="165"/>
      <c r="MDW87" s="165"/>
      <c r="MDX87" s="165"/>
      <c r="MDY87" s="165"/>
      <c r="MDZ87" s="165"/>
      <c r="MEA87" s="165"/>
      <c r="MEB87" s="165"/>
      <c r="MEC87" s="165"/>
      <c r="MED87" s="165"/>
      <c r="MEE87" s="165"/>
      <c r="MEF87" s="165"/>
      <c r="MEG87" s="165"/>
      <c r="MEH87" s="165"/>
      <c r="MEI87" s="165"/>
      <c r="MEJ87" s="165"/>
      <c r="MEK87" s="165"/>
      <c r="MEL87" s="165"/>
      <c r="MEM87" s="165"/>
      <c r="MEN87" s="165"/>
      <c r="MEO87" s="165"/>
      <c r="MEP87" s="165"/>
      <c r="MEQ87" s="165"/>
      <c r="MER87" s="165"/>
      <c r="MES87" s="165"/>
      <c r="MET87" s="165"/>
      <c r="MEU87" s="165"/>
      <c r="MEV87" s="165"/>
      <c r="MEW87" s="165"/>
      <c r="MEX87" s="165"/>
      <c r="MEY87" s="165"/>
      <c r="MEZ87" s="165"/>
      <c r="MFA87" s="165"/>
      <c r="MFB87" s="165"/>
      <c r="MFC87" s="165"/>
      <c r="MFD87" s="165"/>
      <c r="MFE87" s="165"/>
      <c r="MFF87" s="165"/>
      <c r="MFG87" s="165"/>
      <c r="MFH87" s="165"/>
      <c r="MFI87" s="165"/>
      <c r="MFJ87" s="165"/>
      <c r="MFK87" s="165"/>
      <c r="MFL87" s="165"/>
      <c r="MFM87" s="165"/>
      <c r="MFN87" s="165"/>
      <c r="MFO87" s="165"/>
      <c r="MFP87" s="165"/>
      <c r="MFQ87" s="165"/>
      <c r="MFR87" s="165"/>
      <c r="MFS87" s="165"/>
      <c r="MFT87" s="165"/>
      <c r="MFU87" s="165"/>
      <c r="MFV87" s="165"/>
      <c r="MFW87" s="165"/>
      <c r="MFX87" s="165"/>
      <c r="MFY87" s="165"/>
      <c r="MFZ87" s="165"/>
      <c r="MGA87" s="165"/>
      <c r="MGB87" s="165"/>
      <c r="MGC87" s="165"/>
      <c r="MGD87" s="165"/>
      <c r="MGE87" s="165"/>
      <c r="MGF87" s="165"/>
      <c r="MGG87" s="165"/>
      <c r="MGH87" s="165"/>
      <c r="MGI87" s="165"/>
      <c r="MGJ87" s="165"/>
      <c r="MGK87" s="165"/>
      <c r="MGL87" s="165"/>
      <c r="MGM87" s="165"/>
      <c r="MGN87" s="165"/>
      <c r="MGO87" s="165"/>
      <c r="MGP87" s="165"/>
      <c r="MGQ87" s="165"/>
      <c r="MGR87" s="165"/>
      <c r="MGS87" s="165"/>
      <c r="MGT87" s="165"/>
      <c r="MGU87" s="165"/>
      <c r="MGV87" s="165"/>
      <c r="MGW87" s="165"/>
      <c r="MGX87" s="165"/>
      <c r="MGY87" s="165"/>
      <c r="MGZ87" s="165"/>
      <c r="MHA87" s="165"/>
      <c r="MHB87" s="165"/>
      <c r="MHC87" s="165"/>
      <c r="MHD87" s="165"/>
      <c r="MHE87" s="165"/>
      <c r="MHF87" s="165"/>
      <c r="MHG87" s="165"/>
      <c r="MHH87" s="165"/>
      <c r="MHI87" s="165"/>
      <c r="MHJ87" s="165"/>
      <c r="MHK87" s="165"/>
      <c r="MHL87" s="165"/>
      <c r="MHM87" s="165"/>
      <c r="MHN87" s="165"/>
      <c r="MHO87" s="165"/>
      <c r="MHP87" s="165"/>
      <c r="MHQ87" s="165"/>
      <c r="MHR87" s="165"/>
      <c r="MHS87" s="165"/>
      <c r="MHT87" s="165"/>
      <c r="MHU87" s="165"/>
      <c r="MHV87" s="165"/>
      <c r="MHW87" s="165"/>
      <c r="MHX87" s="165"/>
      <c r="MHY87" s="165"/>
      <c r="MHZ87" s="165"/>
      <c r="MIA87" s="165"/>
      <c r="MIB87" s="165"/>
      <c r="MIC87" s="165"/>
      <c r="MID87" s="165"/>
      <c r="MIE87" s="165"/>
      <c r="MIF87" s="165"/>
      <c r="MIG87" s="165"/>
      <c r="MIH87" s="165"/>
      <c r="MII87" s="165"/>
      <c r="MIJ87" s="165"/>
      <c r="MIK87" s="165"/>
      <c r="MIL87" s="165"/>
      <c r="MIM87" s="165"/>
      <c r="MIN87" s="165"/>
      <c r="MIO87" s="165"/>
      <c r="MIP87" s="165"/>
      <c r="MIQ87" s="165"/>
      <c r="MIR87" s="165"/>
      <c r="MIS87" s="165"/>
      <c r="MIT87" s="165"/>
      <c r="MIU87" s="165"/>
      <c r="MIV87" s="165"/>
      <c r="MIW87" s="165"/>
      <c r="MIX87" s="165"/>
      <c r="MIY87" s="165"/>
      <c r="MIZ87" s="165"/>
      <c r="MJA87" s="165"/>
      <c r="MJB87" s="165"/>
      <c r="MJC87" s="165"/>
      <c r="MJD87" s="165"/>
      <c r="MJE87" s="165"/>
      <c r="MJF87" s="165"/>
      <c r="MJG87" s="165"/>
      <c r="MJH87" s="165"/>
      <c r="MJI87" s="165"/>
      <c r="MJJ87" s="165"/>
      <c r="MJK87" s="165"/>
      <c r="MJL87" s="165"/>
      <c r="MJM87" s="165"/>
      <c r="MJN87" s="165"/>
      <c r="MJO87" s="165"/>
      <c r="MJP87" s="165"/>
      <c r="MJQ87" s="165"/>
      <c r="MJR87" s="165"/>
      <c r="MJS87" s="165"/>
      <c r="MJT87" s="165"/>
      <c r="MJU87" s="165"/>
      <c r="MJV87" s="165"/>
      <c r="MJW87" s="165"/>
      <c r="MJX87" s="165"/>
      <c r="MJY87" s="165"/>
      <c r="MJZ87" s="165"/>
      <c r="MKA87" s="165"/>
      <c r="MKB87" s="165"/>
      <c r="MKC87" s="165"/>
      <c r="MKD87" s="165"/>
      <c r="MKE87" s="165"/>
      <c r="MKF87" s="165"/>
      <c r="MKG87" s="165"/>
      <c r="MKH87" s="165"/>
      <c r="MKI87" s="165"/>
      <c r="MKJ87" s="165"/>
      <c r="MKK87" s="165"/>
      <c r="MKL87" s="165"/>
      <c r="MKM87" s="165"/>
      <c r="MKN87" s="165"/>
      <c r="MKO87" s="165"/>
      <c r="MKP87" s="165"/>
      <c r="MKQ87" s="165"/>
      <c r="MKR87" s="165"/>
      <c r="MKS87" s="165"/>
      <c r="MKT87" s="165"/>
      <c r="MKU87" s="165"/>
      <c r="MKV87" s="165"/>
      <c r="MKW87" s="165"/>
      <c r="MKX87" s="165"/>
      <c r="MKY87" s="165"/>
      <c r="MKZ87" s="165"/>
      <c r="MLA87" s="165"/>
      <c r="MLB87" s="165"/>
      <c r="MLC87" s="165"/>
      <c r="MLD87" s="165"/>
      <c r="MLE87" s="165"/>
      <c r="MLF87" s="165"/>
      <c r="MLG87" s="165"/>
      <c r="MLH87" s="165"/>
      <c r="MLI87" s="165"/>
      <c r="MLJ87" s="165"/>
      <c r="MLK87" s="165"/>
      <c r="MLL87" s="165"/>
      <c r="MLM87" s="165"/>
      <c r="MLN87" s="165"/>
      <c r="MLO87" s="165"/>
      <c r="MLP87" s="165"/>
      <c r="MLQ87" s="165"/>
      <c r="MLR87" s="165"/>
      <c r="MLS87" s="165"/>
      <c r="MLT87" s="165"/>
      <c r="MLU87" s="165"/>
      <c r="MLV87" s="165"/>
      <c r="MLW87" s="165"/>
      <c r="MLX87" s="165"/>
      <c r="MLY87" s="165"/>
      <c r="MLZ87" s="165"/>
      <c r="MMA87" s="165"/>
      <c r="MMB87" s="165"/>
      <c r="MMC87" s="165"/>
      <c r="MMD87" s="165"/>
      <c r="MME87" s="165"/>
      <c r="MMF87" s="165"/>
      <c r="MMG87" s="165"/>
      <c r="MMH87" s="165"/>
      <c r="MMI87" s="165"/>
      <c r="MMJ87" s="165"/>
      <c r="MMK87" s="165"/>
      <c r="MML87" s="165"/>
      <c r="MMM87" s="165"/>
      <c r="MMN87" s="165"/>
      <c r="MMO87" s="165"/>
      <c r="MMP87" s="165"/>
      <c r="MMQ87" s="165"/>
      <c r="MMR87" s="165"/>
      <c r="MMS87" s="165"/>
      <c r="MMT87" s="165"/>
      <c r="MMU87" s="165"/>
      <c r="MMV87" s="165"/>
      <c r="MMW87" s="165"/>
      <c r="MMX87" s="165"/>
      <c r="MMY87" s="165"/>
      <c r="MMZ87" s="165"/>
      <c r="MNA87" s="165"/>
      <c r="MNB87" s="165"/>
      <c r="MNC87" s="165"/>
      <c r="MND87" s="165"/>
      <c r="MNE87" s="165"/>
      <c r="MNF87" s="165"/>
      <c r="MNG87" s="165"/>
      <c r="MNH87" s="165"/>
      <c r="MNI87" s="165"/>
      <c r="MNJ87" s="165"/>
      <c r="MNK87" s="165"/>
      <c r="MNL87" s="165"/>
      <c r="MNM87" s="165"/>
      <c r="MNN87" s="165"/>
      <c r="MNO87" s="165"/>
      <c r="MNP87" s="165"/>
      <c r="MNQ87" s="165"/>
      <c r="MNR87" s="165"/>
      <c r="MNS87" s="165"/>
      <c r="MNT87" s="165"/>
      <c r="MNU87" s="165"/>
      <c r="MNV87" s="165"/>
      <c r="MNW87" s="165"/>
      <c r="MNX87" s="165"/>
      <c r="MNY87" s="165"/>
      <c r="MNZ87" s="165"/>
      <c r="MOA87" s="165"/>
      <c r="MOB87" s="165"/>
      <c r="MOC87" s="165"/>
      <c r="MOD87" s="165"/>
      <c r="MOE87" s="165"/>
      <c r="MOF87" s="165"/>
      <c r="MOG87" s="165"/>
      <c r="MOH87" s="165"/>
      <c r="MOI87" s="165"/>
      <c r="MOJ87" s="165"/>
      <c r="MOK87" s="165"/>
      <c r="MOL87" s="165"/>
      <c r="MOM87" s="165"/>
      <c r="MON87" s="165"/>
      <c r="MOO87" s="165"/>
      <c r="MOP87" s="165"/>
      <c r="MOQ87" s="165"/>
      <c r="MOR87" s="165"/>
      <c r="MOS87" s="165"/>
      <c r="MOT87" s="165"/>
      <c r="MOU87" s="165"/>
      <c r="MOV87" s="165"/>
      <c r="MOW87" s="165"/>
      <c r="MOX87" s="165"/>
      <c r="MOY87" s="165"/>
      <c r="MOZ87" s="165"/>
      <c r="MPA87" s="165"/>
      <c r="MPB87" s="165"/>
      <c r="MPC87" s="165"/>
      <c r="MPD87" s="165"/>
      <c r="MPE87" s="165"/>
      <c r="MPF87" s="165"/>
      <c r="MPG87" s="165"/>
      <c r="MPH87" s="165"/>
      <c r="MPI87" s="165"/>
      <c r="MPJ87" s="165"/>
      <c r="MPK87" s="165"/>
      <c r="MPL87" s="165"/>
      <c r="MPM87" s="165"/>
      <c r="MPN87" s="165"/>
      <c r="MPO87" s="165"/>
      <c r="MPP87" s="165"/>
      <c r="MPQ87" s="165"/>
      <c r="MPR87" s="165"/>
      <c r="MPS87" s="165"/>
      <c r="MPT87" s="165"/>
      <c r="MPU87" s="165"/>
      <c r="MPV87" s="165"/>
      <c r="MPW87" s="165"/>
      <c r="MPX87" s="165"/>
      <c r="MPY87" s="165"/>
      <c r="MPZ87" s="165"/>
      <c r="MQA87" s="165"/>
      <c r="MQB87" s="165"/>
      <c r="MQC87" s="165"/>
      <c r="MQD87" s="165"/>
      <c r="MQE87" s="165"/>
      <c r="MQF87" s="165"/>
      <c r="MQG87" s="165"/>
      <c r="MQH87" s="165"/>
      <c r="MQI87" s="165"/>
      <c r="MQJ87" s="165"/>
      <c r="MQK87" s="165"/>
      <c r="MQL87" s="165"/>
      <c r="MQM87" s="165"/>
      <c r="MQN87" s="165"/>
      <c r="MQO87" s="165"/>
      <c r="MQP87" s="165"/>
      <c r="MQQ87" s="165"/>
      <c r="MQR87" s="165"/>
      <c r="MQS87" s="165"/>
      <c r="MQT87" s="165"/>
      <c r="MQU87" s="165"/>
      <c r="MQV87" s="165"/>
      <c r="MQW87" s="165"/>
      <c r="MQX87" s="165"/>
      <c r="MQY87" s="165"/>
      <c r="MQZ87" s="165"/>
      <c r="MRA87" s="165"/>
      <c r="MRB87" s="165"/>
      <c r="MRC87" s="165"/>
      <c r="MRD87" s="165"/>
      <c r="MRE87" s="165"/>
      <c r="MRF87" s="165"/>
      <c r="MRG87" s="165"/>
      <c r="MRH87" s="165"/>
      <c r="MRI87" s="165"/>
      <c r="MRJ87" s="165"/>
      <c r="MRK87" s="165"/>
      <c r="MRL87" s="165"/>
      <c r="MRM87" s="165"/>
      <c r="MRN87" s="165"/>
      <c r="MRO87" s="165"/>
      <c r="MRP87" s="165"/>
      <c r="MRQ87" s="165"/>
      <c r="MRR87" s="165"/>
      <c r="MRS87" s="165"/>
      <c r="MRT87" s="165"/>
      <c r="MRU87" s="165"/>
      <c r="MRV87" s="165"/>
      <c r="MRW87" s="165"/>
      <c r="MRX87" s="165"/>
      <c r="MRY87" s="165"/>
      <c r="MRZ87" s="165"/>
      <c r="MSA87" s="165"/>
      <c r="MSB87" s="165"/>
      <c r="MSC87" s="165"/>
      <c r="MSD87" s="165"/>
      <c r="MSE87" s="165"/>
      <c r="MSF87" s="165"/>
      <c r="MSG87" s="165"/>
      <c r="MSH87" s="165"/>
      <c r="MSI87" s="165"/>
      <c r="MSJ87" s="165"/>
      <c r="MSK87" s="165"/>
      <c r="MSL87" s="165"/>
      <c r="MSM87" s="165"/>
      <c r="MSN87" s="165"/>
      <c r="MSO87" s="165"/>
      <c r="MSP87" s="165"/>
      <c r="MSQ87" s="165"/>
      <c r="MSR87" s="165"/>
      <c r="MSS87" s="165"/>
      <c r="MST87" s="165"/>
      <c r="MSU87" s="165"/>
      <c r="MSV87" s="165"/>
      <c r="MSW87" s="165"/>
      <c r="MSX87" s="165"/>
      <c r="MSY87" s="165"/>
      <c r="MSZ87" s="165"/>
      <c r="MTA87" s="165"/>
      <c r="MTB87" s="165"/>
      <c r="MTC87" s="165"/>
      <c r="MTD87" s="165"/>
      <c r="MTE87" s="165"/>
      <c r="MTF87" s="165"/>
      <c r="MTG87" s="165"/>
      <c r="MTH87" s="165"/>
      <c r="MTI87" s="165"/>
      <c r="MTJ87" s="165"/>
      <c r="MTK87" s="165"/>
      <c r="MTL87" s="165"/>
      <c r="MTM87" s="165"/>
      <c r="MTN87" s="165"/>
      <c r="MTO87" s="165"/>
      <c r="MTP87" s="165"/>
      <c r="MTQ87" s="165"/>
      <c r="MTR87" s="165"/>
      <c r="MTS87" s="165"/>
      <c r="MTT87" s="165"/>
      <c r="MTU87" s="165"/>
      <c r="MTV87" s="165"/>
      <c r="MTW87" s="165"/>
      <c r="MTX87" s="165"/>
      <c r="MTY87" s="165"/>
      <c r="MTZ87" s="165"/>
      <c r="MUA87" s="165"/>
      <c r="MUB87" s="165"/>
      <c r="MUC87" s="165"/>
      <c r="MUD87" s="165"/>
      <c r="MUE87" s="165"/>
      <c r="MUF87" s="165"/>
      <c r="MUG87" s="165"/>
      <c r="MUH87" s="165"/>
      <c r="MUI87" s="165"/>
      <c r="MUJ87" s="165"/>
      <c r="MUK87" s="165"/>
      <c r="MUL87" s="165"/>
      <c r="MUM87" s="165"/>
      <c r="MUN87" s="165"/>
      <c r="MUO87" s="165"/>
      <c r="MUP87" s="165"/>
      <c r="MUQ87" s="165"/>
      <c r="MUR87" s="165"/>
      <c r="MUS87" s="165"/>
      <c r="MUT87" s="165"/>
      <c r="MUU87" s="165"/>
      <c r="MUV87" s="165"/>
      <c r="MUW87" s="165"/>
      <c r="MUX87" s="165"/>
      <c r="MUY87" s="165"/>
      <c r="MUZ87" s="165"/>
      <c r="MVA87" s="165"/>
      <c r="MVB87" s="165"/>
      <c r="MVC87" s="165"/>
      <c r="MVD87" s="165"/>
      <c r="MVE87" s="165"/>
      <c r="MVF87" s="165"/>
      <c r="MVG87" s="165"/>
      <c r="MVH87" s="165"/>
      <c r="MVI87" s="165"/>
      <c r="MVJ87" s="165"/>
      <c r="MVK87" s="165"/>
      <c r="MVL87" s="165"/>
      <c r="MVM87" s="165"/>
      <c r="MVN87" s="165"/>
      <c r="MVO87" s="165"/>
      <c r="MVP87" s="165"/>
      <c r="MVQ87" s="165"/>
      <c r="MVR87" s="165"/>
      <c r="MVS87" s="165"/>
      <c r="MVT87" s="165"/>
      <c r="MVU87" s="165"/>
      <c r="MVV87" s="165"/>
      <c r="MVW87" s="165"/>
      <c r="MVX87" s="165"/>
      <c r="MVY87" s="165"/>
      <c r="MVZ87" s="165"/>
      <c r="MWA87" s="165"/>
      <c r="MWB87" s="165"/>
      <c r="MWC87" s="165"/>
      <c r="MWD87" s="165"/>
      <c r="MWE87" s="165"/>
      <c r="MWF87" s="165"/>
      <c r="MWG87" s="165"/>
      <c r="MWH87" s="165"/>
      <c r="MWI87" s="165"/>
      <c r="MWJ87" s="165"/>
      <c r="MWK87" s="165"/>
      <c r="MWL87" s="165"/>
      <c r="MWM87" s="165"/>
      <c r="MWN87" s="165"/>
      <c r="MWO87" s="165"/>
      <c r="MWP87" s="165"/>
      <c r="MWQ87" s="165"/>
      <c r="MWR87" s="165"/>
      <c r="MWS87" s="165"/>
      <c r="MWT87" s="165"/>
      <c r="MWU87" s="165"/>
      <c r="MWV87" s="165"/>
      <c r="MWW87" s="165"/>
      <c r="MWX87" s="165"/>
      <c r="MWY87" s="165"/>
      <c r="MWZ87" s="165"/>
      <c r="MXA87" s="165"/>
      <c r="MXB87" s="165"/>
      <c r="MXC87" s="165"/>
      <c r="MXD87" s="165"/>
      <c r="MXE87" s="165"/>
      <c r="MXF87" s="165"/>
      <c r="MXG87" s="165"/>
      <c r="MXH87" s="165"/>
      <c r="MXI87" s="165"/>
      <c r="MXJ87" s="165"/>
      <c r="MXK87" s="165"/>
      <c r="MXL87" s="165"/>
      <c r="MXM87" s="165"/>
      <c r="MXN87" s="165"/>
      <c r="MXO87" s="165"/>
      <c r="MXP87" s="165"/>
      <c r="MXQ87" s="165"/>
      <c r="MXR87" s="165"/>
      <c r="MXS87" s="165"/>
      <c r="MXT87" s="165"/>
      <c r="MXU87" s="165"/>
      <c r="MXV87" s="165"/>
      <c r="MXW87" s="165"/>
      <c r="MXX87" s="165"/>
      <c r="MXY87" s="165"/>
      <c r="MXZ87" s="165"/>
      <c r="MYA87" s="165"/>
      <c r="MYB87" s="165"/>
      <c r="MYC87" s="165"/>
      <c r="MYD87" s="165"/>
      <c r="MYE87" s="165"/>
      <c r="MYF87" s="165"/>
      <c r="MYG87" s="165"/>
      <c r="MYH87" s="165"/>
      <c r="MYI87" s="165"/>
      <c r="MYJ87" s="165"/>
      <c r="MYK87" s="165"/>
      <c r="MYL87" s="165"/>
      <c r="MYM87" s="165"/>
      <c r="MYN87" s="165"/>
      <c r="MYO87" s="165"/>
      <c r="MYP87" s="165"/>
      <c r="MYQ87" s="165"/>
      <c r="MYR87" s="165"/>
      <c r="MYS87" s="165"/>
      <c r="MYT87" s="165"/>
      <c r="MYU87" s="165"/>
      <c r="MYV87" s="165"/>
      <c r="MYW87" s="165"/>
      <c r="MYX87" s="165"/>
      <c r="MYY87" s="165"/>
      <c r="MYZ87" s="165"/>
      <c r="MZA87" s="165"/>
      <c r="MZB87" s="165"/>
      <c r="MZC87" s="165"/>
      <c r="MZD87" s="165"/>
      <c r="MZE87" s="165"/>
      <c r="MZF87" s="165"/>
      <c r="MZG87" s="165"/>
      <c r="MZH87" s="165"/>
      <c r="MZI87" s="165"/>
      <c r="MZJ87" s="165"/>
      <c r="MZK87" s="165"/>
      <c r="MZL87" s="165"/>
      <c r="MZM87" s="165"/>
      <c r="MZN87" s="165"/>
      <c r="MZO87" s="165"/>
      <c r="MZP87" s="165"/>
      <c r="MZQ87" s="165"/>
      <c r="MZR87" s="165"/>
      <c r="MZS87" s="165"/>
      <c r="MZT87" s="165"/>
      <c r="MZU87" s="165"/>
      <c r="MZV87" s="165"/>
      <c r="MZW87" s="165"/>
      <c r="MZX87" s="165"/>
      <c r="MZY87" s="165"/>
      <c r="MZZ87" s="165"/>
      <c r="NAA87" s="165"/>
      <c r="NAB87" s="165"/>
      <c r="NAC87" s="165"/>
      <c r="NAD87" s="165"/>
      <c r="NAE87" s="165"/>
      <c r="NAF87" s="165"/>
      <c r="NAG87" s="165"/>
      <c r="NAH87" s="165"/>
      <c r="NAI87" s="165"/>
      <c r="NAJ87" s="165"/>
      <c r="NAK87" s="165"/>
      <c r="NAL87" s="165"/>
      <c r="NAM87" s="165"/>
      <c r="NAN87" s="165"/>
      <c r="NAO87" s="165"/>
      <c r="NAP87" s="165"/>
      <c r="NAQ87" s="165"/>
      <c r="NAR87" s="165"/>
      <c r="NAS87" s="165"/>
      <c r="NAT87" s="165"/>
      <c r="NAU87" s="165"/>
      <c r="NAV87" s="165"/>
      <c r="NAW87" s="165"/>
      <c r="NAX87" s="165"/>
      <c r="NAY87" s="165"/>
      <c r="NAZ87" s="165"/>
      <c r="NBA87" s="165"/>
      <c r="NBB87" s="165"/>
      <c r="NBC87" s="165"/>
      <c r="NBD87" s="165"/>
      <c r="NBE87" s="165"/>
      <c r="NBF87" s="165"/>
      <c r="NBG87" s="165"/>
      <c r="NBH87" s="165"/>
      <c r="NBI87" s="165"/>
      <c r="NBJ87" s="165"/>
      <c r="NBK87" s="165"/>
      <c r="NBL87" s="165"/>
      <c r="NBM87" s="165"/>
      <c r="NBN87" s="165"/>
      <c r="NBO87" s="165"/>
      <c r="NBP87" s="165"/>
      <c r="NBQ87" s="165"/>
      <c r="NBR87" s="165"/>
      <c r="NBS87" s="165"/>
      <c r="NBT87" s="165"/>
      <c r="NBU87" s="165"/>
      <c r="NBV87" s="165"/>
      <c r="NBW87" s="165"/>
      <c r="NBX87" s="165"/>
      <c r="NBY87" s="165"/>
      <c r="NBZ87" s="165"/>
      <c r="NCA87" s="165"/>
      <c r="NCB87" s="165"/>
      <c r="NCC87" s="165"/>
      <c r="NCD87" s="165"/>
      <c r="NCE87" s="165"/>
      <c r="NCF87" s="165"/>
      <c r="NCG87" s="165"/>
      <c r="NCH87" s="165"/>
      <c r="NCI87" s="165"/>
      <c r="NCJ87" s="165"/>
      <c r="NCK87" s="165"/>
      <c r="NCL87" s="165"/>
      <c r="NCM87" s="165"/>
      <c r="NCN87" s="165"/>
      <c r="NCO87" s="165"/>
      <c r="NCP87" s="165"/>
      <c r="NCQ87" s="165"/>
      <c r="NCR87" s="165"/>
      <c r="NCS87" s="165"/>
      <c r="NCT87" s="165"/>
      <c r="NCU87" s="165"/>
      <c r="NCV87" s="165"/>
      <c r="NCW87" s="165"/>
      <c r="NCX87" s="165"/>
      <c r="NCY87" s="165"/>
      <c r="NCZ87" s="165"/>
      <c r="NDA87" s="165"/>
      <c r="NDB87" s="165"/>
      <c r="NDC87" s="165"/>
      <c r="NDD87" s="165"/>
      <c r="NDE87" s="165"/>
      <c r="NDF87" s="165"/>
      <c r="NDG87" s="165"/>
      <c r="NDH87" s="165"/>
      <c r="NDI87" s="165"/>
      <c r="NDJ87" s="165"/>
      <c r="NDK87" s="165"/>
      <c r="NDL87" s="165"/>
      <c r="NDM87" s="165"/>
      <c r="NDN87" s="165"/>
      <c r="NDO87" s="165"/>
      <c r="NDP87" s="165"/>
      <c r="NDQ87" s="165"/>
      <c r="NDR87" s="165"/>
      <c r="NDS87" s="165"/>
      <c r="NDT87" s="165"/>
      <c r="NDU87" s="165"/>
      <c r="NDV87" s="165"/>
      <c r="NDW87" s="165"/>
      <c r="NDX87" s="165"/>
      <c r="NDY87" s="165"/>
      <c r="NDZ87" s="165"/>
      <c r="NEA87" s="165"/>
      <c r="NEB87" s="165"/>
      <c r="NEC87" s="165"/>
      <c r="NED87" s="165"/>
      <c r="NEE87" s="165"/>
      <c r="NEF87" s="165"/>
      <c r="NEG87" s="165"/>
      <c r="NEH87" s="165"/>
      <c r="NEI87" s="165"/>
      <c r="NEJ87" s="165"/>
      <c r="NEK87" s="165"/>
      <c r="NEL87" s="165"/>
      <c r="NEM87" s="165"/>
      <c r="NEN87" s="165"/>
      <c r="NEO87" s="165"/>
      <c r="NEP87" s="165"/>
      <c r="NEQ87" s="165"/>
      <c r="NER87" s="165"/>
      <c r="NES87" s="165"/>
      <c r="NET87" s="165"/>
      <c r="NEU87" s="165"/>
      <c r="NEV87" s="165"/>
      <c r="NEW87" s="165"/>
      <c r="NEX87" s="165"/>
      <c r="NEY87" s="165"/>
      <c r="NEZ87" s="165"/>
      <c r="NFA87" s="165"/>
      <c r="NFB87" s="165"/>
      <c r="NFC87" s="165"/>
      <c r="NFD87" s="165"/>
      <c r="NFE87" s="165"/>
      <c r="NFF87" s="165"/>
      <c r="NFG87" s="165"/>
      <c r="NFH87" s="165"/>
      <c r="NFI87" s="165"/>
      <c r="NFJ87" s="165"/>
      <c r="NFK87" s="165"/>
      <c r="NFL87" s="165"/>
      <c r="NFM87" s="165"/>
      <c r="NFN87" s="165"/>
      <c r="NFO87" s="165"/>
      <c r="NFP87" s="165"/>
      <c r="NFQ87" s="165"/>
      <c r="NFR87" s="165"/>
      <c r="NFS87" s="165"/>
      <c r="NFT87" s="165"/>
      <c r="NFU87" s="165"/>
      <c r="NFV87" s="165"/>
      <c r="NFW87" s="165"/>
      <c r="NFX87" s="165"/>
      <c r="NFY87" s="165"/>
      <c r="NFZ87" s="165"/>
      <c r="NGA87" s="165"/>
      <c r="NGB87" s="165"/>
      <c r="NGC87" s="165"/>
      <c r="NGD87" s="165"/>
      <c r="NGE87" s="165"/>
      <c r="NGF87" s="165"/>
      <c r="NGG87" s="165"/>
      <c r="NGH87" s="165"/>
      <c r="NGI87" s="165"/>
      <c r="NGJ87" s="165"/>
      <c r="NGK87" s="165"/>
      <c r="NGL87" s="165"/>
      <c r="NGM87" s="165"/>
      <c r="NGN87" s="165"/>
      <c r="NGO87" s="165"/>
      <c r="NGP87" s="165"/>
      <c r="NGQ87" s="165"/>
      <c r="NGR87" s="165"/>
      <c r="NGS87" s="165"/>
      <c r="NGT87" s="165"/>
      <c r="NGU87" s="165"/>
      <c r="NGV87" s="165"/>
      <c r="NGW87" s="165"/>
      <c r="NGX87" s="165"/>
      <c r="NGY87" s="165"/>
      <c r="NGZ87" s="165"/>
      <c r="NHA87" s="165"/>
      <c r="NHB87" s="165"/>
      <c r="NHC87" s="165"/>
      <c r="NHD87" s="165"/>
      <c r="NHE87" s="165"/>
      <c r="NHF87" s="165"/>
      <c r="NHG87" s="165"/>
      <c r="NHH87" s="165"/>
      <c r="NHI87" s="165"/>
      <c r="NHJ87" s="165"/>
      <c r="NHK87" s="165"/>
      <c r="NHL87" s="165"/>
      <c r="NHM87" s="165"/>
      <c r="NHN87" s="165"/>
      <c r="NHO87" s="165"/>
      <c r="NHP87" s="165"/>
      <c r="NHQ87" s="165"/>
      <c r="NHR87" s="165"/>
      <c r="NHS87" s="165"/>
      <c r="NHT87" s="165"/>
      <c r="NHU87" s="165"/>
      <c r="NHV87" s="165"/>
      <c r="NHW87" s="165"/>
      <c r="NHX87" s="165"/>
      <c r="NHY87" s="165"/>
      <c r="NHZ87" s="165"/>
      <c r="NIA87" s="165"/>
      <c r="NIB87" s="165"/>
      <c r="NIC87" s="165"/>
      <c r="NID87" s="165"/>
      <c r="NIE87" s="165"/>
      <c r="NIF87" s="165"/>
      <c r="NIG87" s="165"/>
      <c r="NIH87" s="165"/>
      <c r="NII87" s="165"/>
      <c r="NIJ87" s="165"/>
      <c r="NIK87" s="165"/>
      <c r="NIL87" s="165"/>
      <c r="NIM87" s="165"/>
      <c r="NIN87" s="165"/>
      <c r="NIO87" s="165"/>
      <c r="NIP87" s="165"/>
      <c r="NIQ87" s="165"/>
      <c r="NIR87" s="165"/>
      <c r="NIS87" s="165"/>
      <c r="NIT87" s="165"/>
      <c r="NIU87" s="165"/>
      <c r="NIV87" s="165"/>
      <c r="NIW87" s="165"/>
      <c r="NIX87" s="165"/>
      <c r="NIY87" s="165"/>
      <c r="NIZ87" s="165"/>
      <c r="NJA87" s="165"/>
      <c r="NJB87" s="165"/>
      <c r="NJC87" s="165"/>
      <c r="NJD87" s="165"/>
      <c r="NJE87" s="165"/>
      <c r="NJF87" s="165"/>
      <c r="NJG87" s="165"/>
      <c r="NJH87" s="165"/>
      <c r="NJI87" s="165"/>
      <c r="NJJ87" s="165"/>
      <c r="NJK87" s="165"/>
      <c r="NJL87" s="165"/>
      <c r="NJM87" s="165"/>
      <c r="NJN87" s="165"/>
      <c r="NJO87" s="165"/>
      <c r="NJP87" s="165"/>
      <c r="NJQ87" s="165"/>
      <c r="NJR87" s="165"/>
      <c r="NJS87" s="165"/>
      <c r="NJT87" s="165"/>
      <c r="NJU87" s="165"/>
      <c r="NJV87" s="165"/>
      <c r="NJW87" s="165"/>
      <c r="NJX87" s="165"/>
      <c r="NJY87" s="165"/>
      <c r="NJZ87" s="165"/>
      <c r="NKA87" s="165"/>
      <c r="NKB87" s="165"/>
      <c r="NKC87" s="165"/>
      <c r="NKD87" s="165"/>
      <c r="NKE87" s="165"/>
      <c r="NKF87" s="165"/>
      <c r="NKG87" s="165"/>
      <c r="NKH87" s="165"/>
      <c r="NKI87" s="165"/>
      <c r="NKJ87" s="165"/>
      <c r="NKK87" s="165"/>
      <c r="NKL87" s="165"/>
      <c r="NKM87" s="165"/>
      <c r="NKN87" s="165"/>
      <c r="NKO87" s="165"/>
      <c r="NKP87" s="165"/>
      <c r="NKQ87" s="165"/>
      <c r="NKR87" s="165"/>
      <c r="NKS87" s="165"/>
      <c r="NKT87" s="165"/>
      <c r="NKU87" s="165"/>
      <c r="NKV87" s="165"/>
      <c r="NKW87" s="165"/>
      <c r="NKX87" s="165"/>
      <c r="NKY87" s="165"/>
      <c r="NKZ87" s="165"/>
      <c r="NLA87" s="165"/>
      <c r="NLB87" s="165"/>
      <c r="NLC87" s="165"/>
      <c r="NLD87" s="165"/>
      <c r="NLE87" s="165"/>
      <c r="NLF87" s="165"/>
      <c r="NLG87" s="165"/>
      <c r="NLH87" s="165"/>
      <c r="NLI87" s="165"/>
      <c r="NLJ87" s="165"/>
      <c r="NLK87" s="165"/>
      <c r="NLL87" s="165"/>
      <c r="NLM87" s="165"/>
      <c r="NLN87" s="165"/>
      <c r="NLO87" s="165"/>
      <c r="NLP87" s="165"/>
      <c r="NLQ87" s="165"/>
      <c r="NLR87" s="165"/>
      <c r="NLS87" s="165"/>
      <c r="NLT87" s="165"/>
      <c r="NLU87" s="165"/>
      <c r="NLV87" s="165"/>
      <c r="NLW87" s="165"/>
      <c r="NLX87" s="165"/>
      <c r="NLY87" s="165"/>
      <c r="NLZ87" s="165"/>
      <c r="NMA87" s="165"/>
      <c r="NMB87" s="165"/>
      <c r="NMC87" s="165"/>
      <c r="NMD87" s="165"/>
      <c r="NME87" s="165"/>
      <c r="NMF87" s="165"/>
      <c r="NMG87" s="165"/>
      <c r="NMH87" s="165"/>
      <c r="NMI87" s="165"/>
      <c r="NMJ87" s="165"/>
      <c r="NMK87" s="165"/>
      <c r="NML87" s="165"/>
      <c r="NMM87" s="165"/>
      <c r="NMN87" s="165"/>
      <c r="NMO87" s="165"/>
      <c r="NMP87" s="165"/>
      <c r="NMQ87" s="165"/>
      <c r="NMR87" s="165"/>
      <c r="NMS87" s="165"/>
      <c r="NMT87" s="165"/>
      <c r="NMU87" s="165"/>
      <c r="NMV87" s="165"/>
      <c r="NMW87" s="165"/>
      <c r="NMX87" s="165"/>
      <c r="NMY87" s="165"/>
      <c r="NMZ87" s="165"/>
      <c r="NNA87" s="165"/>
      <c r="NNB87" s="165"/>
      <c r="NNC87" s="165"/>
      <c r="NND87" s="165"/>
      <c r="NNE87" s="165"/>
      <c r="NNF87" s="165"/>
      <c r="NNG87" s="165"/>
      <c r="NNH87" s="165"/>
      <c r="NNI87" s="165"/>
      <c r="NNJ87" s="165"/>
      <c r="NNK87" s="165"/>
      <c r="NNL87" s="165"/>
      <c r="NNM87" s="165"/>
      <c r="NNN87" s="165"/>
      <c r="NNO87" s="165"/>
      <c r="NNP87" s="165"/>
      <c r="NNQ87" s="165"/>
      <c r="NNR87" s="165"/>
      <c r="NNS87" s="165"/>
      <c r="NNT87" s="165"/>
      <c r="NNU87" s="165"/>
      <c r="NNV87" s="165"/>
      <c r="NNW87" s="165"/>
      <c r="NNX87" s="165"/>
      <c r="NNY87" s="165"/>
      <c r="NNZ87" s="165"/>
      <c r="NOA87" s="165"/>
      <c r="NOB87" s="165"/>
      <c r="NOC87" s="165"/>
      <c r="NOD87" s="165"/>
      <c r="NOE87" s="165"/>
      <c r="NOF87" s="165"/>
      <c r="NOG87" s="165"/>
      <c r="NOH87" s="165"/>
      <c r="NOI87" s="165"/>
      <c r="NOJ87" s="165"/>
      <c r="NOK87" s="165"/>
      <c r="NOL87" s="165"/>
      <c r="NOM87" s="165"/>
      <c r="NON87" s="165"/>
      <c r="NOO87" s="165"/>
      <c r="NOP87" s="165"/>
      <c r="NOQ87" s="165"/>
      <c r="NOR87" s="165"/>
      <c r="NOS87" s="165"/>
      <c r="NOT87" s="165"/>
      <c r="NOU87" s="165"/>
      <c r="NOV87" s="165"/>
      <c r="NOW87" s="165"/>
      <c r="NOX87" s="165"/>
      <c r="NOY87" s="165"/>
      <c r="NOZ87" s="165"/>
      <c r="NPA87" s="165"/>
      <c r="NPB87" s="165"/>
      <c r="NPC87" s="165"/>
      <c r="NPD87" s="165"/>
      <c r="NPE87" s="165"/>
      <c r="NPF87" s="165"/>
      <c r="NPG87" s="165"/>
      <c r="NPH87" s="165"/>
      <c r="NPI87" s="165"/>
      <c r="NPJ87" s="165"/>
      <c r="NPK87" s="165"/>
      <c r="NPL87" s="165"/>
      <c r="NPM87" s="165"/>
      <c r="NPN87" s="165"/>
      <c r="NPO87" s="165"/>
      <c r="NPP87" s="165"/>
      <c r="NPQ87" s="165"/>
      <c r="NPR87" s="165"/>
      <c r="NPS87" s="165"/>
      <c r="NPT87" s="165"/>
      <c r="NPU87" s="165"/>
      <c r="NPV87" s="165"/>
      <c r="NPW87" s="165"/>
      <c r="NPX87" s="165"/>
      <c r="NPY87" s="165"/>
      <c r="NPZ87" s="165"/>
      <c r="NQA87" s="165"/>
      <c r="NQB87" s="165"/>
      <c r="NQC87" s="165"/>
      <c r="NQD87" s="165"/>
      <c r="NQE87" s="165"/>
      <c r="NQF87" s="165"/>
      <c r="NQG87" s="165"/>
      <c r="NQH87" s="165"/>
      <c r="NQI87" s="165"/>
      <c r="NQJ87" s="165"/>
      <c r="NQK87" s="165"/>
      <c r="NQL87" s="165"/>
      <c r="NQM87" s="165"/>
      <c r="NQN87" s="165"/>
      <c r="NQO87" s="165"/>
      <c r="NQP87" s="165"/>
      <c r="NQQ87" s="165"/>
      <c r="NQR87" s="165"/>
      <c r="NQS87" s="165"/>
      <c r="NQT87" s="165"/>
      <c r="NQU87" s="165"/>
      <c r="NQV87" s="165"/>
      <c r="NQW87" s="165"/>
      <c r="NQX87" s="165"/>
      <c r="NQY87" s="165"/>
      <c r="NQZ87" s="165"/>
      <c r="NRA87" s="165"/>
      <c r="NRB87" s="165"/>
      <c r="NRC87" s="165"/>
      <c r="NRD87" s="165"/>
      <c r="NRE87" s="165"/>
      <c r="NRF87" s="165"/>
      <c r="NRG87" s="165"/>
      <c r="NRH87" s="165"/>
      <c r="NRI87" s="165"/>
      <c r="NRJ87" s="165"/>
      <c r="NRK87" s="165"/>
      <c r="NRL87" s="165"/>
      <c r="NRM87" s="165"/>
      <c r="NRN87" s="165"/>
      <c r="NRO87" s="165"/>
      <c r="NRP87" s="165"/>
      <c r="NRQ87" s="165"/>
      <c r="NRR87" s="165"/>
      <c r="NRS87" s="165"/>
      <c r="NRT87" s="165"/>
      <c r="NRU87" s="165"/>
      <c r="NRV87" s="165"/>
      <c r="NRW87" s="165"/>
      <c r="NRX87" s="165"/>
      <c r="NRY87" s="165"/>
      <c r="NRZ87" s="165"/>
      <c r="NSA87" s="165"/>
      <c r="NSB87" s="165"/>
      <c r="NSC87" s="165"/>
      <c r="NSD87" s="165"/>
      <c r="NSE87" s="165"/>
      <c r="NSF87" s="165"/>
      <c r="NSG87" s="165"/>
      <c r="NSH87" s="165"/>
      <c r="NSI87" s="165"/>
      <c r="NSJ87" s="165"/>
      <c r="NSK87" s="165"/>
      <c r="NSL87" s="165"/>
      <c r="NSM87" s="165"/>
      <c r="NSN87" s="165"/>
      <c r="NSO87" s="165"/>
      <c r="NSP87" s="165"/>
      <c r="NSQ87" s="165"/>
      <c r="NSR87" s="165"/>
      <c r="NSS87" s="165"/>
      <c r="NST87" s="165"/>
      <c r="NSU87" s="165"/>
      <c r="NSV87" s="165"/>
      <c r="NSW87" s="165"/>
      <c r="NSX87" s="165"/>
      <c r="NSY87" s="165"/>
      <c r="NSZ87" s="165"/>
      <c r="NTA87" s="165"/>
      <c r="NTB87" s="165"/>
      <c r="NTC87" s="165"/>
      <c r="NTD87" s="165"/>
      <c r="NTE87" s="165"/>
      <c r="NTF87" s="165"/>
      <c r="NTG87" s="165"/>
      <c r="NTH87" s="165"/>
      <c r="NTI87" s="165"/>
      <c r="NTJ87" s="165"/>
      <c r="NTK87" s="165"/>
      <c r="NTL87" s="165"/>
      <c r="NTM87" s="165"/>
      <c r="NTN87" s="165"/>
      <c r="NTO87" s="165"/>
      <c r="NTP87" s="165"/>
      <c r="NTQ87" s="165"/>
      <c r="NTR87" s="165"/>
      <c r="NTS87" s="165"/>
      <c r="NTT87" s="165"/>
      <c r="NTU87" s="165"/>
      <c r="NTV87" s="165"/>
      <c r="NTW87" s="165"/>
      <c r="NTX87" s="165"/>
      <c r="NTY87" s="165"/>
      <c r="NTZ87" s="165"/>
      <c r="NUA87" s="165"/>
      <c r="NUB87" s="165"/>
      <c r="NUC87" s="165"/>
      <c r="NUD87" s="165"/>
      <c r="NUE87" s="165"/>
      <c r="NUF87" s="165"/>
      <c r="NUG87" s="165"/>
      <c r="NUH87" s="165"/>
      <c r="NUI87" s="165"/>
      <c r="NUJ87" s="165"/>
      <c r="NUK87" s="165"/>
      <c r="NUL87" s="165"/>
      <c r="NUM87" s="165"/>
      <c r="NUN87" s="165"/>
      <c r="NUO87" s="165"/>
      <c r="NUP87" s="165"/>
      <c r="NUQ87" s="165"/>
      <c r="NUR87" s="165"/>
      <c r="NUS87" s="165"/>
      <c r="NUT87" s="165"/>
      <c r="NUU87" s="165"/>
      <c r="NUV87" s="165"/>
      <c r="NUW87" s="165"/>
      <c r="NUX87" s="165"/>
      <c r="NUY87" s="165"/>
      <c r="NUZ87" s="165"/>
      <c r="NVA87" s="165"/>
      <c r="NVB87" s="165"/>
      <c r="NVC87" s="165"/>
      <c r="NVD87" s="165"/>
      <c r="NVE87" s="165"/>
      <c r="NVF87" s="165"/>
      <c r="NVG87" s="165"/>
      <c r="NVH87" s="165"/>
      <c r="NVI87" s="165"/>
      <c r="NVJ87" s="165"/>
      <c r="NVK87" s="165"/>
      <c r="NVL87" s="165"/>
      <c r="NVM87" s="165"/>
      <c r="NVN87" s="165"/>
      <c r="NVO87" s="165"/>
      <c r="NVP87" s="165"/>
      <c r="NVQ87" s="165"/>
      <c r="NVR87" s="165"/>
      <c r="NVS87" s="165"/>
      <c r="NVT87" s="165"/>
      <c r="NVU87" s="165"/>
      <c r="NVV87" s="165"/>
      <c r="NVW87" s="165"/>
      <c r="NVX87" s="165"/>
      <c r="NVY87" s="165"/>
      <c r="NVZ87" s="165"/>
      <c r="NWA87" s="165"/>
      <c r="NWB87" s="165"/>
      <c r="NWC87" s="165"/>
      <c r="NWD87" s="165"/>
      <c r="NWE87" s="165"/>
      <c r="NWF87" s="165"/>
      <c r="NWG87" s="165"/>
      <c r="NWH87" s="165"/>
      <c r="NWI87" s="165"/>
      <c r="NWJ87" s="165"/>
      <c r="NWK87" s="165"/>
      <c r="NWL87" s="165"/>
      <c r="NWM87" s="165"/>
      <c r="NWN87" s="165"/>
      <c r="NWO87" s="165"/>
      <c r="NWP87" s="165"/>
      <c r="NWQ87" s="165"/>
      <c r="NWR87" s="165"/>
      <c r="NWS87" s="165"/>
      <c r="NWT87" s="165"/>
      <c r="NWU87" s="165"/>
      <c r="NWV87" s="165"/>
      <c r="NWW87" s="165"/>
      <c r="NWX87" s="165"/>
      <c r="NWY87" s="165"/>
      <c r="NWZ87" s="165"/>
      <c r="NXA87" s="165"/>
      <c r="NXB87" s="165"/>
      <c r="NXC87" s="165"/>
      <c r="NXD87" s="165"/>
      <c r="NXE87" s="165"/>
      <c r="NXF87" s="165"/>
      <c r="NXG87" s="165"/>
      <c r="NXH87" s="165"/>
      <c r="NXI87" s="165"/>
      <c r="NXJ87" s="165"/>
      <c r="NXK87" s="165"/>
      <c r="NXL87" s="165"/>
      <c r="NXM87" s="165"/>
      <c r="NXN87" s="165"/>
      <c r="NXO87" s="165"/>
      <c r="NXP87" s="165"/>
      <c r="NXQ87" s="165"/>
      <c r="NXR87" s="165"/>
      <c r="NXS87" s="165"/>
      <c r="NXT87" s="165"/>
      <c r="NXU87" s="165"/>
      <c r="NXV87" s="165"/>
      <c r="NXW87" s="165"/>
      <c r="NXX87" s="165"/>
      <c r="NXY87" s="165"/>
      <c r="NXZ87" s="165"/>
      <c r="NYA87" s="165"/>
      <c r="NYB87" s="165"/>
      <c r="NYC87" s="165"/>
      <c r="NYD87" s="165"/>
      <c r="NYE87" s="165"/>
      <c r="NYF87" s="165"/>
      <c r="NYG87" s="165"/>
      <c r="NYH87" s="165"/>
      <c r="NYI87" s="165"/>
      <c r="NYJ87" s="165"/>
      <c r="NYK87" s="165"/>
      <c r="NYL87" s="165"/>
      <c r="NYM87" s="165"/>
      <c r="NYN87" s="165"/>
      <c r="NYO87" s="165"/>
      <c r="NYP87" s="165"/>
      <c r="NYQ87" s="165"/>
      <c r="NYR87" s="165"/>
      <c r="NYS87" s="165"/>
      <c r="NYT87" s="165"/>
      <c r="NYU87" s="165"/>
      <c r="NYV87" s="165"/>
      <c r="NYW87" s="165"/>
      <c r="NYX87" s="165"/>
      <c r="NYY87" s="165"/>
      <c r="NYZ87" s="165"/>
      <c r="NZA87" s="165"/>
      <c r="NZB87" s="165"/>
      <c r="NZC87" s="165"/>
      <c r="NZD87" s="165"/>
      <c r="NZE87" s="165"/>
      <c r="NZF87" s="165"/>
      <c r="NZG87" s="165"/>
      <c r="NZH87" s="165"/>
      <c r="NZI87" s="165"/>
      <c r="NZJ87" s="165"/>
      <c r="NZK87" s="165"/>
      <c r="NZL87" s="165"/>
      <c r="NZM87" s="165"/>
      <c r="NZN87" s="165"/>
      <c r="NZO87" s="165"/>
      <c r="NZP87" s="165"/>
      <c r="NZQ87" s="165"/>
      <c r="NZR87" s="165"/>
      <c r="NZS87" s="165"/>
      <c r="NZT87" s="165"/>
      <c r="NZU87" s="165"/>
      <c r="NZV87" s="165"/>
      <c r="NZW87" s="165"/>
      <c r="NZX87" s="165"/>
      <c r="NZY87" s="165"/>
      <c r="NZZ87" s="165"/>
      <c r="OAA87" s="165"/>
      <c r="OAB87" s="165"/>
      <c r="OAC87" s="165"/>
      <c r="OAD87" s="165"/>
      <c r="OAE87" s="165"/>
      <c r="OAF87" s="165"/>
      <c r="OAG87" s="165"/>
      <c r="OAH87" s="165"/>
      <c r="OAI87" s="165"/>
      <c r="OAJ87" s="165"/>
      <c r="OAK87" s="165"/>
      <c r="OAL87" s="165"/>
      <c r="OAM87" s="165"/>
      <c r="OAN87" s="165"/>
      <c r="OAO87" s="165"/>
      <c r="OAP87" s="165"/>
      <c r="OAQ87" s="165"/>
      <c r="OAR87" s="165"/>
      <c r="OAS87" s="165"/>
      <c r="OAT87" s="165"/>
      <c r="OAU87" s="165"/>
      <c r="OAV87" s="165"/>
      <c r="OAW87" s="165"/>
      <c r="OAX87" s="165"/>
      <c r="OAY87" s="165"/>
      <c r="OAZ87" s="165"/>
      <c r="OBA87" s="165"/>
      <c r="OBB87" s="165"/>
      <c r="OBC87" s="165"/>
      <c r="OBD87" s="165"/>
      <c r="OBE87" s="165"/>
      <c r="OBF87" s="165"/>
      <c r="OBG87" s="165"/>
      <c r="OBH87" s="165"/>
      <c r="OBI87" s="165"/>
      <c r="OBJ87" s="165"/>
      <c r="OBK87" s="165"/>
      <c r="OBL87" s="165"/>
      <c r="OBM87" s="165"/>
      <c r="OBN87" s="165"/>
      <c r="OBO87" s="165"/>
      <c r="OBP87" s="165"/>
      <c r="OBQ87" s="165"/>
      <c r="OBR87" s="165"/>
      <c r="OBS87" s="165"/>
      <c r="OBT87" s="165"/>
      <c r="OBU87" s="165"/>
      <c r="OBV87" s="165"/>
      <c r="OBW87" s="165"/>
      <c r="OBX87" s="165"/>
      <c r="OBY87" s="165"/>
      <c r="OBZ87" s="165"/>
      <c r="OCA87" s="165"/>
      <c r="OCB87" s="165"/>
      <c r="OCC87" s="165"/>
      <c r="OCD87" s="165"/>
      <c r="OCE87" s="165"/>
      <c r="OCF87" s="165"/>
      <c r="OCG87" s="165"/>
      <c r="OCH87" s="165"/>
      <c r="OCI87" s="165"/>
      <c r="OCJ87" s="165"/>
      <c r="OCK87" s="165"/>
      <c r="OCL87" s="165"/>
      <c r="OCM87" s="165"/>
      <c r="OCN87" s="165"/>
      <c r="OCO87" s="165"/>
      <c r="OCP87" s="165"/>
      <c r="OCQ87" s="165"/>
      <c r="OCR87" s="165"/>
      <c r="OCS87" s="165"/>
      <c r="OCT87" s="165"/>
      <c r="OCU87" s="165"/>
      <c r="OCV87" s="165"/>
      <c r="OCW87" s="165"/>
      <c r="OCX87" s="165"/>
      <c r="OCY87" s="165"/>
      <c r="OCZ87" s="165"/>
      <c r="ODA87" s="165"/>
      <c r="ODB87" s="165"/>
      <c r="ODC87" s="165"/>
      <c r="ODD87" s="165"/>
      <c r="ODE87" s="165"/>
      <c r="ODF87" s="165"/>
      <c r="ODG87" s="165"/>
      <c r="ODH87" s="165"/>
      <c r="ODI87" s="165"/>
      <c r="ODJ87" s="165"/>
      <c r="ODK87" s="165"/>
      <c r="ODL87" s="165"/>
      <c r="ODM87" s="165"/>
      <c r="ODN87" s="165"/>
      <c r="ODO87" s="165"/>
      <c r="ODP87" s="165"/>
      <c r="ODQ87" s="165"/>
      <c r="ODR87" s="165"/>
      <c r="ODS87" s="165"/>
      <c r="ODT87" s="165"/>
      <c r="ODU87" s="165"/>
      <c r="ODV87" s="165"/>
      <c r="ODW87" s="165"/>
      <c r="ODX87" s="165"/>
      <c r="ODY87" s="165"/>
      <c r="ODZ87" s="165"/>
      <c r="OEA87" s="165"/>
      <c r="OEB87" s="165"/>
      <c r="OEC87" s="165"/>
      <c r="OED87" s="165"/>
      <c r="OEE87" s="165"/>
      <c r="OEF87" s="165"/>
      <c r="OEG87" s="165"/>
      <c r="OEH87" s="165"/>
      <c r="OEI87" s="165"/>
      <c r="OEJ87" s="165"/>
      <c r="OEK87" s="165"/>
      <c r="OEL87" s="165"/>
      <c r="OEM87" s="165"/>
      <c r="OEN87" s="165"/>
      <c r="OEO87" s="165"/>
      <c r="OEP87" s="165"/>
      <c r="OEQ87" s="165"/>
      <c r="OER87" s="165"/>
      <c r="OES87" s="165"/>
      <c r="OET87" s="165"/>
      <c r="OEU87" s="165"/>
      <c r="OEV87" s="165"/>
      <c r="OEW87" s="165"/>
      <c r="OEX87" s="165"/>
      <c r="OEY87" s="165"/>
      <c r="OEZ87" s="165"/>
      <c r="OFA87" s="165"/>
      <c r="OFB87" s="165"/>
      <c r="OFC87" s="165"/>
      <c r="OFD87" s="165"/>
      <c r="OFE87" s="165"/>
      <c r="OFF87" s="165"/>
      <c r="OFG87" s="165"/>
      <c r="OFH87" s="165"/>
      <c r="OFI87" s="165"/>
      <c r="OFJ87" s="165"/>
      <c r="OFK87" s="165"/>
      <c r="OFL87" s="165"/>
      <c r="OFM87" s="165"/>
      <c r="OFN87" s="165"/>
      <c r="OFO87" s="165"/>
      <c r="OFP87" s="165"/>
      <c r="OFQ87" s="165"/>
      <c r="OFR87" s="165"/>
      <c r="OFS87" s="165"/>
      <c r="OFT87" s="165"/>
      <c r="OFU87" s="165"/>
      <c r="OFV87" s="165"/>
      <c r="OFW87" s="165"/>
      <c r="OFX87" s="165"/>
      <c r="OFY87" s="165"/>
      <c r="OFZ87" s="165"/>
      <c r="OGA87" s="165"/>
      <c r="OGB87" s="165"/>
      <c r="OGC87" s="165"/>
      <c r="OGD87" s="165"/>
      <c r="OGE87" s="165"/>
      <c r="OGF87" s="165"/>
      <c r="OGG87" s="165"/>
      <c r="OGH87" s="165"/>
      <c r="OGI87" s="165"/>
      <c r="OGJ87" s="165"/>
      <c r="OGK87" s="165"/>
      <c r="OGL87" s="165"/>
      <c r="OGM87" s="165"/>
      <c r="OGN87" s="165"/>
      <c r="OGO87" s="165"/>
      <c r="OGP87" s="165"/>
      <c r="OGQ87" s="165"/>
      <c r="OGR87" s="165"/>
      <c r="OGS87" s="165"/>
      <c r="OGT87" s="165"/>
      <c r="OGU87" s="165"/>
      <c r="OGV87" s="165"/>
      <c r="OGW87" s="165"/>
      <c r="OGX87" s="165"/>
      <c r="OGY87" s="165"/>
      <c r="OGZ87" s="165"/>
      <c r="OHA87" s="165"/>
      <c r="OHB87" s="165"/>
      <c r="OHC87" s="165"/>
      <c r="OHD87" s="165"/>
      <c r="OHE87" s="165"/>
      <c r="OHF87" s="165"/>
      <c r="OHG87" s="165"/>
      <c r="OHH87" s="165"/>
      <c r="OHI87" s="165"/>
      <c r="OHJ87" s="165"/>
      <c r="OHK87" s="165"/>
      <c r="OHL87" s="165"/>
      <c r="OHM87" s="165"/>
      <c r="OHN87" s="165"/>
      <c r="OHO87" s="165"/>
      <c r="OHP87" s="165"/>
      <c r="OHQ87" s="165"/>
      <c r="OHR87" s="165"/>
      <c r="OHS87" s="165"/>
      <c r="OHT87" s="165"/>
      <c r="OHU87" s="165"/>
      <c r="OHV87" s="165"/>
      <c r="OHW87" s="165"/>
      <c r="OHX87" s="165"/>
      <c r="OHY87" s="165"/>
      <c r="OHZ87" s="165"/>
      <c r="OIA87" s="165"/>
      <c r="OIB87" s="165"/>
      <c r="OIC87" s="165"/>
      <c r="OID87" s="165"/>
      <c r="OIE87" s="165"/>
      <c r="OIF87" s="165"/>
      <c r="OIG87" s="165"/>
      <c r="OIH87" s="165"/>
      <c r="OII87" s="165"/>
      <c r="OIJ87" s="165"/>
      <c r="OIK87" s="165"/>
      <c r="OIL87" s="165"/>
      <c r="OIM87" s="165"/>
      <c r="OIN87" s="165"/>
      <c r="OIO87" s="165"/>
      <c r="OIP87" s="165"/>
      <c r="OIQ87" s="165"/>
      <c r="OIR87" s="165"/>
      <c r="OIS87" s="165"/>
      <c r="OIT87" s="165"/>
      <c r="OIU87" s="165"/>
      <c r="OIV87" s="165"/>
      <c r="OIW87" s="165"/>
      <c r="OIX87" s="165"/>
      <c r="OIY87" s="165"/>
      <c r="OIZ87" s="165"/>
      <c r="OJA87" s="165"/>
      <c r="OJB87" s="165"/>
      <c r="OJC87" s="165"/>
      <c r="OJD87" s="165"/>
      <c r="OJE87" s="165"/>
      <c r="OJF87" s="165"/>
      <c r="OJG87" s="165"/>
      <c r="OJH87" s="165"/>
      <c r="OJI87" s="165"/>
      <c r="OJJ87" s="165"/>
      <c r="OJK87" s="165"/>
      <c r="OJL87" s="165"/>
      <c r="OJM87" s="165"/>
      <c r="OJN87" s="165"/>
      <c r="OJO87" s="165"/>
      <c r="OJP87" s="165"/>
      <c r="OJQ87" s="165"/>
      <c r="OJR87" s="165"/>
      <c r="OJS87" s="165"/>
      <c r="OJT87" s="165"/>
      <c r="OJU87" s="165"/>
      <c r="OJV87" s="165"/>
      <c r="OJW87" s="165"/>
      <c r="OJX87" s="165"/>
      <c r="OJY87" s="165"/>
      <c r="OJZ87" s="165"/>
      <c r="OKA87" s="165"/>
      <c r="OKB87" s="165"/>
      <c r="OKC87" s="165"/>
      <c r="OKD87" s="165"/>
      <c r="OKE87" s="165"/>
      <c r="OKF87" s="165"/>
      <c r="OKG87" s="165"/>
      <c r="OKH87" s="165"/>
      <c r="OKI87" s="165"/>
      <c r="OKJ87" s="165"/>
      <c r="OKK87" s="165"/>
      <c r="OKL87" s="165"/>
      <c r="OKM87" s="165"/>
      <c r="OKN87" s="165"/>
      <c r="OKO87" s="165"/>
      <c r="OKP87" s="165"/>
      <c r="OKQ87" s="165"/>
      <c r="OKR87" s="165"/>
      <c r="OKS87" s="165"/>
      <c r="OKT87" s="165"/>
      <c r="OKU87" s="165"/>
      <c r="OKV87" s="165"/>
      <c r="OKW87" s="165"/>
      <c r="OKX87" s="165"/>
      <c r="OKY87" s="165"/>
      <c r="OKZ87" s="165"/>
      <c r="OLA87" s="165"/>
      <c r="OLB87" s="165"/>
      <c r="OLC87" s="165"/>
      <c r="OLD87" s="165"/>
      <c r="OLE87" s="165"/>
      <c r="OLF87" s="165"/>
      <c r="OLG87" s="165"/>
      <c r="OLH87" s="165"/>
      <c r="OLI87" s="165"/>
      <c r="OLJ87" s="165"/>
      <c r="OLK87" s="165"/>
      <c r="OLL87" s="165"/>
      <c r="OLM87" s="165"/>
      <c r="OLN87" s="165"/>
      <c r="OLO87" s="165"/>
      <c r="OLP87" s="165"/>
      <c r="OLQ87" s="165"/>
      <c r="OLR87" s="165"/>
      <c r="OLS87" s="165"/>
      <c r="OLT87" s="165"/>
      <c r="OLU87" s="165"/>
      <c r="OLV87" s="165"/>
      <c r="OLW87" s="165"/>
      <c r="OLX87" s="165"/>
      <c r="OLY87" s="165"/>
      <c r="OLZ87" s="165"/>
      <c r="OMA87" s="165"/>
      <c r="OMB87" s="165"/>
      <c r="OMC87" s="165"/>
      <c r="OMD87" s="165"/>
      <c r="OME87" s="165"/>
      <c r="OMF87" s="165"/>
      <c r="OMG87" s="165"/>
      <c r="OMH87" s="165"/>
      <c r="OMI87" s="165"/>
      <c r="OMJ87" s="165"/>
      <c r="OMK87" s="165"/>
      <c r="OML87" s="165"/>
      <c r="OMM87" s="165"/>
      <c r="OMN87" s="165"/>
      <c r="OMO87" s="165"/>
      <c r="OMP87" s="165"/>
      <c r="OMQ87" s="165"/>
      <c r="OMR87" s="165"/>
      <c r="OMS87" s="165"/>
      <c r="OMT87" s="165"/>
      <c r="OMU87" s="165"/>
      <c r="OMV87" s="165"/>
      <c r="OMW87" s="165"/>
      <c r="OMX87" s="165"/>
      <c r="OMY87" s="165"/>
      <c r="OMZ87" s="165"/>
      <c r="ONA87" s="165"/>
      <c r="ONB87" s="165"/>
      <c r="ONC87" s="165"/>
      <c r="OND87" s="165"/>
      <c r="ONE87" s="165"/>
      <c r="ONF87" s="165"/>
      <c r="ONG87" s="165"/>
      <c r="ONH87" s="165"/>
      <c r="ONI87" s="165"/>
      <c r="ONJ87" s="165"/>
      <c r="ONK87" s="165"/>
      <c r="ONL87" s="165"/>
      <c r="ONM87" s="165"/>
      <c r="ONN87" s="165"/>
      <c r="ONO87" s="165"/>
      <c r="ONP87" s="165"/>
      <c r="ONQ87" s="165"/>
      <c r="ONR87" s="165"/>
      <c r="ONS87" s="165"/>
      <c r="ONT87" s="165"/>
      <c r="ONU87" s="165"/>
      <c r="ONV87" s="165"/>
      <c r="ONW87" s="165"/>
      <c r="ONX87" s="165"/>
      <c r="ONY87" s="165"/>
      <c r="ONZ87" s="165"/>
      <c r="OOA87" s="165"/>
      <c r="OOB87" s="165"/>
      <c r="OOC87" s="165"/>
      <c r="OOD87" s="165"/>
      <c r="OOE87" s="165"/>
      <c r="OOF87" s="165"/>
      <c r="OOG87" s="165"/>
      <c r="OOH87" s="165"/>
      <c r="OOI87" s="165"/>
      <c r="OOJ87" s="165"/>
      <c r="OOK87" s="165"/>
      <c r="OOL87" s="165"/>
      <c r="OOM87" s="165"/>
      <c r="OON87" s="165"/>
      <c r="OOO87" s="165"/>
      <c r="OOP87" s="165"/>
      <c r="OOQ87" s="165"/>
      <c r="OOR87" s="165"/>
      <c r="OOS87" s="165"/>
      <c r="OOT87" s="165"/>
      <c r="OOU87" s="165"/>
      <c r="OOV87" s="165"/>
      <c r="OOW87" s="165"/>
      <c r="OOX87" s="165"/>
      <c r="OOY87" s="165"/>
      <c r="OOZ87" s="165"/>
      <c r="OPA87" s="165"/>
      <c r="OPB87" s="165"/>
      <c r="OPC87" s="165"/>
      <c r="OPD87" s="165"/>
      <c r="OPE87" s="165"/>
      <c r="OPF87" s="165"/>
      <c r="OPG87" s="165"/>
      <c r="OPH87" s="165"/>
      <c r="OPI87" s="165"/>
      <c r="OPJ87" s="165"/>
      <c r="OPK87" s="165"/>
      <c r="OPL87" s="165"/>
      <c r="OPM87" s="165"/>
      <c r="OPN87" s="165"/>
      <c r="OPO87" s="165"/>
      <c r="OPP87" s="165"/>
      <c r="OPQ87" s="165"/>
      <c r="OPR87" s="165"/>
      <c r="OPS87" s="165"/>
      <c r="OPT87" s="165"/>
      <c r="OPU87" s="165"/>
      <c r="OPV87" s="165"/>
      <c r="OPW87" s="165"/>
      <c r="OPX87" s="165"/>
      <c r="OPY87" s="165"/>
      <c r="OPZ87" s="165"/>
      <c r="OQA87" s="165"/>
      <c r="OQB87" s="165"/>
      <c r="OQC87" s="165"/>
      <c r="OQD87" s="165"/>
      <c r="OQE87" s="165"/>
      <c r="OQF87" s="165"/>
      <c r="OQG87" s="165"/>
      <c r="OQH87" s="165"/>
      <c r="OQI87" s="165"/>
      <c r="OQJ87" s="165"/>
      <c r="OQK87" s="165"/>
      <c r="OQL87" s="165"/>
      <c r="OQM87" s="165"/>
      <c r="OQN87" s="165"/>
      <c r="OQO87" s="165"/>
      <c r="OQP87" s="165"/>
      <c r="OQQ87" s="165"/>
      <c r="OQR87" s="165"/>
      <c r="OQS87" s="165"/>
      <c r="OQT87" s="165"/>
      <c r="OQU87" s="165"/>
      <c r="OQV87" s="165"/>
      <c r="OQW87" s="165"/>
      <c r="OQX87" s="165"/>
      <c r="OQY87" s="165"/>
      <c r="OQZ87" s="165"/>
      <c r="ORA87" s="165"/>
      <c r="ORB87" s="165"/>
      <c r="ORC87" s="165"/>
      <c r="ORD87" s="165"/>
      <c r="ORE87" s="165"/>
      <c r="ORF87" s="165"/>
      <c r="ORG87" s="165"/>
      <c r="ORH87" s="165"/>
      <c r="ORI87" s="165"/>
      <c r="ORJ87" s="165"/>
      <c r="ORK87" s="165"/>
      <c r="ORL87" s="165"/>
      <c r="ORM87" s="165"/>
      <c r="ORN87" s="165"/>
      <c r="ORO87" s="165"/>
      <c r="ORP87" s="165"/>
      <c r="ORQ87" s="165"/>
      <c r="ORR87" s="165"/>
      <c r="ORS87" s="165"/>
      <c r="ORT87" s="165"/>
      <c r="ORU87" s="165"/>
      <c r="ORV87" s="165"/>
      <c r="ORW87" s="165"/>
      <c r="ORX87" s="165"/>
      <c r="ORY87" s="165"/>
      <c r="ORZ87" s="165"/>
      <c r="OSA87" s="165"/>
      <c r="OSB87" s="165"/>
      <c r="OSC87" s="165"/>
      <c r="OSD87" s="165"/>
      <c r="OSE87" s="165"/>
      <c r="OSF87" s="165"/>
      <c r="OSG87" s="165"/>
      <c r="OSH87" s="165"/>
      <c r="OSI87" s="165"/>
      <c r="OSJ87" s="165"/>
      <c r="OSK87" s="165"/>
      <c r="OSL87" s="165"/>
      <c r="OSM87" s="165"/>
      <c r="OSN87" s="165"/>
      <c r="OSO87" s="165"/>
      <c r="OSP87" s="165"/>
      <c r="OSQ87" s="165"/>
      <c r="OSR87" s="165"/>
      <c r="OSS87" s="165"/>
      <c r="OST87" s="165"/>
      <c r="OSU87" s="165"/>
      <c r="OSV87" s="165"/>
      <c r="OSW87" s="165"/>
      <c r="OSX87" s="165"/>
      <c r="OSY87" s="165"/>
      <c r="OSZ87" s="165"/>
      <c r="OTA87" s="165"/>
      <c r="OTB87" s="165"/>
      <c r="OTC87" s="165"/>
      <c r="OTD87" s="165"/>
      <c r="OTE87" s="165"/>
      <c r="OTF87" s="165"/>
      <c r="OTG87" s="165"/>
      <c r="OTH87" s="165"/>
      <c r="OTI87" s="165"/>
      <c r="OTJ87" s="165"/>
      <c r="OTK87" s="165"/>
      <c r="OTL87" s="165"/>
      <c r="OTM87" s="165"/>
      <c r="OTN87" s="165"/>
      <c r="OTO87" s="165"/>
      <c r="OTP87" s="165"/>
      <c r="OTQ87" s="165"/>
      <c r="OTR87" s="165"/>
      <c r="OTS87" s="165"/>
      <c r="OTT87" s="165"/>
      <c r="OTU87" s="165"/>
      <c r="OTV87" s="165"/>
      <c r="OTW87" s="165"/>
      <c r="OTX87" s="165"/>
      <c r="OTY87" s="165"/>
      <c r="OTZ87" s="165"/>
      <c r="OUA87" s="165"/>
      <c r="OUB87" s="165"/>
      <c r="OUC87" s="165"/>
      <c r="OUD87" s="165"/>
      <c r="OUE87" s="165"/>
      <c r="OUF87" s="165"/>
      <c r="OUG87" s="165"/>
      <c r="OUH87" s="165"/>
      <c r="OUI87" s="165"/>
      <c r="OUJ87" s="165"/>
      <c r="OUK87" s="165"/>
      <c r="OUL87" s="165"/>
      <c r="OUM87" s="165"/>
      <c r="OUN87" s="165"/>
      <c r="OUO87" s="165"/>
      <c r="OUP87" s="165"/>
      <c r="OUQ87" s="165"/>
      <c r="OUR87" s="165"/>
      <c r="OUS87" s="165"/>
      <c r="OUT87" s="165"/>
      <c r="OUU87" s="165"/>
      <c r="OUV87" s="165"/>
      <c r="OUW87" s="165"/>
      <c r="OUX87" s="165"/>
      <c r="OUY87" s="165"/>
      <c r="OUZ87" s="165"/>
      <c r="OVA87" s="165"/>
      <c r="OVB87" s="165"/>
      <c r="OVC87" s="165"/>
      <c r="OVD87" s="165"/>
      <c r="OVE87" s="165"/>
      <c r="OVF87" s="165"/>
      <c r="OVG87" s="165"/>
      <c r="OVH87" s="165"/>
      <c r="OVI87" s="165"/>
      <c r="OVJ87" s="165"/>
      <c r="OVK87" s="165"/>
      <c r="OVL87" s="165"/>
      <c r="OVM87" s="165"/>
      <c r="OVN87" s="165"/>
      <c r="OVO87" s="165"/>
      <c r="OVP87" s="165"/>
      <c r="OVQ87" s="165"/>
      <c r="OVR87" s="165"/>
      <c r="OVS87" s="165"/>
      <c r="OVT87" s="165"/>
      <c r="OVU87" s="165"/>
      <c r="OVV87" s="165"/>
      <c r="OVW87" s="165"/>
      <c r="OVX87" s="165"/>
      <c r="OVY87" s="165"/>
      <c r="OVZ87" s="165"/>
      <c r="OWA87" s="165"/>
      <c r="OWB87" s="165"/>
      <c r="OWC87" s="165"/>
      <c r="OWD87" s="165"/>
      <c r="OWE87" s="165"/>
      <c r="OWF87" s="165"/>
      <c r="OWG87" s="165"/>
      <c r="OWH87" s="165"/>
      <c r="OWI87" s="165"/>
      <c r="OWJ87" s="165"/>
      <c r="OWK87" s="165"/>
      <c r="OWL87" s="165"/>
      <c r="OWM87" s="165"/>
      <c r="OWN87" s="165"/>
      <c r="OWO87" s="165"/>
      <c r="OWP87" s="165"/>
      <c r="OWQ87" s="165"/>
      <c r="OWR87" s="165"/>
      <c r="OWS87" s="165"/>
      <c r="OWT87" s="165"/>
      <c r="OWU87" s="165"/>
      <c r="OWV87" s="165"/>
      <c r="OWW87" s="165"/>
      <c r="OWX87" s="165"/>
      <c r="OWY87" s="165"/>
      <c r="OWZ87" s="165"/>
      <c r="OXA87" s="165"/>
      <c r="OXB87" s="165"/>
      <c r="OXC87" s="165"/>
      <c r="OXD87" s="165"/>
      <c r="OXE87" s="165"/>
      <c r="OXF87" s="165"/>
      <c r="OXG87" s="165"/>
      <c r="OXH87" s="165"/>
      <c r="OXI87" s="165"/>
      <c r="OXJ87" s="165"/>
      <c r="OXK87" s="165"/>
      <c r="OXL87" s="165"/>
      <c r="OXM87" s="165"/>
      <c r="OXN87" s="165"/>
      <c r="OXO87" s="165"/>
      <c r="OXP87" s="165"/>
      <c r="OXQ87" s="165"/>
      <c r="OXR87" s="165"/>
      <c r="OXS87" s="165"/>
      <c r="OXT87" s="165"/>
      <c r="OXU87" s="165"/>
      <c r="OXV87" s="165"/>
      <c r="OXW87" s="165"/>
      <c r="OXX87" s="165"/>
      <c r="OXY87" s="165"/>
      <c r="OXZ87" s="165"/>
      <c r="OYA87" s="165"/>
      <c r="OYB87" s="165"/>
      <c r="OYC87" s="165"/>
      <c r="OYD87" s="165"/>
      <c r="OYE87" s="165"/>
      <c r="OYF87" s="165"/>
      <c r="OYG87" s="165"/>
      <c r="OYH87" s="165"/>
      <c r="OYI87" s="165"/>
      <c r="OYJ87" s="165"/>
      <c r="OYK87" s="165"/>
      <c r="OYL87" s="165"/>
      <c r="OYM87" s="165"/>
      <c r="OYN87" s="165"/>
      <c r="OYO87" s="165"/>
      <c r="OYP87" s="165"/>
      <c r="OYQ87" s="165"/>
      <c r="OYR87" s="165"/>
      <c r="OYS87" s="165"/>
      <c r="OYT87" s="165"/>
      <c r="OYU87" s="165"/>
      <c r="OYV87" s="165"/>
      <c r="OYW87" s="165"/>
      <c r="OYX87" s="165"/>
      <c r="OYY87" s="165"/>
      <c r="OYZ87" s="165"/>
      <c r="OZA87" s="165"/>
      <c r="OZB87" s="165"/>
      <c r="OZC87" s="165"/>
      <c r="OZD87" s="165"/>
      <c r="OZE87" s="165"/>
      <c r="OZF87" s="165"/>
      <c r="OZG87" s="165"/>
      <c r="OZH87" s="165"/>
      <c r="OZI87" s="165"/>
      <c r="OZJ87" s="165"/>
      <c r="OZK87" s="165"/>
      <c r="OZL87" s="165"/>
      <c r="OZM87" s="165"/>
      <c r="OZN87" s="165"/>
      <c r="OZO87" s="165"/>
      <c r="OZP87" s="165"/>
      <c r="OZQ87" s="165"/>
      <c r="OZR87" s="165"/>
      <c r="OZS87" s="165"/>
      <c r="OZT87" s="165"/>
      <c r="OZU87" s="165"/>
      <c r="OZV87" s="165"/>
      <c r="OZW87" s="165"/>
      <c r="OZX87" s="165"/>
      <c r="OZY87" s="165"/>
      <c r="OZZ87" s="165"/>
      <c r="PAA87" s="165"/>
      <c r="PAB87" s="165"/>
      <c r="PAC87" s="165"/>
      <c r="PAD87" s="165"/>
      <c r="PAE87" s="165"/>
      <c r="PAF87" s="165"/>
      <c r="PAG87" s="165"/>
      <c r="PAH87" s="165"/>
      <c r="PAI87" s="165"/>
      <c r="PAJ87" s="165"/>
      <c r="PAK87" s="165"/>
      <c r="PAL87" s="165"/>
      <c r="PAM87" s="165"/>
      <c r="PAN87" s="165"/>
      <c r="PAO87" s="165"/>
      <c r="PAP87" s="165"/>
      <c r="PAQ87" s="165"/>
      <c r="PAR87" s="165"/>
      <c r="PAS87" s="165"/>
      <c r="PAT87" s="165"/>
      <c r="PAU87" s="165"/>
      <c r="PAV87" s="165"/>
      <c r="PAW87" s="165"/>
      <c r="PAX87" s="165"/>
      <c r="PAY87" s="165"/>
      <c r="PAZ87" s="165"/>
      <c r="PBA87" s="165"/>
      <c r="PBB87" s="165"/>
      <c r="PBC87" s="165"/>
      <c r="PBD87" s="165"/>
      <c r="PBE87" s="165"/>
      <c r="PBF87" s="165"/>
      <c r="PBG87" s="165"/>
      <c r="PBH87" s="165"/>
      <c r="PBI87" s="165"/>
      <c r="PBJ87" s="165"/>
      <c r="PBK87" s="165"/>
      <c r="PBL87" s="165"/>
      <c r="PBM87" s="165"/>
      <c r="PBN87" s="165"/>
      <c r="PBO87" s="165"/>
      <c r="PBP87" s="165"/>
      <c r="PBQ87" s="165"/>
      <c r="PBR87" s="165"/>
      <c r="PBS87" s="165"/>
      <c r="PBT87" s="165"/>
      <c r="PBU87" s="165"/>
      <c r="PBV87" s="165"/>
      <c r="PBW87" s="165"/>
      <c r="PBX87" s="165"/>
      <c r="PBY87" s="165"/>
      <c r="PBZ87" s="165"/>
      <c r="PCA87" s="165"/>
      <c r="PCB87" s="165"/>
      <c r="PCC87" s="165"/>
      <c r="PCD87" s="165"/>
      <c r="PCE87" s="165"/>
      <c r="PCF87" s="165"/>
      <c r="PCG87" s="165"/>
      <c r="PCH87" s="165"/>
      <c r="PCI87" s="165"/>
      <c r="PCJ87" s="165"/>
      <c r="PCK87" s="165"/>
      <c r="PCL87" s="165"/>
      <c r="PCM87" s="165"/>
      <c r="PCN87" s="165"/>
      <c r="PCO87" s="165"/>
      <c r="PCP87" s="165"/>
      <c r="PCQ87" s="165"/>
      <c r="PCR87" s="165"/>
      <c r="PCS87" s="165"/>
      <c r="PCT87" s="165"/>
      <c r="PCU87" s="165"/>
      <c r="PCV87" s="165"/>
      <c r="PCW87" s="165"/>
      <c r="PCX87" s="165"/>
      <c r="PCY87" s="165"/>
      <c r="PCZ87" s="165"/>
      <c r="PDA87" s="165"/>
      <c r="PDB87" s="165"/>
      <c r="PDC87" s="165"/>
      <c r="PDD87" s="165"/>
      <c r="PDE87" s="165"/>
      <c r="PDF87" s="165"/>
      <c r="PDG87" s="165"/>
      <c r="PDH87" s="165"/>
      <c r="PDI87" s="165"/>
      <c r="PDJ87" s="165"/>
      <c r="PDK87" s="165"/>
      <c r="PDL87" s="165"/>
      <c r="PDM87" s="165"/>
      <c r="PDN87" s="165"/>
      <c r="PDO87" s="165"/>
      <c r="PDP87" s="165"/>
      <c r="PDQ87" s="165"/>
      <c r="PDR87" s="165"/>
      <c r="PDS87" s="165"/>
      <c r="PDT87" s="165"/>
      <c r="PDU87" s="165"/>
      <c r="PDV87" s="165"/>
      <c r="PDW87" s="165"/>
      <c r="PDX87" s="165"/>
      <c r="PDY87" s="165"/>
      <c r="PDZ87" s="165"/>
      <c r="PEA87" s="165"/>
      <c r="PEB87" s="165"/>
      <c r="PEC87" s="165"/>
      <c r="PED87" s="165"/>
      <c r="PEE87" s="165"/>
      <c r="PEF87" s="165"/>
      <c r="PEG87" s="165"/>
      <c r="PEH87" s="165"/>
      <c r="PEI87" s="165"/>
      <c r="PEJ87" s="165"/>
      <c r="PEK87" s="165"/>
      <c r="PEL87" s="165"/>
      <c r="PEM87" s="165"/>
      <c r="PEN87" s="165"/>
      <c r="PEO87" s="165"/>
      <c r="PEP87" s="165"/>
      <c r="PEQ87" s="165"/>
      <c r="PER87" s="165"/>
      <c r="PES87" s="165"/>
      <c r="PET87" s="165"/>
      <c r="PEU87" s="165"/>
      <c r="PEV87" s="165"/>
      <c r="PEW87" s="165"/>
      <c r="PEX87" s="165"/>
      <c r="PEY87" s="165"/>
      <c r="PEZ87" s="165"/>
      <c r="PFA87" s="165"/>
      <c r="PFB87" s="165"/>
      <c r="PFC87" s="165"/>
      <c r="PFD87" s="165"/>
      <c r="PFE87" s="165"/>
      <c r="PFF87" s="165"/>
      <c r="PFG87" s="165"/>
      <c r="PFH87" s="165"/>
      <c r="PFI87" s="165"/>
      <c r="PFJ87" s="165"/>
      <c r="PFK87" s="165"/>
      <c r="PFL87" s="165"/>
      <c r="PFM87" s="165"/>
      <c r="PFN87" s="165"/>
      <c r="PFO87" s="165"/>
      <c r="PFP87" s="165"/>
      <c r="PFQ87" s="165"/>
      <c r="PFR87" s="165"/>
      <c r="PFS87" s="165"/>
      <c r="PFT87" s="165"/>
      <c r="PFU87" s="165"/>
      <c r="PFV87" s="165"/>
      <c r="PFW87" s="165"/>
      <c r="PFX87" s="165"/>
      <c r="PFY87" s="165"/>
      <c r="PFZ87" s="165"/>
      <c r="PGA87" s="165"/>
      <c r="PGB87" s="165"/>
      <c r="PGC87" s="165"/>
      <c r="PGD87" s="165"/>
      <c r="PGE87" s="165"/>
      <c r="PGF87" s="165"/>
      <c r="PGG87" s="165"/>
      <c r="PGH87" s="165"/>
      <c r="PGI87" s="165"/>
      <c r="PGJ87" s="165"/>
      <c r="PGK87" s="165"/>
      <c r="PGL87" s="165"/>
      <c r="PGM87" s="165"/>
      <c r="PGN87" s="165"/>
      <c r="PGO87" s="165"/>
      <c r="PGP87" s="165"/>
      <c r="PGQ87" s="165"/>
      <c r="PGR87" s="165"/>
      <c r="PGS87" s="165"/>
      <c r="PGT87" s="165"/>
      <c r="PGU87" s="165"/>
      <c r="PGV87" s="165"/>
      <c r="PGW87" s="165"/>
      <c r="PGX87" s="165"/>
      <c r="PGY87" s="165"/>
      <c r="PGZ87" s="165"/>
      <c r="PHA87" s="165"/>
      <c r="PHB87" s="165"/>
      <c r="PHC87" s="165"/>
      <c r="PHD87" s="165"/>
      <c r="PHE87" s="165"/>
      <c r="PHF87" s="165"/>
      <c r="PHG87" s="165"/>
      <c r="PHH87" s="165"/>
      <c r="PHI87" s="165"/>
      <c r="PHJ87" s="165"/>
      <c r="PHK87" s="165"/>
      <c r="PHL87" s="165"/>
      <c r="PHM87" s="165"/>
      <c r="PHN87" s="165"/>
      <c r="PHO87" s="165"/>
      <c r="PHP87" s="165"/>
      <c r="PHQ87" s="165"/>
      <c r="PHR87" s="165"/>
      <c r="PHS87" s="165"/>
      <c r="PHT87" s="165"/>
      <c r="PHU87" s="165"/>
      <c r="PHV87" s="165"/>
      <c r="PHW87" s="165"/>
      <c r="PHX87" s="165"/>
      <c r="PHY87" s="165"/>
      <c r="PHZ87" s="165"/>
      <c r="PIA87" s="165"/>
      <c r="PIB87" s="165"/>
      <c r="PIC87" s="165"/>
      <c r="PID87" s="165"/>
      <c r="PIE87" s="165"/>
      <c r="PIF87" s="165"/>
      <c r="PIG87" s="165"/>
      <c r="PIH87" s="165"/>
      <c r="PII87" s="165"/>
      <c r="PIJ87" s="165"/>
      <c r="PIK87" s="165"/>
      <c r="PIL87" s="165"/>
      <c r="PIM87" s="165"/>
      <c r="PIN87" s="165"/>
      <c r="PIO87" s="165"/>
      <c r="PIP87" s="165"/>
      <c r="PIQ87" s="165"/>
      <c r="PIR87" s="165"/>
      <c r="PIS87" s="165"/>
      <c r="PIT87" s="165"/>
      <c r="PIU87" s="165"/>
      <c r="PIV87" s="165"/>
      <c r="PIW87" s="165"/>
      <c r="PIX87" s="165"/>
      <c r="PIY87" s="165"/>
      <c r="PIZ87" s="165"/>
      <c r="PJA87" s="165"/>
      <c r="PJB87" s="165"/>
      <c r="PJC87" s="165"/>
      <c r="PJD87" s="165"/>
      <c r="PJE87" s="165"/>
      <c r="PJF87" s="165"/>
      <c r="PJG87" s="165"/>
      <c r="PJH87" s="165"/>
      <c r="PJI87" s="165"/>
      <c r="PJJ87" s="165"/>
      <c r="PJK87" s="165"/>
      <c r="PJL87" s="165"/>
      <c r="PJM87" s="165"/>
      <c r="PJN87" s="165"/>
      <c r="PJO87" s="165"/>
      <c r="PJP87" s="165"/>
      <c r="PJQ87" s="165"/>
      <c r="PJR87" s="165"/>
      <c r="PJS87" s="165"/>
      <c r="PJT87" s="165"/>
      <c r="PJU87" s="165"/>
      <c r="PJV87" s="165"/>
      <c r="PJW87" s="165"/>
      <c r="PJX87" s="165"/>
      <c r="PJY87" s="165"/>
      <c r="PJZ87" s="165"/>
      <c r="PKA87" s="165"/>
      <c r="PKB87" s="165"/>
      <c r="PKC87" s="165"/>
      <c r="PKD87" s="165"/>
      <c r="PKE87" s="165"/>
      <c r="PKF87" s="165"/>
      <c r="PKG87" s="165"/>
      <c r="PKH87" s="165"/>
      <c r="PKI87" s="165"/>
      <c r="PKJ87" s="165"/>
      <c r="PKK87" s="165"/>
      <c r="PKL87" s="165"/>
      <c r="PKM87" s="165"/>
      <c r="PKN87" s="165"/>
      <c r="PKO87" s="165"/>
      <c r="PKP87" s="165"/>
      <c r="PKQ87" s="165"/>
      <c r="PKR87" s="165"/>
      <c r="PKS87" s="165"/>
      <c r="PKT87" s="165"/>
      <c r="PKU87" s="165"/>
      <c r="PKV87" s="165"/>
      <c r="PKW87" s="165"/>
      <c r="PKX87" s="165"/>
      <c r="PKY87" s="165"/>
      <c r="PKZ87" s="165"/>
      <c r="PLA87" s="165"/>
      <c r="PLB87" s="165"/>
      <c r="PLC87" s="165"/>
      <c r="PLD87" s="165"/>
      <c r="PLE87" s="165"/>
      <c r="PLF87" s="165"/>
      <c r="PLG87" s="165"/>
      <c r="PLH87" s="165"/>
      <c r="PLI87" s="165"/>
      <c r="PLJ87" s="165"/>
      <c r="PLK87" s="165"/>
      <c r="PLL87" s="165"/>
      <c r="PLM87" s="165"/>
      <c r="PLN87" s="165"/>
      <c r="PLO87" s="165"/>
      <c r="PLP87" s="165"/>
      <c r="PLQ87" s="165"/>
      <c r="PLR87" s="165"/>
      <c r="PLS87" s="165"/>
      <c r="PLT87" s="165"/>
      <c r="PLU87" s="165"/>
      <c r="PLV87" s="165"/>
      <c r="PLW87" s="165"/>
      <c r="PLX87" s="165"/>
      <c r="PLY87" s="165"/>
      <c r="PLZ87" s="165"/>
      <c r="PMA87" s="165"/>
      <c r="PMB87" s="165"/>
      <c r="PMC87" s="165"/>
      <c r="PMD87" s="165"/>
      <c r="PME87" s="165"/>
      <c r="PMF87" s="165"/>
      <c r="PMG87" s="165"/>
      <c r="PMH87" s="165"/>
      <c r="PMI87" s="165"/>
      <c r="PMJ87" s="165"/>
      <c r="PMK87" s="165"/>
      <c r="PML87" s="165"/>
      <c r="PMM87" s="165"/>
      <c r="PMN87" s="165"/>
      <c r="PMO87" s="165"/>
      <c r="PMP87" s="165"/>
      <c r="PMQ87" s="165"/>
      <c r="PMR87" s="165"/>
      <c r="PMS87" s="165"/>
      <c r="PMT87" s="165"/>
      <c r="PMU87" s="165"/>
      <c r="PMV87" s="165"/>
      <c r="PMW87" s="165"/>
      <c r="PMX87" s="165"/>
      <c r="PMY87" s="165"/>
      <c r="PMZ87" s="165"/>
      <c r="PNA87" s="165"/>
      <c r="PNB87" s="165"/>
      <c r="PNC87" s="165"/>
      <c r="PND87" s="165"/>
      <c r="PNE87" s="165"/>
      <c r="PNF87" s="165"/>
      <c r="PNG87" s="165"/>
      <c r="PNH87" s="165"/>
      <c r="PNI87" s="165"/>
      <c r="PNJ87" s="165"/>
      <c r="PNK87" s="165"/>
      <c r="PNL87" s="165"/>
      <c r="PNM87" s="165"/>
      <c r="PNN87" s="165"/>
      <c r="PNO87" s="165"/>
      <c r="PNP87" s="165"/>
      <c r="PNQ87" s="165"/>
      <c r="PNR87" s="165"/>
      <c r="PNS87" s="165"/>
      <c r="PNT87" s="165"/>
      <c r="PNU87" s="165"/>
      <c r="PNV87" s="165"/>
      <c r="PNW87" s="165"/>
      <c r="PNX87" s="165"/>
      <c r="PNY87" s="165"/>
      <c r="PNZ87" s="165"/>
      <c r="POA87" s="165"/>
      <c r="POB87" s="165"/>
      <c r="POC87" s="165"/>
      <c r="POD87" s="165"/>
      <c r="POE87" s="165"/>
      <c r="POF87" s="165"/>
      <c r="POG87" s="165"/>
      <c r="POH87" s="165"/>
      <c r="POI87" s="165"/>
      <c r="POJ87" s="165"/>
      <c r="POK87" s="165"/>
      <c r="POL87" s="165"/>
      <c r="POM87" s="165"/>
      <c r="PON87" s="165"/>
      <c r="POO87" s="165"/>
      <c r="POP87" s="165"/>
      <c r="POQ87" s="165"/>
      <c r="POR87" s="165"/>
      <c r="POS87" s="165"/>
      <c r="POT87" s="165"/>
      <c r="POU87" s="165"/>
      <c r="POV87" s="165"/>
      <c r="POW87" s="165"/>
      <c r="POX87" s="165"/>
      <c r="POY87" s="165"/>
      <c r="POZ87" s="165"/>
      <c r="PPA87" s="165"/>
      <c r="PPB87" s="165"/>
      <c r="PPC87" s="165"/>
      <c r="PPD87" s="165"/>
      <c r="PPE87" s="165"/>
      <c r="PPF87" s="165"/>
      <c r="PPG87" s="165"/>
      <c r="PPH87" s="165"/>
      <c r="PPI87" s="165"/>
      <c r="PPJ87" s="165"/>
      <c r="PPK87" s="165"/>
      <c r="PPL87" s="165"/>
      <c r="PPM87" s="165"/>
      <c r="PPN87" s="165"/>
      <c r="PPO87" s="165"/>
      <c r="PPP87" s="165"/>
      <c r="PPQ87" s="165"/>
      <c r="PPR87" s="165"/>
      <c r="PPS87" s="165"/>
      <c r="PPT87" s="165"/>
      <c r="PPU87" s="165"/>
      <c r="PPV87" s="165"/>
      <c r="PPW87" s="165"/>
      <c r="PPX87" s="165"/>
      <c r="PPY87" s="165"/>
      <c r="PPZ87" s="165"/>
      <c r="PQA87" s="165"/>
      <c r="PQB87" s="165"/>
      <c r="PQC87" s="165"/>
      <c r="PQD87" s="165"/>
      <c r="PQE87" s="165"/>
      <c r="PQF87" s="165"/>
      <c r="PQG87" s="165"/>
      <c r="PQH87" s="165"/>
      <c r="PQI87" s="165"/>
      <c r="PQJ87" s="165"/>
      <c r="PQK87" s="165"/>
      <c r="PQL87" s="165"/>
      <c r="PQM87" s="165"/>
      <c r="PQN87" s="165"/>
      <c r="PQO87" s="165"/>
      <c r="PQP87" s="165"/>
      <c r="PQQ87" s="165"/>
      <c r="PQR87" s="165"/>
      <c r="PQS87" s="165"/>
      <c r="PQT87" s="165"/>
      <c r="PQU87" s="165"/>
      <c r="PQV87" s="165"/>
      <c r="PQW87" s="165"/>
      <c r="PQX87" s="165"/>
      <c r="PQY87" s="165"/>
      <c r="PQZ87" s="165"/>
      <c r="PRA87" s="165"/>
      <c r="PRB87" s="165"/>
      <c r="PRC87" s="165"/>
      <c r="PRD87" s="165"/>
      <c r="PRE87" s="165"/>
      <c r="PRF87" s="165"/>
      <c r="PRG87" s="165"/>
      <c r="PRH87" s="165"/>
      <c r="PRI87" s="165"/>
      <c r="PRJ87" s="165"/>
      <c r="PRK87" s="165"/>
      <c r="PRL87" s="165"/>
      <c r="PRM87" s="165"/>
      <c r="PRN87" s="165"/>
      <c r="PRO87" s="165"/>
      <c r="PRP87" s="165"/>
      <c r="PRQ87" s="165"/>
      <c r="PRR87" s="165"/>
      <c r="PRS87" s="165"/>
      <c r="PRT87" s="165"/>
      <c r="PRU87" s="165"/>
      <c r="PRV87" s="165"/>
      <c r="PRW87" s="165"/>
      <c r="PRX87" s="165"/>
      <c r="PRY87" s="165"/>
      <c r="PRZ87" s="165"/>
      <c r="PSA87" s="165"/>
      <c r="PSB87" s="165"/>
      <c r="PSC87" s="165"/>
      <c r="PSD87" s="165"/>
      <c r="PSE87" s="165"/>
      <c r="PSF87" s="165"/>
      <c r="PSG87" s="165"/>
      <c r="PSH87" s="165"/>
      <c r="PSI87" s="165"/>
      <c r="PSJ87" s="165"/>
      <c r="PSK87" s="165"/>
      <c r="PSL87" s="165"/>
      <c r="PSM87" s="165"/>
      <c r="PSN87" s="165"/>
      <c r="PSO87" s="165"/>
      <c r="PSP87" s="165"/>
      <c r="PSQ87" s="165"/>
      <c r="PSR87" s="165"/>
      <c r="PSS87" s="165"/>
      <c r="PST87" s="165"/>
      <c r="PSU87" s="165"/>
      <c r="PSV87" s="165"/>
      <c r="PSW87" s="165"/>
      <c r="PSX87" s="165"/>
      <c r="PSY87" s="165"/>
      <c r="PSZ87" s="165"/>
      <c r="PTA87" s="165"/>
      <c r="PTB87" s="165"/>
      <c r="PTC87" s="165"/>
      <c r="PTD87" s="165"/>
      <c r="PTE87" s="165"/>
      <c r="PTF87" s="165"/>
      <c r="PTG87" s="165"/>
      <c r="PTH87" s="165"/>
      <c r="PTI87" s="165"/>
      <c r="PTJ87" s="165"/>
      <c r="PTK87" s="165"/>
      <c r="PTL87" s="165"/>
      <c r="PTM87" s="165"/>
      <c r="PTN87" s="165"/>
      <c r="PTO87" s="165"/>
      <c r="PTP87" s="165"/>
      <c r="PTQ87" s="165"/>
      <c r="PTR87" s="165"/>
      <c r="PTS87" s="165"/>
      <c r="PTT87" s="165"/>
      <c r="PTU87" s="165"/>
      <c r="PTV87" s="165"/>
      <c r="PTW87" s="165"/>
      <c r="PTX87" s="165"/>
      <c r="PTY87" s="165"/>
      <c r="PTZ87" s="165"/>
      <c r="PUA87" s="165"/>
      <c r="PUB87" s="165"/>
      <c r="PUC87" s="165"/>
      <c r="PUD87" s="165"/>
      <c r="PUE87" s="165"/>
      <c r="PUF87" s="165"/>
      <c r="PUG87" s="165"/>
      <c r="PUH87" s="165"/>
      <c r="PUI87" s="165"/>
      <c r="PUJ87" s="165"/>
      <c r="PUK87" s="165"/>
      <c r="PUL87" s="165"/>
      <c r="PUM87" s="165"/>
      <c r="PUN87" s="165"/>
      <c r="PUO87" s="165"/>
      <c r="PUP87" s="165"/>
      <c r="PUQ87" s="165"/>
      <c r="PUR87" s="165"/>
      <c r="PUS87" s="165"/>
      <c r="PUT87" s="165"/>
      <c r="PUU87" s="165"/>
      <c r="PUV87" s="165"/>
      <c r="PUW87" s="165"/>
      <c r="PUX87" s="165"/>
      <c r="PUY87" s="165"/>
      <c r="PUZ87" s="165"/>
      <c r="PVA87" s="165"/>
      <c r="PVB87" s="165"/>
      <c r="PVC87" s="165"/>
      <c r="PVD87" s="165"/>
      <c r="PVE87" s="165"/>
      <c r="PVF87" s="165"/>
      <c r="PVG87" s="165"/>
      <c r="PVH87" s="165"/>
      <c r="PVI87" s="165"/>
      <c r="PVJ87" s="165"/>
      <c r="PVK87" s="165"/>
      <c r="PVL87" s="165"/>
      <c r="PVM87" s="165"/>
      <c r="PVN87" s="165"/>
      <c r="PVO87" s="165"/>
      <c r="PVP87" s="165"/>
      <c r="PVQ87" s="165"/>
      <c r="PVR87" s="165"/>
      <c r="PVS87" s="165"/>
      <c r="PVT87" s="165"/>
      <c r="PVU87" s="165"/>
      <c r="PVV87" s="165"/>
      <c r="PVW87" s="165"/>
      <c r="PVX87" s="165"/>
      <c r="PVY87" s="165"/>
      <c r="PVZ87" s="165"/>
      <c r="PWA87" s="165"/>
      <c r="PWB87" s="165"/>
      <c r="PWC87" s="165"/>
      <c r="PWD87" s="165"/>
      <c r="PWE87" s="165"/>
      <c r="PWF87" s="165"/>
      <c r="PWG87" s="165"/>
      <c r="PWH87" s="165"/>
      <c r="PWI87" s="165"/>
      <c r="PWJ87" s="165"/>
      <c r="PWK87" s="165"/>
      <c r="PWL87" s="165"/>
      <c r="PWM87" s="165"/>
      <c r="PWN87" s="165"/>
      <c r="PWO87" s="165"/>
      <c r="PWP87" s="165"/>
      <c r="PWQ87" s="165"/>
      <c r="PWR87" s="165"/>
      <c r="PWS87" s="165"/>
      <c r="PWT87" s="165"/>
      <c r="PWU87" s="165"/>
      <c r="PWV87" s="165"/>
      <c r="PWW87" s="165"/>
      <c r="PWX87" s="165"/>
      <c r="PWY87" s="165"/>
      <c r="PWZ87" s="165"/>
      <c r="PXA87" s="165"/>
      <c r="PXB87" s="165"/>
      <c r="PXC87" s="165"/>
      <c r="PXD87" s="165"/>
      <c r="PXE87" s="165"/>
      <c r="PXF87" s="165"/>
      <c r="PXG87" s="165"/>
      <c r="PXH87" s="165"/>
      <c r="PXI87" s="165"/>
      <c r="PXJ87" s="165"/>
      <c r="PXK87" s="165"/>
      <c r="PXL87" s="165"/>
      <c r="PXM87" s="165"/>
      <c r="PXN87" s="165"/>
      <c r="PXO87" s="165"/>
      <c r="PXP87" s="165"/>
      <c r="PXQ87" s="165"/>
      <c r="PXR87" s="165"/>
      <c r="PXS87" s="165"/>
      <c r="PXT87" s="165"/>
      <c r="PXU87" s="165"/>
      <c r="PXV87" s="165"/>
      <c r="PXW87" s="165"/>
      <c r="PXX87" s="165"/>
      <c r="PXY87" s="165"/>
      <c r="PXZ87" s="165"/>
      <c r="PYA87" s="165"/>
      <c r="PYB87" s="165"/>
      <c r="PYC87" s="165"/>
      <c r="PYD87" s="165"/>
      <c r="PYE87" s="165"/>
      <c r="PYF87" s="165"/>
      <c r="PYG87" s="165"/>
      <c r="PYH87" s="165"/>
      <c r="PYI87" s="165"/>
      <c r="PYJ87" s="165"/>
      <c r="PYK87" s="165"/>
      <c r="PYL87" s="165"/>
      <c r="PYM87" s="165"/>
      <c r="PYN87" s="165"/>
      <c r="PYO87" s="165"/>
      <c r="PYP87" s="165"/>
      <c r="PYQ87" s="165"/>
      <c r="PYR87" s="165"/>
      <c r="PYS87" s="165"/>
      <c r="PYT87" s="165"/>
      <c r="PYU87" s="165"/>
      <c r="PYV87" s="165"/>
      <c r="PYW87" s="165"/>
      <c r="PYX87" s="165"/>
      <c r="PYY87" s="165"/>
      <c r="PYZ87" s="165"/>
      <c r="PZA87" s="165"/>
      <c r="PZB87" s="165"/>
      <c r="PZC87" s="165"/>
      <c r="PZD87" s="165"/>
      <c r="PZE87" s="165"/>
      <c r="PZF87" s="165"/>
      <c r="PZG87" s="165"/>
      <c r="PZH87" s="165"/>
      <c r="PZI87" s="165"/>
      <c r="PZJ87" s="165"/>
      <c r="PZK87" s="165"/>
      <c r="PZL87" s="165"/>
      <c r="PZM87" s="165"/>
      <c r="PZN87" s="165"/>
      <c r="PZO87" s="165"/>
      <c r="PZP87" s="165"/>
      <c r="PZQ87" s="165"/>
      <c r="PZR87" s="165"/>
      <c r="PZS87" s="165"/>
      <c r="PZT87" s="165"/>
      <c r="PZU87" s="165"/>
      <c r="PZV87" s="165"/>
      <c r="PZW87" s="165"/>
      <c r="PZX87" s="165"/>
      <c r="PZY87" s="165"/>
      <c r="PZZ87" s="165"/>
      <c r="QAA87" s="165"/>
      <c r="QAB87" s="165"/>
      <c r="QAC87" s="165"/>
      <c r="QAD87" s="165"/>
      <c r="QAE87" s="165"/>
      <c r="QAF87" s="165"/>
      <c r="QAG87" s="165"/>
      <c r="QAH87" s="165"/>
      <c r="QAI87" s="165"/>
      <c r="QAJ87" s="165"/>
      <c r="QAK87" s="165"/>
      <c r="QAL87" s="165"/>
      <c r="QAM87" s="165"/>
      <c r="QAN87" s="165"/>
      <c r="QAO87" s="165"/>
      <c r="QAP87" s="165"/>
      <c r="QAQ87" s="165"/>
      <c r="QAR87" s="165"/>
      <c r="QAS87" s="165"/>
      <c r="QAT87" s="165"/>
      <c r="QAU87" s="165"/>
      <c r="QAV87" s="165"/>
      <c r="QAW87" s="165"/>
      <c r="QAX87" s="165"/>
      <c r="QAY87" s="165"/>
      <c r="QAZ87" s="165"/>
      <c r="QBA87" s="165"/>
      <c r="QBB87" s="165"/>
      <c r="QBC87" s="165"/>
      <c r="QBD87" s="165"/>
      <c r="QBE87" s="165"/>
      <c r="QBF87" s="165"/>
      <c r="QBG87" s="165"/>
      <c r="QBH87" s="165"/>
      <c r="QBI87" s="165"/>
      <c r="QBJ87" s="165"/>
      <c r="QBK87" s="165"/>
      <c r="QBL87" s="165"/>
      <c r="QBM87" s="165"/>
      <c r="QBN87" s="165"/>
      <c r="QBO87" s="165"/>
      <c r="QBP87" s="165"/>
      <c r="QBQ87" s="165"/>
      <c r="QBR87" s="165"/>
      <c r="QBS87" s="165"/>
      <c r="QBT87" s="165"/>
      <c r="QBU87" s="165"/>
      <c r="QBV87" s="165"/>
      <c r="QBW87" s="165"/>
      <c r="QBX87" s="165"/>
      <c r="QBY87" s="165"/>
      <c r="QBZ87" s="165"/>
      <c r="QCA87" s="165"/>
      <c r="QCB87" s="165"/>
      <c r="QCC87" s="165"/>
      <c r="QCD87" s="165"/>
      <c r="QCE87" s="165"/>
      <c r="QCF87" s="165"/>
      <c r="QCG87" s="165"/>
      <c r="QCH87" s="165"/>
      <c r="QCI87" s="165"/>
      <c r="QCJ87" s="165"/>
      <c r="QCK87" s="165"/>
      <c r="QCL87" s="165"/>
      <c r="QCM87" s="165"/>
      <c r="QCN87" s="165"/>
      <c r="QCO87" s="165"/>
      <c r="QCP87" s="165"/>
      <c r="QCQ87" s="165"/>
      <c r="QCR87" s="165"/>
      <c r="QCS87" s="165"/>
      <c r="QCT87" s="165"/>
      <c r="QCU87" s="165"/>
      <c r="QCV87" s="165"/>
      <c r="QCW87" s="165"/>
      <c r="QCX87" s="165"/>
      <c r="QCY87" s="165"/>
      <c r="QCZ87" s="165"/>
      <c r="QDA87" s="165"/>
      <c r="QDB87" s="165"/>
      <c r="QDC87" s="165"/>
      <c r="QDD87" s="165"/>
      <c r="QDE87" s="165"/>
      <c r="QDF87" s="165"/>
      <c r="QDG87" s="165"/>
      <c r="QDH87" s="165"/>
      <c r="QDI87" s="165"/>
      <c r="QDJ87" s="165"/>
      <c r="QDK87" s="165"/>
      <c r="QDL87" s="165"/>
      <c r="QDM87" s="165"/>
      <c r="QDN87" s="165"/>
      <c r="QDO87" s="165"/>
      <c r="QDP87" s="165"/>
      <c r="QDQ87" s="165"/>
      <c r="QDR87" s="165"/>
      <c r="QDS87" s="165"/>
      <c r="QDT87" s="165"/>
      <c r="QDU87" s="165"/>
      <c r="QDV87" s="165"/>
      <c r="QDW87" s="165"/>
      <c r="QDX87" s="165"/>
      <c r="QDY87" s="165"/>
      <c r="QDZ87" s="165"/>
      <c r="QEA87" s="165"/>
      <c r="QEB87" s="165"/>
      <c r="QEC87" s="165"/>
      <c r="QED87" s="165"/>
      <c r="QEE87" s="165"/>
      <c r="QEF87" s="165"/>
      <c r="QEG87" s="165"/>
      <c r="QEH87" s="165"/>
      <c r="QEI87" s="165"/>
      <c r="QEJ87" s="165"/>
      <c r="QEK87" s="165"/>
      <c r="QEL87" s="165"/>
      <c r="QEM87" s="165"/>
      <c r="QEN87" s="165"/>
      <c r="QEO87" s="165"/>
      <c r="QEP87" s="165"/>
      <c r="QEQ87" s="165"/>
      <c r="QER87" s="165"/>
      <c r="QES87" s="165"/>
      <c r="QET87" s="165"/>
      <c r="QEU87" s="165"/>
      <c r="QEV87" s="165"/>
      <c r="QEW87" s="165"/>
      <c r="QEX87" s="165"/>
      <c r="QEY87" s="165"/>
      <c r="QEZ87" s="165"/>
      <c r="QFA87" s="165"/>
      <c r="QFB87" s="165"/>
      <c r="QFC87" s="165"/>
      <c r="QFD87" s="165"/>
      <c r="QFE87" s="165"/>
      <c r="QFF87" s="165"/>
      <c r="QFG87" s="165"/>
      <c r="QFH87" s="165"/>
      <c r="QFI87" s="165"/>
      <c r="QFJ87" s="165"/>
      <c r="QFK87" s="165"/>
      <c r="QFL87" s="165"/>
      <c r="QFM87" s="165"/>
      <c r="QFN87" s="165"/>
      <c r="QFO87" s="165"/>
      <c r="QFP87" s="165"/>
      <c r="QFQ87" s="165"/>
      <c r="QFR87" s="165"/>
      <c r="QFS87" s="165"/>
      <c r="QFT87" s="165"/>
      <c r="QFU87" s="165"/>
      <c r="QFV87" s="165"/>
      <c r="QFW87" s="165"/>
      <c r="QFX87" s="165"/>
      <c r="QFY87" s="165"/>
      <c r="QFZ87" s="165"/>
      <c r="QGA87" s="165"/>
      <c r="QGB87" s="165"/>
      <c r="QGC87" s="165"/>
      <c r="QGD87" s="165"/>
      <c r="QGE87" s="165"/>
      <c r="QGF87" s="165"/>
      <c r="QGG87" s="165"/>
      <c r="QGH87" s="165"/>
      <c r="QGI87" s="165"/>
      <c r="QGJ87" s="165"/>
      <c r="QGK87" s="165"/>
      <c r="QGL87" s="165"/>
      <c r="QGM87" s="165"/>
      <c r="QGN87" s="165"/>
      <c r="QGO87" s="165"/>
      <c r="QGP87" s="165"/>
      <c r="QGQ87" s="165"/>
      <c r="QGR87" s="165"/>
      <c r="QGS87" s="165"/>
      <c r="QGT87" s="165"/>
      <c r="QGU87" s="165"/>
      <c r="QGV87" s="165"/>
      <c r="QGW87" s="165"/>
      <c r="QGX87" s="165"/>
      <c r="QGY87" s="165"/>
      <c r="QGZ87" s="165"/>
      <c r="QHA87" s="165"/>
      <c r="QHB87" s="165"/>
      <c r="QHC87" s="165"/>
      <c r="QHD87" s="165"/>
      <c r="QHE87" s="165"/>
      <c r="QHF87" s="165"/>
      <c r="QHG87" s="165"/>
      <c r="QHH87" s="165"/>
      <c r="QHI87" s="165"/>
      <c r="QHJ87" s="165"/>
      <c r="QHK87" s="165"/>
      <c r="QHL87" s="165"/>
      <c r="QHM87" s="165"/>
      <c r="QHN87" s="165"/>
      <c r="QHO87" s="165"/>
      <c r="QHP87" s="165"/>
      <c r="QHQ87" s="165"/>
      <c r="QHR87" s="165"/>
      <c r="QHS87" s="165"/>
      <c r="QHT87" s="165"/>
      <c r="QHU87" s="165"/>
      <c r="QHV87" s="165"/>
      <c r="QHW87" s="165"/>
      <c r="QHX87" s="165"/>
      <c r="QHY87" s="165"/>
      <c r="QHZ87" s="165"/>
      <c r="QIA87" s="165"/>
      <c r="QIB87" s="165"/>
      <c r="QIC87" s="165"/>
      <c r="QID87" s="165"/>
      <c r="QIE87" s="165"/>
      <c r="QIF87" s="165"/>
      <c r="QIG87" s="165"/>
      <c r="QIH87" s="165"/>
      <c r="QII87" s="165"/>
      <c r="QIJ87" s="165"/>
      <c r="QIK87" s="165"/>
      <c r="QIL87" s="165"/>
      <c r="QIM87" s="165"/>
      <c r="QIN87" s="165"/>
      <c r="QIO87" s="165"/>
      <c r="QIP87" s="165"/>
      <c r="QIQ87" s="165"/>
      <c r="QIR87" s="165"/>
      <c r="QIS87" s="165"/>
      <c r="QIT87" s="165"/>
      <c r="QIU87" s="165"/>
      <c r="QIV87" s="165"/>
      <c r="QIW87" s="165"/>
      <c r="QIX87" s="165"/>
      <c r="QIY87" s="165"/>
      <c r="QIZ87" s="165"/>
      <c r="QJA87" s="165"/>
      <c r="QJB87" s="165"/>
      <c r="QJC87" s="165"/>
      <c r="QJD87" s="165"/>
      <c r="QJE87" s="165"/>
      <c r="QJF87" s="165"/>
      <c r="QJG87" s="165"/>
      <c r="QJH87" s="165"/>
      <c r="QJI87" s="165"/>
      <c r="QJJ87" s="165"/>
      <c r="QJK87" s="165"/>
      <c r="QJL87" s="165"/>
      <c r="QJM87" s="165"/>
      <c r="QJN87" s="165"/>
      <c r="QJO87" s="165"/>
      <c r="QJP87" s="165"/>
      <c r="QJQ87" s="165"/>
      <c r="QJR87" s="165"/>
      <c r="QJS87" s="165"/>
      <c r="QJT87" s="165"/>
      <c r="QJU87" s="165"/>
      <c r="QJV87" s="165"/>
      <c r="QJW87" s="165"/>
      <c r="QJX87" s="165"/>
      <c r="QJY87" s="165"/>
      <c r="QJZ87" s="165"/>
      <c r="QKA87" s="165"/>
      <c r="QKB87" s="165"/>
      <c r="QKC87" s="165"/>
      <c r="QKD87" s="165"/>
      <c r="QKE87" s="165"/>
      <c r="QKF87" s="165"/>
      <c r="QKG87" s="165"/>
      <c r="QKH87" s="165"/>
      <c r="QKI87" s="165"/>
      <c r="QKJ87" s="165"/>
      <c r="QKK87" s="165"/>
      <c r="QKL87" s="165"/>
      <c r="QKM87" s="165"/>
      <c r="QKN87" s="165"/>
      <c r="QKO87" s="165"/>
      <c r="QKP87" s="165"/>
      <c r="QKQ87" s="165"/>
      <c r="QKR87" s="165"/>
      <c r="QKS87" s="165"/>
      <c r="QKT87" s="165"/>
      <c r="QKU87" s="165"/>
      <c r="QKV87" s="165"/>
      <c r="QKW87" s="165"/>
      <c r="QKX87" s="165"/>
      <c r="QKY87" s="165"/>
      <c r="QKZ87" s="165"/>
      <c r="QLA87" s="165"/>
      <c r="QLB87" s="165"/>
      <c r="QLC87" s="165"/>
      <c r="QLD87" s="165"/>
      <c r="QLE87" s="165"/>
      <c r="QLF87" s="165"/>
      <c r="QLG87" s="165"/>
      <c r="QLH87" s="165"/>
      <c r="QLI87" s="165"/>
      <c r="QLJ87" s="165"/>
      <c r="QLK87" s="165"/>
      <c r="QLL87" s="165"/>
      <c r="QLM87" s="165"/>
      <c r="QLN87" s="165"/>
      <c r="QLO87" s="165"/>
      <c r="QLP87" s="165"/>
      <c r="QLQ87" s="165"/>
      <c r="QLR87" s="165"/>
      <c r="QLS87" s="165"/>
      <c r="QLT87" s="165"/>
      <c r="QLU87" s="165"/>
      <c r="QLV87" s="165"/>
      <c r="QLW87" s="165"/>
      <c r="QLX87" s="165"/>
      <c r="QLY87" s="165"/>
      <c r="QLZ87" s="165"/>
      <c r="QMA87" s="165"/>
      <c r="QMB87" s="165"/>
      <c r="QMC87" s="165"/>
      <c r="QMD87" s="165"/>
      <c r="QME87" s="165"/>
      <c r="QMF87" s="165"/>
      <c r="QMG87" s="165"/>
      <c r="QMH87" s="165"/>
      <c r="QMI87" s="165"/>
      <c r="QMJ87" s="165"/>
      <c r="QMK87" s="165"/>
      <c r="QML87" s="165"/>
      <c r="QMM87" s="165"/>
      <c r="QMN87" s="165"/>
      <c r="QMO87" s="165"/>
      <c r="QMP87" s="165"/>
      <c r="QMQ87" s="165"/>
      <c r="QMR87" s="165"/>
      <c r="QMS87" s="165"/>
      <c r="QMT87" s="165"/>
      <c r="QMU87" s="165"/>
      <c r="QMV87" s="165"/>
      <c r="QMW87" s="165"/>
      <c r="QMX87" s="165"/>
      <c r="QMY87" s="165"/>
      <c r="QMZ87" s="165"/>
      <c r="QNA87" s="165"/>
      <c r="QNB87" s="165"/>
      <c r="QNC87" s="165"/>
      <c r="QND87" s="165"/>
      <c r="QNE87" s="165"/>
      <c r="QNF87" s="165"/>
      <c r="QNG87" s="165"/>
      <c r="QNH87" s="165"/>
      <c r="QNI87" s="165"/>
      <c r="QNJ87" s="165"/>
      <c r="QNK87" s="165"/>
      <c r="QNL87" s="165"/>
      <c r="QNM87" s="165"/>
      <c r="QNN87" s="165"/>
      <c r="QNO87" s="165"/>
      <c r="QNP87" s="165"/>
      <c r="QNQ87" s="165"/>
      <c r="QNR87" s="165"/>
      <c r="QNS87" s="165"/>
      <c r="QNT87" s="165"/>
      <c r="QNU87" s="165"/>
      <c r="QNV87" s="165"/>
      <c r="QNW87" s="165"/>
      <c r="QNX87" s="165"/>
      <c r="QNY87" s="165"/>
      <c r="QNZ87" s="165"/>
      <c r="QOA87" s="165"/>
      <c r="QOB87" s="165"/>
      <c r="QOC87" s="165"/>
      <c r="QOD87" s="165"/>
      <c r="QOE87" s="165"/>
      <c r="QOF87" s="165"/>
      <c r="QOG87" s="165"/>
      <c r="QOH87" s="165"/>
      <c r="QOI87" s="165"/>
      <c r="QOJ87" s="165"/>
      <c r="QOK87" s="165"/>
      <c r="QOL87" s="165"/>
      <c r="QOM87" s="165"/>
      <c r="QON87" s="165"/>
      <c r="QOO87" s="165"/>
      <c r="QOP87" s="165"/>
      <c r="QOQ87" s="165"/>
      <c r="QOR87" s="165"/>
      <c r="QOS87" s="165"/>
      <c r="QOT87" s="165"/>
      <c r="QOU87" s="165"/>
      <c r="QOV87" s="165"/>
      <c r="QOW87" s="165"/>
      <c r="QOX87" s="165"/>
      <c r="QOY87" s="165"/>
      <c r="QOZ87" s="165"/>
      <c r="QPA87" s="165"/>
      <c r="QPB87" s="165"/>
      <c r="QPC87" s="165"/>
      <c r="QPD87" s="165"/>
      <c r="QPE87" s="165"/>
      <c r="QPF87" s="165"/>
      <c r="QPG87" s="165"/>
      <c r="QPH87" s="165"/>
      <c r="QPI87" s="165"/>
      <c r="QPJ87" s="165"/>
      <c r="QPK87" s="165"/>
      <c r="QPL87" s="165"/>
      <c r="QPM87" s="165"/>
      <c r="QPN87" s="165"/>
      <c r="QPO87" s="165"/>
      <c r="QPP87" s="165"/>
      <c r="QPQ87" s="165"/>
      <c r="QPR87" s="165"/>
      <c r="QPS87" s="165"/>
      <c r="QPT87" s="165"/>
      <c r="QPU87" s="165"/>
      <c r="QPV87" s="165"/>
      <c r="QPW87" s="165"/>
      <c r="QPX87" s="165"/>
      <c r="QPY87" s="165"/>
      <c r="QPZ87" s="165"/>
      <c r="QQA87" s="165"/>
      <c r="QQB87" s="165"/>
      <c r="QQC87" s="165"/>
      <c r="QQD87" s="165"/>
      <c r="QQE87" s="165"/>
      <c r="QQF87" s="165"/>
      <c r="QQG87" s="165"/>
      <c r="QQH87" s="165"/>
      <c r="QQI87" s="165"/>
      <c r="QQJ87" s="165"/>
      <c r="QQK87" s="165"/>
      <c r="QQL87" s="165"/>
      <c r="QQM87" s="165"/>
      <c r="QQN87" s="165"/>
      <c r="QQO87" s="165"/>
      <c r="QQP87" s="165"/>
      <c r="QQQ87" s="165"/>
      <c r="QQR87" s="165"/>
      <c r="QQS87" s="165"/>
      <c r="QQT87" s="165"/>
      <c r="QQU87" s="165"/>
      <c r="QQV87" s="165"/>
      <c r="QQW87" s="165"/>
      <c r="QQX87" s="165"/>
      <c r="QQY87" s="165"/>
      <c r="QQZ87" s="165"/>
      <c r="QRA87" s="165"/>
      <c r="QRB87" s="165"/>
      <c r="QRC87" s="165"/>
      <c r="QRD87" s="165"/>
      <c r="QRE87" s="165"/>
      <c r="QRF87" s="165"/>
      <c r="QRG87" s="165"/>
      <c r="QRH87" s="165"/>
      <c r="QRI87" s="165"/>
      <c r="QRJ87" s="165"/>
      <c r="QRK87" s="165"/>
      <c r="QRL87" s="165"/>
      <c r="QRM87" s="165"/>
      <c r="QRN87" s="165"/>
      <c r="QRO87" s="165"/>
      <c r="QRP87" s="165"/>
      <c r="QRQ87" s="165"/>
      <c r="QRR87" s="165"/>
      <c r="QRS87" s="165"/>
      <c r="QRT87" s="165"/>
      <c r="QRU87" s="165"/>
      <c r="QRV87" s="165"/>
      <c r="QRW87" s="165"/>
      <c r="QRX87" s="165"/>
      <c r="QRY87" s="165"/>
      <c r="QRZ87" s="165"/>
      <c r="QSA87" s="165"/>
      <c r="QSB87" s="165"/>
      <c r="QSC87" s="165"/>
      <c r="QSD87" s="165"/>
      <c r="QSE87" s="165"/>
      <c r="QSF87" s="165"/>
      <c r="QSG87" s="165"/>
      <c r="QSH87" s="165"/>
      <c r="QSI87" s="165"/>
      <c r="QSJ87" s="165"/>
      <c r="QSK87" s="165"/>
      <c r="QSL87" s="165"/>
      <c r="QSM87" s="165"/>
      <c r="QSN87" s="165"/>
      <c r="QSO87" s="165"/>
      <c r="QSP87" s="165"/>
      <c r="QSQ87" s="165"/>
      <c r="QSR87" s="165"/>
      <c r="QSS87" s="165"/>
      <c r="QST87" s="165"/>
      <c r="QSU87" s="165"/>
      <c r="QSV87" s="165"/>
      <c r="QSW87" s="165"/>
      <c r="QSX87" s="165"/>
      <c r="QSY87" s="165"/>
      <c r="QSZ87" s="165"/>
      <c r="QTA87" s="165"/>
      <c r="QTB87" s="165"/>
      <c r="QTC87" s="165"/>
      <c r="QTD87" s="165"/>
      <c r="QTE87" s="165"/>
      <c r="QTF87" s="165"/>
      <c r="QTG87" s="165"/>
      <c r="QTH87" s="165"/>
      <c r="QTI87" s="165"/>
      <c r="QTJ87" s="165"/>
      <c r="QTK87" s="165"/>
      <c r="QTL87" s="165"/>
      <c r="QTM87" s="165"/>
      <c r="QTN87" s="165"/>
      <c r="QTO87" s="165"/>
      <c r="QTP87" s="165"/>
      <c r="QTQ87" s="165"/>
      <c r="QTR87" s="165"/>
      <c r="QTS87" s="165"/>
      <c r="QTT87" s="165"/>
      <c r="QTU87" s="165"/>
      <c r="QTV87" s="165"/>
      <c r="QTW87" s="165"/>
      <c r="QTX87" s="165"/>
      <c r="QTY87" s="165"/>
      <c r="QTZ87" s="165"/>
      <c r="QUA87" s="165"/>
      <c r="QUB87" s="165"/>
      <c r="QUC87" s="165"/>
      <c r="QUD87" s="165"/>
      <c r="QUE87" s="165"/>
      <c r="QUF87" s="165"/>
      <c r="QUG87" s="165"/>
      <c r="QUH87" s="165"/>
      <c r="QUI87" s="165"/>
      <c r="QUJ87" s="165"/>
      <c r="QUK87" s="165"/>
      <c r="QUL87" s="165"/>
      <c r="QUM87" s="165"/>
      <c r="QUN87" s="165"/>
      <c r="QUO87" s="165"/>
      <c r="QUP87" s="165"/>
      <c r="QUQ87" s="165"/>
      <c r="QUR87" s="165"/>
      <c r="QUS87" s="165"/>
      <c r="QUT87" s="165"/>
      <c r="QUU87" s="165"/>
      <c r="QUV87" s="165"/>
      <c r="QUW87" s="165"/>
      <c r="QUX87" s="165"/>
      <c r="QUY87" s="165"/>
      <c r="QUZ87" s="165"/>
      <c r="QVA87" s="165"/>
      <c r="QVB87" s="165"/>
      <c r="QVC87" s="165"/>
      <c r="QVD87" s="165"/>
      <c r="QVE87" s="165"/>
      <c r="QVF87" s="165"/>
      <c r="QVG87" s="165"/>
      <c r="QVH87" s="165"/>
      <c r="QVI87" s="165"/>
      <c r="QVJ87" s="165"/>
      <c r="QVK87" s="165"/>
      <c r="QVL87" s="165"/>
      <c r="QVM87" s="165"/>
      <c r="QVN87" s="165"/>
      <c r="QVO87" s="165"/>
      <c r="QVP87" s="165"/>
      <c r="QVQ87" s="165"/>
      <c r="QVR87" s="165"/>
      <c r="QVS87" s="165"/>
      <c r="QVT87" s="165"/>
      <c r="QVU87" s="165"/>
      <c r="QVV87" s="165"/>
      <c r="QVW87" s="165"/>
      <c r="QVX87" s="165"/>
      <c r="QVY87" s="165"/>
      <c r="QVZ87" s="165"/>
      <c r="QWA87" s="165"/>
      <c r="QWB87" s="165"/>
      <c r="QWC87" s="165"/>
      <c r="QWD87" s="165"/>
      <c r="QWE87" s="165"/>
      <c r="QWF87" s="165"/>
      <c r="QWG87" s="165"/>
      <c r="QWH87" s="165"/>
      <c r="QWI87" s="165"/>
      <c r="QWJ87" s="165"/>
      <c r="QWK87" s="165"/>
      <c r="QWL87" s="165"/>
      <c r="QWM87" s="165"/>
      <c r="QWN87" s="165"/>
      <c r="QWO87" s="165"/>
      <c r="QWP87" s="165"/>
      <c r="QWQ87" s="165"/>
      <c r="QWR87" s="165"/>
      <c r="QWS87" s="165"/>
      <c r="QWT87" s="165"/>
      <c r="QWU87" s="165"/>
      <c r="QWV87" s="165"/>
      <c r="QWW87" s="165"/>
      <c r="QWX87" s="165"/>
      <c r="QWY87" s="165"/>
      <c r="QWZ87" s="165"/>
      <c r="QXA87" s="165"/>
      <c r="QXB87" s="165"/>
      <c r="QXC87" s="165"/>
      <c r="QXD87" s="165"/>
      <c r="QXE87" s="165"/>
      <c r="QXF87" s="165"/>
      <c r="QXG87" s="165"/>
      <c r="QXH87" s="165"/>
      <c r="QXI87" s="165"/>
      <c r="QXJ87" s="165"/>
      <c r="QXK87" s="165"/>
      <c r="QXL87" s="165"/>
      <c r="QXM87" s="165"/>
      <c r="QXN87" s="165"/>
      <c r="QXO87" s="165"/>
      <c r="QXP87" s="165"/>
      <c r="QXQ87" s="165"/>
      <c r="QXR87" s="165"/>
      <c r="QXS87" s="165"/>
      <c r="QXT87" s="165"/>
      <c r="QXU87" s="165"/>
      <c r="QXV87" s="165"/>
      <c r="QXW87" s="165"/>
      <c r="QXX87" s="165"/>
      <c r="QXY87" s="165"/>
      <c r="QXZ87" s="165"/>
      <c r="QYA87" s="165"/>
      <c r="QYB87" s="165"/>
      <c r="QYC87" s="165"/>
      <c r="QYD87" s="165"/>
      <c r="QYE87" s="165"/>
      <c r="QYF87" s="165"/>
      <c r="QYG87" s="165"/>
      <c r="QYH87" s="165"/>
      <c r="QYI87" s="165"/>
      <c r="QYJ87" s="165"/>
      <c r="QYK87" s="165"/>
      <c r="QYL87" s="165"/>
      <c r="QYM87" s="165"/>
      <c r="QYN87" s="165"/>
      <c r="QYO87" s="165"/>
      <c r="QYP87" s="165"/>
      <c r="QYQ87" s="165"/>
      <c r="QYR87" s="165"/>
      <c r="QYS87" s="165"/>
      <c r="QYT87" s="165"/>
      <c r="QYU87" s="165"/>
      <c r="QYV87" s="165"/>
      <c r="QYW87" s="165"/>
      <c r="QYX87" s="165"/>
      <c r="QYY87" s="165"/>
      <c r="QYZ87" s="165"/>
      <c r="QZA87" s="165"/>
      <c r="QZB87" s="165"/>
      <c r="QZC87" s="165"/>
      <c r="QZD87" s="165"/>
      <c r="QZE87" s="165"/>
      <c r="QZF87" s="165"/>
      <c r="QZG87" s="165"/>
      <c r="QZH87" s="165"/>
      <c r="QZI87" s="165"/>
      <c r="QZJ87" s="165"/>
      <c r="QZK87" s="165"/>
      <c r="QZL87" s="165"/>
      <c r="QZM87" s="165"/>
      <c r="QZN87" s="165"/>
      <c r="QZO87" s="165"/>
      <c r="QZP87" s="165"/>
      <c r="QZQ87" s="165"/>
      <c r="QZR87" s="165"/>
      <c r="QZS87" s="165"/>
      <c r="QZT87" s="165"/>
      <c r="QZU87" s="165"/>
      <c r="QZV87" s="165"/>
      <c r="QZW87" s="165"/>
      <c r="QZX87" s="165"/>
      <c r="QZY87" s="165"/>
      <c r="QZZ87" s="165"/>
      <c r="RAA87" s="165"/>
      <c r="RAB87" s="165"/>
      <c r="RAC87" s="165"/>
      <c r="RAD87" s="165"/>
      <c r="RAE87" s="165"/>
      <c r="RAF87" s="165"/>
      <c r="RAG87" s="165"/>
      <c r="RAH87" s="165"/>
      <c r="RAI87" s="165"/>
      <c r="RAJ87" s="165"/>
      <c r="RAK87" s="165"/>
      <c r="RAL87" s="165"/>
      <c r="RAM87" s="165"/>
      <c r="RAN87" s="165"/>
      <c r="RAO87" s="165"/>
      <c r="RAP87" s="165"/>
      <c r="RAQ87" s="165"/>
      <c r="RAR87" s="165"/>
      <c r="RAS87" s="165"/>
      <c r="RAT87" s="165"/>
      <c r="RAU87" s="165"/>
      <c r="RAV87" s="165"/>
      <c r="RAW87" s="165"/>
      <c r="RAX87" s="165"/>
      <c r="RAY87" s="165"/>
      <c r="RAZ87" s="165"/>
      <c r="RBA87" s="165"/>
      <c r="RBB87" s="165"/>
      <c r="RBC87" s="165"/>
      <c r="RBD87" s="165"/>
      <c r="RBE87" s="165"/>
      <c r="RBF87" s="165"/>
      <c r="RBG87" s="165"/>
      <c r="RBH87" s="165"/>
      <c r="RBI87" s="165"/>
      <c r="RBJ87" s="165"/>
      <c r="RBK87" s="165"/>
      <c r="RBL87" s="165"/>
      <c r="RBM87" s="165"/>
      <c r="RBN87" s="165"/>
      <c r="RBO87" s="165"/>
      <c r="RBP87" s="165"/>
      <c r="RBQ87" s="165"/>
      <c r="RBR87" s="165"/>
      <c r="RBS87" s="165"/>
      <c r="RBT87" s="165"/>
      <c r="RBU87" s="165"/>
      <c r="RBV87" s="165"/>
      <c r="RBW87" s="165"/>
      <c r="RBX87" s="165"/>
      <c r="RBY87" s="165"/>
      <c r="RBZ87" s="165"/>
      <c r="RCA87" s="165"/>
      <c r="RCB87" s="165"/>
      <c r="RCC87" s="165"/>
      <c r="RCD87" s="165"/>
      <c r="RCE87" s="165"/>
      <c r="RCF87" s="165"/>
      <c r="RCG87" s="165"/>
      <c r="RCH87" s="165"/>
      <c r="RCI87" s="165"/>
      <c r="RCJ87" s="165"/>
      <c r="RCK87" s="165"/>
      <c r="RCL87" s="165"/>
      <c r="RCM87" s="165"/>
      <c r="RCN87" s="165"/>
      <c r="RCO87" s="165"/>
      <c r="RCP87" s="165"/>
      <c r="RCQ87" s="165"/>
      <c r="RCR87" s="165"/>
      <c r="RCS87" s="165"/>
      <c r="RCT87" s="165"/>
      <c r="RCU87" s="165"/>
      <c r="RCV87" s="165"/>
      <c r="RCW87" s="165"/>
      <c r="RCX87" s="165"/>
      <c r="RCY87" s="165"/>
      <c r="RCZ87" s="165"/>
      <c r="RDA87" s="165"/>
      <c r="RDB87" s="165"/>
      <c r="RDC87" s="165"/>
      <c r="RDD87" s="165"/>
      <c r="RDE87" s="165"/>
      <c r="RDF87" s="165"/>
      <c r="RDG87" s="165"/>
      <c r="RDH87" s="165"/>
      <c r="RDI87" s="165"/>
      <c r="RDJ87" s="165"/>
      <c r="RDK87" s="165"/>
      <c r="RDL87" s="165"/>
      <c r="RDM87" s="165"/>
      <c r="RDN87" s="165"/>
      <c r="RDO87" s="165"/>
      <c r="RDP87" s="165"/>
      <c r="RDQ87" s="165"/>
      <c r="RDR87" s="165"/>
      <c r="RDS87" s="165"/>
      <c r="RDT87" s="165"/>
      <c r="RDU87" s="165"/>
      <c r="RDV87" s="165"/>
      <c r="RDW87" s="165"/>
      <c r="RDX87" s="165"/>
      <c r="RDY87" s="165"/>
      <c r="RDZ87" s="165"/>
      <c r="REA87" s="165"/>
      <c r="REB87" s="165"/>
      <c r="REC87" s="165"/>
      <c r="RED87" s="165"/>
      <c r="REE87" s="165"/>
      <c r="REF87" s="165"/>
      <c r="REG87" s="165"/>
      <c r="REH87" s="165"/>
      <c r="REI87" s="165"/>
      <c r="REJ87" s="165"/>
      <c r="REK87" s="165"/>
      <c r="REL87" s="165"/>
      <c r="REM87" s="165"/>
      <c r="REN87" s="165"/>
      <c r="REO87" s="165"/>
      <c r="REP87" s="165"/>
      <c r="REQ87" s="165"/>
      <c r="RER87" s="165"/>
      <c r="RES87" s="165"/>
      <c r="RET87" s="165"/>
      <c r="REU87" s="165"/>
      <c r="REV87" s="165"/>
      <c r="REW87" s="165"/>
      <c r="REX87" s="165"/>
      <c r="REY87" s="165"/>
      <c r="REZ87" s="165"/>
      <c r="RFA87" s="165"/>
      <c r="RFB87" s="165"/>
      <c r="RFC87" s="165"/>
      <c r="RFD87" s="165"/>
      <c r="RFE87" s="165"/>
      <c r="RFF87" s="165"/>
      <c r="RFG87" s="165"/>
      <c r="RFH87" s="165"/>
      <c r="RFI87" s="165"/>
      <c r="RFJ87" s="165"/>
      <c r="RFK87" s="165"/>
      <c r="RFL87" s="165"/>
      <c r="RFM87" s="165"/>
      <c r="RFN87" s="165"/>
      <c r="RFO87" s="165"/>
      <c r="RFP87" s="165"/>
      <c r="RFQ87" s="165"/>
      <c r="RFR87" s="165"/>
      <c r="RFS87" s="165"/>
      <c r="RFT87" s="165"/>
      <c r="RFU87" s="165"/>
      <c r="RFV87" s="165"/>
      <c r="RFW87" s="165"/>
      <c r="RFX87" s="165"/>
      <c r="RFY87" s="165"/>
      <c r="RFZ87" s="165"/>
      <c r="RGA87" s="165"/>
      <c r="RGB87" s="165"/>
      <c r="RGC87" s="165"/>
      <c r="RGD87" s="165"/>
      <c r="RGE87" s="165"/>
      <c r="RGF87" s="165"/>
      <c r="RGG87" s="165"/>
      <c r="RGH87" s="165"/>
      <c r="RGI87" s="165"/>
      <c r="RGJ87" s="165"/>
      <c r="RGK87" s="165"/>
      <c r="RGL87" s="165"/>
      <c r="RGM87" s="165"/>
      <c r="RGN87" s="165"/>
      <c r="RGO87" s="165"/>
      <c r="RGP87" s="165"/>
      <c r="RGQ87" s="165"/>
      <c r="RGR87" s="165"/>
      <c r="RGS87" s="165"/>
      <c r="RGT87" s="165"/>
      <c r="RGU87" s="165"/>
      <c r="RGV87" s="165"/>
      <c r="RGW87" s="165"/>
      <c r="RGX87" s="165"/>
      <c r="RGY87" s="165"/>
      <c r="RGZ87" s="165"/>
      <c r="RHA87" s="165"/>
      <c r="RHB87" s="165"/>
      <c r="RHC87" s="165"/>
      <c r="RHD87" s="165"/>
      <c r="RHE87" s="165"/>
      <c r="RHF87" s="165"/>
      <c r="RHG87" s="165"/>
      <c r="RHH87" s="165"/>
      <c r="RHI87" s="165"/>
      <c r="RHJ87" s="165"/>
      <c r="RHK87" s="165"/>
      <c r="RHL87" s="165"/>
      <c r="RHM87" s="165"/>
      <c r="RHN87" s="165"/>
      <c r="RHO87" s="165"/>
      <c r="RHP87" s="165"/>
      <c r="RHQ87" s="165"/>
      <c r="RHR87" s="165"/>
      <c r="RHS87" s="165"/>
      <c r="RHT87" s="165"/>
      <c r="RHU87" s="165"/>
      <c r="RHV87" s="165"/>
      <c r="RHW87" s="165"/>
      <c r="RHX87" s="165"/>
      <c r="RHY87" s="165"/>
      <c r="RHZ87" s="165"/>
      <c r="RIA87" s="165"/>
      <c r="RIB87" s="165"/>
      <c r="RIC87" s="165"/>
      <c r="RID87" s="165"/>
      <c r="RIE87" s="165"/>
      <c r="RIF87" s="165"/>
      <c r="RIG87" s="165"/>
      <c r="RIH87" s="165"/>
      <c r="RII87" s="165"/>
      <c r="RIJ87" s="165"/>
      <c r="RIK87" s="165"/>
      <c r="RIL87" s="165"/>
      <c r="RIM87" s="165"/>
      <c r="RIN87" s="165"/>
      <c r="RIO87" s="165"/>
      <c r="RIP87" s="165"/>
      <c r="RIQ87" s="165"/>
      <c r="RIR87" s="165"/>
      <c r="RIS87" s="165"/>
      <c r="RIT87" s="165"/>
      <c r="RIU87" s="165"/>
      <c r="RIV87" s="165"/>
      <c r="RIW87" s="165"/>
      <c r="RIX87" s="165"/>
      <c r="RIY87" s="165"/>
      <c r="RIZ87" s="165"/>
      <c r="RJA87" s="165"/>
      <c r="RJB87" s="165"/>
      <c r="RJC87" s="165"/>
      <c r="RJD87" s="165"/>
      <c r="RJE87" s="165"/>
      <c r="RJF87" s="165"/>
      <c r="RJG87" s="165"/>
      <c r="RJH87" s="165"/>
      <c r="RJI87" s="165"/>
      <c r="RJJ87" s="165"/>
      <c r="RJK87" s="165"/>
      <c r="RJL87" s="165"/>
      <c r="RJM87" s="165"/>
      <c r="RJN87" s="165"/>
      <c r="RJO87" s="165"/>
      <c r="RJP87" s="165"/>
      <c r="RJQ87" s="165"/>
      <c r="RJR87" s="165"/>
      <c r="RJS87" s="165"/>
      <c r="RJT87" s="165"/>
      <c r="RJU87" s="165"/>
      <c r="RJV87" s="165"/>
      <c r="RJW87" s="165"/>
      <c r="RJX87" s="165"/>
      <c r="RJY87" s="165"/>
      <c r="RJZ87" s="165"/>
      <c r="RKA87" s="165"/>
      <c r="RKB87" s="165"/>
      <c r="RKC87" s="165"/>
      <c r="RKD87" s="165"/>
      <c r="RKE87" s="165"/>
      <c r="RKF87" s="165"/>
      <c r="RKG87" s="165"/>
      <c r="RKH87" s="165"/>
      <c r="RKI87" s="165"/>
      <c r="RKJ87" s="165"/>
      <c r="RKK87" s="165"/>
      <c r="RKL87" s="165"/>
      <c r="RKM87" s="165"/>
      <c r="RKN87" s="165"/>
      <c r="RKO87" s="165"/>
      <c r="RKP87" s="165"/>
      <c r="RKQ87" s="165"/>
      <c r="RKR87" s="165"/>
      <c r="RKS87" s="165"/>
      <c r="RKT87" s="165"/>
      <c r="RKU87" s="165"/>
      <c r="RKV87" s="165"/>
      <c r="RKW87" s="165"/>
      <c r="RKX87" s="165"/>
      <c r="RKY87" s="165"/>
      <c r="RKZ87" s="165"/>
      <c r="RLA87" s="165"/>
      <c r="RLB87" s="165"/>
      <c r="RLC87" s="165"/>
      <c r="RLD87" s="165"/>
      <c r="RLE87" s="165"/>
      <c r="RLF87" s="165"/>
      <c r="RLG87" s="165"/>
      <c r="RLH87" s="165"/>
      <c r="RLI87" s="165"/>
      <c r="RLJ87" s="165"/>
      <c r="RLK87" s="165"/>
      <c r="RLL87" s="165"/>
      <c r="RLM87" s="165"/>
      <c r="RLN87" s="165"/>
      <c r="RLO87" s="165"/>
      <c r="RLP87" s="165"/>
      <c r="RLQ87" s="165"/>
      <c r="RLR87" s="165"/>
      <c r="RLS87" s="165"/>
      <c r="RLT87" s="165"/>
      <c r="RLU87" s="165"/>
      <c r="RLV87" s="165"/>
      <c r="RLW87" s="165"/>
      <c r="RLX87" s="165"/>
      <c r="RLY87" s="165"/>
      <c r="RLZ87" s="165"/>
      <c r="RMA87" s="165"/>
      <c r="RMB87" s="165"/>
      <c r="RMC87" s="165"/>
      <c r="RMD87" s="165"/>
      <c r="RME87" s="165"/>
      <c r="RMF87" s="165"/>
      <c r="RMG87" s="165"/>
      <c r="RMH87" s="165"/>
      <c r="RMI87" s="165"/>
      <c r="RMJ87" s="165"/>
      <c r="RMK87" s="165"/>
      <c r="RML87" s="165"/>
      <c r="RMM87" s="165"/>
      <c r="RMN87" s="165"/>
      <c r="RMO87" s="165"/>
      <c r="RMP87" s="165"/>
      <c r="RMQ87" s="165"/>
      <c r="RMR87" s="165"/>
      <c r="RMS87" s="165"/>
      <c r="RMT87" s="165"/>
      <c r="RMU87" s="165"/>
      <c r="RMV87" s="165"/>
      <c r="RMW87" s="165"/>
      <c r="RMX87" s="165"/>
      <c r="RMY87" s="165"/>
      <c r="RMZ87" s="165"/>
      <c r="RNA87" s="165"/>
      <c r="RNB87" s="165"/>
      <c r="RNC87" s="165"/>
      <c r="RND87" s="165"/>
      <c r="RNE87" s="165"/>
      <c r="RNF87" s="165"/>
      <c r="RNG87" s="165"/>
      <c r="RNH87" s="165"/>
      <c r="RNI87" s="165"/>
      <c r="RNJ87" s="165"/>
      <c r="RNK87" s="165"/>
      <c r="RNL87" s="165"/>
      <c r="RNM87" s="165"/>
      <c r="RNN87" s="165"/>
      <c r="RNO87" s="165"/>
      <c r="RNP87" s="165"/>
      <c r="RNQ87" s="165"/>
      <c r="RNR87" s="165"/>
      <c r="RNS87" s="165"/>
      <c r="RNT87" s="165"/>
      <c r="RNU87" s="165"/>
      <c r="RNV87" s="165"/>
      <c r="RNW87" s="165"/>
      <c r="RNX87" s="165"/>
      <c r="RNY87" s="165"/>
      <c r="RNZ87" s="165"/>
      <c r="ROA87" s="165"/>
      <c r="ROB87" s="165"/>
      <c r="ROC87" s="165"/>
      <c r="ROD87" s="165"/>
      <c r="ROE87" s="165"/>
      <c r="ROF87" s="165"/>
      <c r="ROG87" s="165"/>
      <c r="ROH87" s="165"/>
      <c r="ROI87" s="165"/>
      <c r="ROJ87" s="165"/>
      <c r="ROK87" s="165"/>
      <c r="ROL87" s="165"/>
      <c r="ROM87" s="165"/>
      <c r="RON87" s="165"/>
      <c r="ROO87" s="165"/>
      <c r="ROP87" s="165"/>
      <c r="ROQ87" s="165"/>
      <c r="ROR87" s="165"/>
      <c r="ROS87" s="165"/>
      <c r="ROT87" s="165"/>
      <c r="ROU87" s="165"/>
      <c r="ROV87" s="165"/>
      <c r="ROW87" s="165"/>
      <c r="ROX87" s="165"/>
      <c r="ROY87" s="165"/>
      <c r="ROZ87" s="165"/>
      <c r="RPA87" s="165"/>
      <c r="RPB87" s="165"/>
      <c r="RPC87" s="165"/>
      <c r="RPD87" s="165"/>
      <c r="RPE87" s="165"/>
      <c r="RPF87" s="165"/>
      <c r="RPG87" s="165"/>
      <c r="RPH87" s="165"/>
      <c r="RPI87" s="165"/>
      <c r="RPJ87" s="165"/>
      <c r="RPK87" s="165"/>
      <c r="RPL87" s="165"/>
      <c r="RPM87" s="165"/>
      <c r="RPN87" s="165"/>
      <c r="RPO87" s="165"/>
      <c r="RPP87" s="165"/>
      <c r="RPQ87" s="165"/>
      <c r="RPR87" s="165"/>
      <c r="RPS87" s="165"/>
      <c r="RPT87" s="165"/>
      <c r="RPU87" s="165"/>
      <c r="RPV87" s="165"/>
      <c r="RPW87" s="165"/>
      <c r="RPX87" s="165"/>
      <c r="RPY87" s="165"/>
      <c r="RPZ87" s="165"/>
      <c r="RQA87" s="165"/>
      <c r="RQB87" s="165"/>
      <c r="RQC87" s="165"/>
      <c r="RQD87" s="165"/>
      <c r="RQE87" s="165"/>
      <c r="RQF87" s="165"/>
      <c r="RQG87" s="165"/>
      <c r="RQH87" s="165"/>
      <c r="RQI87" s="165"/>
      <c r="RQJ87" s="165"/>
      <c r="RQK87" s="165"/>
      <c r="RQL87" s="165"/>
      <c r="RQM87" s="165"/>
      <c r="RQN87" s="165"/>
      <c r="RQO87" s="165"/>
      <c r="RQP87" s="165"/>
      <c r="RQQ87" s="165"/>
      <c r="RQR87" s="165"/>
      <c r="RQS87" s="165"/>
      <c r="RQT87" s="165"/>
      <c r="RQU87" s="165"/>
      <c r="RQV87" s="165"/>
      <c r="RQW87" s="165"/>
      <c r="RQX87" s="165"/>
      <c r="RQY87" s="165"/>
      <c r="RQZ87" s="165"/>
      <c r="RRA87" s="165"/>
      <c r="RRB87" s="165"/>
      <c r="RRC87" s="165"/>
      <c r="RRD87" s="165"/>
      <c r="RRE87" s="165"/>
      <c r="RRF87" s="165"/>
      <c r="RRG87" s="165"/>
      <c r="RRH87" s="165"/>
      <c r="RRI87" s="165"/>
      <c r="RRJ87" s="165"/>
      <c r="RRK87" s="165"/>
      <c r="RRL87" s="165"/>
      <c r="RRM87" s="165"/>
      <c r="RRN87" s="165"/>
      <c r="RRO87" s="165"/>
      <c r="RRP87" s="165"/>
      <c r="RRQ87" s="165"/>
      <c r="RRR87" s="165"/>
      <c r="RRS87" s="165"/>
      <c r="RRT87" s="165"/>
      <c r="RRU87" s="165"/>
      <c r="RRV87" s="165"/>
      <c r="RRW87" s="165"/>
      <c r="RRX87" s="165"/>
      <c r="RRY87" s="165"/>
      <c r="RRZ87" s="165"/>
      <c r="RSA87" s="165"/>
      <c r="RSB87" s="165"/>
      <c r="RSC87" s="165"/>
      <c r="RSD87" s="165"/>
      <c r="RSE87" s="165"/>
      <c r="RSF87" s="165"/>
      <c r="RSG87" s="165"/>
      <c r="RSH87" s="165"/>
      <c r="RSI87" s="165"/>
      <c r="RSJ87" s="165"/>
      <c r="RSK87" s="165"/>
      <c r="RSL87" s="165"/>
      <c r="RSM87" s="165"/>
      <c r="RSN87" s="165"/>
      <c r="RSO87" s="165"/>
      <c r="RSP87" s="165"/>
      <c r="RSQ87" s="165"/>
      <c r="RSR87" s="165"/>
      <c r="RSS87" s="165"/>
      <c r="RST87" s="165"/>
      <c r="RSU87" s="165"/>
      <c r="RSV87" s="165"/>
      <c r="RSW87" s="165"/>
      <c r="RSX87" s="165"/>
      <c r="RSY87" s="165"/>
      <c r="RSZ87" s="165"/>
      <c r="RTA87" s="165"/>
      <c r="RTB87" s="165"/>
      <c r="RTC87" s="165"/>
      <c r="RTD87" s="165"/>
      <c r="RTE87" s="165"/>
      <c r="RTF87" s="165"/>
      <c r="RTG87" s="165"/>
      <c r="RTH87" s="165"/>
      <c r="RTI87" s="165"/>
      <c r="RTJ87" s="165"/>
      <c r="RTK87" s="165"/>
      <c r="RTL87" s="165"/>
      <c r="RTM87" s="165"/>
      <c r="RTN87" s="165"/>
      <c r="RTO87" s="165"/>
      <c r="RTP87" s="165"/>
      <c r="RTQ87" s="165"/>
      <c r="RTR87" s="165"/>
      <c r="RTS87" s="165"/>
      <c r="RTT87" s="165"/>
      <c r="RTU87" s="165"/>
      <c r="RTV87" s="165"/>
      <c r="RTW87" s="165"/>
      <c r="RTX87" s="165"/>
      <c r="RTY87" s="165"/>
      <c r="RTZ87" s="165"/>
      <c r="RUA87" s="165"/>
      <c r="RUB87" s="165"/>
      <c r="RUC87" s="165"/>
      <c r="RUD87" s="165"/>
      <c r="RUE87" s="165"/>
      <c r="RUF87" s="165"/>
      <c r="RUG87" s="165"/>
      <c r="RUH87" s="165"/>
      <c r="RUI87" s="165"/>
      <c r="RUJ87" s="165"/>
      <c r="RUK87" s="165"/>
      <c r="RUL87" s="165"/>
      <c r="RUM87" s="165"/>
      <c r="RUN87" s="165"/>
      <c r="RUO87" s="165"/>
      <c r="RUP87" s="165"/>
      <c r="RUQ87" s="165"/>
      <c r="RUR87" s="165"/>
      <c r="RUS87" s="165"/>
      <c r="RUT87" s="165"/>
      <c r="RUU87" s="165"/>
      <c r="RUV87" s="165"/>
      <c r="RUW87" s="165"/>
      <c r="RUX87" s="165"/>
      <c r="RUY87" s="165"/>
      <c r="RUZ87" s="165"/>
      <c r="RVA87" s="165"/>
      <c r="RVB87" s="165"/>
      <c r="RVC87" s="165"/>
      <c r="RVD87" s="165"/>
      <c r="RVE87" s="165"/>
      <c r="RVF87" s="165"/>
      <c r="RVG87" s="165"/>
      <c r="RVH87" s="165"/>
      <c r="RVI87" s="165"/>
      <c r="RVJ87" s="165"/>
      <c r="RVK87" s="165"/>
      <c r="RVL87" s="165"/>
      <c r="RVM87" s="165"/>
      <c r="RVN87" s="165"/>
      <c r="RVO87" s="165"/>
      <c r="RVP87" s="165"/>
      <c r="RVQ87" s="165"/>
      <c r="RVR87" s="165"/>
      <c r="RVS87" s="165"/>
      <c r="RVT87" s="165"/>
      <c r="RVU87" s="165"/>
      <c r="RVV87" s="165"/>
      <c r="RVW87" s="165"/>
      <c r="RVX87" s="165"/>
      <c r="RVY87" s="165"/>
      <c r="RVZ87" s="165"/>
      <c r="RWA87" s="165"/>
      <c r="RWB87" s="165"/>
      <c r="RWC87" s="165"/>
      <c r="RWD87" s="165"/>
      <c r="RWE87" s="165"/>
      <c r="RWF87" s="165"/>
      <c r="RWG87" s="165"/>
      <c r="RWH87" s="165"/>
      <c r="RWI87" s="165"/>
      <c r="RWJ87" s="165"/>
      <c r="RWK87" s="165"/>
      <c r="RWL87" s="165"/>
      <c r="RWM87" s="165"/>
      <c r="RWN87" s="165"/>
      <c r="RWO87" s="165"/>
      <c r="RWP87" s="165"/>
      <c r="RWQ87" s="165"/>
      <c r="RWR87" s="165"/>
      <c r="RWS87" s="165"/>
      <c r="RWT87" s="165"/>
      <c r="RWU87" s="165"/>
      <c r="RWV87" s="165"/>
      <c r="RWW87" s="165"/>
      <c r="RWX87" s="165"/>
      <c r="RWY87" s="165"/>
      <c r="RWZ87" s="165"/>
      <c r="RXA87" s="165"/>
      <c r="RXB87" s="165"/>
      <c r="RXC87" s="165"/>
      <c r="RXD87" s="165"/>
      <c r="RXE87" s="165"/>
      <c r="RXF87" s="165"/>
      <c r="RXG87" s="165"/>
      <c r="RXH87" s="165"/>
      <c r="RXI87" s="165"/>
      <c r="RXJ87" s="165"/>
      <c r="RXK87" s="165"/>
      <c r="RXL87" s="165"/>
      <c r="RXM87" s="165"/>
      <c r="RXN87" s="165"/>
      <c r="RXO87" s="165"/>
      <c r="RXP87" s="165"/>
      <c r="RXQ87" s="165"/>
      <c r="RXR87" s="165"/>
      <c r="RXS87" s="165"/>
      <c r="RXT87" s="165"/>
      <c r="RXU87" s="165"/>
      <c r="RXV87" s="165"/>
      <c r="RXW87" s="165"/>
      <c r="RXX87" s="165"/>
      <c r="RXY87" s="165"/>
      <c r="RXZ87" s="165"/>
      <c r="RYA87" s="165"/>
      <c r="RYB87" s="165"/>
      <c r="RYC87" s="165"/>
      <c r="RYD87" s="165"/>
      <c r="RYE87" s="165"/>
      <c r="RYF87" s="165"/>
      <c r="RYG87" s="165"/>
      <c r="RYH87" s="165"/>
      <c r="RYI87" s="165"/>
      <c r="RYJ87" s="165"/>
      <c r="RYK87" s="165"/>
      <c r="RYL87" s="165"/>
      <c r="RYM87" s="165"/>
      <c r="RYN87" s="165"/>
      <c r="RYO87" s="165"/>
      <c r="RYP87" s="165"/>
      <c r="RYQ87" s="165"/>
      <c r="RYR87" s="165"/>
      <c r="RYS87" s="165"/>
      <c r="RYT87" s="165"/>
      <c r="RYU87" s="165"/>
      <c r="RYV87" s="165"/>
      <c r="RYW87" s="165"/>
      <c r="RYX87" s="165"/>
      <c r="RYY87" s="165"/>
      <c r="RYZ87" s="165"/>
      <c r="RZA87" s="165"/>
      <c r="RZB87" s="165"/>
      <c r="RZC87" s="165"/>
      <c r="RZD87" s="165"/>
      <c r="RZE87" s="165"/>
      <c r="RZF87" s="165"/>
      <c r="RZG87" s="165"/>
      <c r="RZH87" s="165"/>
      <c r="RZI87" s="165"/>
      <c r="RZJ87" s="165"/>
      <c r="RZK87" s="165"/>
      <c r="RZL87" s="165"/>
      <c r="RZM87" s="165"/>
      <c r="RZN87" s="165"/>
      <c r="RZO87" s="165"/>
      <c r="RZP87" s="165"/>
      <c r="RZQ87" s="165"/>
      <c r="RZR87" s="165"/>
      <c r="RZS87" s="165"/>
      <c r="RZT87" s="165"/>
      <c r="RZU87" s="165"/>
      <c r="RZV87" s="165"/>
      <c r="RZW87" s="165"/>
      <c r="RZX87" s="165"/>
      <c r="RZY87" s="165"/>
      <c r="RZZ87" s="165"/>
      <c r="SAA87" s="165"/>
      <c r="SAB87" s="165"/>
      <c r="SAC87" s="165"/>
      <c r="SAD87" s="165"/>
      <c r="SAE87" s="165"/>
      <c r="SAF87" s="165"/>
      <c r="SAG87" s="165"/>
      <c r="SAH87" s="165"/>
      <c r="SAI87" s="165"/>
      <c r="SAJ87" s="165"/>
      <c r="SAK87" s="165"/>
      <c r="SAL87" s="165"/>
      <c r="SAM87" s="165"/>
      <c r="SAN87" s="165"/>
      <c r="SAO87" s="165"/>
      <c r="SAP87" s="165"/>
      <c r="SAQ87" s="165"/>
      <c r="SAR87" s="165"/>
      <c r="SAS87" s="165"/>
      <c r="SAT87" s="165"/>
      <c r="SAU87" s="165"/>
      <c r="SAV87" s="165"/>
      <c r="SAW87" s="165"/>
      <c r="SAX87" s="165"/>
      <c r="SAY87" s="165"/>
      <c r="SAZ87" s="165"/>
      <c r="SBA87" s="165"/>
      <c r="SBB87" s="165"/>
      <c r="SBC87" s="165"/>
      <c r="SBD87" s="165"/>
      <c r="SBE87" s="165"/>
      <c r="SBF87" s="165"/>
      <c r="SBG87" s="165"/>
      <c r="SBH87" s="165"/>
      <c r="SBI87" s="165"/>
      <c r="SBJ87" s="165"/>
      <c r="SBK87" s="165"/>
      <c r="SBL87" s="165"/>
      <c r="SBM87" s="165"/>
      <c r="SBN87" s="165"/>
      <c r="SBO87" s="165"/>
      <c r="SBP87" s="165"/>
      <c r="SBQ87" s="165"/>
      <c r="SBR87" s="165"/>
      <c r="SBS87" s="165"/>
      <c r="SBT87" s="165"/>
      <c r="SBU87" s="165"/>
      <c r="SBV87" s="165"/>
      <c r="SBW87" s="165"/>
      <c r="SBX87" s="165"/>
      <c r="SBY87" s="165"/>
      <c r="SBZ87" s="165"/>
      <c r="SCA87" s="165"/>
      <c r="SCB87" s="165"/>
      <c r="SCC87" s="165"/>
      <c r="SCD87" s="165"/>
      <c r="SCE87" s="165"/>
      <c r="SCF87" s="165"/>
      <c r="SCG87" s="165"/>
      <c r="SCH87" s="165"/>
      <c r="SCI87" s="165"/>
      <c r="SCJ87" s="165"/>
      <c r="SCK87" s="165"/>
      <c r="SCL87" s="165"/>
      <c r="SCM87" s="165"/>
      <c r="SCN87" s="165"/>
      <c r="SCO87" s="165"/>
      <c r="SCP87" s="165"/>
      <c r="SCQ87" s="165"/>
      <c r="SCR87" s="165"/>
      <c r="SCS87" s="165"/>
      <c r="SCT87" s="165"/>
      <c r="SCU87" s="165"/>
      <c r="SCV87" s="165"/>
      <c r="SCW87" s="165"/>
      <c r="SCX87" s="165"/>
      <c r="SCY87" s="165"/>
      <c r="SCZ87" s="165"/>
      <c r="SDA87" s="165"/>
      <c r="SDB87" s="165"/>
      <c r="SDC87" s="165"/>
      <c r="SDD87" s="165"/>
      <c r="SDE87" s="165"/>
      <c r="SDF87" s="165"/>
      <c r="SDG87" s="165"/>
      <c r="SDH87" s="165"/>
      <c r="SDI87" s="165"/>
      <c r="SDJ87" s="165"/>
      <c r="SDK87" s="165"/>
      <c r="SDL87" s="165"/>
      <c r="SDM87" s="165"/>
      <c r="SDN87" s="165"/>
      <c r="SDO87" s="165"/>
      <c r="SDP87" s="165"/>
      <c r="SDQ87" s="165"/>
      <c r="SDR87" s="165"/>
      <c r="SDS87" s="165"/>
      <c r="SDT87" s="165"/>
      <c r="SDU87" s="165"/>
      <c r="SDV87" s="165"/>
      <c r="SDW87" s="165"/>
      <c r="SDX87" s="165"/>
      <c r="SDY87" s="165"/>
      <c r="SDZ87" s="165"/>
      <c r="SEA87" s="165"/>
      <c r="SEB87" s="165"/>
      <c r="SEC87" s="165"/>
      <c r="SED87" s="165"/>
      <c r="SEE87" s="165"/>
      <c r="SEF87" s="165"/>
      <c r="SEG87" s="165"/>
      <c r="SEH87" s="165"/>
      <c r="SEI87" s="165"/>
      <c r="SEJ87" s="165"/>
      <c r="SEK87" s="165"/>
      <c r="SEL87" s="165"/>
      <c r="SEM87" s="165"/>
      <c r="SEN87" s="165"/>
      <c r="SEO87" s="165"/>
      <c r="SEP87" s="165"/>
      <c r="SEQ87" s="165"/>
      <c r="SER87" s="165"/>
      <c r="SES87" s="165"/>
      <c r="SET87" s="165"/>
      <c r="SEU87" s="165"/>
      <c r="SEV87" s="165"/>
      <c r="SEW87" s="165"/>
      <c r="SEX87" s="165"/>
      <c r="SEY87" s="165"/>
      <c r="SEZ87" s="165"/>
      <c r="SFA87" s="165"/>
      <c r="SFB87" s="165"/>
      <c r="SFC87" s="165"/>
      <c r="SFD87" s="165"/>
      <c r="SFE87" s="165"/>
      <c r="SFF87" s="165"/>
      <c r="SFG87" s="165"/>
      <c r="SFH87" s="165"/>
      <c r="SFI87" s="165"/>
      <c r="SFJ87" s="165"/>
      <c r="SFK87" s="165"/>
      <c r="SFL87" s="165"/>
      <c r="SFM87" s="165"/>
      <c r="SFN87" s="165"/>
      <c r="SFO87" s="165"/>
      <c r="SFP87" s="165"/>
      <c r="SFQ87" s="165"/>
      <c r="SFR87" s="165"/>
      <c r="SFS87" s="165"/>
      <c r="SFT87" s="165"/>
      <c r="SFU87" s="165"/>
      <c r="SFV87" s="165"/>
      <c r="SFW87" s="165"/>
      <c r="SFX87" s="165"/>
      <c r="SFY87" s="165"/>
      <c r="SFZ87" s="165"/>
      <c r="SGA87" s="165"/>
      <c r="SGB87" s="165"/>
      <c r="SGC87" s="165"/>
      <c r="SGD87" s="165"/>
      <c r="SGE87" s="165"/>
      <c r="SGF87" s="165"/>
      <c r="SGG87" s="165"/>
      <c r="SGH87" s="165"/>
      <c r="SGI87" s="165"/>
      <c r="SGJ87" s="165"/>
      <c r="SGK87" s="165"/>
      <c r="SGL87" s="165"/>
      <c r="SGM87" s="165"/>
      <c r="SGN87" s="165"/>
      <c r="SGO87" s="165"/>
      <c r="SGP87" s="165"/>
      <c r="SGQ87" s="165"/>
      <c r="SGR87" s="165"/>
      <c r="SGS87" s="165"/>
      <c r="SGT87" s="165"/>
      <c r="SGU87" s="165"/>
      <c r="SGV87" s="165"/>
      <c r="SGW87" s="165"/>
      <c r="SGX87" s="165"/>
      <c r="SGY87" s="165"/>
      <c r="SGZ87" s="165"/>
      <c r="SHA87" s="165"/>
      <c r="SHB87" s="165"/>
      <c r="SHC87" s="165"/>
      <c r="SHD87" s="165"/>
      <c r="SHE87" s="165"/>
      <c r="SHF87" s="165"/>
      <c r="SHG87" s="165"/>
      <c r="SHH87" s="165"/>
      <c r="SHI87" s="165"/>
      <c r="SHJ87" s="165"/>
      <c r="SHK87" s="165"/>
      <c r="SHL87" s="165"/>
      <c r="SHM87" s="165"/>
      <c r="SHN87" s="165"/>
      <c r="SHO87" s="165"/>
      <c r="SHP87" s="165"/>
      <c r="SHQ87" s="165"/>
      <c r="SHR87" s="165"/>
      <c r="SHS87" s="165"/>
      <c r="SHT87" s="165"/>
      <c r="SHU87" s="165"/>
      <c r="SHV87" s="165"/>
      <c r="SHW87" s="165"/>
      <c r="SHX87" s="165"/>
      <c r="SHY87" s="165"/>
      <c r="SHZ87" s="165"/>
      <c r="SIA87" s="165"/>
      <c r="SIB87" s="165"/>
      <c r="SIC87" s="165"/>
      <c r="SID87" s="165"/>
      <c r="SIE87" s="165"/>
      <c r="SIF87" s="165"/>
      <c r="SIG87" s="165"/>
      <c r="SIH87" s="165"/>
      <c r="SII87" s="165"/>
      <c r="SIJ87" s="165"/>
      <c r="SIK87" s="165"/>
      <c r="SIL87" s="165"/>
      <c r="SIM87" s="165"/>
      <c r="SIN87" s="165"/>
      <c r="SIO87" s="165"/>
      <c r="SIP87" s="165"/>
      <c r="SIQ87" s="165"/>
      <c r="SIR87" s="165"/>
      <c r="SIS87" s="165"/>
      <c r="SIT87" s="165"/>
      <c r="SIU87" s="165"/>
      <c r="SIV87" s="165"/>
      <c r="SIW87" s="165"/>
      <c r="SIX87" s="165"/>
      <c r="SIY87" s="165"/>
      <c r="SIZ87" s="165"/>
      <c r="SJA87" s="165"/>
      <c r="SJB87" s="165"/>
      <c r="SJC87" s="165"/>
      <c r="SJD87" s="165"/>
      <c r="SJE87" s="165"/>
      <c r="SJF87" s="165"/>
      <c r="SJG87" s="165"/>
      <c r="SJH87" s="165"/>
      <c r="SJI87" s="165"/>
      <c r="SJJ87" s="165"/>
      <c r="SJK87" s="165"/>
      <c r="SJL87" s="165"/>
      <c r="SJM87" s="165"/>
      <c r="SJN87" s="165"/>
      <c r="SJO87" s="165"/>
      <c r="SJP87" s="165"/>
      <c r="SJQ87" s="165"/>
      <c r="SJR87" s="165"/>
      <c r="SJS87" s="165"/>
      <c r="SJT87" s="165"/>
      <c r="SJU87" s="165"/>
      <c r="SJV87" s="165"/>
      <c r="SJW87" s="165"/>
      <c r="SJX87" s="165"/>
      <c r="SJY87" s="165"/>
      <c r="SJZ87" s="165"/>
      <c r="SKA87" s="165"/>
      <c r="SKB87" s="165"/>
      <c r="SKC87" s="165"/>
      <c r="SKD87" s="165"/>
      <c r="SKE87" s="165"/>
      <c r="SKF87" s="165"/>
      <c r="SKG87" s="165"/>
      <c r="SKH87" s="165"/>
      <c r="SKI87" s="165"/>
      <c r="SKJ87" s="165"/>
      <c r="SKK87" s="165"/>
      <c r="SKL87" s="165"/>
      <c r="SKM87" s="165"/>
      <c r="SKN87" s="165"/>
      <c r="SKO87" s="165"/>
      <c r="SKP87" s="165"/>
      <c r="SKQ87" s="165"/>
      <c r="SKR87" s="165"/>
      <c r="SKS87" s="165"/>
      <c r="SKT87" s="165"/>
      <c r="SKU87" s="165"/>
      <c r="SKV87" s="165"/>
      <c r="SKW87" s="165"/>
      <c r="SKX87" s="165"/>
      <c r="SKY87" s="165"/>
      <c r="SKZ87" s="165"/>
      <c r="SLA87" s="165"/>
      <c r="SLB87" s="165"/>
      <c r="SLC87" s="165"/>
      <c r="SLD87" s="165"/>
      <c r="SLE87" s="165"/>
      <c r="SLF87" s="165"/>
      <c r="SLG87" s="165"/>
      <c r="SLH87" s="165"/>
      <c r="SLI87" s="165"/>
      <c r="SLJ87" s="165"/>
      <c r="SLK87" s="165"/>
      <c r="SLL87" s="165"/>
      <c r="SLM87" s="165"/>
      <c r="SLN87" s="165"/>
      <c r="SLO87" s="165"/>
      <c r="SLP87" s="165"/>
      <c r="SLQ87" s="165"/>
      <c r="SLR87" s="165"/>
      <c r="SLS87" s="165"/>
      <c r="SLT87" s="165"/>
      <c r="SLU87" s="165"/>
      <c r="SLV87" s="165"/>
      <c r="SLW87" s="165"/>
      <c r="SLX87" s="165"/>
      <c r="SLY87" s="165"/>
      <c r="SLZ87" s="165"/>
      <c r="SMA87" s="165"/>
      <c r="SMB87" s="165"/>
      <c r="SMC87" s="165"/>
      <c r="SMD87" s="165"/>
      <c r="SME87" s="165"/>
      <c r="SMF87" s="165"/>
      <c r="SMG87" s="165"/>
      <c r="SMH87" s="165"/>
      <c r="SMI87" s="165"/>
      <c r="SMJ87" s="165"/>
      <c r="SMK87" s="165"/>
      <c r="SML87" s="165"/>
      <c r="SMM87" s="165"/>
      <c r="SMN87" s="165"/>
      <c r="SMO87" s="165"/>
      <c r="SMP87" s="165"/>
      <c r="SMQ87" s="165"/>
      <c r="SMR87" s="165"/>
      <c r="SMS87" s="165"/>
      <c r="SMT87" s="165"/>
      <c r="SMU87" s="165"/>
      <c r="SMV87" s="165"/>
      <c r="SMW87" s="165"/>
      <c r="SMX87" s="165"/>
      <c r="SMY87" s="165"/>
      <c r="SMZ87" s="165"/>
      <c r="SNA87" s="165"/>
      <c r="SNB87" s="165"/>
      <c r="SNC87" s="165"/>
      <c r="SND87" s="165"/>
      <c r="SNE87" s="165"/>
      <c r="SNF87" s="165"/>
      <c r="SNG87" s="165"/>
      <c r="SNH87" s="165"/>
      <c r="SNI87" s="165"/>
      <c r="SNJ87" s="165"/>
      <c r="SNK87" s="165"/>
      <c r="SNL87" s="165"/>
      <c r="SNM87" s="165"/>
      <c r="SNN87" s="165"/>
      <c r="SNO87" s="165"/>
      <c r="SNP87" s="165"/>
      <c r="SNQ87" s="165"/>
      <c r="SNR87" s="165"/>
      <c r="SNS87" s="165"/>
      <c r="SNT87" s="165"/>
      <c r="SNU87" s="165"/>
      <c r="SNV87" s="165"/>
      <c r="SNW87" s="165"/>
      <c r="SNX87" s="165"/>
      <c r="SNY87" s="165"/>
      <c r="SNZ87" s="165"/>
      <c r="SOA87" s="165"/>
      <c r="SOB87" s="165"/>
      <c r="SOC87" s="165"/>
      <c r="SOD87" s="165"/>
      <c r="SOE87" s="165"/>
      <c r="SOF87" s="165"/>
      <c r="SOG87" s="165"/>
      <c r="SOH87" s="165"/>
      <c r="SOI87" s="165"/>
      <c r="SOJ87" s="165"/>
      <c r="SOK87" s="165"/>
      <c r="SOL87" s="165"/>
      <c r="SOM87" s="165"/>
      <c r="SON87" s="165"/>
      <c r="SOO87" s="165"/>
      <c r="SOP87" s="165"/>
      <c r="SOQ87" s="165"/>
      <c r="SOR87" s="165"/>
      <c r="SOS87" s="165"/>
      <c r="SOT87" s="165"/>
      <c r="SOU87" s="165"/>
      <c r="SOV87" s="165"/>
      <c r="SOW87" s="165"/>
      <c r="SOX87" s="165"/>
      <c r="SOY87" s="165"/>
      <c r="SOZ87" s="165"/>
      <c r="SPA87" s="165"/>
      <c r="SPB87" s="165"/>
      <c r="SPC87" s="165"/>
      <c r="SPD87" s="165"/>
      <c r="SPE87" s="165"/>
      <c r="SPF87" s="165"/>
      <c r="SPG87" s="165"/>
      <c r="SPH87" s="165"/>
      <c r="SPI87" s="165"/>
      <c r="SPJ87" s="165"/>
      <c r="SPK87" s="165"/>
      <c r="SPL87" s="165"/>
      <c r="SPM87" s="165"/>
      <c r="SPN87" s="165"/>
      <c r="SPO87" s="165"/>
      <c r="SPP87" s="165"/>
      <c r="SPQ87" s="165"/>
      <c r="SPR87" s="165"/>
      <c r="SPS87" s="165"/>
      <c r="SPT87" s="165"/>
      <c r="SPU87" s="165"/>
      <c r="SPV87" s="165"/>
      <c r="SPW87" s="165"/>
      <c r="SPX87" s="165"/>
      <c r="SPY87" s="165"/>
      <c r="SPZ87" s="165"/>
      <c r="SQA87" s="165"/>
      <c r="SQB87" s="165"/>
      <c r="SQC87" s="165"/>
      <c r="SQD87" s="165"/>
      <c r="SQE87" s="165"/>
      <c r="SQF87" s="165"/>
      <c r="SQG87" s="165"/>
      <c r="SQH87" s="165"/>
      <c r="SQI87" s="165"/>
      <c r="SQJ87" s="165"/>
      <c r="SQK87" s="165"/>
      <c r="SQL87" s="165"/>
      <c r="SQM87" s="165"/>
      <c r="SQN87" s="165"/>
      <c r="SQO87" s="165"/>
      <c r="SQP87" s="165"/>
      <c r="SQQ87" s="165"/>
      <c r="SQR87" s="165"/>
      <c r="SQS87" s="165"/>
      <c r="SQT87" s="165"/>
      <c r="SQU87" s="165"/>
      <c r="SQV87" s="165"/>
      <c r="SQW87" s="165"/>
      <c r="SQX87" s="165"/>
      <c r="SQY87" s="165"/>
      <c r="SQZ87" s="165"/>
      <c r="SRA87" s="165"/>
      <c r="SRB87" s="165"/>
      <c r="SRC87" s="165"/>
      <c r="SRD87" s="165"/>
      <c r="SRE87" s="165"/>
      <c r="SRF87" s="165"/>
      <c r="SRG87" s="165"/>
      <c r="SRH87" s="165"/>
      <c r="SRI87" s="165"/>
      <c r="SRJ87" s="165"/>
      <c r="SRK87" s="165"/>
      <c r="SRL87" s="165"/>
      <c r="SRM87" s="165"/>
      <c r="SRN87" s="165"/>
      <c r="SRO87" s="165"/>
      <c r="SRP87" s="165"/>
      <c r="SRQ87" s="165"/>
      <c r="SRR87" s="165"/>
      <c r="SRS87" s="165"/>
      <c r="SRT87" s="165"/>
      <c r="SRU87" s="165"/>
      <c r="SRV87" s="165"/>
      <c r="SRW87" s="165"/>
      <c r="SRX87" s="165"/>
      <c r="SRY87" s="165"/>
      <c r="SRZ87" s="165"/>
      <c r="SSA87" s="165"/>
      <c r="SSB87" s="165"/>
      <c r="SSC87" s="165"/>
      <c r="SSD87" s="165"/>
      <c r="SSE87" s="165"/>
      <c r="SSF87" s="165"/>
      <c r="SSG87" s="165"/>
      <c r="SSH87" s="165"/>
      <c r="SSI87" s="165"/>
      <c r="SSJ87" s="165"/>
      <c r="SSK87" s="165"/>
      <c r="SSL87" s="165"/>
      <c r="SSM87" s="165"/>
      <c r="SSN87" s="165"/>
      <c r="SSO87" s="165"/>
      <c r="SSP87" s="165"/>
      <c r="SSQ87" s="165"/>
      <c r="SSR87" s="165"/>
      <c r="SSS87" s="165"/>
      <c r="SST87" s="165"/>
      <c r="SSU87" s="165"/>
      <c r="SSV87" s="165"/>
      <c r="SSW87" s="165"/>
      <c r="SSX87" s="165"/>
      <c r="SSY87" s="165"/>
      <c r="SSZ87" s="165"/>
      <c r="STA87" s="165"/>
      <c r="STB87" s="165"/>
      <c r="STC87" s="165"/>
      <c r="STD87" s="165"/>
      <c r="STE87" s="165"/>
      <c r="STF87" s="165"/>
      <c r="STG87" s="165"/>
      <c r="STH87" s="165"/>
      <c r="STI87" s="165"/>
      <c r="STJ87" s="165"/>
      <c r="STK87" s="165"/>
      <c r="STL87" s="165"/>
      <c r="STM87" s="165"/>
      <c r="STN87" s="165"/>
      <c r="STO87" s="165"/>
      <c r="STP87" s="165"/>
      <c r="STQ87" s="165"/>
      <c r="STR87" s="165"/>
      <c r="STS87" s="165"/>
      <c r="STT87" s="165"/>
      <c r="STU87" s="165"/>
      <c r="STV87" s="165"/>
      <c r="STW87" s="165"/>
      <c r="STX87" s="165"/>
      <c r="STY87" s="165"/>
      <c r="STZ87" s="165"/>
      <c r="SUA87" s="165"/>
      <c r="SUB87" s="165"/>
      <c r="SUC87" s="165"/>
      <c r="SUD87" s="165"/>
      <c r="SUE87" s="165"/>
      <c r="SUF87" s="165"/>
      <c r="SUG87" s="165"/>
      <c r="SUH87" s="165"/>
      <c r="SUI87" s="165"/>
      <c r="SUJ87" s="165"/>
      <c r="SUK87" s="165"/>
      <c r="SUL87" s="165"/>
      <c r="SUM87" s="165"/>
      <c r="SUN87" s="165"/>
      <c r="SUO87" s="165"/>
      <c r="SUP87" s="165"/>
      <c r="SUQ87" s="165"/>
      <c r="SUR87" s="165"/>
      <c r="SUS87" s="165"/>
      <c r="SUT87" s="165"/>
      <c r="SUU87" s="165"/>
      <c r="SUV87" s="165"/>
      <c r="SUW87" s="165"/>
      <c r="SUX87" s="165"/>
      <c r="SUY87" s="165"/>
      <c r="SUZ87" s="165"/>
      <c r="SVA87" s="165"/>
      <c r="SVB87" s="165"/>
      <c r="SVC87" s="165"/>
      <c r="SVD87" s="165"/>
      <c r="SVE87" s="165"/>
      <c r="SVF87" s="165"/>
      <c r="SVG87" s="165"/>
      <c r="SVH87" s="165"/>
      <c r="SVI87" s="165"/>
      <c r="SVJ87" s="165"/>
      <c r="SVK87" s="165"/>
      <c r="SVL87" s="165"/>
      <c r="SVM87" s="165"/>
      <c r="SVN87" s="165"/>
      <c r="SVO87" s="165"/>
      <c r="SVP87" s="165"/>
      <c r="SVQ87" s="165"/>
      <c r="SVR87" s="165"/>
      <c r="SVS87" s="165"/>
      <c r="SVT87" s="165"/>
      <c r="SVU87" s="165"/>
      <c r="SVV87" s="165"/>
      <c r="SVW87" s="165"/>
      <c r="SVX87" s="165"/>
      <c r="SVY87" s="165"/>
      <c r="SVZ87" s="165"/>
      <c r="SWA87" s="165"/>
      <c r="SWB87" s="165"/>
      <c r="SWC87" s="165"/>
      <c r="SWD87" s="165"/>
      <c r="SWE87" s="165"/>
      <c r="SWF87" s="165"/>
      <c r="SWG87" s="165"/>
      <c r="SWH87" s="165"/>
      <c r="SWI87" s="165"/>
      <c r="SWJ87" s="165"/>
      <c r="SWK87" s="165"/>
      <c r="SWL87" s="165"/>
      <c r="SWM87" s="165"/>
      <c r="SWN87" s="165"/>
      <c r="SWO87" s="165"/>
      <c r="SWP87" s="165"/>
      <c r="SWQ87" s="165"/>
      <c r="SWR87" s="165"/>
      <c r="SWS87" s="165"/>
      <c r="SWT87" s="165"/>
      <c r="SWU87" s="165"/>
      <c r="SWV87" s="165"/>
      <c r="SWW87" s="165"/>
      <c r="SWX87" s="165"/>
      <c r="SWY87" s="165"/>
      <c r="SWZ87" s="165"/>
      <c r="SXA87" s="165"/>
      <c r="SXB87" s="165"/>
      <c r="SXC87" s="165"/>
      <c r="SXD87" s="165"/>
      <c r="SXE87" s="165"/>
      <c r="SXF87" s="165"/>
      <c r="SXG87" s="165"/>
      <c r="SXH87" s="165"/>
      <c r="SXI87" s="165"/>
      <c r="SXJ87" s="165"/>
      <c r="SXK87" s="165"/>
      <c r="SXL87" s="165"/>
      <c r="SXM87" s="165"/>
      <c r="SXN87" s="165"/>
      <c r="SXO87" s="165"/>
      <c r="SXP87" s="165"/>
      <c r="SXQ87" s="165"/>
      <c r="SXR87" s="165"/>
      <c r="SXS87" s="165"/>
      <c r="SXT87" s="165"/>
      <c r="SXU87" s="165"/>
      <c r="SXV87" s="165"/>
      <c r="SXW87" s="165"/>
      <c r="SXX87" s="165"/>
      <c r="SXY87" s="165"/>
      <c r="SXZ87" s="165"/>
      <c r="SYA87" s="165"/>
      <c r="SYB87" s="165"/>
      <c r="SYC87" s="165"/>
      <c r="SYD87" s="165"/>
      <c r="SYE87" s="165"/>
      <c r="SYF87" s="165"/>
      <c r="SYG87" s="165"/>
      <c r="SYH87" s="165"/>
      <c r="SYI87" s="165"/>
      <c r="SYJ87" s="165"/>
      <c r="SYK87" s="165"/>
      <c r="SYL87" s="165"/>
      <c r="SYM87" s="165"/>
      <c r="SYN87" s="165"/>
      <c r="SYO87" s="165"/>
      <c r="SYP87" s="165"/>
      <c r="SYQ87" s="165"/>
      <c r="SYR87" s="165"/>
      <c r="SYS87" s="165"/>
      <c r="SYT87" s="165"/>
      <c r="SYU87" s="165"/>
      <c r="SYV87" s="165"/>
      <c r="SYW87" s="165"/>
      <c r="SYX87" s="165"/>
      <c r="SYY87" s="165"/>
      <c r="SYZ87" s="165"/>
      <c r="SZA87" s="165"/>
      <c r="SZB87" s="165"/>
      <c r="SZC87" s="165"/>
      <c r="SZD87" s="165"/>
      <c r="SZE87" s="165"/>
      <c r="SZF87" s="165"/>
      <c r="SZG87" s="165"/>
      <c r="SZH87" s="165"/>
      <c r="SZI87" s="165"/>
      <c r="SZJ87" s="165"/>
      <c r="SZK87" s="165"/>
      <c r="SZL87" s="165"/>
      <c r="SZM87" s="165"/>
      <c r="SZN87" s="165"/>
      <c r="SZO87" s="165"/>
      <c r="SZP87" s="165"/>
      <c r="SZQ87" s="165"/>
      <c r="SZR87" s="165"/>
      <c r="SZS87" s="165"/>
      <c r="SZT87" s="165"/>
      <c r="SZU87" s="165"/>
      <c r="SZV87" s="165"/>
      <c r="SZW87" s="165"/>
      <c r="SZX87" s="165"/>
      <c r="SZY87" s="165"/>
      <c r="SZZ87" s="165"/>
      <c r="TAA87" s="165"/>
      <c r="TAB87" s="165"/>
      <c r="TAC87" s="165"/>
      <c r="TAD87" s="165"/>
      <c r="TAE87" s="165"/>
      <c r="TAF87" s="165"/>
      <c r="TAG87" s="165"/>
      <c r="TAH87" s="165"/>
      <c r="TAI87" s="165"/>
      <c r="TAJ87" s="165"/>
      <c r="TAK87" s="165"/>
      <c r="TAL87" s="165"/>
      <c r="TAM87" s="165"/>
      <c r="TAN87" s="165"/>
      <c r="TAO87" s="165"/>
      <c r="TAP87" s="165"/>
      <c r="TAQ87" s="165"/>
      <c r="TAR87" s="165"/>
      <c r="TAS87" s="165"/>
      <c r="TAT87" s="165"/>
      <c r="TAU87" s="165"/>
      <c r="TAV87" s="165"/>
      <c r="TAW87" s="165"/>
      <c r="TAX87" s="165"/>
      <c r="TAY87" s="165"/>
      <c r="TAZ87" s="165"/>
      <c r="TBA87" s="165"/>
      <c r="TBB87" s="165"/>
      <c r="TBC87" s="165"/>
      <c r="TBD87" s="165"/>
      <c r="TBE87" s="165"/>
      <c r="TBF87" s="165"/>
      <c r="TBG87" s="165"/>
      <c r="TBH87" s="165"/>
      <c r="TBI87" s="165"/>
      <c r="TBJ87" s="165"/>
      <c r="TBK87" s="165"/>
      <c r="TBL87" s="165"/>
      <c r="TBM87" s="165"/>
      <c r="TBN87" s="165"/>
      <c r="TBO87" s="165"/>
      <c r="TBP87" s="165"/>
      <c r="TBQ87" s="165"/>
      <c r="TBR87" s="165"/>
      <c r="TBS87" s="165"/>
      <c r="TBT87" s="165"/>
      <c r="TBU87" s="165"/>
      <c r="TBV87" s="165"/>
      <c r="TBW87" s="165"/>
      <c r="TBX87" s="165"/>
      <c r="TBY87" s="165"/>
      <c r="TBZ87" s="165"/>
      <c r="TCA87" s="165"/>
      <c r="TCB87" s="165"/>
      <c r="TCC87" s="165"/>
      <c r="TCD87" s="165"/>
      <c r="TCE87" s="165"/>
      <c r="TCF87" s="165"/>
      <c r="TCG87" s="165"/>
      <c r="TCH87" s="165"/>
      <c r="TCI87" s="165"/>
      <c r="TCJ87" s="165"/>
      <c r="TCK87" s="165"/>
      <c r="TCL87" s="165"/>
      <c r="TCM87" s="165"/>
      <c r="TCN87" s="165"/>
      <c r="TCO87" s="165"/>
      <c r="TCP87" s="165"/>
      <c r="TCQ87" s="165"/>
      <c r="TCR87" s="165"/>
      <c r="TCS87" s="165"/>
      <c r="TCT87" s="165"/>
      <c r="TCU87" s="165"/>
      <c r="TCV87" s="165"/>
      <c r="TCW87" s="165"/>
      <c r="TCX87" s="165"/>
      <c r="TCY87" s="165"/>
      <c r="TCZ87" s="165"/>
      <c r="TDA87" s="165"/>
      <c r="TDB87" s="165"/>
      <c r="TDC87" s="165"/>
      <c r="TDD87" s="165"/>
      <c r="TDE87" s="165"/>
      <c r="TDF87" s="165"/>
      <c r="TDG87" s="165"/>
      <c r="TDH87" s="165"/>
      <c r="TDI87" s="165"/>
      <c r="TDJ87" s="165"/>
      <c r="TDK87" s="165"/>
      <c r="TDL87" s="165"/>
      <c r="TDM87" s="165"/>
      <c r="TDN87" s="165"/>
      <c r="TDO87" s="165"/>
      <c r="TDP87" s="165"/>
      <c r="TDQ87" s="165"/>
      <c r="TDR87" s="165"/>
      <c r="TDS87" s="165"/>
      <c r="TDT87" s="165"/>
      <c r="TDU87" s="165"/>
      <c r="TDV87" s="165"/>
      <c r="TDW87" s="165"/>
      <c r="TDX87" s="165"/>
      <c r="TDY87" s="165"/>
      <c r="TDZ87" s="165"/>
      <c r="TEA87" s="165"/>
      <c r="TEB87" s="165"/>
      <c r="TEC87" s="165"/>
      <c r="TED87" s="165"/>
      <c r="TEE87" s="165"/>
      <c r="TEF87" s="165"/>
      <c r="TEG87" s="165"/>
      <c r="TEH87" s="165"/>
      <c r="TEI87" s="165"/>
      <c r="TEJ87" s="165"/>
      <c r="TEK87" s="165"/>
      <c r="TEL87" s="165"/>
      <c r="TEM87" s="165"/>
      <c r="TEN87" s="165"/>
      <c r="TEO87" s="165"/>
      <c r="TEP87" s="165"/>
      <c r="TEQ87" s="165"/>
      <c r="TER87" s="165"/>
      <c r="TES87" s="165"/>
      <c r="TET87" s="165"/>
      <c r="TEU87" s="165"/>
      <c r="TEV87" s="165"/>
      <c r="TEW87" s="165"/>
      <c r="TEX87" s="165"/>
      <c r="TEY87" s="165"/>
      <c r="TEZ87" s="165"/>
      <c r="TFA87" s="165"/>
      <c r="TFB87" s="165"/>
      <c r="TFC87" s="165"/>
      <c r="TFD87" s="165"/>
      <c r="TFE87" s="165"/>
      <c r="TFF87" s="165"/>
      <c r="TFG87" s="165"/>
      <c r="TFH87" s="165"/>
      <c r="TFI87" s="165"/>
      <c r="TFJ87" s="165"/>
      <c r="TFK87" s="165"/>
      <c r="TFL87" s="165"/>
      <c r="TFM87" s="165"/>
      <c r="TFN87" s="165"/>
      <c r="TFO87" s="165"/>
      <c r="TFP87" s="165"/>
      <c r="TFQ87" s="165"/>
      <c r="TFR87" s="165"/>
      <c r="TFS87" s="165"/>
      <c r="TFT87" s="165"/>
      <c r="TFU87" s="165"/>
      <c r="TFV87" s="165"/>
      <c r="TFW87" s="165"/>
      <c r="TFX87" s="165"/>
      <c r="TFY87" s="165"/>
      <c r="TFZ87" s="165"/>
      <c r="TGA87" s="165"/>
      <c r="TGB87" s="165"/>
      <c r="TGC87" s="165"/>
      <c r="TGD87" s="165"/>
      <c r="TGE87" s="165"/>
      <c r="TGF87" s="165"/>
      <c r="TGG87" s="165"/>
      <c r="TGH87" s="165"/>
      <c r="TGI87" s="165"/>
      <c r="TGJ87" s="165"/>
      <c r="TGK87" s="165"/>
      <c r="TGL87" s="165"/>
      <c r="TGM87" s="165"/>
      <c r="TGN87" s="165"/>
      <c r="TGO87" s="165"/>
      <c r="TGP87" s="165"/>
      <c r="TGQ87" s="165"/>
      <c r="TGR87" s="165"/>
      <c r="TGS87" s="165"/>
      <c r="TGT87" s="165"/>
      <c r="TGU87" s="165"/>
      <c r="TGV87" s="165"/>
      <c r="TGW87" s="165"/>
      <c r="TGX87" s="165"/>
      <c r="TGY87" s="165"/>
      <c r="TGZ87" s="165"/>
      <c r="THA87" s="165"/>
      <c r="THB87" s="165"/>
      <c r="THC87" s="165"/>
      <c r="THD87" s="165"/>
      <c r="THE87" s="165"/>
      <c r="THF87" s="165"/>
      <c r="THG87" s="165"/>
      <c r="THH87" s="165"/>
      <c r="THI87" s="165"/>
      <c r="THJ87" s="165"/>
      <c r="THK87" s="165"/>
      <c r="THL87" s="165"/>
      <c r="THM87" s="165"/>
      <c r="THN87" s="165"/>
      <c r="THO87" s="165"/>
      <c r="THP87" s="165"/>
      <c r="THQ87" s="165"/>
      <c r="THR87" s="165"/>
      <c r="THS87" s="165"/>
      <c r="THT87" s="165"/>
      <c r="THU87" s="165"/>
      <c r="THV87" s="165"/>
      <c r="THW87" s="165"/>
      <c r="THX87" s="165"/>
      <c r="THY87" s="165"/>
      <c r="THZ87" s="165"/>
      <c r="TIA87" s="165"/>
      <c r="TIB87" s="165"/>
      <c r="TIC87" s="165"/>
      <c r="TID87" s="165"/>
      <c r="TIE87" s="165"/>
      <c r="TIF87" s="165"/>
      <c r="TIG87" s="165"/>
      <c r="TIH87" s="165"/>
      <c r="TII87" s="165"/>
      <c r="TIJ87" s="165"/>
      <c r="TIK87" s="165"/>
      <c r="TIL87" s="165"/>
      <c r="TIM87" s="165"/>
      <c r="TIN87" s="165"/>
      <c r="TIO87" s="165"/>
      <c r="TIP87" s="165"/>
      <c r="TIQ87" s="165"/>
      <c r="TIR87" s="165"/>
      <c r="TIS87" s="165"/>
      <c r="TIT87" s="165"/>
      <c r="TIU87" s="165"/>
      <c r="TIV87" s="165"/>
      <c r="TIW87" s="165"/>
      <c r="TIX87" s="165"/>
      <c r="TIY87" s="165"/>
      <c r="TIZ87" s="165"/>
      <c r="TJA87" s="165"/>
      <c r="TJB87" s="165"/>
      <c r="TJC87" s="165"/>
      <c r="TJD87" s="165"/>
      <c r="TJE87" s="165"/>
      <c r="TJF87" s="165"/>
      <c r="TJG87" s="165"/>
      <c r="TJH87" s="165"/>
      <c r="TJI87" s="165"/>
      <c r="TJJ87" s="165"/>
      <c r="TJK87" s="165"/>
      <c r="TJL87" s="165"/>
      <c r="TJM87" s="165"/>
      <c r="TJN87" s="165"/>
      <c r="TJO87" s="165"/>
      <c r="TJP87" s="165"/>
      <c r="TJQ87" s="165"/>
      <c r="TJR87" s="165"/>
      <c r="TJS87" s="165"/>
      <c r="TJT87" s="165"/>
      <c r="TJU87" s="165"/>
      <c r="TJV87" s="165"/>
      <c r="TJW87" s="165"/>
      <c r="TJX87" s="165"/>
      <c r="TJY87" s="165"/>
      <c r="TJZ87" s="165"/>
      <c r="TKA87" s="165"/>
      <c r="TKB87" s="165"/>
      <c r="TKC87" s="165"/>
      <c r="TKD87" s="165"/>
      <c r="TKE87" s="165"/>
      <c r="TKF87" s="165"/>
      <c r="TKG87" s="165"/>
      <c r="TKH87" s="165"/>
      <c r="TKI87" s="165"/>
      <c r="TKJ87" s="165"/>
      <c r="TKK87" s="165"/>
      <c r="TKL87" s="165"/>
      <c r="TKM87" s="165"/>
      <c r="TKN87" s="165"/>
      <c r="TKO87" s="165"/>
      <c r="TKP87" s="165"/>
      <c r="TKQ87" s="165"/>
      <c r="TKR87" s="165"/>
      <c r="TKS87" s="165"/>
      <c r="TKT87" s="165"/>
      <c r="TKU87" s="165"/>
      <c r="TKV87" s="165"/>
      <c r="TKW87" s="165"/>
      <c r="TKX87" s="165"/>
      <c r="TKY87" s="165"/>
      <c r="TKZ87" s="165"/>
      <c r="TLA87" s="165"/>
      <c r="TLB87" s="165"/>
      <c r="TLC87" s="165"/>
      <c r="TLD87" s="165"/>
      <c r="TLE87" s="165"/>
      <c r="TLF87" s="165"/>
      <c r="TLG87" s="165"/>
      <c r="TLH87" s="165"/>
      <c r="TLI87" s="165"/>
      <c r="TLJ87" s="165"/>
      <c r="TLK87" s="165"/>
      <c r="TLL87" s="165"/>
      <c r="TLM87" s="165"/>
      <c r="TLN87" s="165"/>
      <c r="TLO87" s="165"/>
      <c r="TLP87" s="165"/>
      <c r="TLQ87" s="165"/>
      <c r="TLR87" s="165"/>
      <c r="TLS87" s="165"/>
      <c r="TLT87" s="165"/>
      <c r="TLU87" s="165"/>
      <c r="TLV87" s="165"/>
      <c r="TLW87" s="165"/>
      <c r="TLX87" s="165"/>
      <c r="TLY87" s="165"/>
      <c r="TLZ87" s="165"/>
      <c r="TMA87" s="165"/>
      <c r="TMB87" s="165"/>
      <c r="TMC87" s="165"/>
      <c r="TMD87" s="165"/>
      <c r="TME87" s="165"/>
      <c r="TMF87" s="165"/>
      <c r="TMG87" s="165"/>
      <c r="TMH87" s="165"/>
      <c r="TMI87" s="165"/>
      <c r="TMJ87" s="165"/>
      <c r="TMK87" s="165"/>
      <c r="TML87" s="165"/>
      <c r="TMM87" s="165"/>
      <c r="TMN87" s="165"/>
      <c r="TMO87" s="165"/>
      <c r="TMP87" s="165"/>
      <c r="TMQ87" s="165"/>
      <c r="TMR87" s="165"/>
      <c r="TMS87" s="165"/>
      <c r="TMT87" s="165"/>
      <c r="TMU87" s="165"/>
      <c r="TMV87" s="165"/>
      <c r="TMW87" s="165"/>
      <c r="TMX87" s="165"/>
      <c r="TMY87" s="165"/>
      <c r="TMZ87" s="165"/>
      <c r="TNA87" s="165"/>
      <c r="TNB87" s="165"/>
      <c r="TNC87" s="165"/>
      <c r="TND87" s="165"/>
      <c r="TNE87" s="165"/>
      <c r="TNF87" s="165"/>
      <c r="TNG87" s="165"/>
      <c r="TNH87" s="165"/>
      <c r="TNI87" s="165"/>
      <c r="TNJ87" s="165"/>
      <c r="TNK87" s="165"/>
      <c r="TNL87" s="165"/>
      <c r="TNM87" s="165"/>
      <c r="TNN87" s="165"/>
      <c r="TNO87" s="165"/>
      <c r="TNP87" s="165"/>
      <c r="TNQ87" s="165"/>
      <c r="TNR87" s="165"/>
      <c r="TNS87" s="165"/>
      <c r="TNT87" s="165"/>
      <c r="TNU87" s="165"/>
      <c r="TNV87" s="165"/>
      <c r="TNW87" s="165"/>
      <c r="TNX87" s="165"/>
      <c r="TNY87" s="165"/>
      <c r="TNZ87" s="165"/>
      <c r="TOA87" s="165"/>
      <c r="TOB87" s="165"/>
      <c r="TOC87" s="165"/>
      <c r="TOD87" s="165"/>
      <c r="TOE87" s="165"/>
      <c r="TOF87" s="165"/>
      <c r="TOG87" s="165"/>
      <c r="TOH87" s="165"/>
      <c r="TOI87" s="165"/>
      <c r="TOJ87" s="165"/>
      <c r="TOK87" s="165"/>
      <c r="TOL87" s="165"/>
      <c r="TOM87" s="165"/>
      <c r="TON87" s="165"/>
      <c r="TOO87" s="165"/>
      <c r="TOP87" s="165"/>
      <c r="TOQ87" s="165"/>
      <c r="TOR87" s="165"/>
      <c r="TOS87" s="165"/>
      <c r="TOT87" s="165"/>
      <c r="TOU87" s="165"/>
      <c r="TOV87" s="165"/>
      <c r="TOW87" s="165"/>
      <c r="TOX87" s="165"/>
      <c r="TOY87" s="165"/>
      <c r="TOZ87" s="165"/>
      <c r="TPA87" s="165"/>
      <c r="TPB87" s="165"/>
      <c r="TPC87" s="165"/>
      <c r="TPD87" s="165"/>
      <c r="TPE87" s="165"/>
      <c r="TPF87" s="165"/>
      <c r="TPG87" s="165"/>
      <c r="TPH87" s="165"/>
      <c r="TPI87" s="165"/>
      <c r="TPJ87" s="165"/>
      <c r="TPK87" s="165"/>
      <c r="TPL87" s="165"/>
      <c r="TPM87" s="165"/>
      <c r="TPN87" s="165"/>
      <c r="TPO87" s="165"/>
      <c r="TPP87" s="165"/>
      <c r="TPQ87" s="165"/>
      <c r="TPR87" s="165"/>
      <c r="TPS87" s="165"/>
      <c r="TPT87" s="165"/>
      <c r="TPU87" s="165"/>
      <c r="TPV87" s="165"/>
      <c r="TPW87" s="165"/>
      <c r="TPX87" s="165"/>
      <c r="TPY87" s="165"/>
      <c r="TPZ87" s="165"/>
      <c r="TQA87" s="165"/>
      <c r="TQB87" s="165"/>
      <c r="TQC87" s="165"/>
      <c r="TQD87" s="165"/>
      <c r="TQE87" s="165"/>
      <c r="TQF87" s="165"/>
      <c r="TQG87" s="165"/>
      <c r="TQH87" s="165"/>
      <c r="TQI87" s="165"/>
      <c r="TQJ87" s="165"/>
      <c r="TQK87" s="165"/>
      <c r="TQL87" s="165"/>
      <c r="TQM87" s="165"/>
      <c r="TQN87" s="165"/>
      <c r="TQO87" s="165"/>
      <c r="TQP87" s="165"/>
      <c r="TQQ87" s="165"/>
      <c r="TQR87" s="165"/>
      <c r="TQS87" s="165"/>
      <c r="TQT87" s="165"/>
      <c r="TQU87" s="165"/>
      <c r="TQV87" s="165"/>
      <c r="TQW87" s="165"/>
      <c r="TQX87" s="165"/>
      <c r="TQY87" s="165"/>
      <c r="TQZ87" s="165"/>
      <c r="TRA87" s="165"/>
      <c r="TRB87" s="165"/>
      <c r="TRC87" s="165"/>
      <c r="TRD87" s="165"/>
      <c r="TRE87" s="165"/>
      <c r="TRF87" s="165"/>
      <c r="TRG87" s="165"/>
      <c r="TRH87" s="165"/>
      <c r="TRI87" s="165"/>
      <c r="TRJ87" s="165"/>
      <c r="TRK87" s="165"/>
      <c r="TRL87" s="165"/>
      <c r="TRM87" s="165"/>
      <c r="TRN87" s="165"/>
      <c r="TRO87" s="165"/>
      <c r="TRP87" s="165"/>
      <c r="TRQ87" s="165"/>
      <c r="TRR87" s="165"/>
      <c r="TRS87" s="165"/>
      <c r="TRT87" s="165"/>
      <c r="TRU87" s="165"/>
      <c r="TRV87" s="165"/>
      <c r="TRW87" s="165"/>
      <c r="TRX87" s="165"/>
      <c r="TRY87" s="165"/>
      <c r="TRZ87" s="165"/>
      <c r="TSA87" s="165"/>
      <c r="TSB87" s="165"/>
      <c r="TSC87" s="165"/>
      <c r="TSD87" s="165"/>
      <c r="TSE87" s="165"/>
      <c r="TSF87" s="165"/>
      <c r="TSG87" s="165"/>
      <c r="TSH87" s="165"/>
      <c r="TSI87" s="165"/>
      <c r="TSJ87" s="165"/>
      <c r="TSK87" s="165"/>
      <c r="TSL87" s="165"/>
      <c r="TSM87" s="165"/>
      <c r="TSN87" s="165"/>
      <c r="TSO87" s="165"/>
      <c r="TSP87" s="165"/>
      <c r="TSQ87" s="165"/>
      <c r="TSR87" s="165"/>
      <c r="TSS87" s="165"/>
      <c r="TST87" s="165"/>
      <c r="TSU87" s="165"/>
      <c r="TSV87" s="165"/>
      <c r="TSW87" s="165"/>
      <c r="TSX87" s="165"/>
      <c r="TSY87" s="165"/>
      <c r="TSZ87" s="165"/>
      <c r="TTA87" s="165"/>
      <c r="TTB87" s="165"/>
      <c r="TTC87" s="165"/>
      <c r="TTD87" s="165"/>
      <c r="TTE87" s="165"/>
      <c r="TTF87" s="165"/>
      <c r="TTG87" s="165"/>
      <c r="TTH87" s="165"/>
      <c r="TTI87" s="165"/>
      <c r="TTJ87" s="165"/>
      <c r="TTK87" s="165"/>
      <c r="TTL87" s="165"/>
      <c r="TTM87" s="165"/>
      <c r="TTN87" s="165"/>
      <c r="TTO87" s="165"/>
      <c r="TTP87" s="165"/>
      <c r="TTQ87" s="165"/>
      <c r="TTR87" s="165"/>
      <c r="TTS87" s="165"/>
      <c r="TTT87" s="165"/>
      <c r="TTU87" s="165"/>
      <c r="TTV87" s="165"/>
      <c r="TTW87" s="165"/>
      <c r="TTX87" s="165"/>
      <c r="TTY87" s="165"/>
      <c r="TTZ87" s="165"/>
      <c r="TUA87" s="165"/>
      <c r="TUB87" s="165"/>
      <c r="TUC87" s="165"/>
      <c r="TUD87" s="165"/>
      <c r="TUE87" s="165"/>
      <c r="TUF87" s="165"/>
      <c r="TUG87" s="165"/>
      <c r="TUH87" s="165"/>
      <c r="TUI87" s="165"/>
      <c r="TUJ87" s="165"/>
      <c r="TUK87" s="165"/>
      <c r="TUL87" s="165"/>
      <c r="TUM87" s="165"/>
      <c r="TUN87" s="165"/>
      <c r="TUO87" s="165"/>
      <c r="TUP87" s="165"/>
      <c r="TUQ87" s="165"/>
      <c r="TUR87" s="165"/>
      <c r="TUS87" s="165"/>
      <c r="TUT87" s="165"/>
      <c r="TUU87" s="165"/>
      <c r="TUV87" s="165"/>
      <c r="TUW87" s="165"/>
      <c r="TUX87" s="165"/>
      <c r="TUY87" s="165"/>
      <c r="TUZ87" s="165"/>
      <c r="TVA87" s="165"/>
      <c r="TVB87" s="165"/>
      <c r="TVC87" s="165"/>
      <c r="TVD87" s="165"/>
      <c r="TVE87" s="165"/>
      <c r="TVF87" s="165"/>
      <c r="TVG87" s="165"/>
      <c r="TVH87" s="165"/>
      <c r="TVI87" s="165"/>
      <c r="TVJ87" s="165"/>
      <c r="TVK87" s="165"/>
      <c r="TVL87" s="165"/>
      <c r="TVM87" s="165"/>
      <c r="TVN87" s="165"/>
      <c r="TVO87" s="165"/>
      <c r="TVP87" s="165"/>
      <c r="TVQ87" s="165"/>
      <c r="TVR87" s="165"/>
      <c r="TVS87" s="165"/>
      <c r="TVT87" s="165"/>
      <c r="TVU87" s="165"/>
      <c r="TVV87" s="165"/>
      <c r="TVW87" s="165"/>
      <c r="TVX87" s="165"/>
      <c r="TVY87" s="165"/>
      <c r="TVZ87" s="165"/>
      <c r="TWA87" s="165"/>
      <c r="TWB87" s="165"/>
      <c r="TWC87" s="165"/>
      <c r="TWD87" s="165"/>
      <c r="TWE87" s="165"/>
      <c r="TWF87" s="165"/>
      <c r="TWG87" s="165"/>
      <c r="TWH87" s="165"/>
      <c r="TWI87" s="165"/>
      <c r="TWJ87" s="165"/>
      <c r="TWK87" s="165"/>
      <c r="TWL87" s="165"/>
      <c r="TWM87" s="165"/>
      <c r="TWN87" s="165"/>
      <c r="TWO87" s="165"/>
      <c r="TWP87" s="165"/>
      <c r="TWQ87" s="165"/>
      <c r="TWR87" s="165"/>
      <c r="TWS87" s="165"/>
      <c r="TWT87" s="165"/>
      <c r="TWU87" s="165"/>
      <c r="TWV87" s="165"/>
      <c r="TWW87" s="165"/>
      <c r="TWX87" s="165"/>
      <c r="TWY87" s="165"/>
      <c r="TWZ87" s="165"/>
      <c r="TXA87" s="165"/>
      <c r="TXB87" s="165"/>
      <c r="TXC87" s="165"/>
      <c r="TXD87" s="165"/>
      <c r="TXE87" s="165"/>
      <c r="TXF87" s="165"/>
      <c r="TXG87" s="165"/>
      <c r="TXH87" s="165"/>
      <c r="TXI87" s="165"/>
      <c r="TXJ87" s="165"/>
      <c r="TXK87" s="165"/>
      <c r="TXL87" s="165"/>
      <c r="TXM87" s="165"/>
      <c r="TXN87" s="165"/>
      <c r="TXO87" s="165"/>
      <c r="TXP87" s="165"/>
      <c r="TXQ87" s="165"/>
      <c r="TXR87" s="165"/>
      <c r="TXS87" s="165"/>
      <c r="TXT87" s="165"/>
      <c r="TXU87" s="165"/>
      <c r="TXV87" s="165"/>
      <c r="TXW87" s="165"/>
      <c r="TXX87" s="165"/>
      <c r="TXY87" s="165"/>
      <c r="TXZ87" s="165"/>
      <c r="TYA87" s="165"/>
      <c r="TYB87" s="165"/>
      <c r="TYC87" s="165"/>
      <c r="TYD87" s="165"/>
      <c r="TYE87" s="165"/>
      <c r="TYF87" s="165"/>
      <c r="TYG87" s="165"/>
      <c r="TYH87" s="165"/>
      <c r="TYI87" s="165"/>
      <c r="TYJ87" s="165"/>
      <c r="TYK87" s="165"/>
      <c r="TYL87" s="165"/>
      <c r="TYM87" s="165"/>
      <c r="TYN87" s="165"/>
      <c r="TYO87" s="165"/>
      <c r="TYP87" s="165"/>
      <c r="TYQ87" s="165"/>
      <c r="TYR87" s="165"/>
      <c r="TYS87" s="165"/>
      <c r="TYT87" s="165"/>
      <c r="TYU87" s="165"/>
      <c r="TYV87" s="165"/>
      <c r="TYW87" s="165"/>
      <c r="TYX87" s="165"/>
      <c r="TYY87" s="165"/>
      <c r="TYZ87" s="165"/>
      <c r="TZA87" s="165"/>
      <c r="TZB87" s="165"/>
      <c r="TZC87" s="165"/>
      <c r="TZD87" s="165"/>
      <c r="TZE87" s="165"/>
      <c r="TZF87" s="165"/>
      <c r="TZG87" s="165"/>
      <c r="TZH87" s="165"/>
      <c r="TZI87" s="165"/>
      <c r="TZJ87" s="165"/>
      <c r="TZK87" s="165"/>
      <c r="TZL87" s="165"/>
      <c r="TZM87" s="165"/>
      <c r="TZN87" s="165"/>
      <c r="TZO87" s="165"/>
      <c r="TZP87" s="165"/>
      <c r="TZQ87" s="165"/>
      <c r="TZR87" s="165"/>
      <c r="TZS87" s="165"/>
      <c r="TZT87" s="165"/>
      <c r="TZU87" s="165"/>
      <c r="TZV87" s="165"/>
      <c r="TZW87" s="165"/>
      <c r="TZX87" s="165"/>
      <c r="TZY87" s="165"/>
      <c r="TZZ87" s="165"/>
      <c r="UAA87" s="165"/>
      <c r="UAB87" s="165"/>
      <c r="UAC87" s="165"/>
      <c r="UAD87" s="165"/>
      <c r="UAE87" s="165"/>
      <c r="UAF87" s="165"/>
      <c r="UAG87" s="165"/>
      <c r="UAH87" s="165"/>
      <c r="UAI87" s="165"/>
      <c r="UAJ87" s="165"/>
      <c r="UAK87" s="165"/>
      <c r="UAL87" s="165"/>
      <c r="UAM87" s="165"/>
      <c r="UAN87" s="165"/>
      <c r="UAO87" s="165"/>
      <c r="UAP87" s="165"/>
      <c r="UAQ87" s="165"/>
      <c r="UAR87" s="165"/>
      <c r="UAS87" s="165"/>
      <c r="UAT87" s="165"/>
      <c r="UAU87" s="165"/>
      <c r="UAV87" s="165"/>
      <c r="UAW87" s="165"/>
      <c r="UAX87" s="165"/>
      <c r="UAY87" s="165"/>
      <c r="UAZ87" s="165"/>
      <c r="UBA87" s="165"/>
      <c r="UBB87" s="165"/>
      <c r="UBC87" s="165"/>
      <c r="UBD87" s="165"/>
      <c r="UBE87" s="165"/>
      <c r="UBF87" s="165"/>
      <c r="UBG87" s="165"/>
      <c r="UBH87" s="165"/>
      <c r="UBI87" s="165"/>
      <c r="UBJ87" s="165"/>
      <c r="UBK87" s="165"/>
      <c r="UBL87" s="165"/>
      <c r="UBM87" s="165"/>
      <c r="UBN87" s="165"/>
      <c r="UBO87" s="165"/>
      <c r="UBP87" s="165"/>
      <c r="UBQ87" s="165"/>
      <c r="UBR87" s="165"/>
      <c r="UBS87" s="165"/>
      <c r="UBT87" s="165"/>
      <c r="UBU87" s="165"/>
      <c r="UBV87" s="165"/>
      <c r="UBW87" s="165"/>
      <c r="UBX87" s="165"/>
      <c r="UBY87" s="165"/>
      <c r="UBZ87" s="165"/>
      <c r="UCA87" s="165"/>
      <c r="UCB87" s="165"/>
      <c r="UCC87" s="165"/>
      <c r="UCD87" s="165"/>
      <c r="UCE87" s="165"/>
      <c r="UCF87" s="165"/>
      <c r="UCG87" s="165"/>
      <c r="UCH87" s="165"/>
      <c r="UCI87" s="165"/>
      <c r="UCJ87" s="165"/>
      <c r="UCK87" s="165"/>
      <c r="UCL87" s="165"/>
      <c r="UCM87" s="165"/>
      <c r="UCN87" s="165"/>
      <c r="UCO87" s="165"/>
      <c r="UCP87" s="165"/>
      <c r="UCQ87" s="165"/>
      <c r="UCR87" s="165"/>
      <c r="UCS87" s="165"/>
      <c r="UCT87" s="165"/>
      <c r="UCU87" s="165"/>
      <c r="UCV87" s="165"/>
      <c r="UCW87" s="165"/>
      <c r="UCX87" s="165"/>
      <c r="UCY87" s="165"/>
      <c r="UCZ87" s="165"/>
      <c r="UDA87" s="165"/>
      <c r="UDB87" s="165"/>
      <c r="UDC87" s="165"/>
      <c r="UDD87" s="165"/>
      <c r="UDE87" s="165"/>
      <c r="UDF87" s="165"/>
      <c r="UDG87" s="165"/>
      <c r="UDH87" s="165"/>
      <c r="UDI87" s="165"/>
      <c r="UDJ87" s="165"/>
      <c r="UDK87" s="165"/>
      <c r="UDL87" s="165"/>
      <c r="UDM87" s="165"/>
      <c r="UDN87" s="165"/>
      <c r="UDO87" s="165"/>
      <c r="UDP87" s="165"/>
      <c r="UDQ87" s="165"/>
      <c r="UDR87" s="165"/>
      <c r="UDS87" s="165"/>
      <c r="UDT87" s="165"/>
      <c r="UDU87" s="165"/>
      <c r="UDV87" s="165"/>
      <c r="UDW87" s="165"/>
      <c r="UDX87" s="165"/>
      <c r="UDY87" s="165"/>
      <c r="UDZ87" s="165"/>
      <c r="UEA87" s="165"/>
      <c r="UEB87" s="165"/>
      <c r="UEC87" s="165"/>
      <c r="UED87" s="165"/>
      <c r="UEE87" s="165"/>
      <c r="UEF87" s="165"/>
      <c r="UEG87" s="165"/>
      <c r="UEH87" s="165"/>
      <c r="UEI87" s="165"/>
      <c r="UEJ87" s="165"/>
      <c r="UEK87" s="165"/>
      <c r="UEL87" s="165"/>
      <c r="UEM87" s="165"/>
      <c r="UEN87" s="165"/>
      <c r="UEO87" s="165"/>
      <c r="UEP87" s="165"/>
      <c r="UEQ87" s="165"/>
      <c r="UER87" s="165"/>
      <c r="UES87" s="165"/>
      <c r="UET87" s="165"/>
      <c r="UEU87" s="165"/>
      <c r="UEV87" s="165"/>
      <c r="UEW87" s="165"/>
      <c r="UEX87" s="165"/>
      <c r="UEY87" s="165"/>
      <c r="UEZ87" s="165"/>
      <c r="UFA87" s="165"/>
      <c r="UFB87" s="165"/>
      <c r="UFC87" s="165"/>
      <c r="UFD87" s="165"/>
      <c r="UFE87" s="165"/>
      <c r="UFF87" s="165"/>
      <c r="UFG87" s="165"/>
      <c r="UFH87" s="165"/>
      <c r="UFI87" s="165"/>
      <c r="UFJ87" s="165"/>
      <c r="UFK87" s="165"/>
      <c r="UFL87" s="165"/>
      <c r="UFM87" s="165"/>
      <c r="UFN87" s="165"/>
      <c r="UFO87" s="165"/>
      <c r="UFP87" s="165"/>
      <c r="UFQ87" s="165"/>
      <c r="UFR87" s="165"/>
      <c r="UFS87" s="165"/>
      <c r="UFT87" s="165"/>
      <c r="UFU87" s="165"/>
      <c r="UFV87" s="165"/>
      <c r="UFW87" s="165"/>
      <c r="UFX87" s="165"/>
      <c r="UFY87" s="165"/>
      <c r="UFZ87" s="165"/>
      <c r="UGA87" s="165"/>
      <c r="UGB87" s="165"/>
      <c r="UGC87" s="165"/>
      <c r="UGD87" s="165"/>
      <c r="UGE87" s="165"/>
      <c r="UGF87" s="165"/>
      <c r="UGG87" s="165"/>
      <c r="UGH87" s="165"/>
      <c r="UGI87" s="165"/>
      <c r="UGJ87" s="165"/>
      <c r="UGK87" s="165"/>
      <c r="UGL87" s="165"/>
      <c r="UGM87" s="165"/>
      <c r="UGN87" s="165"/>
      <c r="UGO87" s="165"/>
      <c r="UGP87" s="165"/>
      <c r="UGQ87" s="165"/>
      <c r="UGR87" s="165"/>
      <c r="UGS87" s="165"/>
      <c r="UGT87" s="165"/>
      <c r="UGU87" s="165"/>
      <c r="UGV87" s="165"/>
      <c r="UGW87" s="165"/>
      <c r="UGX87" s="165"/>
      <c r="UGY87" s="165"/>
      <c r="UGZ87" s="165"/>
      <c r="UHA87" s="165"/>
      <c r="UHB87" s="165"/>
      <c r="UHC87" s="165"/>
      <c r="UHD87" s="165"/>
      <c r="UHE87" s="165"/>
      <c r="UHF87" s="165"/>
      <c r="UHG87" s="165"/>
      <c r="UHH87" s="165"/>
      <c r="UHI87" s="165"/>
      <c r="UHJ87" s="165"/>
      <c r="UHK87" s="165"/>
      <c r="UHL87" s="165"/>
      <c r="UHM87" s="165"/>
      <c r="UHN87" s="165"/>
      <c r="UHO87" s="165"/>
      <c r="UHP87" s="165"/>
      <c r="UHQ87" s="165"/>
      <c r="UHR87" s="165"/>
      <c r="UHS87" s="165"/>
      <c r="UHT87" s="165"/>
      <c r="UHU87" s="165"/>
      <c r="UHV87" s="165"/>
      <c r="UHW87" s="165"/>
      <c r="UHX87" s="165"/>
      <c r="UHY87" s="165"/>
      <c r="UHZ87" s="165"/>
      <c r="UIA87" s="165"/>
      <c r="UIB87" s="165"/>
      <c r="UIC87" s="165"/>
      <c r="UID87" s="165"/>
      <c r="UIE87" s="165"/>
      <c r="UIF87" s="165"/>
      <c r="UIG87" s="165"/>
      <c r="UIH87" s="165"/>
      <c r="UII87" s="165"/>
      <c r="UIJ87" s="165"/>
      <c r="UIK87" s="165"/>
      <c r="UIL87" s="165"/>
      <c r="UIM87" s="165"/>
      <c r="UIN87" s="165"/>
      <c r="UIO87" s="165"/>
      <c r="UIP87" s="165"/>
      <c r="UIQ87" s="165"/>
      <c r="UIR87" s="165"/>
      <c r="UIS87" s="165"/>
      <c r="UIT87" s="165"/>
      <c r="UIU87" s="165"/>
      <c r="UIV87" s="165"/>
      <c r="UIW87" s="165"/>
      <c r="UIX87" s="165"/>
      <c r="UIY87" s="165"/>
      <c r="UIZ87" s="165"/>
      <c r="UJA87" s="165"/>
      <c r="UJB87" s="165"/>
      <c r="UJC87" s="165"/>
      <c r="UJD87" s="165"/>
      <c r="UJE87" s="165"/>
      <c r="UJF87" s="165"/>
      <c r="UJG87" s="165"/>
      <c r="UJH87" s="165"/>
      <c r="UJI87" s="165"/>
      <c r="UJJ87" s="165"/>
      <c r="UJK87" s="165"/>
      <c r="UJL87" s="165"/>
      <c r="UJM87" s="165"/>
      <c r="UJN87" s="165"/>
      <c r="UJO87" s="165"/>
      <c r="UJP87" s="165"/>
      <c r="UJQ87" s="165"/>
      <c r="UJR87" s="165"/>
      <c r="UJS87" s="165"/>
      <c r="UJT87" s="165"/>
      <c r="UJU87" s="165"/>
      <c r="UJV87" s="165"/>
      <c r="UJW87" s="165"/>
      <c r="UJX87" s="165"/>
      <c r="UJY87" s="165"/>
      <c r="UJZ87" s="165"/>
      <c r="UKA87" s="165"/>
      <c r="UKB87" s="165"/>
      <c r="UKC87" s="165"/>
      <c r="UKD87" s="165"/>
      <c r="UKE87" s="165"/>
      <c r="UKF87" s="165"/>
      <c r="UKG87" s="165"/>
      <c r="UKH87" s="165"/>
      <c r="UKI87" s="165"/>
      <c r="UKJ87" s="165"/>
      <c r="UKK87" s="165"/>
      <c r="UKL87" s="165"/>
      <c r="UKM87" s="165"/>
      <c r="UKN87" s="165"/>
      <c r="UKO87" s="165"/>
      <c r="UKP87" s="165"/>
      <c r="UKQ87" s="165"/>
      <c r="UKR87" s="165"/>
      <c r="UKS87" s="165"/>
      <c r="UKT87" s="165"/>
      <c r="UKU87" s="165"/>
      <c r="UKV87" s="165"/>
      <c r="UKW87" s="165"/>
      <c r="UKX87" s="165"/>
      <c r="UKY87" s="165"/>
      <c r="UKZ87" s="165"/>
      <c r="ULA87" s="165"/>
      <c r="ULB87" s="165"/>
      <c r="ULC87" s="165"/>
      <c r="ULD87" s="165"/>
      <c r="ULE87" s="165"/>
      <c r="ULF87" s="165"/>
      <c r="ULG87" s="165"/>
      <c r="ULH87" s="165"/>
      <c r="ULI87" s="165"/>
      <c r="ULJ87" s="165"/>
      <c r="ULK87" s="165"/>
      <c r="ULL87" s="165"/>
      <c r="ULM87" s="165"/>
      <c r="ULN87" s="165"/>
      <c r="ULO87" s="165"/>
      <c r="ULP87" s="165"/>
      <c r="ULQ87" s="165"/>
      <c r="ULR87" s="165"/>
      <c r="ULS87" s="165"/>
      <c r="ULT87" s="165"/>
      <c r="ULU87" s="165"/>
      <c r="ULV87" s="165"/>
      <c r="ULW87" s="165"/>
      <c r="ULX87" s="165"/>
      <c r="ULY87" s="165"/>
      <c r="ULZ87" s="165"/>
      <c r="UMA87" s="165"/>
      <c r="UMB87" s="165"/>
      <c r="UMC87" s="165"/>
      <c r="UMD87" s="165"/>
      <c r="UME87" s="165"/>
      <c r="UMF87" s="165"/>
      <c r="UMG87" s="165"/>
      <c r="UMH87" s="165"/>
      <c r="UMI87" s="165"/>
      <c r="UMJ87" s="165"/>
      <c r="UMK87" s="165"/>
      <c r="UML87" s="165"/>
      <c r="UMM87" s="165"/>
      <c r="UMN87" s="165"/>
      <c r="UMO87" s="165"/>
      <c r="UMP87" s="165"/>
      <c r="UMQ87" s="165"/>
      <c r="UMR87" s="165"/>
      <c r="UMS87" s="165"/>
      <c r="UMT87" s="165"/>
      <c r="UMU87" s="165"/>
      <c r="UMV87" s="165"/>
      <c r="UMW87" s="165"/>
      <c r="UMX87" s="165"/>
      <c r="UMY87" s="165"/>
      <c r="UMZ87" s="165"/>
      <c r="UNA87" s="165"/>
      <c r="UNB87" s="165"/>
      <c r="UNC87" s="165"/>
      <c r="UND87" s="165"/>
      <c r="UNE87" s="165"/>
      <c r="UNF87" s="165"/>
      <c r="UNG87" s="165"/>
      <c r="UNH87" s="165"/>
      <c r="UNI87" s="165"/>
      <c r="UNJ87" s="165"/>
      <c r="UNK87" s="165"/>
      <c r="UNL87" s="165"/>
      <c r="UNM87" s="165"/>
      <c r="UNN87" s="165"/>
      <c r="UNO87" s="165"/>
      <c r="UNP87" s="165"/>
      <c r="UNQ87" s="165"/>
      <c r="UNR87" s="165"/>
      <c r="UNS87" s="165"/>
      <c r="UNT87" s="165"/>
      <c r="UNU87" s="165"/>
      <c r="UNV87" s="165"/>
      <c r="UNW87" s="165"/>
      <c r="UNX87" s="165"/>
      <c r="UNY87" s="165"/>
      <c r="UNZ87" s="165"/>
      <c r="UOA87" s="165"/>
      <c r="UOB87" s="165"/>
      <c r="UOC87" s="165"/>
      <c r="UOD87" s="165"/>
      <c r="UOE87" s="165"/>
      <c r="UOF87" s="165"/>
      <c r="UOG87" s="165"/>
      <c r="UOH87" s="165"/>
      <c r="UOI87" s="165"/>
      <c r="UOJ87" s="165"/>
      <c r="UOK87" s="165"/>
      <c r="UOL87" s="165"/>
      <c r="UOM87" s="165"/>
      <c r="UON87" s="165"/>
      <c r="UOO87" s="165"/>
      <c r="UOP87" s="165"/>
      <c r="UOQ87" s="165"/>
      <c r="UOR87" s="165"/>
      <c r="UOS87" s="165"/>
      <c r="UOT87" s="165"/>
      <c r="UOU87" s="165"/>
      <c r="UOV87" s="165"/>
      <c r="UOW87" s="165"/>
      <c r="UOX87" s="165"/>
      <c r="UOY87" s="165"/>
      <c r="UOZ87" s="165"/>
      <c r="UPA87" s="165"/>
      <c r="UPB87" s="165"/>
      <c r="UPC87" s="165"/>
      <c r="UPD87" s="165"/>
      <c r="UPE87" s="165"/>
      <c r="UPF87" s="165"/>
      <c r="UPG87" s="165"/>
      <c r="UPH87" s="165"/>
      <c r="UPI87" s="165"/>
      <c r="UPJ87" s="165"/>
      <c r="UPK87" s="165"/>
      <c r="UPL87" s="165"/>
      <c r="UPM87" s="165"/>
      <c r="UPN87" s="165"/>
      <c r="UPO87" s="165"/>
      <c r="UPP87" s="165"/>
      <c r="UPQ87" s="165"/>
      <c r="UPR87" s="165"/>
      <c r="UPS87" s="165"/>
      <c r="UPT87" s="165"/>
      <c r="UPU87" s="165"/>
      <c r="UPV87" s="165"/>
      <c r="UPW87" s="165"/>
      <c r="UPX87" s="165"/>
      <c r="UPY87" s="165"/>
      <c r="UPZ87" s="165"/>
      <c r="UQA87" s="165"/>
      <c r="UQB87" s="165"/>
      <c r="UQC87" s="165"/>
      <c r="UQD87" s="165"/>
      <c r="UQE87" s="165"/>
      <c r="UQF87" s="165"/>
      <c r="UQG87" s="165"/>
      <c r="UQH87" s="165"/>
      <c r="UQI87" s="165"/>
      <c r="UQJ87" s="165"/>
      <c r="UQK87" s="165"/>
      <c r="UQL87" s="165"/>
      <c r="UQM87" s="165"/>
      <c r="UQN87" s="165"/>
      <c r="UQO87" s="165"/>
      <c r="UQP87" s="165"/>
      <c r="UQQ87" s="165"/>
      <c r="UQR87" s="165"/>
      <c r="UQS87" s="165"/>
      <c r="UQT87" s="165"/>
      <c r="UQU87" s="165"/>
      <c r="UQV87" s="165"/>
      <c r="UQW87" s="165"/>
      <c r="UQX87" s="165"/>
      <c r="UQY87" s="165"/>
      <c r="UQZ87" s="165"/>
      <c r="URA87" s="165"/>
      <c r="URB87" s="165"/>
      <c r="URC87" s="165"/>
      <c r="URD87" s="165"/>
      <c r="URE87" s="165"/>
      <c r="URF87" s="165"/>
      <c r="URG87" s="165"/>
      <c r="URH87" s="165"/>
      <c r="URI87" s="165"/>
      <c r="URJ87" s="165"/>
      <c r="URK87" s="165"/>
      <c r="URL87" s="165"/>
      <c r="URM87" s="165"/>
      <c r="URN87" s="165"/>
      <c r="URO87" s="165"/>
      <c r="URP87" s="165"/>
      <c r="URQ87" s="165"/>
      <c r="URR87" s="165"/>
      <c r="URS87" s="165"/>
      <c r="URT87" s="165"/>
      <c r="URU87" s="165"/>
      <c r="URV87" s="165"/>
      <c r="URW87" s="165"/>
      <c r="URX87" s="165"/>
      <c r="URY87" s="165"/>
      <c r="URZ87" s="165"/>
      <c r="USA87" s="165"/>
      <c r="USB87" s="165"/>
      <c r="USC87" s="165"/>
      <c r="USD87" s="165"/>
      <c r="USE87" s="165"/>
      <c r="USF87" s="165"/>
      <c r="USG87" s="165"/>
      <c r="USH87" s="165"/>
      <c r="USI87" s="165"/>
      <c r="USJ87" s="165"/>
      <c r="USK87" s="165"/>
      <c r="USL87" s="165"/>
      <c r="USM87" s="165"/>
      <c r="USN87" s="165"/>
      <c r="USO87" s="165"/>
      <c r="USP87" s="165"/>
      <c r="USQ87" s="165"/>
      <c r="USR87" s="165"/>
      <c r="USS87" s="165"/>
      <c r="UST87" s="165"/>
      <c r="USU87" s="165"/>
      <c r="USV87" s="165"/>
      <c r="USW87" s="165"/>
      <c r="USX87" s="165"/>
      <c r="USY87" s="165"/>
      <c r="USZ87" s="165"/>
      <c r="UTA87" s="165"/>
      <c r="UTB87" s="165"/>
      <c r="UTC87" s="165"/>
      <c r="UTD87" s="165"/>
      <c r="UTE87" s="165"/>
      <c r="UTF87" s="165"/>
      <c r="UTG87" s="165"/>
      <c r="UTH87" s="165"/>
      <c r="UTI87" s="165"/>
      <c r="UTJ87" s="165"/>
      <c r="UTK87" s="165"/>
      <c r="UTL87" s="165"/>
      <c r="UTM87" s="165"/>
      <c r="UTN87" s="165"/>
      <c r="UTO87" s="165"/>
      <c r="UTP87" s="165"/>
      <c r="UTQ87" s="165"/>
      <c r="UTR87" s="165"/>
      <c r="UTS87" s="165"/>
      <c r="UTT87" s="165"/>
      <c r="UTU87" s="165"/>
      <c r="UTV87" s="165"/>
      <c r="UTW87" s="165"/>
      <c r="UTX87" s="165"/>
      <c r="UTY87" s="165"/>
      <c r="UTZ87" s="165"/>
      <c r="UUA87" s="165"/>
      <c r="UUB87" s="165"/>
      <c r="UUC87" s="165"/>
      <c r="UUD87" s="165"/>
      <c r="UUE87" s="165"/>
      <c r="UUF87" s="165"/>
      <c r="UUG87" s="165"/>
      <c r="UUH87" s="165"/>
      <c r="UUI87" s="165"/>
      <c r="UUJ87" s="165"/>
      <c r="UUK87" s="165"/>
      <c r="UUL87" s="165"/>
      <c r="UUM87" s="165"/>
      <c r="UUN87" s="165"/>
      <c r="UUO87" s="165"/>
      <c r="UUP87" s="165"/>
      <c r="UUQ87" s="165"/>
      <c r="UUR87" s="165"/>
      <c r="UUS87" s="165"/>
      <c r="UUT87" s="165"/>
      <c r="UUU87" s="165"/>
      <c r="UUV87" s="165"/>
      <c r="UUW87" s="165"/>
      <c r="UUX87" s="165"/>
      <c r="UUY87" s="165"/>
      <c r="UUZ87" s="165"/>
      <c r="UVA87" s="165"/>
      <c r="UVB87" s="165"/>
      <c r="UVC87" s="165"/>
      <c r="UVD87" s="165"/>
      <c r="UVE87" s="165"/>
      <c r="UVF87" s="165"/>
      <c r="UVG87" s="165"/>
      <c r="UVH87" s="165"/>
      <c r="UVI87" s="165"/>
      <c r="UVJ87" s="165"/>
      <c r="UVK87" s="165"/>
      <c r="UVL87" s="165"/>
      <c r="UVM87" s="165"/>
      <c r="UVN87" s="165"/>
      <c r="UVO87" s="165"/>
      <c r="UVP87" s="165"/>
      <c r="UVQ87" s="165"/>
      <c r="UVR87" s="165"/>
      <c r="UVS87" s="165"/>
      <c r="UVT87" s="165"/>
      <c r="UVU87" s="165"/>
      <c r="UVV87" s="165"/>
      <c r="UVW87" s="165"/>
      <c r="UVX87" s="165"/>
      <c r="UVY87" s="165"/>
      <c r="UVZ87" s="165"/>
      <c r="UWA87" s="165"/>
      <c r="UWB87" s="165"/>
      <c r="UWC87" s="165"/>
      <c r="UWD87" s="165"/>
      <c r="UWE87" s="165"/>
      <c r="UWF87" s="165"/>
      <c r="UWG87" s="165"/>
      <c r="UWH87" s="165"/>
      <c r="UWI87" s="165"/>
      <c r="UWJ87" s="165"/>
      <c r="UWK87" s="165"/>
      <c r="UWL87" s="165"/>
      <c r="UWM87" s="165"/>
      <c r="UWN87" s="165"/>
      <c r="UWO87" s="165"/>
      <c r="UWP87" s="165"/>
      <c r="UWQ87" s="165"/>
      <c r="UWR87" s="165"/>
      <c r="UWS87" s="165"/>
      <c r="UWT87" s="165"/>
      <c r="UWU87" s="165"/>
      <c r="UWV87" s="165"/>
      <c r="UWW87" s="165"/>
      <c r="UWX87" s="165"/>
      <c r="UWY87" s="165"/>
      <c r="UWZ87" s="165"/>
      <c r="UXA87" s="165"/>
      <c r="UXB87" s="165"/>
      <c r="UXC87" s="165"/>
      <c r="UXD87" s="165"/>
      <c r="UXE87" s="165"/>
      <c r="UXF87" s="165"/>
      <c r="UXG87" s="165"/>
      <c r="UXH87" s="165"/>
      <c r="UXI87" s="165"/>
      <c r="UXJ87" s="165"/>
      <c r="UXK87" s="165"/>
      <c r="UXL87" s="165"/>
      <c r="UXM87" s="165"/>
      <c r="UXN87" s="165"/>
      <c r="UXO87" s="165"/>
      <c r="UXP87" s="165"/>
      <c r="UXQ87" s="165"/>
      <c r="UXR87" s="165"/>
      <c r="UXS87" s="165"/>
      <c r="UXT87" s="165"/>
      <c r="UXU87" s="165"/>
      <c r="UXV87" s="165"/>
      <c r="UXW87" s="165"/>
      <c r="UXX87" s="165"/>
      <c r="UXY87" s="165"/>
      <c r="UXZ87" s="165"/>
      <c r="UYA87" s="165"/>
      <c r="UYB87" s="165"/>
      <c r="UYC87" s="165"/>
      <c r="UYD87" s="165"/>
      <c r="UYE87" s="165"/>
      <c r="UYF87" s="165"/>
      <c r="UYG87" s="165"/>
      <c r="UYH87" s="165"/>
      <c r="UYI87" s="165"/>
      <c r="UYJ87" s="165"/>
      <c r="UYK87" s="165"/>
      <c r="UYL87" s="165"/>
      <c r="UYM87" s="165"/>
      <c r="UYN87" s="165"/>
      <c r="UYO87" s="165"/>
      <c r="UYP87" s="165"/>
      <c r="UYQ87" s="165"/>
      <c r="UYR87" s="165"/>
      <c r="UYS87" s="165"/>
      <c r="UYT87" s="165"/>
      <c r="UYU87" s="165"/>
      <c r="UYV87" s="165"/>
      <c r="UYW87" s="165"/>
      <c r="UYX87" s="165"/>
      <c r="UYY87" s="165"/>
      <c r="UYZ87" s="165"/>
      <c r="UZA87" s="165"/>
      <c r="UZB87" s="165"/>
      <c r="UZC87" s="165"/>
      <c r="UZD87" s="165"/>
      <c r="UZE87" s="165"/>
      <c r="UZF87" s="165"/>
      <c r="UZG87" s="165"/>
      <c r="UZH87" s="165"/>
      <c r="UZI87" s="165"/>
      <c r="UZJ87" s="165"/>
      <c r="UZK87" s="165"/>
      <c r="UZL87" s="165"/>
      <c r="UZM87" s="165"/>
      <c r="UZN87" s="165"/>
      <c r="UZO87" s="165"/>
      <c r="UZP87" s="165"/>
      <c r="UZQ87" s="165"/>
      <c r="UZR87" s="165"/>
      <c r="UZS87" s="165"/>
      <c r="UZT87" s="165"/>
      <c r="UZU87" s="165"/>
      <c r="UZV87" s="165"/>
      <c r="UZW87" s="165"/>
      <c r="UZX87" s="165"/>
      <c r="UZY87" s="165"/>
      <c r="UZZ87" s="165"/>
      <c r="VAA87" s="165"/>
      <c r="VAB87" s="165"/>
      <c r="VAC87" s="165"/>
      <c r="VAD87" s="165"/>
      <c r="VAE87" s="165"/>
      <c r="VAF87" s="165"/>
      <c r="VAG87" s="165"/>
      <c r="VAH87" s="165"/>
      <c r="VAI87" s="165"/>
      <c r="VAJ87" s="165"/>
      <c r="VAK87" s="165"/>
      <c r="VAL87" s="165"/>
      <c r="VAM87" s="165"/>
      <c r="VAN87" s="165"/>
      <c r="VAO87" s="165"/>
      <c r="VAP87" s="165"/>
      <c r="VAQ87" s="165"/>
      <c r="VAR87" s="165"/>
      <c r="VAS87" s="165"/>
      <c r="VAT87" s="165"/>
      <c r="VAU87" s="165"/>
      <c r="VAV87" s="165"/>
      <c r="VAW87" s="165"/>
      <c r="VAX87" s="165"/>
      <c r="VAY87" s="165"/>
      <c r="VAZ87" s="165"/>
      <c r="VBA87" s="165"/>
      <c r="VBB87" s="165"/>
      <c r="VBC87" s="165"/>
      <c r="VBD87" s="165"/>
      <c r="VBE87" s="165"/>
      <c r="VBF87" s="165"/>
      <c r="VBG87" s="165"/>
      <c r="VBH87" s="165"/>
      <c r="VBI87" s="165"/>
      <c r="VBJ87" s="165"/>
      <c r="VBK87" s="165"/>
      <c r="VBL87" s="165"/>
      <c r="VBM87" s="165"/>
      <c r="VBN87" s="165"/>
      <c r="VBO87" s="165"/>
      <c r="VBP87" s="165"/>
      <c r="VBQ87" s="165"/>
      <c r="VBR87" s="165"/>
      <c r="VBS87" s="165"/>
      <c r="VBT87" s="165"/>
      <c r="VBU87" s="165"/>
      <c r="VBV87" s="165"/>
      <c r="VBW87" s="165"/>
      <c r="VBX87" s="165"/>
      <c r="VBY87" s="165"/>
      <c r="VBZ87" s="165"/>
      <c r="VCA87" s="165"/>
      <c r="VCB87" s="165"/>
      <c r="VCC87" s="165"/>
      <c r="VCD87" s="165"/>
      <c r="VCE87" s="165"/>
      <c r="VCF87" s="165"/>
      <c r="VCG87" s="165"/>
      <c r="VCH87" s="165"/>
      <c r="VCI87" s="165"/>
      <c r="VCJ87" s="165"/>
      <c r="VCK87" s="165"/>
      <c r="VCL87" s="165"/>
      <c r="VCM87" s="165"/>
      <c r="VCN87" s="165"/>
      <c r="VCO87" s="165"/>
      <c r="VCP87" s="165"/>
      <c r="VCQ87" s="165"/>
      <c r="VCR87" s="165"/>
      <c r="VCS87" s="165"/>
      <c r="VCT87" s="165"/>
      <c r="VCU87" s="165"/>
      <c r="VCV87" s="165"/>
      <c r="VCW87" s="165"/>
      <c r="VCX87" s="165"/>
      <c r="VCY87" s="165"/>
      <c r="VCZ87" s="165"/>
      <c r="VDA87" s="165"/>
      <c r="VDB87" s="165"/>
      <c r="VDC87" s="165"/>
      <c r="VDD87" s="165"/>
      <c r="VDE87" s="165"/>
      <c r="VDF87" s="165"/>
      <c r="VDG87" s="165"/>
      <c r="VDH87" s="165"/>
      <c r="VDI87" s="165"/>
      <c r="VDJ87" s="165"/>
      <c r="VDK87" s="165"/>
      <c r="VDL87" s="165"/>
      <c r="VDM87" s="165"/>
      <c r="VDN87" s="165"/>
      <c r="VDO87" s="165"/>
      <c r="VDP87" s="165"/>
      <c r="VDQ87" s="165"/>
      <c r="VDR87" s="165"/>
      <c r="VDS87" s="165"/>
      <c r="VDT87" s="165"/>
      <c r="VDU87" s="165"/>
      <c r="VDV87" s="165"/>
      <c r="VDW87" s="165"/>
      <c r="VDX87" s="165"/>
      <c r="VDY87" s="165"/>
      <c r="VDZ87" s="165"/>
      <c r="VEA87" s="165"/>
      <c r="VEB87" s="165"/>
      <c r="VEC87" s="165"/>
      <c r="VED87" s="165"/>
      <c r="VEE87" s="165"/>
      <c r="VEF87" s="165"/>
      <c r="VEG87" s="165"/>
      <c r="VEH87" s="165"/>
      <c r="VEI87" s="165"/>
      <c r="VEJ87" s="165"/>
      <c r="VEK87" s="165"/>
      <c r="VEL87" s="165"/>
      <c r="VEM87" s="165"/>
      <c r="VEN87" s="165"/>
      <c r="VEO87" s="165"/>
      <c r="VEP87" s="165"/>
      <c r="VEQ87" s="165"/>
      <c r="VER87" s="165"/>
      <c r="VES87" s="165"/>
      <c r="VET87" s="165"/>
      <c r="VEU87" s="165"/>
      <c r="VEV87" s="165"/>
      <c r="VEW87" s="165"/>
      <c r="VEX87" s="165"/>
      <c r="VEY87" s="165"/>
      <c r="VEZ87" s="165"/>
      <c r="VFA87" s="165"/>
      <c r="VFB87" s="165"/>
      <c r="VFC87" s="165"/>
      <c r="VFD87" s="165"/>
      <c r="VFE87" s="165"/>
      <c r="VFF87" s="165"/>
      <c r="VFG87" s="165"/>
      <c r="VFH87" s="165"/>
      <c r="VFI87" s="165"/>
      <c r="VFJ87" s="165"/>
      <c r="VFK87" s="165"/>
      <c r="VFL87" s="165"/>
      <c r="VFM87" s="165"/>
      <c r="VFN87" s="165"/>
      <c r="VFO87" s="165"/>
      <c r="VFP87" s="165"/>
      <c r="VFQ87" s="165"/>
      <c r="VFR87" s="165"/>
      <c r="VFS87" s="165"/>
      <c r="VFT87" s="165"/>
      <c r="VFU87" s="165"/>
      <c r="VFV87" s="165"/>
      <c r="VFW87" s="165"/>
      <c r="VFX87" s="165"/>
      <c r="VFY87" s="165"/>
      <c r="VFZ87" s="165"/>
      <c r="VGA87" s="165"/>
      <c r="VGB87" s="165"/>
      <c r="VGC87" s="165"/>
      <c r="VGD87" s="165"/>
      <c r="VGE87" s="165"/>
      <c r="VGF87" s="165"/>
      <c r="VGG87" s="165"/>
      <c r="VGH87" s="165"/>
      <c r="VGI87" s="165"/>
      <c r="VGJ87" s="165"/>
      <c r="VGK87" s="165"/>
      <c r="VGL87" s="165"/>
      <c r="VGM87" s="165"/>
      <c r="VGN87" s="165"/>
      <c r="VGO87" s="165"/>
      <c r="VGP87" s="165"/>
      <c r="VGQ87" s="165"/>
      <c r="VGR87" s="165"/>
      <c r="VGS87" s="165"/>
      <c r="VGT87" s="165"/>
      <c r="VGU87" s="165"/>
      <c r="VGV87" s="165"/>
      <c r="VGW87" s="165"/>
      <c r="VGX87" s="165"/>
      <c r="VGY87" s="165"/>
      <c r="VGZ87" s="165"/>
      <c r="VHA87" s="165"/>
      <c r="VHB87" s="165"/>
      <c r="VHC87" s="165"/>
      <c r="VHD87" s="165"/>
      <c r="VHE87" s="165"/>
      <c r="VHF87" s="165"/>
      <c r="VHG87" s="165"/>
      <c r="VHH87" s="165"/>
      <c r="VHI87" s="165"/>
      <c r="VHJ87" s="165"/>
      <c r="VHK87" s="165"/>
      <c r="VHL87" s="165"/>
      <c r="VHM87" s="165"/>
      <c r="VHN87" s="165"/>
      <c r="VHO87" s="165"/>
      <c r="VHP87" s="165"/>
      <c r="VHQ87" s="165"/>
      <c r="VHR87" s="165"/>
      <c r="VHS87" s="165"/>
      <c r="VHT87" s="165"/>
      <c r="VHU87" s="165"/>
      <c r="VHV87" s="165"/>
      <c r="VHW87" s="165"/>
      <c r="VHX87" s="165"/>
      <c r="VHY87" s="165"/>
      <c r="VHZ87" s="165"/>
      <c r="VIA87" s="165"/>
      <c r="VIB87" s="165"/>
      <c r="VIC87" s="165"/>
      <c r="VID87" s="165"/>
      <c r="VIE87" s="165"/>
      <c r="VIF87" s="165"/>
      <c r="VIG87" s="165"/>
      <c r="VIH87" s="165"/>
      <c r="VII87" s="165"/>
      <c r="VIJ87" s="165"/>
      <c r="VIK87" s="165"/>
      <c r="VIL87" s="165"/>
      <c r="VIM87" s="165"/>
      <c r="VIN87" s="165"/>
      <c r="VIO87" s="165"/>
      <c r="VIP87" s="165"/>
      <c r="VIQ87" s="165"/>
      <c r="VIR87" s="165"/>
      <c r="VIS87" s="165"/>
      <c r="VIT87" s="165"/>
      <c r="VIU87" s="165"/>
      <c r="VIV87" s="165"/>
      <c r="VIW87" s="165"/>
      <c r="VIX87" s="165"/>
      <c r="VIY87" s="165"/>
      <c r="VIZ87" s="165"/>
      <c r="VJA87" s="165"/>
      <c r="VJB87" s="165"/>
      <c r="VJC87" s="165"/>
      <c r="VJD87" s="165"/>
      <c r="VJE87" s="165"/>
      <c r="VJF87" s="165"/>
      <c r="VJG87" s="165"/>
      <c r="VJH87" s="165"/>
      <c r="VJI87" s="165"/>
      <c r="VJJ87" s="165"/>
      <c r="VJK87" s="165"/>
      <c r="VJL87" s="165"/>
      <c r="VJM87" s="165"/>
      <c r="VJN87" s="165"/>
      <c r="VJO87" s="165"/>
      <c r="VJP87" s="165"/>
      <c r="VJQ87" s="165"/>
      <c r="VJR87" s="165"/>
      <c r="VJS87" s="165"/>
      <c r="VJT87" s="165"/>
      <c r="VJU87" s="165"/>
      <c r="VJV87" s="165"/>
      <c r="VJW87" s="165"/>
      <c r="VJX87" s="165"/>
      <c r="VJY87" s="165"/>
      <c r="VJZ87" s="165"/>
      <c r="VKA87" s="165"/>
      <c r="VKB87" s="165"/>
      <c r="VKC87" s="165"/>
      <c r="VKD87" s="165"/>
      <c r="VKE87" s="165"/>
      <c r="VKF87" s="165"/>
      <c r="VKG87" s="165"/>
      <c r="VKH87" s="165"/>
      <c r="VKI87" s="165"/>
      <c r="VKJ87" s="165"/>
      <c r="VKK87" s="165"/>
      <c r="VKL87" s="165"/>
      <c r="VKM87" s="165"/>
      <c r="VKN87" s="165"/>
      <c r="VKO87" s="165"/>
      <c r="VKP87" s="165"/>
      <c r="VKQ87" s="165"/>
      <c r="VKR87" s="165"/>
      <c r="VKS87" s="165"/>
      <c r="VKT87" s="165"/>
      <c r="VKU87" s="165"/>
      <c r="VKV87" s="165"/>
      <c r="VKW87" s="165"/>
      <c r="VKX87" s="165"/>
      <c r="VKY87" s="165"/>
      <c r="VKZ87" s="165"/>
      <c r="VLA87" s="165"/>
      <c r="VLB87" s="165"/>
      <c r="VLC87" s="165"/>
      <c r="VLD87" s="165"/>
      <c r="VLE87" s="165"/>
      <c r="VLF87" s="165"/>
      <c r="VLG87" s="165"/>
      <c r="VLH87" s="165"/>
      <c r="VLI87" s="165"/>
      <c r="VLJ87" s="165"/>
      <c r="VLK87" s="165"/>
      <c r="VLL87" s="165"/>
      <c r="VLM87" s="165"/>
      <c r="VLN87" s="165"/>
      <c r="VLO87" s="165"/>
      <c r="VLP87" s="165"/>
      <c r="VLQ87" s="165"/>
      <c r="VLR87" s="165"/>
      <c r="VLS87" s="165"/>
      <c r="VLT87" s="165"/>
      <c r="VLU87" s="165"/>
      <c r="VLV87" s="165"/>
      <c r="VLW87" s="165"/>
      <c r="VLX87" s="165"/>
      <c r="VLY87" s="165"/>
      <c r="VLZ87" s="165"/>
      <c r="VMA87" s="165"/>
      <c r="VMB87" s="165"/>
      <c r="VMC87" s="165"/>
      <c r="VMD87" s="165"/>
      <c r="VME87" s="165"/>
      <c r="VMF87" s="165"/>
      <c r="VMG87" s="165"/>
      <c r="VMH87" s="165"/>
      <c r="VMI87" s="165"/>
      <c r="VMJ87" s="165"/>
      <c r="VMK87" s="165"/>
      <c r="VML87" s="165"/>
      <c r="VMM87" s="165"/>
      <c r="VMN87" s="165"/>
      <c r="VMO87" s="165"/>
      <c r="VMP87" s="165"/>
      <c r="VMQ87" s="165"/>
      <c r="VMR87" s="165"/>
      <c r="VMS87" s="165"/>
      <c r="VMT87" s="165"/>
      <c r="VMU87" s="165"/>
      <c r="VMV87" s="165"/>
      <c r="VMW87" s="165"/>
      <c r="VMX87" s="165"/>
      <c r="VMY87" s="165"/>
      <c r="VMZ87" s="165"/>
      <c r="VNA87" s="165"/>
      <c r="VNB87" s="165"/>
      <c r="VNC87" s="165"/>
      <c r="VND87" s="165"/>
      <c r="VNE87" s="165"/>
      <c r="VNF87" s="165"/>
      <c r="VNG87" s="165"/>
      <c r="VNH87" s="165"/>
      <c r="VNI87" s="165"/>
      <c r="VNJ87" s="165"/>
      <c r="VNK87" s="165"/>
      <c r="VNL87" s="165"/>
      <c r="VNM87" s="165"/>
      <c r="VNN87" s="165"/>
      <c r="VNO87" s="165"/>
      <c r="VNP87" s="165"/>
      <c r="VNQ87" s="165"/>
      <c r="VNR87" s="165"/>
      <c r="VNS87" s="165"/>
      <c r="VNT87" s="165"/>
      <c r="VNU87" s="165"/>
      <c r="VNV87" s="165"/>
      <c r="VNW87" s="165"/>
      <c r="VNX87" s="165"/>
      <c r="VNY87" s="165"/>
      <c r="VNZ87" s="165"/>
      <c r="VOA87" s="165"/>
      <c r="VOB87" s="165"/>
      <c r="VOC87" s="165"/>
      <c r="VOD87" s="165"/>
      <c r="VOE87" s="165"/>
      <c r="VOF87" s="165"/>
      <c r="VOG87" s="165"/>
      <c r="VOH87" s="165"/>
      <c r="VOI87" s="165"/>
      <c r="VOJ87" s="165"/>
      <c r="VOK87" s="165"/>
      <c r="VOL87" s="165"/>
      <c r="VOM87" s="165"/>
      <c r="VON87" s="165"/>
      <c r="VOO87" s="165"/>
      <c r="VOP87" s="165"/>
      <c r="VOQ87" s="165"/>
      <c r="VOR87" s="165"/>
      <c r="VOS87" s="165"/>
      <c r="VOT87" s="165"/>
      <c r="VOU87" s="165"/>
      <c r="VOV87" s="165"/>
      <c r="VOW87" s="165"/>
      <c r="VOX87" s="165"/>
      <c r="VOY87" s="165"/>
      <c r="VOZ87" s="165"/>
      <c r="VPA87" s="165"/>
      <c r="VPB87" s="165"/>
      <c r="VPC87" s="165"/>
      <c r="VPD87" s="165"/>
      <c r="VPE87" s="165"/>
      <c r="VPF87" s="165"/>
      <c r="VPG87" s="165"/>
      <c r="VPH87" s="165"/>
      <c r="VPI87" s="165"/>
      <c r="VPJ87" s="165"/>
      <c r="VPK87" s="165"/>
      <c r="VPL87" s="165"/>
      <c r="VPM87" s="165"/>
      <c r="VPN87" s="165"/>
      <c r="VPO87" s="165"/>
      <c r="VPP87" s="165"/>
      <c r="VPQ87" s="165"/>
      <c r="VPR87" s="165"/>
      <c r="VPS87" s="165"/>
      <c r="VPT87" s="165"/>
      <c r="VPU87" s="165"/>
      <c r="VPV87" s="165"/>
      <c r="VPW87" s="165"/>
      <c r="VPX87" s="165"/>
      <c r="VPY87" s="165"/>
      <c r="VPZ87" s="165"/>
      <c r="VQA87" s="165"/>
      <c r="VQB87" s="165"/>
      <c r="VQC87" s="165"/>
      <c r="VQD87" s="165"/>
      <c r="VQE87" s="165"/>
      <c r="VQF87" s="165"/>
      <c r="VQG87" s="165"/>
      <c r="VQH87" s="165"/>
      <c r="VQI87" s="165"/>
      <c r="VQJ87" s="165"/>
      <c r="VQK87" s="165"/>
      <c r="VQL87" s="165"/>
      <c r="VQM87" s="165"/>
      <c r="VQN87" s="165"/>
      <c r="VQO87" s="165"/>
      <c r="VQP87" s="165"/>
      <c r="VQQ87" s="165"/>
      <c r="VQR87" s="165"/>
      <c r="VQS87" s="165"/>
      <c r="VQT87" s="165"/>
      <c r="VQU87" s="165"/>
      <c r="VQV87" s="165"/>
      <c r="VQW87" s="165"/>
      <c r="VQX87" s="165"/>
      <c r="VQY87" s="165"/>
      <c r="VQZ87" s="165"/>
      <c r="VRA87" s="165"/>
      <c r="VRB87" s="165"/>
      <c r="VRC87" s="165"/>
      <c r="VRD87" s="165"/>
      <c r="VRE87" s="165"/>
      <c r="VRF87" s="165"/>
      <c r="VRG87" s="165"/>
      <c r="VRH87" s="165"/>
      <c r="VRI87" s="165"/>
      <c r="VRJ87" s="165"/>
      <c r="VRK87" s="165"/>
      <c r="VRL87" s="165"/>
      <c r="VRM87" s="165"/>
      <c r="VRN87" s="165"/>
      <c r="VRO87" s="165"/>
      <c r="VRP87" s="165"/>
      <c r="VRQ87" s="165"/>
      <c r="VRR87" s="165"/>
      <c r="VRS87" s="165"/>
      <c r="VRT87" s="165"/>
      <c r="VRU87" s="165"/>
      <c r="VRV87" s="165"/>
      <c r="VRW87" s="165"/>
      <c r="VRX87" s="165"/>
      <c r="VRY87" s="165"/>
      <c r="VRZ87" s="165"/>
      <c r="VSA87" s="165"/>
      <c r="VSB87" s="165"/>
      <c r="VSC87" s="165"/>
      <c r="VSD87" s="165"/>
      <c r="VSE87" s="165"/>
      <c r="VSF87" s="165"/>
      <c r="VSG87" s="165"/>
      <c r="VSH87" s="165"/>
      <c r="VSI87" s="165"/>
      <c r="VSJ87" s="165"/>
      <c r="VSK87" s="165"/>
      <c r="VSL87" s="165"/>
      <c r="VSM87" s="165"/>
      <c r="VSN87" s="165"/>
      <c r="VSO87" s="165"/>
      <c r="VSP87" s="165"/>
      <c r="VSQ87" s="165"/>
      <c r="VSR87" s="165"/>
      <c r="VSS87" s="165"/>
      <c r="VST87" s="165"/>
      <c r="VSU87" s="165"/>
      <c r="VSV87" s="165"/>
      <c r="VSW87" s="165"/>
      <c r="VSX87" s="165"/>
      <c r="VSY87" s="165"/>
      <c r="VSZ87" s="165"/>
      <c r="VTA87" s="165"/>
      <c r="VTB87" s="165"/>
      <c r="VTC87" s="165"/>
      <c r="VTD87" s="165"/>
      <c r="VTE87" s="165"/>
      <c r="VTF87" s="165"/>
      <c r="VTG87" s="165"/>
      <c r="VTH87" s="165"/>
      <c r="VTI87" s="165"/>
      <c r="VTJ87" s="165"/>
      <c r="VTK87" s="165"/>
      <c r="VTL87" s="165"/>
      <c r="VTM87" s="165"/>
      <c r="VTN87" s="165"/>
      <c r="VTO87" s="165"/>
      <c r="VTP87" s="165"/>
      <c r="VTQ87" s="165"/>
      <c r="VTR87" s="165"/>
      <c r="VTS87" s="165"/>
      <c r="VTT87" s="165"/>
      <c r="VTU87" s="165"/>
      <c r="VTV87" s="165"/>
      <c r="VTW87" s="165"/>
      <c r="VTX87" s="165"/>
      <c r="VTY87" s="165"/>
      <c r="VTZ87" s="165"/>
      <c r="VUA87" s="165"/>
      <c r="VUB87" s="165"/>
      <c r="VUC87" s="165"/>
      <c r="VUD87" s="165"/>
      <c r="VUE87" s="165"/>
      <c r="VUF87" s="165"/>
      <c r="VUG87" s="165"/>
      <c r="VUH87" s="165"/>
      <c r="VUI87" s="165"/>
      <c r="VUJ87" s="165"/>
      <c r="VUK87" s="165"/>
      <c r="VUL87" s="165"/>
      <c r="VUM87" s="165"/>
      <c r="VUN87" s="165"/>
      <c r="VUO87" s="165"/>
      <c r="VUP87" s="165"/>
      <c r="VUQ87" s="165"/>
      <c r="VUR87" s="165"/>
      <c r="VUS87" s="165"/>
      <c r="VUT87" s="165"/>
      <c r="VUU87" s="165"/>
      <c r="VUV87" s="165"/>
      <c r="VUW87" s="165"/>
      <c r="VUX87" s="165"/>
      <c r="VUY87" s="165"/>
      <c r="VUZ87" s="165"/>
      <c r="VVA87" s="165"/>
      <c r="VVB87" s="165"/>
      <c r="VVC87" s="165"/>
      <c r="VVD87" s="165"/>
      <c r="VVE87" s="165"/>
      <c r="VVF87" s="165"/>
      <c r="VVG87" s="165"/>
      <c r="VVH87" s="165"/>
      <c r="VVI87" s="165"/>
      <c r="VVJ87" s="165"/>
      <c r="VVK87" s="165"/>
      <c r="VVL87" s="165"/>
      <c r="VVM87" s="165"/>
      <c r="VVN87" s="165"/>
      <c r="VVO87" s="165"/>
      <c r="VVP87" s="165"/>
      <c r="VVQ87" s="165"/>
      <c r="VVR87" s="165"/>
      <c r="VVS87" s="165"/>
      <c r="VVT87" s="165"/>
      <c r="VVU87" s="165"/>
      <c r="VVV87" s="165"/>
      <c r="VVW87" s="165"/>
      <c r="VVX87" s="165"/>
      <c r="VVY87" s="165"/>
      <c r="VVZ87" s="165"/>
      <c r="VWA87" s="165"/>
      <c r="VWB87" s="165"/>
      <c r="VWC87" s="165"/>
      <c r="VWD87" s="165"/>
      <c r="VWE87" s="165"/>
      <c r="VWF87" s="165"/>
      <c r="VWG87" s="165"/>
      <c r="VWH87" s="165"/>
      <c r="VWI87" s="165"/>
      <c r="VWJ87" s="165"/>
      <c r="VWK87" s="165"/>
      <c r="VWL87" s="165"/>
      <c r="VWM87" s="165"/>
      <c r="VWN87" s="165"/>
      <c r="VWO87" s="165"/>
      <c r="VWP87" s="165"/>
      <c r="VWQ87" s="165"/>
      <c r="VWR87" s="165"/>
      <c r="VWS87" s="165"/>
      <c r="VWT87" s="165"/>
      <c r="VWU87" s="165"/>
      <c r="VWV87" s="165"/>
      <c r="VWW87" s="165"/>
      <c r="VWX87" s="165"/>
      <c r="VWY87" s="165"/>
      <c r="VWZ87" s="165"/>
      <c r="VXA87" s="165"/>
      <c r="VXB87" s="165"/>
      <c r="VXC87" s="165"/>
      <c r="VXD87" s="165"/>
      <c r="VXE87" s="165"/>
      <c r="VXF87" s="165"/>
      <c r="VXG87" s="165"/>
      <c r="VXH87" s="165"/>
      <c r="VXI87" s="165"/>
      <c r="VXJ87" s="165"/>
      <c r="VXK87" s="165"/>
      <c r="VXL87" s="165"/>
      <c r="VXM87" s="165"/>
      <c r="VXN87" s="165"/>
      <c r="VXO87" s="165"/>
      <c r="VXP87" s="165"/>
      <c r="VXQ87" s="165"/>
      <c r="VXR87" s="165"/>
      <c r="VXS87" s="165"/>
      <c r="VXT87" s="165"/>
      <c r="VXU87" s="165"/>
      <c r="VXV87" s="165"/>
      <c r="VXW87" s="165"/>
      <c r="VXX87" s="165"/>
      <c r="VXY87" s="165"/>
      <c r="VXZ87" s="165"/>
      <c r="VYA87" s="165"/>
      <c r="VYB87" s="165"/>
      <c r="VYC87" s="165"/>
      <c r="VYD87" s="165"/>
      <c r="VYE87" s="165"/>
      <c r="VYF87" s="165"/>
      <c r="VYG87" s="165"/>
      <c r="VYH87" s="165"/>
      <c r="VYI87" s="165"/>
      <c r="VYJ87" s="165"/>
      <c r="VYK87" s="165"/>
      <c r="VYL87" s="165"/>
      <c r="VYM87" s="165"/>
      <c r="VYN87" s="165"/>
      <c r="VYO87" s="165"/>
      <c r="VYP87" s="165"/>
      <c r="VYQ87" s="165"/>
      <c r="VYR87" s="165"/>
      <c r="VYS87" s="165"/>
      <c r="VYT87" s="165"/>
      <c r="VYU87" s="165"/>
      <c r="VYV87" s="165"/>
      <c r="VYW87" s="165"/>
      <c r="VYX87" s="165"/>
      <c r="VYY87" s="165"/>
      <c r="VYZ87" s="165"/>
      <c r="VZA87" s="165"/>
      <c r="VZB87" s="165"/>
      <c r="VZC87" s="165"/>
      <c r="VZD87" s="165"/>
      <c r="VZE87" s="165"/>
      <c r="VZF87" s="165"/>
      <c r="VZG87" s="165"/>
      <c r="VZH87" s="165"/>
      <c r="VZI87" s="165"/>
      <c r="VZJ87" s="165"/>
      <c r="VZK87" s="165"/>
      <c r="VZL87" s="165"/>
      <c r="VZM87" s="165"/>
      <c r="VZN87" s="165"/>
      <c r="VZO87" s="165"/>
      <c r="VZP87" s="165"/>
      <c r="VZQ87" s="165"/>
      <c r="VZR87" s="165"/>
      <c r="VZS87" s="165"/>
      <c r="VZT87" s="165"/>
      <c r="VZU87" s="165"/>
      <c r="VZV87" s="165"/>
      <c r="VZW87" s="165"/>
      <c r="VZX87" s="165"/>
      <c r="VZY87" s="165"/>
      <c r="VZZ87" s="165"/>
      <c r="WAA87" s="165"/>
      <c r="WAB87" s="165"/>
      <c r="WAC87" s="165"/>
      <c r="WAD87" s="165"/>
      <c r="WAE87" s="165"/>
      <c r="WAF87" s="165"/>
      <c r="WAG87" s="165"/>
      <c r="WAH87" s="165"/>
      <c r="WAI87" s="165"/>
      <c r="WAJ87" s="165"/>
      <c r="WAK87" s="165"/>
      <c r="WAL87" s="165"/>
      <c r="WAM87" s="165"/>
      <c r="WAN87" s="165"/>
      <c r="WAO87" s="165"/>
      <c r="WAP87" s="165"/>
      <c r="WAQ87" s="165"/>
      <c r="WAR87" s="165"/>
      <c r="WAS87" s="165"/>
      <c r="WAT87" s="165"/>
      <c r="WAU87" s="165"/>
      <c r="WAV87" s="165"/>
      <c r="WAW87" s="165"/>
      <c r="WAX87" s="165"/>
      <c r="WAY87" s="165"/>
      <c r="WAZ87" s="165"/>
      <c r="WBA87" s="165"/>
      <c r="WBB87" s="165"/>
      <c r="WBC87" s="165"/>
      <c r="WBD87" s="165"/>
      <c r="WBE87" s="165"/>
      <c r="WBF87" s="165"/>
      <c r="WBG87" s="165"/>
      <c r="WBH87" s="165"/>
      <c r="WBI87" s="165"/>
      <c r="WBJ87" s="165"/>
      <c r="WBK87" s="165"/>
      <c r="WBL87" s="165"/>
      <c r="WBM87" s="165"/>
      <c r="WBN87" s="165"/>
      <c r="WBO87" s="165"/>
      <c r="WBP87" s="165"/>
      <c r="WBQ87" s="165"/>
      <c r="WBR87" s="165"/>
      <c r="WBS87" s="165"/>
      <c r="WBT87" s="165"/>
      <c r="WBU87" s="165"/>
      <c r="WBV87" s="165"/>
      <c r="WBW87" s="165"/>
      <c r="WBX87" s="165"/>
      <c r="WBY87" s="165"/>
      <c r="WBZ87" s="165"/>
      <c r="WCA87" s="165"/>
      <c r="WCB87" s="165"/>
      <c r="WCC87" s="165"/>
      <c r="WCD87" s="165"/>
      <c r="WCE87" s="165"/>
      <c r="WCF87" s="165"/>
      <c r="WCG87" s="165"/>
      <c r="WCH87" s="165"/>
      <c r="WCI87" s="165"/>
      <c r="WCJ87" s="165"/>
      <c r="WCK87" s="165"/>
      <c r="WCL87" s="165"/>
      <c r="WCM87" s="165"/>
      <c r="WCN87" s="165"/>
      <c r="WCO87" s="165"/>
      <c r="WCP87" s="165"/>
      <c r="WCQ87" s="165"/>
      <c r="WCR87" s="165"/>
      <c r="WCS87" s="165"/>
      <c r="WCT87" s="165"/>
      <c r="WCU87" s="165"/>
      <c r="WCV87" s="165"/>
      <c r="WCW87" s="165"/>
      <c r="WCX87" s="165"/>
      <c r="WCY87" s="165"/>
      <c r="WCZ87" s="165"/>
      <c r="WDA87" s="165"/>
      <c r="WDB87" s="165"/>
      <c r="WDC87" s="165"/>
      <c r="WDD87" s="165"/>
      <c r="WDE87" s="165"/>
      <c r="WDF87" s="165"/>
      <c r="WDG87" s="165"/>
      <c r="WDH87" s="165"/>
      <c r="WDI87" s="165"/>
      <c r="WDJ87" s="165"/>
      <c r="WDK87" s="165"/>
      <c r="WDL87" s="165"/>
      <c r="WDM87" s="165"/>
      <c r="WDN87" s="165"/>
      <c r="WDO87" s="165"/>
      <c r="WDP87" s="165"/>
      <c r="WDQ87" s="165"/>
      <c r="WDR87" s="165"/>
      <c r="WDS87" s="165"/>
      <c r="WDT87" s="165"/>
      <c r="WDU87" s="165"/>
      <c r="WDV87" s="165"/>
      <c r="WDW87" s="165"/>
      <c r="WDX87" s="165"/>
      <c r="WDY87" s="165"/>
      <c r="WDZ87" s="165"/>
      <c r="WEA87" s="165"/>
      <c r="WEB87" s="165"/>
      <c r="WEC87" s="165"/>
      <c r="WED87" s="165"/>
      <c r="WEE87" s="165"/>
      <c r="WEF87" s="165"/>
      <c r="WEG87" s="165"/>
      <c r="WEH87" s="165"/>
      <c r="WEI87" s="165"/>
      <c r="WEJ87" s="165"/>
      <c r="WEK87" s="165"/>
      <c r="WEL87" s="165"/>
      <c r="WEM87" s="165"/>
      <c r="WEN87" s="165"/>
      <c r="WEO87" s="165"/>
      <c r="WEP87" s="165"/>
      <c r="WEQ87" s="165"/>
      <c r="WER87" s="165"/>
      <c r="WES87" s="165"/>
      <c r="WET87" s="165"/>
      <c r="WEU87" s="165"/>
      <c r="WEV87" s="165"/>
      <c r="WEW87" s="165"/>
      <c r="WEX87" s="165"/>
      <c r="WEY87" s="165"/>
      <c r="WEZ87" s="165"/>
      <c r="WFA87" s="165"/>
      <c r="WFB87" s="165"/>
      <c r="WFC87" s="165"/>
      <c r="WFD87" s="165"/>
      <c r="WFE87" s="165"/>
      <c r="WFF87" s="165"/>
      <c r="WFG87" s="165"/>
      <c r="WFH87" s="165"/>
      <c r="WFI87" s="165"/>
      <c r="WFJ87" s="165"/>
      <c r="WFK87" s="165"/>
      <c r="WFL87" s="165"/>
      <c r="WFM87" s="165"/>
      <c r="WFN87" s="165"/>
      <c r="WFO87" s="165"/>
      <c r="WFP87" s="165"/>
      <c r="WFQ87" s="165"/>
      <c r="WFR87" s="165"/>
      <c r="WFS87" s="165"/>
      <c r="WFT87" s="165"/>
      <c r="WFU87" s="165"/>
      <c r="WFV87" s="165"/>
      <c r="WFW87" s="165"/>
      <c r="WFX87" s="165"/>
      <c r="WFY87" s="165"/>
      <c r="WFZ87" s="165"/>
      <c r="WGA87" s="165"/>
      <c r="WGB87" s="165"/>
      <c r="WGC87" s="165"/>
      <c r="WGD87" s="165"/>
      <c r="WGE87" s="165"/>
      <c r="WGF87" s="165"/>
      <c r="WGG87" s="165"/>
      <c r="WGH87" s="165"/>
      <c r="WGI87" s="165"/>
      <c r="WGJ87" s="165"/>
      <c r="WGK87" s="165"/>
      <c r="WGL87" s="165"/>
      <c r="WGM87" s="165"/>
      <c r="WGN87" s="165"/>
      <c r="WGO87" s="165"/>
      <c r="WGP87" s="165"/>
      <c r="WGQ87" s="165"/>
      <c r="WGR87" s="165"/>
      <c r="WGS87" s="165"/>
      <c r="WGT87" s="165"/>
      <c r="WGU87" s="165"/>
      <c r="WGV87" s="165"/>
      <c r="WGW87" s="165"/>
      <c r="WGX87" s="165"/>
      <c r="WGY87" s="165"/>
      <c r="WGZ87" s="165"/>
      <c r="WHA87" s="165"/>
      <c r="WHB87" s="165"/>
      <c r="WHC87" s="165"/>
      <c r="WHD87" s="165"/>
      <c r="WHE87" s="165"/>
      <c r="WHF87" s="165"/>
      <c r="WHG87" s="165"/>
      <c r="WHH87" s="165"/>
      <c r="WHI87" s="165"/>
      <c r="WHJ87" s="165"/>
      <c r="WHK87" s="165"/>
      <c r="WHL87" s="165"/>
      <c r="WHM87" s="165"/>
      <c r="WHN87" s="165"/>
      <c r="WHO87" s="165"/>
      <c r="WHP87" s="165"/>
      <c r="WHQ87" s="165"/>
      <c r="WHR87" s="165"/>
      <c r="WHS87" s="165"/>
      <c r="WHT87" s="165"/>
      <c r="WHU87" s="165"/>
      <c r="WHV87" s="165"/>
      <c r="WHW87" s="165"/>
      <c r="WHX87" s="165"/>
      <c r="WHY87" s="165"/>
      <c r="WHZ87" s="165"/>
      <c r="WIA87" s="165"/>
      <c r="WIB87" s="165"/>
      <c r="WIC87" s="165"/>
      <c r="WID87" s="165"/>
      <c r="WIE87" s="165"/>
      <c r="WIF87" s="165"/>
      <c r="WIG87" s="165"/>
      <c r="WIH87" s="165"/>
      <c r="WII87" s="165"/>
      <c r="WIJ87" s="165"/>
      <c r="WIK87" s="165"/>
      <c r="WIL87" s="165"/>
      <c r="WIM87" s="165"/>
      <c r="WIN87" s="165"/>
      <c r="WIO87" s="165"/>
      <c r="WIP87" s="165"/>
      <c r="WIQ87" s="165"/>
      <c r="WIR87" s="165"/>
      <c r="WIS87" s="165"/>
      <c r="WIT87" s="165"/>
      <c r="WIU87" s="165"/>
      <c r="WIV87" s="165"/>
      <c r="WIW87" s="165"/>
      <c r="WIX87" s="165"/>
      <c r="WIY87" s="165"/>
      <c r="WIZ87" s="165"/>
      <c r="WJA87" s="165"/>
      <c r="WJB87" s="165"/>
      <c r="WJC87" s="165"/>
      <c r="WJD87" s="165"/>
      <c r="WJE87" s="165"/>
      <c r="WJF87" s="165"/>
      <c r="WJG87" s="165"/>
      <c r="WJH87" s="165"/>
      <c r="WJI87" s="165"/>
      <c r="WJJ87" s="165"/>
      <c r="WJK87" s="165"/>
      <c r="WJL87" s="165"/>
      <c r="WJM87" s="165"/>
      <c r="WJN87" s="165"/>
      <c r="WJO87" s="165"/>
      <c r="WJP87" s="165"/>
      <c r="WJQ87" s="165"/>
      <c r="WJR87" s="165"/>
      <c r="WJS87" s="165"/>
      <c r="WJT87" s="165"/>
      <c r="WJU87" s="165"/>
      <c r="WJV87" s="165"/>
      <c r="WJW87" s="165"/>
      <c r="WJX87" s="165"/>
      <c r="WJY87" s="165"/>
      <c r="WJZ87" s="165"/>
      <c r="WKA87" s="165"/>
      <c r="WKB87" s="165"/>
      <c r="WKC87" s="165"/>
      <c r="WKD87" s="165"/>
      <c r="WKE87" s="165"/>
      <c r="WKF87" s="165"/>
      <c r="WKG87" s="165"/>
      <c r="WKH87" s="165"/>
      <c r="WKI87" s="165"/>
      <c r="WKJ87" s="165"/>
      <c r="WKK87" s="165"/>
      <c r="WKL87" s="165"/>
      <c r="WKM87" s="165"/>
      <c r="WKN87" s="165"/>
      <c r="WKO87" s="165"/>
      <c r="WKP87" s="165"/>
      <c r="WKQ87" s="165"/>
      <c r="WKR87" s="165"/>
      <c r="WKS87" s="165"/>
      <c r="WKT87" s="165"/>
      <c r="WKU87" s="165"/>
      <c r="WKV87" s="165"/>
      <c r="WKW87" s="165"/>
      <c r="WKX87" s="165"/>
      <c r="WKY87" s="165"/>
      <c r="WKZ87" s="165"/>
      <c r="WLA87" s="165"/>
      <c r="WLB87" s="165"/>
      <c r="WLC87" s="165"/>
      <c r="WLD87" s="165"/>
      <c r="WLE87" s="165"/>
      <c r="WLF87" s="165"/>
      <c r="WLG87" s="165"/>
      <c r="WLH87" s="165"/>
      <c r="WLI87" s="165"/>
      <c r="WLJ87" s="165"/>
      <c r="WLK87" s="165"/>
      <c r="WLL87" s="165"/>
      <c r="WLM87" s="165"/>
      <c r="WLN87" s="165"/>
      <c r="WLO87" s="165"/>
      <c r="WLP87" s="165"/>
      <c r="WLQ87" s="165"/>
      <c r="WLR87" s="165"/>
      <c r="WLS87" s="165"/>
      <c r="WLT87" s="165"/>
      <c r="WLU87" s="165"/>
      <c r="WLV87" s="165"/>
      <c r="WLW87" s="165"/>
      <c r="WLX87" s="165"/>
      <c r="WLY87" s="165"/>
      <c r="WLZ87" s="165"/>
      <c r="WMA87" s="165"/>
      <c r="WMB87" s="165"/>
      <c r="WMC87" s="165"/>
      <c r="WMD87" s="165"/>
      <c r="WME87" s="165"/>
      <c r="WMF87" s="165"/>
      <c r="WMG87" s="165"/>
      <c r="WMH87" s="165"/>
      <c r="WMI87" s="165"/>
      <c r="WMJ87" s="165"/>
      <c r="WMK87" s="165"/>
      <c r="WML87" s="165"/>
      <c r="WMM87" s="165"/>
      <c r="WMN87" s="165"/>
      <c r="WMO87" s="165"/>
      <c r="WMP87" s="165"/>
      <c r="WMQ87" s="165"/>
      <c r="WMR87" s="165"/>
      <c r="WMS87" s="165"/>
      <c r="WMT87" s="165"/>
      <c r="WMU87" s="165"/>
      <c r="WMV87" s="165"/>
      <c r="WMW87" s="165"/>
      <c r="WMX87" s="165"/>
      <c r="WMY87" s="165"/>
      <c r="WMZ87" s="165"/>
      <c r="WNA87" s="165"/>
      <c r="WNB87" s="165"/>
      <c r="WNC87" s="165"/>
      <c r="WND87" s="165"/>
      <c r="WNE87" s="165"/>
      <c r="WNF87" s="165"/>
      <c r="WNG87" s="165"/>
      <c r="WNH87" s="165"/>
      <c r="WNI87" s="165"/>
      <c r="WNJ87" s="165"/>
      <c r="WNK87" s="165"/>
      <c r="WNL87" s="165"/>
      <c r="WNM87" s="165"/>
      <c r="WNN87" s="165"/>
      <c r="WNO87" s="165"/>
      <c r="WNP87" s="165"/>
      <c r="WNQ87" s="165"/>
      <c r="WNR87" s="165"/>
      <c r="WNS87" s="165"/>
      <c r="WNT87" s="165"/>
      <c r="WNU87" s="165"/>
      <c r="WNV87" s="165"/>
      <c r="WNW87" s="165"/>
      <c r="WNX87" s="165"/>
      <c r="WNY87" s="165"/>
      <c r="WNZ87" s="165"/>
      <c r="WOA87" s="165"/>
      <c r="WOB87" s="165"/>
      <c r="WOC87" s="165"/>
      <c r="WOD87" s="165"/>
      <c r="WOE87" s="165"/>
      <c r="WOF87" s="165"/>
      <c r="WOG87" s="165"/>
      <c r="WOH87" s="165"/>
      <c r="WOI87" s="165"/>
      <c r="WOJ87" s="165"/>
      <c r="WOK87" s="165"/>
      <c r="WOL87" s="165"/>
      <c r="WOM87" s="165"/>
      <c r="WON87" s="165"/>
      <c r="WOO87" s="165"/>
      <c r="WOP87" s="165"/>
      <c r="WOQ87" s="165"/>
      <c r="WOR87" s="165"/>
      <c r="WOS87" s="165"/>
      <c r="WOT87" s="165"/>
      <c r="WOU87" s="165"/>
      <c r="WOV87" s="165"/>
      <c r="WOW87" s="165"/>
      <c r="WOX87" s="165"/>
      <c r="WOY87" s="165"/>
      <c r="WOZ87" s="165"/>
      <c r="WPA87" s="165"/>
      <c r="WPB87" s="165"/>
      <c r="WPC87" s="165"/>
      <c r="WPD87" s="165"/>
      <c r="WPE87" s="165"/>
      <c r="WPF87" s="165"/>
      <c r="WPG87" s="165"/>
      <c r="WPH87" s="165"/>
      <c r="WPI87" s="165"/>
      <c r="WPJ87" s="165"/>
      <c r="WPK87" s="165"/>
      <c r="WPL87" s="165"/>
      <c r="WPM87" s="165"/>
      <c r="WPN87" s="165"/>
      <c r="WPO87" s="165"/>
      <c r="WPP87" s="165"/>
      <c r="WPQ87" s="165"/>
      <c r="WPR87" s="165"/>
      <c r="WPS87" s="165"/>
      <c r="WPT87" s="165"/>
      <c r="WPU87" s="165"/>
      <c r="WPV87" s="165"/>
      <c r="WPW87" s="165"/>
      <c r="WPX87" s="165"/>
      <c r="WPY87" s="165"/>
      <c r="WPZ87" s="165"/>
      <c r="WQA87" s="165"/>
      <c r="WQB87" s="165"/>
      <c r="WQC87" s="165"/>
      <c r="WQD87" s="165"/>
      <c r="WQE87" s="165"/>
      <c r="WQF87" s="165"/>
      <c r="WQG87" s="165"/>
      <c r="WQH87" s="165"/>
      <c r="WQI87" s="165"/>
      <c r="WQJ87" s="165"/>
      <c r="WQK87" s="165"/>
      <c r="WQL87" s="165"/>
      <c r="WQM87" s="165"/>
      <c r="WQN87" s="165"/>
      <c r="WQO87" s="165"/>
      <c r="WQP87" s="165"/>
      <c r="WQQ87" s="165"/>
      <c r="WQR87" s="165"/>
      <c r="WQS87" s="165"/>
      <c r="WQT87" s="165"/>
      <c r="WQU87" s="165"/>
      <c r="WQV87" s="165"/>
      <c r="WQW87" s="165"/>
      <c r="WQX87" s="165"/>
      <c r="WQY87" s="165"/>
      <c r="WQZ87" s="165"/>
      <c r="WRA87" s="165"/>
      <c r="WRB87" s="165"/>
      <c r="WRC87" s="165"/>
      <c r="WRD87" s="165"/>
      <c r="WRE87" s="165"/>
      <c r="WRF87" s="165"/>
      <c r="WRG87" s="165"/>
      <c r="WRH87" s="165"/>
      <c r="WRI87" s="165"/>
      <c r="WRJ87" s="165"/>
      <c r="WRK87" s="165"/>
      <c r="WRL87" s="165"/>
      <c r="WRM87" s="165"/>
      <c r="WRN87" s="165"/>
      <c r="WRO87" s="165"/>
      <c r="WRP87" s="165"/>
      <c r="WRQ87" s="165"/>
      <c r="WRR87" s="165"/>
      <c r="WRS87" s="165"/>
      <c r="WRT87" s="165"/>
      <c r="WRU87" s="165"/>
      <c r="WRV87" s="165"/>
      <c r="WRW87" s="165"/>
      <c r="WRX87" s="165"/>
      <c r="WRY87" s="165"/>
      <c r="WRZ87" s="165"/>
      <c r="WSA87" s="165"/>
      <c r="WSB87" s="165"/>
      <c r="WSC87" s="165"/>
      <c r="WSD87" s="165"/>
      <c r="WSE87" s="165"/>
      <c r="WSF87" s="165"/>
      <c r="WSG87" s="165"/>
      <c r="WSH87" s="165"/>
      <c r="WSI87" s="165"/>
      <c r="WSJ87" s="165"/>
      <c r="WSK87" s="165"/>
      <c r="WSL87" s="165"/>
      <c r="WSM87" s="165"/>
      <c r="WSN87" s="165"/>
      <c r="WSO87" s="165"/>
      <c r="WSP87" s="165"/>
      <c r="WSQ87" s="165"/>
      <c r="WSR87" s="165"/>
      <c r="WSS87" s="165"/>
      <c r="WST87" s="165"/>
      <c r="WSU87" s="165"/>
      <c r="WSV87" s="165"/>
      <c r="WSW87" s="165"/>
      <c r="WSX87" s="165"/>
      <c r="WSY87" s="165"/>
      <c r="WSZ87" s="165"/>
      <c r="WTA87" s="165"/>
      <c r="WTB87" s="165"/>
      <c r="WTC87" s="165"/>
      <c r="WTD87" s="165"/>
      <c r="WTE87" s="165"/>
      <c r="WTF87" s="165"/>
      <c r="WTG87" s="165"/>
      <c r="WTH87" s="165"/>
      <c r="WTI87" s="165"/>
      <c r="WTJ87" s="165"/>
      <c r="WTK87" s="165"/>
      <c r="WTL87" s="165"/>
      <c r="WTM87" s="165"/>
      <c r="WTN87" s="165"/>
      <c r="WTO87" s="165"/>
      <c r="WTP87" s="165"/>
      <c r="WTQ87" s="165"/>
      <c r="WTR87" s="165"/>
      <c r="WTS87" s="165"/>
      <c r="WTT87" s="165"/>
      <c r="WTU87" s="165"/>
      <c r="WTV87" s="165"/>
      <c r="WTW87" s="165"/>
      <c r="WTX87" s="165"/>
      <c r="WTY87" s="165"/>
      <c r="WTZ87" s="165"/>
      <c r="WUA87" s="165"/>
      <c r="WUB87" s="165"/>
      <c r="WUC87" s="165"/>
      <c r="WUD87" s="165"/>
      <c r="WUE87" s="165"/>
      <c r="WUF87" s="165"/>
      <c r="WUG87" s="165"/>
      <c r="WUH87" s="165"/>
      <c r="WUI87" s="165"/>
      <c r="WUJ87" s="165"/>
      <c r="WUK87" s="165"/>
      <c r="WUL87" s="165"/>
      <c r="WUM87" s="165"/>
      <c r="WUN87" s="165"/>
      <c r="WUO87" s="165"/>
      <c r="WUP87" s="165"/>
      <c r="WUQ87" s="165"/>
      <c r="WUR87" s="165"/>
      <c r="WUS87" s="165"/>
      <c r="WUT87" s="165"/>
      <c r="WUU87" s="165"/>
      <c r="WUV87" s="165"/>
      <c r="WUW87" s="165"/>
      <c r="WUX87" s="165"/>
      <c r="WUY87" s="165"/>
      <c r="WUZ87" s="165"/>
      <c r="WVA87" s="165"/>
      <c r="WVB87" s="165"/>
      <c r="WVC87" s="165"/>
      <c r="WVD87" s="165"/>
      <c r="WVE87" s="165"/>
      <c r="WVF87" s="165"/>
      <c r="WVG87" s="165"/>
      <c r="WVH87" s="165"/>
      <c r="WVI87" s="165"/>
      <c r="WVJ87" s="165"/>
      <c r="WVK87" s="165"/>
      <c r="WVL87" s="165"/>
      <c r="WVM87" s="165"/>
      <c r="WVN87" s="165"/>
      <c r="WVO87" s="165"/>
      <c r="WVP87" s="165"/>
      <c r="WVQ87" s="165"/>
      <c r="WVR87" s="165"/>
      <c r="WVS87" s="165"/>
      <c r="WVT87" s="165"/>
      <c r="WVU87" s="165"/>
      <c r="WVV87" s="165"/>
      <c r="WVW87" s="165"/>
      <c r="WVX87" s="165"/>
      <c r="WVY87" s="165"/>
      <c r="WVZ87" s="165"/>
      <c r="WWA87" s="165"/>
      <c r="WWB87" s="165"/>
      <c r="WWC87" s="165"/>
      <c r="WWD87" s="165"/>
      <c r="WWE87" s="165"/>
      <c r="WWF87" s="165"/>
      <c r="WWG87" s="165"/>
      <c r="WWH87" s="165"/>
      <c r="WWI87" s="165"/>
      <c r="WWJ87" s="165"/>
      <c r="WWK87" s="165"/>
      <c r="WWL87" s="165"/>
      <c r="WWM87" s="165"/>
      <c r="WWN87" s="165"/>
      <c r="WWO87" s="165"/>
      <c r="WWP87" s="165"/>
      <c r="WWQ87" s="165"/>
      <c r="WWR87" s="165"/>
      <c r="WWS87" s="165"/>
      <c r="WWT87" s="165"/>
      <c r="WWU87" s="165"/>
      <c r="WWV87" s="165"/>
      <c r="WWW87" s="165"/>
      <c r="WWX87" s="165"/>
      <c r="WWY87" s="165"/>
      <c r="WWZ87" s="165"/>
      <c r="WXA87" s="165"/>
      <c r="WXB87" s="165"/>
      <c r="WXC87" s="165"/>
      <c r="WXD87" s="165"/>
      <c r="WXE87" s="165"/>
      <c r="WXF87" s="165"/>
      <c r="WXG87" s="165"/>
      <c r="WXH87" s="165"/>
      <c r="WXI87" s="165"/>
      <c r="WXJ87" s="165"/>
      <c r="WXK87" s="165"/>
      <c r="WXL87" s="165"/>
      <c r="WXM87" s="165"/>
      <c r="WXN87" s="165"/>
      <c r="WXO87" s="165"/>
      <c r="WXP87" s="165"/>
      <c r="WXQ87" s="165"/>
      <c r="WXR87" s="165"/>
      <c r="WXS87" s="165"/>
      <c r="WXT87" s="165"/>
      <c r="WXU87" s="165"/>
      <c r="WXV87" s="165"/>
      <c r="WXW87" s="165"/>
      <c r="WXX87" s="165"/>
      <c r="WXY87" s="165"/>
      <c r="WXZ87" s="165"/>
      <c r="WYA87" s="165"/>
      <c r="WYB87" s="165"/>
      <c r="WYC87" s="165"/>
      <c r="WYD87" s="165"/>
      <c r="WYE87" s="165"/>
      <c r="WYF87" s="165"/>
      <c r="WYG87" s="165"/>
      <c r="WYH87" s="165"/>
      <c r="WYI87" s="165"/>
      <c r="WYJ87" s="165"/>
      <c r="WYK87" s="165"/>
      <c r="WYL87" s="165"/>
      <c r="WYM87" s="165"/>
      <c r="WYN87" s="165"/>
      <c r="WYO87" s="165"/>
      <c r="WYP87" s="165"/>
      <c r="WYQ87" s="165"/>
      <c r="WYR87" s="165"/>
      <c r="WYS87" s="165"/>
      <c r="WYT87" s="165"/>
      <c r="WYU87" s="165"/>
      <c r="WYV87" s="165"/>
      <c r="WYW87" s="165"/>
      <c r="WYX87" s="165"/>
      <c r="WYY87" s="165"/>
      <c r="WYZ87" s="165"/>
      <c r="WZA87" s="165"/>
      <c r="WZB87" s="165"/>
      <c r="WZC87" s="165"/>
      <c r="WZD87" s="165"/>
      <c r="WZE87" s="165"/>
      <c r="WZF87" s="165"/>
      <c r="WZG87" s="165"/>
      <c r="WZH87" s="165"/>
      <c r="WZI87" s="165"/>
      <c r="WZJ87" s="165"/>
      <c r="WZK87" s="165"/>
      <c r="WZL87" s="165"/>
      <c r="WZM87" s="165"/>
      <c r="WZN87" s="165"/>
      <c r="WZO87" s="165"/>
      <c r="WZP87" s="165"/>
      <c r="WZQ87" s="165"/>
      <c r="WZR87" s="165"/>
      <c r="WZS87" s="165"/>
      <c r="WZT87" s="165"/>
      <c r="WZU87" s="165"/>
      <c r="WZV87" s="165"/>
      <c r="WZW87" s="165"/>
      <c r="WZX87" s="165"/>
      <c r="WZY87" s="165"/>
      <c r="WZZ87" s="165"/>
      <c r="XAA87" s="165"/>
      <c r="XAB87" s="165"/>
      <c r="XAC87" s="165"/>
      <c r="XAD87" s="165"/>
      <c r="XAE87" s="165"/>
      <c r="XAF87" s="165"/>
      <c r="XAG87" s="165"/>
      <c r="XAH87" s="165"/>
      <c r="XAI87" s="165"/>
      <c r="XAJ87" s="165"/>
      <c r="XAK87" s="165"/>
      <c r="XAL87" s="165"/>
      <c r="XAM87" s="165"/>
      <c r="XAN87" s="165"/>
      <c r="XAO87" s="165"/>
      <c r="XAP87" s="165"/>
      <c r="XAQ87" s="165"/>
      <c r="XAR87" s="165"/>
      <c r="XAS87" s="165"/>
      <c r="XAT87" s="165"/>
      <c r="XAU87" s="165"/>
      <c r="XAV87" s="165"/>
      <c r="XAW87" s="165"/>
      <c r="XAX87" s="165"/>
      <c r="XAY87" s="165"/>
      <c r="XAZ87" s="165"/>
      <c r="XBA87" s="165"/>
      <c r="XBB87" s="165"/>
      <c r="XBC87" s="165"/>
      <c r="XBD87" s="165"/>
      <c r="XBE87" s="165"/>
      <c r="XBF87" s="165"/>
      <c r="XBG87" s="165"/>
      <c r="XBH87" s="165"/>
      <c r="XBI87" s="165"/>
      <c r="XBJ87" s="165"/>
      <c r="XBK87" s="165"/>
      <c r="XBL87" s="165"/>
      <c r="XBM87" s="165"/>
      <c r="XBN87" s="165"/>
      <c r="XBO87" s="165"/>
      <c r="XBP87" s="165"/>
      <c r="XBQ87" s="165"/>
      <c r="XBR87" s="165"/>
      <c r="XBS87" s="165"/>
      <c r="XBT87" s="165"/>
      <c r="XBU87" s="165"/>
      <c r="XBV87" s="165"/>
      <c r="XBW87" s="165"/>
      <c r="XBX87" s="165"/>
      <c r="XBY87" s="165"/>
      <c r="XBZ87" s="165"/>
      <c r="XCA87" s="165"/>
      <c r="XCB87" s="165"/>
      <c r="XCC87" s="165"/>
      <c r="XCD87" s="165"/>
      <c r="XCE87" s="165"/>
      <c r="XCF87" s="165"/>
      <c r="XCG87" s="165"/>
      <c r="XCH87" s="165"/>
      <c r="XCI87" s="165"/>
      <c r="XCJ87" s="165"/>
      <c r="XCK87" s="165"/>
      <c r="XCL87" s="165"/>
      <c r="XCM87" s="165"/>
      <c r="XCN87" s="165"/>
      <c r="XCO87" s="165"/>
      <c r="XCP87" s="165"/>
      <c r="XCQ87" s="165"/>
      <c r="XCR87" s="165"/>
      <c r="XCS87" s="165"/>
      <c r="XCT87" s="165"/>
      <c r="XCU87" s="165"/>
      <c r="XCV87" s="165"/>
      <c r="XCW87" s="165"/>
      <c r="XCX87" s="165"/>
      <c r="XCY87" s="165"/>
      <c r="XCZ87" s="165"/>
      <c r="XDA87" s="165"/>
      <c r="XDB87" s="165"/>
      <c r="XDC87" s="165"/>
      <c r="XDD87" s="165"/>
      <c r="XDE87" s="165"/>
      <c r="XDF87" s="165"/>
      <c r="XDG87" s="165"/>
      <c r="XDH87" s="165"/>
      <c r="XDI87" s="165"/>
      <c r="XDJ87" s="165"/>
      <c r="XDK87" s="165"/>
      <c r="XDL87" s="165"/>
      <c r="XDM87" s="165"/>
      <c r="XDN87" s="165"/>
      <c r="XDO87" s="165"/>
      <c r="XDP87" s="165"/>
      <c r="XDQ87" s="165"/>
      <c r="XDR87" s="165"/>
      <c r="XDS87" s="165"/>
      <c r="XDT87" s="165"/>
      <c r="XDU87" s="165"/>
      <c r="XDV87" s="165"/>
      <c r="XDW87" s="165"/>
      <c r="XDX87" s="165"/>
      <c r="XDY87" s="165"/>
      <c r="XDZ87" s="165"/>
      <c r="XEA87" s="165"/>
      <c r="XEB87" s="165"/>
      <c r="XEC87" s="165"/>
      <c r="XED87" s="165"/>
      <c r="XEE87" s="165"/>
      <c r="XEF87" s="165"/>
      <c r="XEG87" s="165"/>
      <c r="XEH87" s="165"/>
      <c r="XEI87" s="165"/>
      <c r="XEJ87" s="165"/>
      <c r="XEK87" s="165"/>
    </row>
    <row r="88" spans="2:16365" ht="30" customHeight="1">
      <c r="K88" s="177"/>
      <c r="L88" s="177"/>
      <c r="O88" s="177"/>
      <c r="P88" s="177"/>
      <c r="W88" s="659"/>
      <c r="X88" s="660"/>
      <c r="Y88" s="661" t="str">
        <f t="shared" si="26"/>
        <v/>
      </c>
      <c r="Z88" s="294"/>
      <c r="AA88" s="294"/>
      <c r="AB88" s="555"/>
      <c r="AC88" s="664" t="str">
        <f t="shared" si="27"/>
        <v/>
      </c>
      <c r="AD88" s="662" t="str">
        <f t="shared" si="28"/>
        <v/>
      </c>
      <c r="AE88" s="665" t="str">
        <f t="shared" si="29"/>
        <v>.</v>
      </c>
      <c r="AF88" s="1146" t="str">
        <f t="shared" si="29"/>
        <v>.</v>
      </c>
    </row>
    <row r="89" spans="2:16365" ht="30" customHeight="1">
      <c r="W89" s="659"/>
      <c r="X89" s="660"/>
      <c r="Y89" s="661" t="str">
        <f t="shared" si="26"/>
        <v/>
      </c>
      <c r="Z89" s="294"/>
      <c r="AA89" s="294"/>
      <c r="AB89" s="555"/>
      <c r="AC89" s="664" t="str">
        <f t="shared" si="27"/>
        <v/>
      </c>
      <c r="AD89" s="662" t="str">
        <f t="shared" si="28"/>
        <v/>
      </c>
      <c r="AE89" s="665" t="str">
        <f t="shared" si="29"/>
        <v>.</v>
      </c>
      <c r="AF89" s="1146" t="str">
        <f t="shared" si="29"/>
        <v>.</v>
      </c>
    </row>
    <row r="90" spans="2:16365" ht="30" customHeight="1">
      <c r="W90" s="659"/>
      <c r="X90" s="660"/>
      <c r="Y90" s="661" t="str">
        <f t="shared" si="26"/>
        <v/>
      </c>
      <c r="Z90" s="294"/>
      <c r="AA90" s="294"/>
      <c r="AB90" s="555"/>
      <c r="AC90" s="664" t="str">
        <f t="shared" si="27"/>
        <v/>
      </c>
      <c r="AD90" s="662" t="str">
        <f t="shared" si="28"/>
        <v/>
      </c>
      <c r="AE90" s="665" t="str">
        <f t="shared" si="29"/>
        <v>.</v>
      </c>
      <c r="AF90" s="1146" t="str">
        <f t="shared" si="29"/>
        <v>.</v>
      </c>
    </row>
    <row r="91" spans="2:16365" ht="30" customHeight="1">
      <c r="M91" s="177"/>
      <c r="W91" s="659"/>
      <c r="X91" s="660"/>
      <c r="Y91" s="661" t="str">
        <f t="shared" si="26"/>
        <v/>
      </c>
      <c r="Z91" s="294"/>
      <c r="AA91" s="294"/>
      <c r="AB91" s="555"/>
      <c r="AC91" s="664" t="str">
        <f t="shared" si="27"/>
        <v/>
      </c>
      <c r="AD91" s="662" t="str">
        <f t="shared" si="28"/>
        <v/>
      </c>
      <c r="AE91" s="665" t="str">
        <f t="shared" si="29"/>
        <v>.</v>
      </c>
      <c r="AF91" s="1146" t="str">
        <f t="shared" si="29"/>
        <v>.</v>
      </c>
    </row>
    <row r="92" spans="2:16365" ht="30" customHeight="1">
      <c r="W92" s="659"/>
      <c r="X92" s="660"/>
      <c r="Y92" s="661" t="str">
        <f t="shared" si="26"/>
        <v/>
      </c>
      <c r="Z92" s="294"/>
      <c r="AA92" s="294"/>
      <c r="AB92" s="555"/>
      <c r="AC92" s="664" t="str">
        <f t="shared" si="27"/>
        <v/>
      </c>
      <c r="AD92" s="662" t="str">
        <f t="shared" si="28"/>
        <v/>
      </c>
      <c r="AE92" s="665" t="str">
        <f t="shared" si="29"/>
        <v>.</v>
      </c>
      <c r="AF92" s="1146" t="str">
        <f t="shared" si="29"/>
        <v>.</v>
      </c>
    </row>
    <row r="93" spans="2:16365" ht="30" customHeight="1">
      <c r="W93" s="659"/>
      <c r="X93" s="660"/>
      <c r="Y93" s="661" t="str">
        <f t="shared" si="26"/>
        <v/>
      </c>
      <c r="Z93" s="294"/>
      <c r="AA93" s="294"/>
      <c r="AB93" s="555"/>
      <c r="AC93" s="664" t="str">
        <f t="shared" si="27"/>
        <v/>
      </c>
      <c r="AD93" s="662" t="str">
        <f t="shared" si="28"/>
        <v/>
      </c>
      <c r="AE93" s="665" t="str">
        <f t="shared" si="29"/>
        <v>.</v>
      </c>
      <c r="AF93" s="1146" t="str">
        <f t="shared" si="29"/>
        <v>.</v>
      </c>
    </row>
    <row r="94" spans="2:16365" ht="30" customHeight="1"/>
    <row r="95" spans="2:16365" ht="30" customHeight="1"/>
    <row r="96" spans="2:16365" ht="30" customHeight="1"/>
    <row r="97" spans="13:13" ht="30" customHeight="1">
      <c r="M97" s="177"/>
    </row>
    <row r="98" spans="13:13" ht="30" customHeight="1"/>
    <row r="99" spans="13:13" ht="30" customHeight="1"/>
    <row r="100" spans="13:13" ht="30" customHeight="1"/>
    <row r="101" spans="13:13" ht="30" customHeight="1"/>
    <row r="102" spans="13:13" ht="30" customHeight="1"/>
    <row r="103" spans="13:13" ht="30" customHeight="1">
      <c r="M103" s="177"/>
    </row>
    <row r="104" spans="13:13" ht="30" customHeight="1">
      <c r="M104" s="177"/>
    </row>
    <row r="105" spans="13:13" ht="30" customHeight="1">
      <c r="M105" s="177"/>
    </row>
    <row r="106" spans="13:13" ht="30" customHeight="1"/>
    <row r="107" spans="13:13" ht="30" customHeight="1"/>
    <row r="108" spans="13:13" ht="30" customHeight="1"/>
    <row r="109" spans="13:13" ht="30" customHeight="1"/>
    <row r="110" spans="13:13" ht="30" customHeight="1"/>
    <row r="111" spans="13:13" ht="30" customHeight="1"/>
    <row r="112" spans="13:13" ht="30" customHeight="1"/>
    <row r="113" spans="12:12" ht="30" customHeight="1"/>
    <row r="114" spans="12:12" ht="30" customHeight="1"/>
    <row r="115" spans="12:12" ht="30" customHeight="1"/>
    <row r="116" spans="12:12" ht="30" customHeight="1"/>
    <row r="117" spans="12:12" ht="30" customHeight="1">
      <c r="L117" s="209"/>
    </row>
    <row r="118" spans="12:12" ht="30" customHeight="1"/>
    <row r="119" spans="12:12" ht="30" customHeight="1"/>
    <row r="120" spans="12:12" ht="30" customHeight="1"/>
    <row r="121" spans="12:12" ht="30" customHeight="1"/>
    <row r="122" spans="12:12" ht="30" customHeight="1"/>
    <row r="123" spans="12:12" ht="30" customHeight="1"/>
    <row r="124" spans="12:12" ht="30" customHeight="1"/>
    <row r="125" spans="12:12" ht="30" customHeight="1"/>
    <row r="126" spans="12:12" ht="30" customHeight="1"/>
    <row r="127" spans="12:12" ht="30" customHeight="1"/>
    <row r="128" spans="12:12" ht="30" customHeight="1"/>
    <row r="129" spans="2:32" ht="30" customHeight="1"/>
    <row r="130" spans="2:32" ht="30" customHeight="1"/>
    <row r="131" spans="2:32" ht="30" customHeight="1"/>
    <row r="132" spans="2:32" ht="30" customHeight="1"/>
    <row r="133" spans="2:32" ht="30" customHeight="1"/>
    <row r="134" spans="2:32" ht="30" customHeight="1"/>
    <row r="135" spans="2:32">
      <c r="T135" s="177"/>
      <c r="U135" s="177"/>
      <c r="V135" s="177"/>
    </row>
    <row r="136" spans="2:32">
      <c r="S136" s="177"/>
    </row>
    <row r="138" spans="2:32" s="165" customFormat="1">
      <c r="B138"/>
      <c r="C138"/>
      <c r="D138"/>
      <c r="E138"/>
      <c r="F138"/>
      <c r="G138"/>
      <c r="H138"/>
      <c r="I138"/>
      <c r="J138" s="5"/>
      <c r="K138" s="5"/>
      <c r="L138" s="5"/>
      <c r="M138" s="5"/>
      <c r="N138" s="83"/>
      <c r="O138" s="5"/>
      <c r="P138" s="5"/>
      <c r="Q138" s="551"/>
      <c r="R138" s="177"/>
      <c r="S138" s="5"/>
      <c r="T138" s="5"/>
      <c r="U138" s="5"/>
      <c r="V138" s="5"/>
      <c r="W138" s="655"/>
      <c r="X138" s="655"/>
      <c r="Y138" s="655"/>
      <c r="Z138" s="655"/>
      <c r="AA138" s="655"/>
      <c r="AB138" s="655"/>
      <c r="AC138" s="655"/>
      <c r="AD138" s="655"/>
      <c r="AE138" s="655"/>
      <c r="AF138" s="1145"/>
    </row>
    <row r="139" spans="2:32">
      <c r="B139" s="165"/>
      <c r="C139" s="165"/>
      <c r="D139" s="165"/>
      <c r="E139" s="165"/>
      <c r="F139" s="165"/>
      <c r="G139" s="165"/>
      <c r="H139" s="165"/>
      <c r="I139" s="165"/>
      <c r="J139" s="165"/>
      <c r="K139" s="177"/>
      <c r="L139" s="177"/>
      <c r="M139" s="165"/>
      <c r="N139" s="165"/>
      <c r="O139" s="177"/>
      <c r="P139" s="177"/>
    </row>
  </sheetData>
  <sheetProtection selectLockedCells="1"/>
  <autoFilter ref="W5:AD93">
    <sortState ref="W6:AD90">
      <sortCondition ref="AB5:AB90"/>
    </sortState>
  </autoFilter>
  <mergeCells count="84">
    <mergeCell ref="R6:R8"/>
    <mergeCell ref="S6:S8"/>
    <mergeCell ref="T6:T8"/>
    <mergeCell ref="U6:U8"/>
    <mergeCell ref="S19:S21"/>
    <mergeCell ref="S16:S17"/>
    <mergeCell ref="R17:R18"/>
    <mergeCell ref="R20:R22"/>
    <mergeCell ref="V6:V8"/>
    <mergeCell ref="T13:T14"/>
    <mergeCell ref="U13:U14"/>
    <mergeCell ref="V13:V14"/>
    <mergeCell ref="A6:A8"/>
    <mergeCell ref="I6:I8"/>
    <mergeCell ref="J6:J8"/>
    <mergeCell ref="O14:O15"/>
    <mergeCell ref="M6:M8"/>
    <mergeCell ref="N6:N8"/>
    <mergeCell ref="O6:O8"/>
    <mergeCell ref="C6:C8"/>
    <mergeCell ref="R14:R15"/>
    <mergeCell ref="S14:S15"/>
    <mergeCell ref="C14:C15"/>
    <mergeCell ref="D14:D15"/>
    <mergeCell ref="A19:A21"/>
    <mergeCell ref="L24:L25"/>
    <mergeCell ref="K17:K18"/>
    <mergeCell ref="L17:L18"/>
    <mergeCell ref="H17:H18"/>
    <mergeCell ref="G17:G18"/>
    <mergeCell ref="F17:F18"/>
    <mergeCell ref="G20:G22"/>
    <mergeCell ref="H20:H22"/>
    <mergeCell ref="I20:I22"/>
    <mergeCell ref="C20:C22"/>
    <mergeCell ref="C17:C18"/>
    <mergeCell ref="D20:D22"/>
    <mergeCell ref="F20:F22"/>
    <mergeCell ref="K20:K22"/>
    <mergeCell ref="L20:L22"/>
    <mergeCell ref="Q20:Q22"/>
    <mergeCell ref="N20:N22"/>
    <mergeCell ref="P6:P8"/>
    <mergeCell ref="Q6:Q8"/>
    <mergeCell ref="Q14:Q15"/>
    <mergeCell ref="P14:P15"/>
    <mergeCell ref="P17:P18"/>
    <mergeCell ref="P20:P22"/>
    <mergeCell ref="N14:N15"/>
    <mergeCell ref="Q17:Q18"/>
    <mergeCell ref="Q2:Q3"/>
    <mergeCell ref="K3:L3"/>
    <mergeCell ref="M3:O3"/>
    <mergeCell ref="P5:Q5"/>
    <mergeCell ref="M5:O5"/>
    <mergeCell ref="P2:P3"/>
    <mergeCell ref="M2:O2"/>
    <mergeCell ref="D2:J3"/>
    <mergeCell ref="K2:L2"/>
    <mergeCell ref="K6:K8"/>
    <mergeCell ref="L6:L8"/>
    <mergeCell ref="J12:J13"/>
    <mergeCell ref="D6:D8"/>
    <mergeCell ref="F6:F8"/>
    <mergeCell ref="G6:G8"/>
    <mergeCell ref="H6:H8"/>
    <mergeCell ref="J10:J11"/>
    <mergeCell ref="J20:J22"/>
    <mergeCell ref="M17:M18"/>
    <mergeCell ref="N17:N18"/>
    <mergeCell ref="O17:O18"/>
    <mergeCell ref="O20:O22"/>
    <mergeCell ref="J17:J18"/>
    <mergeCell ref="M20:M22"/>
    <mergeCell ref="D17:D18"/>
    <mergeCell ref="I14:I15"/>
    <mergeCell ref="J14:J15"/>
    <mergeCell ref="K14:K15"/>
    <mergeCell ref="L14:L15"/>
    <mergeCell ref="M14:M15"/>
    <mergeCell ref="I17:I18"/>
    <mergeCell ref="F14:F15"/>
    <mergeCell ref="H14:H15"/>
    <mergeCell ref="G14:G15"/>
  </mergeCells>
  <conditionalFormatting sqref="W88:W93">
    <cfRule type="containsText" dxfId="277" priority="112" operator="containsText" text="SALIDA">
      <formula>NOT(ISERROR(SEARCH("SALIDA",W88)))</formula>
    </cfRule>
    <cfRule type="containsText" dxfId="276" priority="113" operator="containsText" text="ENTRADA">
      <formula>NOT(ISERROR(SEARCH("ENTRADA",W88)))</formula>
    </cfRule>
    <cfRule type="containsText" dxfId="275" priority="114" operator="containsText" text="REQUISICION">
      <formula>NOT(ISERROR(SEARCH("REQUISICION",W88)))</formula>
    </cfRule>
  </conditionalFormatting>
  <conditionalFormatting sqref="R6 R16 R19">
    <cfRule type="containsText" dxfId="274" priority="124" operator="containsText" text="SOLICITAR">
      <formula>NOT(ISERROR(SEARCH("SOLICITAR",R6)))</formula>
    </cfRule>
  </conditionalFormatting>
  <conditionalFormatting sqref="Q14">
    <cfRule type="iconSet" priority="638">
      <iconSet iconSet="3TrafficLights2">
        <cfvo type="percent" val="0"/>
        <cfvo type="percent" val="33"/>
        <cfvo type="percent" val="67"/>
      </iconSet>
    </cfRule>
  </conditionalFormatting>
  <conditionalFormatting sqref="Q6 Q23 Q16:Q17 Q19:Q20 Q9:Q13">
    <cfRule type="iconSet" priority="738">
      <iconSet iconSet="3TrafficLights2">
        <cfvo type="percent" val="0"/>
        <cfvo type="percent" val="33"/>
        <cfvo type="percent" val="67"/>
      </iconSet>
    </cfRule>
  </conditionalFormatting>
  <conditionalFormatting sqref="R1 R6:R8 R19 R16 R23:R1048576">
    <cfRule type="containsText" dxfId="273" priority="73" operator="containsText" text="SOLICITAR URGENTE">
      <formula>NOT(ISERROR(SEARCH("SOLICITAR URGENTE",R1)))</formula>
    </cfRule>
    <cfRule type="containsText" dxfId="272" priority="74" operator="containsText" text="EN REQUISICION">
      <formula>NOT(ISERROR(SEARCH("EN REQUISICION",R1)))</formula>
    </cfRule>
  </conditionalFormatting>
  <conditionalFormatting sqref="W6:W87">
    <cfRule type="containsText" dxfId="271" priority="67" operator="containsText" text="REQUISICION">
      <formula>NOT(ISERROR(SEARCH("REQUISICION",W6)))</formula>
    </cfRule>
    <cfRule type="containsText" dxfId="270" priority="68" operator="containsText" text="ENTRADA">
      <formula>NOT(ISERROR(SEARCH("ENTRADA",W6)))</formula>
    </cfRule>
    <cfRule type="containsText" dxfId="269" priority="69" operator="containsText" text="SALIDA">
      <formula>NOT(ISERROR(SEARCH("SALIDA",W6)))</formula>
    </cfRule>
  </conditionalFormatting>
  <conditionalFormatting sqref="W16">
    <cfRule type="containsText" dxfId="268" priority="21" operator="containsText" text="REQUISICION">
      <formula>NOT(ISERROR(SEARCH("REQUISICION",W16)))</formula>
    </cfRule>
    <cfRule type="containsText" dxfId="267" priority="22" operator="containsText" text="ENTRADA">
      <formula>NOT(ISERROR(SEARCH("ENTRADA",W16)))</formula>
    </cfRule>
    <cfRule type="containsText" dxfId="266" priority="23" operator="containsText" text="SALIDA">
      <formula>NOT(ISERROR(SEARCH("SALIDA",W16)))</formula>
    </cfRule>
  </conditionalFormatting>
  <conditionalFormatting sqref="S9:S12">
    <cfRule type="cellIs" dxfId="265" priority="16" operator="lessThan">
      <formula>1</formula>
    </cfRule>
    <cfRule type="cellIs" dxfId="264" priority="17" operator="greaterThan">
      <formula>1</formula>
    </cfRule>
  </conditionalFormatting>
  <conditionalFormatting sqref="R9:R13">
    <cfRule type="containsText" dxfId="263" priority="18" operator="containsText" text="REQUISICION">
      <formula>NOT(ISERROR(SEARCH("REQUISICION",R9)))</formula>
    </cfRule>
    <cfRule type="containsText" dxfId="262" priority="19" operator="containsText" text="SOLICITAR">
      <formula>NOT(ISERROR(SEARCH("SOLICITAR",R9)))</formula>
    </cfRule>
    <cfRule type="containsText" dxfId="261" priority="20" operator="containsText" text="SOLICITAR URGENTE">
      <formula>NOT(ISERROR(SEARCH("SOLICITAR URGENTE",R9)))</formula>
    </cfRule>
  </conditionalFormatting>
  <conditionalFormatting sqref="S18">
    <cfRule type="cellIs" dxfId="260" priority="11" operator="lessThan">
      <formula>1</formula>
    </cfRule>
    <cfRule type="cellIs" dxfId="259" priority="12" operator="greaterThan">
      <formula>1</formula>
    </cfRule>
  </conditionalFormatting>
  <conditionalFormatting sqref="R17">
    <cfRule type="containsText" dxfId="258" priority="13" operator="containsText" text="REQUISICION">
      <formula>NOT(ISERROR(SEARCH("REQUISICION",R17)))</formula>
    </cfRule>
    <cfRule type="containsText" dxfId="257" priority="14" operator="containsText" text="SOLICITAR">
      <formula>NOT(ISERROR(SEARCH("SOLICITAR",R17)))</formula>
    </cfRule>
    <cfRule type="containsText" dxfId="256" priority="15" operator="containsText" text="SOLICITAR URGENTE">
      <formula>NOT(ISERROR(SEARCH("SOLICITAR URGENTE",R17)))</formula>
    </cfRule>
  </conditionalFormatting>
  <conditionalFormatting sqref="S14">
    <cfRule type="cellIs" dxfId="255" priority="6" operator="lessThan">
      <formula>1</formula>
    </cfRule>
    <cfRule type="cellIs" dxfId="254" priority="7" operator="greaterThan">
      <formula>1</formula>
    </cfRule>
  </conditionalFormatting>
  <conditionalFormatting sqref="R14">
    <cfRule type="containsText" dxfId="253" priority="8" operator="containsText" text="REQUISICION">
      <formula>NOT(ISERROR(SEARCH("REQUISICION",R14)))</formula>
    </cfRule>
    <cfRule type="containsText" dxfId="252" priority="9" operator="containsText" text="SOLICITAR">
      <formula>NOT(ISERROR(SEARCH("SOLICITAR",R14)))</formula>
    </cfRule>
    <cfRule type="containsText" dxfId="251" priority="10" operator="containsText" text="SOLICITAR URGENTE">
      <formula>NOT(ISERROR(SEARCH("SOLICITAR URGENTE",R14)))</formula>
    </cfRule>
  </conditionalFormatting>
  <conditionalFormatting sqref="S22">
    <cfRule type="cellIs" dxfId="250" priority="1" operator="lessThan">
      <formula>1</formula>
    </cfRule>
    <cfRule type="cellIs" dxfId="249" priority="2" operator="greaterThan">
      <formula>1</formula>
    </cfRule>
  </conditionalFormatting>
  <conditionalFormatting sqref="R20">
    <cfRule type="containsText" dxfId="248" priority="3" operator="containsText" text="REQUISICION">
      <formula>NOT(ISERROR(SEARCH("REQUISICION",R20)))</formula>
    </cfRule>
    <cfRule type="containsText" dxfId="247" priority="4" operator="containsText" text="SOLICITAR">
      <formula>NOT(ISERROR(SEARCH("SOLICITAR",R20)))</formula>
    </cfRule>
    <cfRule type="containsText" dxfId="246" priority="5" operator="containsText" text="SOLICITAR URGENTE">
      <formula>NOT(ISERROR(SEARCH("SOLICITAR URGENTE",R20)))</formula>
    </cfRule>
  </conditionalFormatting>
  <pageMargins left="0.70866141732283472" right="0.70866141732283472" top="0.74803149606299213" bottom="0.74803149606299213" header="0.31496062992125984" footer="0.31496062992125984"/>
  <pageSetup scale="33" orientation="landscape" r:id="rId1"/>
  <colBreaks count="1" manualBreakCount="1">
    <brk id="17" max="19" man="1"/>
  </colBreak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90" operator="containsText" text="ENTRADA" id="{0B12A16F-A58A-480E-9C64-5F6B86A1CE4A}">
            <xm:f>NOT(ISERROR(SEARCH("ENTRADA",'C:\Protegida\Sección\Ingeniería\Registro de entradas de hetta de corte（切削工具購入履歴 ）2020\[CONTROL DE HTTA DE CORTE DIANA.xlsx]CARRIER'!#REF!)))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291" operator="containsText" text="SALIDA" id="{815F79F1-2186-44EF-A3E9-3DAD22E47EAE}">
            <xm:f>NOT(ISERROR(SEARCH("SALIDA",'C:\Protegida\Sección\Ingeniería\Registro de entradas de hetta de corte（切削工具購入履歴 ）2020\[CONTROL DE HTTA DE CORTE DIANA.xlsx]CARRIER'!#REF!)))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B24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'Cap '!P14:P14</xm:f>
              <xm:sqref>Q14</xm:sqref>
            </x14:sparkline>
            <x14:sparkline>
              <xm:f>'Cap '!P16:P16</xm:f>
              <xm:sqref>Q16</xm:sqref>
            </x14:sparkline>
            <x14:sparkline>
              <xm:f>'Cap '!P19:P19</xm:f>
              <xm:sqref>Q19</xm:sqref>
            </x14:sparkline>
            <x14:sparkline>
              <xm:f>'Cap '!P23:P23</xm:f>
              <xm:sqref>Q23</xm:sqref>
            </x14:sparkline>
            <x14:sparkline>
              <xm:f>'Cap '!P20:P20</xm:f>
              <xm:sqref>Q20</xm:sqref>
            </x14:sparkline>
            <x14:sparkline>
              <xm:f>'Cap '!P6:P6</xm:f>
              <xm:sqref>Q6</xm:sqref>
            </x14:sparkline>
            <x14:sparkline>
              <xm:f>'Cap '!P17:P17</xm:f>
              <xm:sqref>Q17</xm:sqref>
            </x14:sparkline>
            <x14:sparkline>
              <xm:f>'Cap '!P9:P9</xm:f>
              <xm:sqref>Q9</xm:sqref>
            </x14:sparkline>
            <x14:sparkline>
              <xm:f>'Cap '!P10:P10</xm:f>
              <xm:sqref>Q10</xm:sqref>
            </x14:sparkline>
            <x14:sparkline>
              <xm:f>'Cap '!P11:P11</xm:f>
              <xm:sqref>Q11</xm:sqref>
            </x14:sparkline>
            <x14:sparkline>
              <xm:f>'Cap '!P12:P12</xm:f>
              <xm:sqref>Q12</xm:sqref>
            </x14:sparkline>
            <x14:sparkline>
              <xm:f>'Cap '!P13:P13</xm:f>
              <xm:sqref>Q13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theme="5"/>
    <pageSetUpPr fitToPage="1"/>
  </sheetPr>
  <dimension ref="A1:XDR88"/>
  <sheetViews>
    <sheetView view="pageBreakPreview" topLeftCell="S1" zoomScale="55" zoomScaleNormal="55" zoomScaleSheetLayoutView="55" workbookViewId="0">
      <selection activeCell="AF16" sqref="AF16"/>
    </sheetView>
  </sheetViews>
  <sheetFormatPr baseColWidth="10" defaultColWidth="11" defaultRowHeight="33.75"/>
  <cols>
    <col min="1" max="1" width="6.42578125" style="165" customWidth="1"/>
    <col min="2" max="2" width="13.140625" customWidth="1"/>
    <col min="3" max="3" width="12.42578125" customWidth="1"/>
    <col min="4" max="4" width="39.140625" customWidth="1"/>
    <col min="5" max="5" width="12" customWidth="1"/>
    <col min="6" max="6" width="19.5703125" customWidth="1"/>
    <col min="7" max="7" width="18" customWidth="1"/>
    <col min="8" max="8" width="17.7109375" customWidth="1"/>
    <col min="9" max="9" width="17.28515625" customWidth="1"/>
    <col min="10" max="10" width="15.140625" style="5" customWidth="1"/>
    <col min="11" max="11" width="14.42578125" style="5" customWidth="1"/>
    <col min="12" max="12" width="14.7109375" style="5" customWidth="1"/>
    <col min="13" max="13" width="7" style="5" customWidth="1"/>
    <col min="14" max="14" width="4.7109375" style="5" customWidth="1"/>
    <col min="15" max="15" width="7" style="5" customWidth="1"/>
    <col min="16" max="16" width="14.5703125" style="5" customWidth="1"/>
    <col min="17" max="17" width="7.42578125" style="638" customWidth="1"/>
    <col min="18" max="18" width="23.28515625" style="5" customWidth="1"/>
    <col min="19" max="19" width="13" style="5" customWidth="1"/>
    <col min="20" max="20" width="4.5703125" style="5" customWidth="1"/>
    <col min="21" max="21" width="4.7109375" style="5" customWidth="1"/>
    <col min="22" max="22" width="5.5703125" style="5" customWidth="1"/>
    <col min="23" max="23" width="25.7109375" style="177" customWidth="1"/>
    <col min="24" max="24" width="26.85546875" style="655" customWidth="1"/>
    <col min="25" max="25" width="63.85546875" style="165" customWidth="1"/>
    <col min="26" max="26" width="13" style="177" customWidth="1"/>
    <col min="27" max="27" width="29.7109375" style="177" customWidth="1"/>
    <col min="28" max="28" width="23.42578125" style="177" customWidth="1"/>
    <col min="29" max="29" width="19.140625" style="165" bestFit="1" customWidth="1"/>
    <col min="30" max="30" width="20.85546875" style="165" bestFit="1" customWidth="1"/>
    <col min="31" max="32" width="24.28515625" style="165" customWidth="1"/>
  </cols>
  <sheetData>
    <row r="1" spans="2:32" s="165" customFormat="1" ht="35.25" customHeight="1" thickBot="1">
      <c r="B1" s="278"/>
      <c r="D1" s="1608" t="s">
        <v>389</v>
      </c>
      <c r="E1" s="1195"/>
      <c r="F1" s="1195"/>
      <c r="G1" s="1195"/>
      <c r="H1" s="1195"/>
      <c r="I1" s="1195"/>
      <c r="J1" s="1195"/>
      <c r="K1" s="1195"/>
      <c r="L1" s="281"/>
      <c r="M1" s="281"/>
      <c r="N1" s="282"/>
      <c r="O1" s="177">
        <v>43200</v>
      </c>
      <c r="P1" s="177"/>
      <c r="Q1" s="632"/>
      <c r="R1" s="283"/>
      <c r="S1" s="303"/>
      <c r="T1" s="303"/>
      <c r="V1" s="296"/>
      <c r="W1" s="177"/>
      <c r="X1" s="655"/>
      <c r="Z1" s="177"/>
      <c r="AA1" s="177"/>
      <c r="AB1" s="177"/>
      <c r="AD1" s="365"/>
    </row>
    <row r="2" spans="2:32" s="165" customFormat="1" ht="31.5" customHeight="1" thickBot="1">
      <c r="B2" s="278"/>
      <c r="C2" s="280"/>
      <c r="D2" s="1334"/>
      <c r="E2" s="1334"/>
      <c r="F2" s="1334"/>
      <c r="G2" s="1334"/>
      <c r="H2" s="1334"/>
      <c r="I2" s="1334"/>
      <c r="J2" s="1334"/>
      <c r="K2" s="1334"/>
      <c r="L2" s="1198" t="s">
        <v>387</v>
      </c>
      <c r="M2" s="1199"/>
      <c r="N2" s="1200">
        <v>48000</v>
      </c>
      <c r="O2" s="1201">
        <v>22400</v>
      </c>
      <c r="P2" s="1202">
        <v>22400</v>
      </c>
      <c r="Q2" s="1622" t="s">
        <v>388</v>
      </c>
      <c r="R2" s="1614">
        <v>22</v>
      </c>
      <c r="S2" s="333"/>
      <c r="T2" s="303"/>
      <c r="U2" s="303"/>
      <c r="V2" s="304"/>
      <c r="W2" s="177"/>
      <c r="X2" s="655"/>
      <c r="Z2" s="177"/>
      <c r="AA2" s="177"/>
      <c r="AB2" s="177"/>
      <c r="AD2" s="365"/>
    </row>
    <row r="3" spans="2:32" s="165" customFormat="1" ht="31.5" customHeight="1" thickBot="1">
      <c r="B3" s="278"/>
      <c r="D3" s="1334"/>
      <c r="E3" s="1334"/>
      <c r="F3" s="1334"/>
      <c r="G3" s="1334"/>
      <c r="H3" s="1334"/>
      <c r="I3" s="1334"/>
      <c r="J3" s="1334"/>
      <c r="K3" s="1334"/>
      <c r="L3" s="1198" t="s">
        <v>386</v>
      </c>
      <c r="M3" s="1199"/>
      <c r="N3" s="1338">
        <f>+N2/R2</f>
        <v>2181.818181818182</v>
      </c>
      <c r="O3" s="1339"/>
      <c r="P3" s="1340"/>
      <c r="Q3" s="1623"/>
      <c r="R3" s="1615"/>
      <c r="S3" s="333"/>
      <c r="T3" s="303"/>
      <c r="U3" s="303"/>
      <c r="V3" s="304"/>
      <c r="W3" s="177"/>
      <c r="X3" s="655"/>
      <c r="Z3" s="177"/>
      <c r="AA3" s="177"/>
      <c r="AB3" s="177"/>
      <c r="AD3" s="365"/>
    </row>
    <row r="4" spans="2:32" s="165" customFormat="1" ht="59.25" customHeight="1" thickBot="1">
      <c r="B4" s="278"/>
      <c r="C4" s="310"/>
      <c r="D4" s="384"/>
      <c r="E4" s="311"/>
      <c r="F4" s="312"/>
      <c r="G4" s="305"/>
      <c r="H4" s="306"/>
      <c r="I4" s="7"/>
      <c r="J4" s="307"/>
      <c r="K4" s="308"/>
      <c r="L4" s="281"/>
      <c r="M4" s="334"/>
      <c r="N4" s="335"/>
      <c r="O4" s="334"/>
      <c r="P4" s="160"/>
      <c r="Q4" s="633"/>
      <c r="R4" s="289"/>
      <c r="S4" s="303"/>
      <c r="T4" s="303"/>
      <c r="U4" s="303"/>
      <c r="V4" s="296"/>
      <c r="W4" s="177"/>
      <c r="X4" s="655"/>
      <c r="Z4" s="177"/>
      <c r="AA4" s="177"/>
      <c r="AB4" s="177"/>
      <c r="AD4" s="365"/>
    </row>
    <row r="5" spans="2:32" ht="36" customHeight="1" thickBot="1">
      <c r="B5" s="582" t="s">
        <v>4</v>
      </c>
      <c r="C5" s="583" t="s">
        <v>5</v>
      </c>
      <c r="D5" s="582" t="s">
        <v>6</v>
      </c>
      <c r="E5" s="583" t="s">
        <v>86</v>
      </c>
      <c r="F5" s="582" t="s">
        <v>8</v>
      </c>
      <c r="G5" s="583" t="s">
        <v>44</v>
      </c>
      <c r="H5" s="583" t="s">
        <v>10</v>
      </c>
      <c r="I5" s="583" t="s">
        <v>2</v>
      </c>
      <c r="J5" s="583" t="s">
        <v>65</v>
      </c>
      <c r="K5" s="584" t="s">
        <v>12</v>
      </c>
      <c r="L5" s="585" t="s">
        <v>13</v>
      </c>
      <c r="M5" s="1610" t="s">
        <v>398</v>
      </c>
      <c r="N5" s="1611"/>
      <c r="O5" s="1611"/>
      <c r="P5" s="1612" t="s">
        <v>14</v>
      </c>
      <c r="Q5" s="1613"/>
      <c r="R5" s="1110" t="s">
        <v>596</v>
      </c>
      <c r="S5" s="1111" t="s">
        <v>590</v>
      </c>
      <c r="V5" s="177"/>
      <c r="W5" s="1075" t="s">
        <v>36</v>
      </c>
      <c r="X5" s="1154" t="s">
        <v>37</v>
      </c>
      <c r="Y5" s="1155" t="s">
        <v>38</v>
      </c>
      <c r="Z5" s="1156" t="s">
        <v>39</v>
      </c>
      <c r="AA5" s="1156" t="s">
        <v>40</v>
      </c>
      <c r="AB5" s="1156" t="s">
        <v>41</v>
      </c>
      <c r="AC5" s="1155" t="s">
        <v>42</v>
      </c>
      <c r="AD5" s="1155" t="s">
        <v>43</v>
      </c>
      <c r="AE5" s="1157" t="s">
        <v>352</v>
      </c>
      <c r="AF5" s="1158" t="s">
        <v>646</v>
      </c>
    </row>
    <row r="6" spans="2:32" ht="34.5" customHeight="1">
      <c r="B6" s="586" t="s">
        <v>16</v>
      </c>
      <c r="C6" s="587" t="s">
        <v>257</v>
      </c>
      <c r="D6" s="495" t="s">
        <v>136</v>
      </c>
      <c r="E6" s="215">
        <v>8000</v>
      </c>
      <c r="F6" s="248">
        <v>9.6300000000000008</v>
      </c>
      <c r="G6" s="221">
        <f>D_CAP02*F6</f>
        <v>163.66570200000001</v>
      </c>
      <c r="H6" s="974">
        <v>25</v>
      </c>
      <c r="I6" s="622">
        <f>$N$2/E6</f>
        <v>6</v>
      </c>
      <c r="J6" s="216">
        <f>+SUMIFS($Z$6:$Z$268,$W$6:$W$268,"ENTRADA",$X$6:$X$268,C6)</f>
        <v>0</v>
      </c>
      <c r="K6" s="969">
        <f>SUMIFS($Z$6:$Z$65,$W$6:$W$65,"Salida",$X$6:$X$65,C6)</f>
        <v>0</v>
      </c>
      <c r="L6" s="217">
        <v>0</v>
      </c>
      <c r="M6" s="588">
        <f>+N6*0.8</f>
        <v>4</v>
      </c>
      <c r="N6" s="490">
        <f>ROUNDUP((($N$3/E6)*15),0)</f>
        <v>5</v>
      </c>
      <c r="O6" s="491">
        <f>+M6*2</f>
        <v>8</v>
      </c>
      <c r="P6" s="649">
        <f t="shared" ref="P6:P15" si="0">+H6+J6-K6</f>
        <v>25</v>
      </c>
      <c r="Q6" s="634">
        <f t="shared" ref="Q6:Q21" si="1">IF(P6&gt;N6,3,(IF(P6-M6&gt;0,2,1)))</f>
        <v>3</v>
      </c>
      <c r="R6" s="1094" t="str">
        <f>IF(S6&gt;0,"EN REQUISICION",(IF(Q6=1,"SOLICITAR URGENTE",(IF(S6&gt;0,"",(IF(Q6&lt;3,"SOLICITAR","")))))))</f>
        <v/>
      </c>
      <c r="S6" s="1100">
        <f>+SUMIFS($Z$6:$Z$28,$W$6:$W$28,"Requisicion",$X$6:$X$28,C6)</f>
        <v>0</v>
      </c>
      <c r="T6" s="177"/>
      <c r="U6" s="52"/>
      <c r="V6" s="354"/>
      <c r="W6" s="1148" t="s">
        <v>568</v>
      </c>
      <c r="X6" s="1149" t="s">
        <v>310</v>
      </c>
      <c r="Y6" s="877" t="str">
        <f t="shared" ref="Y6:Y54" si="2">IFERROR((VLOOKUP(X6,$C$6:$G$21,2,FALSE)),"")</f>
        <v>FDC0550L (REAFILADA)</v>
      </c>
      <c r="Z6" s="878">
        <v>3</v>
      </c>
      <c r="AA6" s="878" t="s">
        <v>588</v>
      </c>
      <c r="AB6" s="1150">
        <v>45567</v>
      </c>
      <c r="AC6" s="1151">
        <f>IFERROR((VLOOKUP(X6,$C$6:$I$21,5,FALSE)),"")</f>
        <v>203.94479999999999</v>
      </c>
      <c r="AD6" s="1152">
        <f t="shared" ref="AD6:AD54" si="3">IF(Z6&gt;0,(AC6*Z6),"")</f>
        <v>611.83439999999996</v>
      </c>
      <c r="AE6" s="1153"/>
      <c r="AF6" s="1153"/>
    </row>
    <row r="7" spans="2:32" ht="30" customHeight="1">
      <c r="B7" s="586" t="s">
        <v>16</v>
      </c>
      <c r="C7" s="919" t="s">
        <v>490</v>
      </c>
      <c r="D7" s="495" t="s">
        <v>498</v>
      </c>
      <c r="E7" s="215">
        <v>10000</v>
      </c>
      <c r="F7" s="248">
        <v>12.94</v>
      </c>
      <c r="G7" s="221">
        <f>D_CAP02*F7</f>
        <v>219.92047599999998</v>
      </c>
      <c r="H7" s="974">
        <v>43</v>
      </c>
      <c r="I7" s="951">
        <f t="shared" ref="I7:I12" si="4">$N$2/E7</f>
        <v>4.8</v>
      </c>
      <c r="J7" s="918">
        <f>+SUMIFS($Z$6:$Z$268,$W$6:$W$268,"ENTRADA",$X$6:$X$268,C7)</f>
        <v>0</v>
      </c>
      <c r="K7" s="969">
        <f>SUMIFS($Z$6:$Z$65,$W$6:$W$65,"Salida",$X$6:$X$65,C7)</f>
        <v>0</v>
      </c>
      <c r="L7" s="217">
        <v>0</v>
      </c>
      <c r="M7" s="588">
        <f t="shared" ref="M7:M21" si="5">+N7*0.8</f>
        <v>3.2</v>
      </c>
      <c r="N7" s="490">
        <f t="shared" ref="N7:N11" si="6">ROUNDUP((($N$3/E7)*15),0)</f>
        <v>4</v>
      </c>
      <c r="O7" s="491">
        <f t="shared" ref="O7:O12" si="7">+M7*2</f>
        <v>6.4</v>
      </c>
      <c r="P7" s="918">
        <f>+H7+J7-K7</f>
        <v>43</v>
      </c>
      <c r="Q7" s="634">
        <f t="shared" si="1"/>
        <v>3</v>
      </c>
      <c r="R7" s="1127" t="str">
        <f t="shared" ref="R7:R11" si="8">IF(S7&gt;0,"EN REQUISICION",(IF(Q7=1,"SOLICITAR URGENTE",(IF(S7&gt;0,"",(IF(Q7&lt;3,"SOLICITAR","")))))))</f>
        <v/>
      </c>
      <c r="S7" s="1128">
        <f t="shared" ref="S7:S12" si="9">+SUMIFS($Z$6:$Z$28,$W$6:$W$28,"Requisicion",$X$6:$X$28,C7)</f>
        <v>0</v>
      </c>
      <c r="T7" s="177"/>
      <c r="U7" s="52"/>
      <c r="V7" s="354"/>
      <c r="W7" s="829" t="s">
        <v>615</v>
      </c>
      <c r="X7" s="660" t="s">
        <v>309</v>
      </c>
      <c r="Y7" s="288" t="str">
        <f t="shared" si="2"/>
        <v>FDC0550L</v>
      </c>
      <c r="Z7" s="294">
        <v>2</v>
      </c>
      <c r="AA7" s="294" t="s">
        <v>617</v>
      </c>
      <c r="AB7" s="556">
        <v>45567</v>
      </c>
      <c r="AC7" s="292">
        <f t="shared" ref="AC7:AC70" si="10">IFERROR((VLOOKUP(X7,$C$6:$I$21,5,FALSE)),"")</f>
        <v>2547.9503679999998</v>
      </c>
      <c r="AD7" s="293">
        <f t="shared" si="3"/>
        <v>5095.9007359999996</v>
      </c>
      <c r="AE7" s="323"/>
      <c r="AF7" s="323"/>
    </row>
    <row r="8" spans="2:32" ht="30" customHeight="1">
      <c r="B8" s="586" t="s">
        <v>16</v>
      </c>
      <c r="C8" s="587" t="s">
        <v>309</v>
      </c>
      <c r="D8" s="495" t="s">
        <v>121</v>
      </c>
      <c r="E8" s="215">
        <v>4400</v>
      </c>
      <c r="F8" s="248">
        <v>149.91999999999999</v>
      </c>
      <c r="G8" s="221">
        <f>D_CAP02*F8</f>
        <v>2547.9503679999998</v>
      </c>
      <c r="H8" s="974">
        <v>14</v>
      </c>
      <c r="I8" s="1604">
        <f t="shared" si="4"/>
        <v>10.909090909090908</v>
      </c>
      <c r="J8" s="216">
        <f t="shared" ref="J8:J21" si="11">+SUMIFS($Z$6:$Z$67,$W$6:$W$67,"ENTRADA",$X$6:$X$67,C8)</f>
        <v>0</v>
      </c>
      <c r="K8" s="969">
        <f t="shared" ref="K8:K21" si="12">SUMIFS($Z$6:$Z$65,$W$6:$W$65,"Salida",$X$6:$X$65,C8)</f>
        <v>2</v>
      </c>
      <c r="L8" s="217">
        <f t="shared" ref="L8:L15" si="13">G8*K8</f>
        <v>5095.9007359999996</v>
      </c>
      <c r="M8" s="588">
        <f t="shared" si="5"/>
        <v>6.4</v>
      </c>
      <c r="N8" s="490">
        <f t="shared" si="6"/>
        <v>8</v>
      </c>
      <c r="O8" s="491">
        <f t="shared" si="7"/>
        <v>12.8</v>
      </c>
      <c r="P8" s="216">
        <f t="shared" si="0"/>
        <v>12</v>
      </c>
      <c r="Q8" s="634">
        <f t="shared" si="1"/>
        <v>3</v>
      </c>
      <c r="R8" s="1127" t="str">
        <f t="shared" si="8"/>
        <v/>
      </c>
      <c r="S8" s="1128">
        <f t="shared" si="9"/>
        <v>0</v>
      </c>
      <c r="T8" s="177"/>
      <c r="U8" s="52"/>
      <c r="V8" s="354"/>
      <c r="W8" s="829" t="s">
        <v>615</v>
      </c>
      <c r="X8" s="660" t="s">
        <v>310</v>
      </c>
      <c r="Y8" s="288" t="str">
        <f t="shared" si="2"/>
        <v>FDC0550L (REAFILADA)</v>
      </c>
      <c r="Z8" s="294">
        <v>3</v>
      </c>
      <c r="AA8" s="294" t="s">
        <v>617</v>
      </c>
      <c r="AB8" s="556">
        <v>45567</v>
      </c>
      <c r="AC8" s="292">
        <f t="shared" si="10"/>
        <v>203.94479999999999</v>
      </c>
      <c r="AD8" s="293">
        <f t="shared" si="3"/>
        <v>611.83439999999996</v>
      </c>
      <c r="AE8" s="323"/>
      <c r="AF8" s="323"/>
    </row>
    <row r="9" spans="2:32" ht="30" customHeight="1">
      <c r="B9" s="586" t="s">
        <v>16</v>
      </c>
      <c r="C9" s="587" t="s">
        <v>310</v>
      </c>
      <c r="D9" s="495" t="s">
        <v>122</v>
      </c>
      <c r="E9" s="215">
        <v>4000</v>
      </c>
      <c r="F9" s="248">
        <v>12</v>
      </c>
      <c r="G9" s="221">
        <f>D_CAP02*F9</f>
        <v>203.94479999999999</v>
      </c>
      <c r="H9" s="974">
        <v>0</v>
      </c>
      <c r="I9" s="1605"/>
      <c r="J9" s="711">
        <f t="shared" si="11"/>
        <v>3</v>
      </c>
      <c r="K9" s="969">
        <f t="shared" si="12"/>
        <v>3</v>
      </c>
      <c r="L9" s="217">
        <f t="shared" si="13"/>
        <v>611.83439999999996</v>
      </c>
      <c r="M9" s="588">
        <f t="shared" si="5"/>
        <v>7.2</v>
      </c>
      <c r="N9" s="490">
        <f t="shared" si="6"/>
        <v>9</v>
      </c>
      <c r="O9" s="491">
        <f t="shared" si="7"/>
        <v>14.4</v>
      </c>
      <c r="P9" s="627">
        <f t="shared" si="0"/>
        <v>0</v>
      </c>
      <c r="Q9" s="634">
        <f t="shared" si="1"/>
        <v>1</v>
      </c>
      <c r="R9" s="1127" t="str">
        <f t="shared" si="8"/>
        <v>SOLICITAR URGENTE</v>
      </c>
      <c r="S9" s="1128">
        <f t="shared" si="9"/>
        <v>0</v>
      </c>
      <c r="T9" s="177"/>
      <c r="U9" s="52"/>
      <c r="V9" s="354"/>
      <c r="W9" s="829" t="s">
        <v>615</v>
      </c>
      <c r="X9" s="660" t="s">
        <v>300</v>
      </c>
      <c r="Y9" s="288" t="str">
        <f t="shared" si="2"/>
        <v>RPMT2006M0-H (PR1210)</v>
      </c>
      <c r="Z9" s="294">
        <v>10</v>
      </c>
      <c r="AA9" s="294" t="s">
        <v>617</v>
      </c>
      <c r="AB9" s="556">
        <v>45567</v>
      </c>
      <c r="AC9" s="292">
        <f t="shared" si="10"/>
        <v>216.69135</v>
      </c>
      <c r="AD9" s="293">
        <f t="shared" si="3"/>
        <v>2166.9135000000001</v>
      </c>
      <c r="AE9" s="323"/>
      <c r="AF9" s="323"/>
    </row>
    <row r="10" spans="2:32" ht="30" customHeight="1">
      <c r="B10" s="586" t="s">
        <v>18</v>
      </c>
      <c r="C10" s="752" t="s">
        <v>258</v>
      </c>
      <c r="D10" s="586" t="s">
        <v>124</v>
      </c>
      <c r="E10" s="488">
        <v>12000</v>
      </c>
      <c r="F10" s="489">
        <v>5.35</v>
      </c>
      <c r="G10" s="221">
        <f>D_CAP02*F10</f>
        <v>90.925389999999993</v>
      </c>
      <c r="H10" s="974">
        <v>50</v>
      </c>
      <c r="I10" s="622">
        <f t="shared" si="4"/>
        <v>4</v>
      </c>
      <c r="J10" s="711">
        <f t="shared" si="11"/>
        <v>0</v>
      </c>
      <c r="K10" s="969">
        <f t="shared" si="12"/>
        <v>0</v>
      </c>
      <c r="L10" s="216">
        <f t="shared" si="13"/>
        <v>0</v>
      </c>
      <c r="M10" s="588">
        <f t="shared" si="5"/>
        <v>2.4000000000000004</v>
      </c>
      <c r="N10" s="490">
        <f t="shared" si="6"/>
        <v>3</v>
      </c>
      <c r="O10" s="491">
        <f t="shared" si="7"/>
        <v>4.8000000000000007</v>
      </c>
      <c r="P10" s="627">
        <f t="shared" si="0"/>
        <v>50</v>
      </c>
      <c r="Q10" s="634">
        <f t="shared" si="1"/>
        <v>3</v>
      </c>
      <c r="R10" s="1127" t="str">
        <f t="shared" si="8"/>
        <v/>
      </c>
      <c r="S10" s="1128">
        <f t="shared" si="9"/>
        <v>0</v>
      </c>
      <c r="T10" s="177"/>
      <c r="U10" s="52"/>
      <c r="V10" s="354"/>
      <c r="W10" s="829" t="s">
        <v>615</v>
      </c>
      <c r="X10" s="660" t="s">
        <v>303</v>
      </c>
      <c r="Y10" s="288" t="str">
        <f t="shared" si="2"/>
        <v>ASC03NANO ISO-WSP DIA8.0MM (03732)</v>
      </c>
      <c r="Z10" s="294">
        <v>40</v>
      </c>
      <c r="AA10" s="294" t="s">
        <v>617</v>
      </c>
      <c r="AB10" s="556">
        <v>45567</v>
      </c>
      <c r="AC10" s="292">
        <f t="shared" si="10"/>
        <v>228.248222</v>
      </c>
      <c r="AD10" s="293">
        <f t="shared" si="3"/>
        <v>9129.9288799999995</v>
      </c>
      <c r="AE10" s="323"/>
      <c r="AF10" s="323"/>
    </row>
    <row r="11" spans="2:32" ht="30" customHeight="1">
      <c r="B11" s="586" t="s">
        <v>18</v>
      </c>
      <c r="C11" s="751" t="s">
        <v>245</v>
      </c>
      <c r="D11" s="496" t="s">
        <v>123</v>
      </c>
      <c r="E11" s="494">
        <v>3200</v>
      </c>
      <c r="F11" s="248"/>
      <c r="G11" s="221">
        <v>521</v>
      </c>
      <c r="H11" s="974">
        <v>27</v>
      </c>
      <c r="I11" s="622">
        <f t="shared" si="4"/>
        <v>15</v>
      </c>
      <c r="J11" s="711">
        <f t="shared" si="11"/>
        <v>0</v>
      </c>
      <c r="K11" s="969">
        <f t="shared" si="12"/>
        <v>0</v>
      </c>
      <c r="L11" s="217">
        <f t="shared" si="13"/>
        <v>0</v>
      </c>
      <c r="M11" s="588">
        <f t="shared" si="5"/>
        <v>8.8000000000000007</v>
      </c>
      <c r="N11" s="490">
        <f t="shared" si="6"/>
        <v>11</v>
      </c>
      <c r="O11" s="491">
        <f t="shared" si="7"/>
        <v>17.600000000000001</v>
      </c>
      <c r="P11" s="627">
        <f t="shared" si="0"/>
        <v>27</v>
      </c>
      <c r="Q11" s="634">
        <f t="shared" si="1"/>
        <v>3</v>
      </c>
      <c r="R11" s="1127" t="str">
        <f t="shared" si="8"/>
        <v/>
      </c>
      <c r="S11" s="1128">
        <f t="shared" si="9"/>
        <v>0</v>
      </c>
      <c r="T11" s="177"/>
      <c r="U11" s="52"/>
      <c r="V11" s="354"/>
      <c r="W11" s="829" t="s">
        <v>615</v>
      </c>
      <c r="X11" s="660" t="s">
        <v>301</v>
      </c>
      <c r="Y11" s="288" t="str">
        <f t="shared" ref="Y11" si="14">IFERROR((VLOOKUP(X11,$C$6:$G$21,2,FALSE)),"")</f>
        <v>SCMM120408EFM (AC700G)</v>
      </c>
      <c r="Z11" s="294">
        <v>5</v>
      </c>
      <c r="AA11" s="294" t="s">
        <v>617</v>
      </c>
      <c r="AB11" s="556">
        <v>45567</v>
      </c>
      <c r="AC11" s="292">
        <f t="shared" si="10"/>
        <v>190</v>
      </c>
      <c r="AD11" s="293">
        <f t="shared" ref="AD11" si="15">IF(Z11&gt;0,(AC11*Z11),"")</f>
        <v>950</v>
      </c>
      <c r="AE11" s="323"/>
      <c r="AF11" s="323"/>
    </row>
    <row r="12" spans="2:32" ht="30" customHeight="1">
      <c r="B12" s="586" t="s">
        <v>18</v>
      </c>
      <c r="C12" s="752" t="s">
        <v>300</v>
      </c>
      <c r="D12" s="495" t="s">
        <v>66</v>
      </c>
      <c r="E12" s="215">
        <v>6000</v>
      </c>
      <c r="F12" s="248">
        <v>12.75</v>
      </c>
      <c r="G12" s="221">
        <f>D_CAP02*F12</f>
        <v>216.69135</v>
      </c>
      <c r="H12" s="974">
        <v>14</v>
      </c>
      <c r="I12" s="622">
        <f t="shared" si="4"/>
        <v>8</v>
      </c>
      <c r="J12" s="711">
        <f t="shared" si="11"/>
        <v>0</v>
      </c>
      <c r="K12" s="969">
        <f t="shared" si="12"/>
        <v>10</v>
      </c>
      <c r="L12" s="217">
        <f t="shared" si="13"/>
        <v>2166.9135000000001</v>
      </c>
      <c r="M12" s="588">
        <f t="shared" si="5"/>
        <v>4.8000000000000007</v>
      </c>
      <c r="N12" s="490">
        <f>ROUNDUP((($N$3/E12)*15),0)</f>
        <v>6</v>
      </c>
      <c r="O12" s="491">
        <f t="shared" si="7"/>
        <v>9.6000000000000014</v>
      </c>
      <c r="P12" s="627">
        <f t="shared" si="0"/>
        <v>4</v>
      </c>
      <c r="Q12" s="634">
        <f t="shared" si="1"/>
        <v>1</v>
      </c>
      <c r="R12" s="1127" t="str">
        <f>IF(S12&gt;0,"EN REQUISICION",(IF(Q12=1,"SOLICITAR URGENTE",(IF(S12&gt;0,"",(IF(Q12&lt;3,"SOLICITAR","")))))))</f>
        <v>SOLICITAR URGENTE</v>
      </c>
      <c r="S12" s="1128">
        <f t="shared" si="9"/>
        <v>0</v>
      </c>
      <c r="T12" s="177"/>
      <c r="U12"/>
      <c r="V12" s="165"/>
      <c r="W12" s="829" t="s">
        <v>615</v>
      </c>
      <c r="X12" s="660" t="s">
        <v>272</v>
      </c>
      <c r="Y12" s="288" t="str">
        <f t="shared" si="2"/>
        <v>KK61004-2</v>
      </c>
      <c r="Z12" s="294">
        <v>5</v>
      </c>
      <c r="AA12" s="294" t="s">
        <v>617</v>
      </c>
      <c r="AB12" s="556">
        <v>45567</v>
      </c>
      <c r="AC12" s="292">
        <f t="shared" si="10"/>
        <v>352.24</v>
      </c>
      <c r="AD12" s="293">
        <f t="shared" si="3"/>
        <v>1761.2</v>
      </c>
      <c r="AE12" s="323"/>
      <c r="AF12" s="323"/>
    </row>
    <row r="13" spans="2:32" ht="30" customHeight="1">
      <c r="B13" s="587" t="s">
        <v>18</v>
      </c>
      <c r="C13" s="1624" t="s">
        <v>308</v>
      </c>
      <c r="D13" s="1629" t="s">
        <v>379</v>
      </c>
      <c r="E13" s="218">
        <v>12000</v>
      </c>
      <c r="F13" s="1627">
        <v>105.21</v>
      </c>
      <c r="G13" s="1484">
        <f>D_CAP02*F13</f>
        <v>1788.0860339999999</v>
      </c>
      <c r="H13" s="1590">
        <v>7</v>
      </c>
      <c r="I13" s="1590">
        <f>($N$2/E13)*2</f>
        <v>8</v>
      </c>
      <c r="J13" s="1590">
        <f t="shared" si="11"/>
        <v>2</v>
      </c>
      <c r="K13" s="1590">
        <f t="shared" si="12"/>
        <v>0</v>
      </c>
      <c r="L13" s="1606">
        <f t="shared" si="13"/>
        <v>0</v>
      </c>
      <c r="M13" s="1593">
        <f t="shared" si="5"/>
        <v>4.8000000000000007</v>
      </c>
      <c r="N13" s="1596">
        <f>ROUNDUP((($N$3/E13)*15),0)*2</f>
        <v>6</v>
      </c>
      <c r="O13" s="1599">
        <f>+M13*2</f>
        <v>9.6000000000000014</v>
      </c>
      <c r="P13" s="1590">
        <f t="shared" si="0"/>
        <v>9</v>
      </c>
      <c r="Q13" s="1617">
        <f t="shared" si="1"/>
        <v>3</v>
      </c>
      <c r="R13" s="1619" t="str">
        <f>IF(S13&gt;0,"EN REQUISICION",(IF(Q13=1,"SOLICITAR URGENTE",(IF(S13&gt;0,"",(IF(Q13&lt;3,"SOLICITAR","")))))))</f>
        <v/>
      </c>
      <c r="S13" s="1581">
        <f>+SUMIFS(Z6:Z43,W6:W43,"Requisicion",X6:X43,C13)</f>
        <v>0</v>
      </c>
      <c r="T13" s="177"/>
      <c r="U13"/>
      <c r="V13" s="165"/>
      <c r="W13" s="829" t="s">
        <v>615</v>
      </c>
      <c r="X13" s="660" t="s">
        <v>302</v>
      </c>
      <c r="Y13" s="288" t="str">
        <f t="shared" si="2"/>
        <v>TCGT110204FN H1ZX</v>
      </c>
      <c r="Z13" s="294">
        <v>5</v>
      </c>
      <c r="AA13" s="294" t="s">
        <v>617</v>
      </c>
      <c r="AB13" s="556">
        <v>45567</v>
      </c>
      <c r="AC13" s="292">
        <f t="shared" si="10"/>
        <v>155</v>
      </c>
      <c r="AD13" s="293">
        <f t="shared" si="3"/>
        <v>775</v>
      </c>
      <c r="AE13" s="323"/>
      <c r="AF13" s="323"/>
    </row>
    <row r="14" spans="2:32" ht="30" customHeight="1">
      <c r="B14" s="587" t="s">
        <v>50</v>
      </c>
      <c r="C14" s="1625"/>
      <c r="D14" s="1630"/>
      <c r="E14" s="218">
        <v>12000</v>
      </c>
      <c r="F14" s="1628"/>
      <c r="G14" s="1626"/>
      <c r="H14" s="1592">
        <v>0</v>
      </c>
      <c r="I14" s="1592"/>
      <c r="J14" s="1592">
        <f t="shared" si="11"/>
        <v>0</v>
      </c>
      <c r="K14" s="1592">
        <f t="shared" si="12"/>
        <v>0</v>
      </c>
      <c r="L14" s="1607"/>
      <c r="M14" s="1595">
        <f t="shared" si="5"/>
        <v>0</v>
      </c>
      <c r="N14" s="1598">
        <f t="shared" ref="N14:N20" si="16">($K$1/E14)*$M$1</f>
        <v>0</v>
      </c>
      <c r="O14" s="1601">
        <f t="shared" ref="O14:O20" si="17">+N14*1.2</f>
        <v>0</v>
      </c>
      <c r="P14" s="1592">
        <f t="shared" si="0"/>
        <v>0</v>
      </c>
      <c r="Q14" s="1618"/>
      <c r="R14" s="1620"/>
      <c r="S14" s="1582"/>
      <c r="T14" s="177"/>
      <c r="U14" s="52"/>
      <c r="V14" s="354"/>
      <c r="W14" s="829" t="s">
        <v>568</v>
      </c>
      <c r="X14" s="660" t="s">
        <v>308</v>
      </c>
      <c r="Y14" s="288" t="str">
        <f t="shared" si="2"/>
        <v>BZ70180I (1.0-180DCW)</v>
      </c>
      <c r="Z14" s="294">
        <v>2</v>
      </c>
      <c r="AA14" s="294" t="s">
        <v>573</v>
      </c>
      <c r="AB14" s="556">
        <v>45575</v>
      </c>
      <c r="AC14" s="292">
        <f t="shared" si="10"/>
        <v>1788.0860339999999</v>
      </c>
      <c r="AD14" s="293">
        <f t="shared" si="3"/>
        <v>3576.1720679999999</v>
      </c>
      <c r="AE14" s="323"/>
      <c r="AF14" s="323"/>
    </row>
    <row r="15" spans="2:32" ht="30" customHeight="1">
      <c r="B15" s="586" t="s">
        <v>19</v>
      </c>
      <c r="C15" s="1602" t="s">
        <v>303</v>
      </c>
      <c r="D15" s="1585" t="s">
        <v>70</v>
      </c>
      <c r="E15" s="218">
        <v>4000</v>
      </c>
      <c r="F15" s="1603">
        <v>13.43</v>
      </c>
      <c r="G15" s="1609">
        <f>D_CAP02*F15</f>
        <v>228.248222</v>
      </c>
      <c r="H15" s="1587">
        <v>50</v>
      </c>
      <c r="I15" s="1587">
        <f>($N$2/E15)*4</f>
        <v>48</v>
      </c>
      <c r="J15" s="1587">
        <f t="shared" si="11"/>
        <v>0</v>
      </c>
      <c r="K15" s="1590">
        <f t="shared" si="12"/>
        <v>40</v>
      </c>
      <c r="L15" s="1606">
        <f t="shared" si="13"/>
        <v>9129.9288799999995</v>
      </c>
      <c r="M15" s="1593">
        <f t="shared" si="5"/>
        <v>9.6000000000000014</v>
      </c>
      <c r="N15" s="1596">
        <f>ROUNDUP((($N$3/E12)*15),0)*2</f>
        <v>12</v>
      </c>
      <c r="O15" s="1599">
        <f>+M15*2</f>
        <v>19.200000000000003</v>
      </c>
      <c r="P15" s="1590">
        <f t="shared" si="0"/>
        <v>10</v>
      </c>
      <c r="Q15" s="1617">
        <f t="shared" si="1"/>
        <v>2</v>
      </c>
      <c r="R15" s="1619" t="str">
        <f>IF(S15&gt;0,"EN REQUISICION",(IF(Q15=1,"SOLICITAR URGENTE",(IF(S15&gt;0,"",(IF(Q15&lt;3,"SOLICITAR","")))))))</f>
        <v>SOLICITAR</v>
      </c>
      <c r="S15" s="1581">
        <f>+SUMIFS(Z6:Z56,W6:W56,"Requisicion",X6:X56,C15)</f>
        <v>0</v>
      </c>
      <c r="T15" s="177"/>
      <c r="U15" s="52"/>
      <c r="V15" s="354"/>
      <c r="W15" s="829" t="s">
        <v>352</v>
      </c>
      <c r="X15" s="660" t="s">
        <v>272</v>
      </c>
      <c r="Y15" s="288" t="str">
        <f t="shared" si="2"/>
        <v>KK61004-2</v>
      </c>
      <c r="Z15" s="294">
        <v>15</v>
      </c>
      <c r="AA15" s="294" t="s">
        <v>684</v>
      </c>
      <c r="AB15" s="556">
        <v>45587</v>
      </c>
      <c r="AC15" s="292">
        <f t="shared" si="10"/>
        <v>352.24</v>
      </c>
      <c r="AD15" s="293">
        <f t="shared" si="3"/>
        <v>5283.6</v>
      </c>
      <c r="AE15" s="323" t="s">
        <v>685</v>
      </c>
      <c r="AF15" s="1135">
        <v>45590</v>
      </c>
    </row>
    <row r="16" spans="2:32" ht="30" customHeight="1">
      <c r="B16" s="586" t="s">
        <v>22</v>
      </c>
      <c r="C16" s="1602"/>
      <c r="D16" s="1585"/>
      <c r="E16" s="218">
        <v>4000</v>
      </c>
      <c r="F16" s="1603"/>
      <c r="G16" s="1609"/>
      <c r="H16" s="1587"/>
      <c r="I16" s="1587">
        <v>5</v>
      </c>
      <c r="J16" s="1587">
        <f t="shared" si="11"/>
        <v>0</v>
      </c>
      <c r="K16" s="1592">
        <f t="shared" si="12"/>
        <v>0</v>
      </c>
      <c r="L16" s="1607"/>
      <c r="M16" s="1595">
        <f t="shared" si="5"/>
        <v>0</v>
      </c>
      <c r="N16" s="1598">
        <f t="shared" si="16"/>
        <v>0</v>
      </c>
      <c r="O16" s="1601">
        <f t="shared" si="17"/>
        <v>0</v>
      </c>
      <c r="P16" s="1592"/>
      <c r="Q16" s="1618"/>
      <c r="R16" s="1620"/>
      <c r="S16" s="1582"/>
      <c r="T16" s="177"/>
      <c r="U16" s="52"/>
      <c r="V16" s="354"/>
      <c r="W16" s="829"/>
      <c r="X16" s="660"/>
      <c r="Y16" s="288" t="str">
        <f t="shared" si="2"/>
        <v/>
      </c>
      <c r="Z16" s="294"/>
      <c r="AA16" s="294"/>
      <c r="AB16" s="556"/>
      <c r="AC16" s="292" t="str">
        <f t="shared" si="10"/>
        <v/>
      </c>
      <c r="AD16" s="293" t="str">
        <f t="shared" si="3"/>
        <v/>
      </c>
      <c r="AE16" s="323"/>
      <c r="AF16" s="323"/>
    </row>
    <row r="17" spans="2:16346" ht="30" customHeight="1">
      <c r="B17" s="586" t="s">
        <v>19</v>
      </c>
      <c r="C17" s="751" t="s">
        <v>301</v>
      </c>
      <c r="D17" s="496" t="s">
        <v>67</v>
      </c>
      <c r="E17" s="215">
        <v>3000</v>
      </c>
      <c r="F17" s="248"/>
      <c r="G17" s="221">
        <v>190</v>
      </c>
      <c r="H17" s="974">
        <v>30</v>
      </c>
      <c r="I17" s="216">
        <f>$N$2/E17</f>
        <v>16</v>
      </c>
      <c r="J17" s="216">
        <f t="shared" si="11"/>
        <v>0</v>
      </c>
      <c r="K17" s="756">
        <f t="shared" si="12"/>
        <v>5</v>
      </c>
      <c r="L17" s="217">
        <f>G17*K17</f>
        <v>950</v>
      </c>
      <c r="M17" s="588">
        <f t="shared" si="5"/>
        <v>8.8000000000000007</v>
      </c>
      <c r="N17" s="492">
        <f>ROUNDUP((($N$3/E17)*15),0)</f>
        <v>11</v>
      </c>
      <c r="O17" s="493">
        <f>+M17*2</f>
        <v>17.600000000000001</v>
      </c>
      <c r="P17" s="216">
        <f>+H17+J17-K17</f>
        <v>25</v>
      </c>
      <c r="Q17" s="634">
        <f t="shared" si="1"/>
        <v>3</v>
      </c>
      <c r="R17" s="1094" t="str">
        <f>IF(S17&gt;0,"EN REQUISICION",(IF(Q17=1,"SOLICITAR URGENTE",(IF(S17&gt;0,"",(IF(Q17&lt;3,"SOLICITAR","")))))))</f>
        <v/>
      </c>
      <c r="S17" s="1128">
        <f>+SUMIFS(Z6:Z57,W6:W57,"Requisicion",X6:X57,C17)</f>
        <v>0</v>
      </c>
      <c r="T17" s="177"/>
      <c r="U17" s="52"/>
      <c r="V17" s="354"/>
      <c r="W17" s="829"/>
      <c r="X17" s="660"/>
      <c r="Y17" s="288" t="str">
        <f t="shared" si="2"/>
        <v/>
      </c>
      <c r="Z17" s="294"/>
      <c r="AA17" s="294"/>
      <c r="AB17" s="556"/>
      <c r="AC17" s="292" t="str">
        <f t="shared" si="10"/>
        <v/>
      </c>
      <c r="AD17" s="293" t="str">
        <f t="shared" si="3"/>
        <v/>
      </c>
      <c r="AE17" s="323"/>
      <c r="AF17" s="323"/>
    </row>
    <row r="18" spans="2:16346" ht="30" customHeight="1">
      <c r="B18" s="586" t="s">
        <v>19</v>
      </c>
      <c r="C18" s="1584" t="s">
        <v>272</v>
      </c>
      <c r="D18" s="1585" t="s">
        <v>69</v>
      </c>
      <c r="E18" s="218">
        <v>8000</v>
      </c>
      <c r="F18" s="1586">
        <v>24.23</v>
      </c>
      <c r="G18" s="1588">
        <v>352.24</v>
      </c>
      <c r="H18" s="1587">
        <v>28</v>
      </c>
      <c r="I18" s="1587">
        <f>($N$2/E20)+($N$2/E19)+($N$2/E18)</f>
        <v>20</v>
      </c>
      <c r="J18" s="1587">
        <f t="shared" si="11"/>
        <v>0</v>
      </c>
      <c r="K18" s="1590">
        <f t="shared" si="12"/>
        <v>5</v>
      </c>
      <c r="L18" s="1606">
        <f>G18*K18</f>
        <v>1761.2</v>
      </c>
      <c r="M18" s="1593">
        <f t="shared" si="5"/>
        <v>12.8</v>
      </c>
      <c r="N18" s="1596">
        <f>ROUNDUP((($N$3/E18)*15),0)*2+ROUNDUP((($N$3/E20)*15),0)</f>
        <v>16</v>
      </c>
      <c r="O18" s="1599">
        <f>+M18*2</f>
        <v>25.6</v>
      </c>
      <c r="P18" s="1590">
        <f>+H18+J18-K18</f>
        <v>23</v>
      </c>
      <c r="Q18" s="1617">
        <f t="shared" si="1"/>
        <v>3</v>
      </c>
      <c r="R18" s="1290" t="str">
        <f>IF(S18&gt;0,"EN REQUISICION",(IF(Q18=1,"SOLICITAR URGENTE",(IF(S18&gt;0,"",(IF(Q18&lt;3,"SOLICITAR","")))))))</f>
        <v>EN REQUISICION</v>
      </c>
      <c r="S18" s="1581">
        <f>+SUMIFS(Z6:Z60,W6:W60,"Requisicion",X6:X60,C18)</f>
        <v>15</v>
      </c>
      <c r="T18" s="177"/>
      <c r="U18" s="52"/>
      <c r="V18" s="354"/>
      <c r="W18" s="829"/>
      <c r="X18" s="660"/>
      <c r="Y18" s="288" t="str">
        <f t="shared" si="2"/>
        <v/>
      </c>
      <c r="Z18" s="294"/>
      <c r="AA18" s="294"/>
      <c r="AB18" s="556"/>
      <c r="AC18" s="292" t="str">
        <f t="shared" si="10"/>
        <v/>
      </c>
      <c r="AD18" s="293" t="str">
        <f t="shared" si="3"/>
        <v/>
      </c>
      <c r="AE18" s="323"/>
      <c r="AF18" s="323"/>
    </row>
    <row r="19" spans="2:16346" ht="30" customHeight="1">
      <c r="B19" s="586" t="s">
        <v>22</v>
      </c>
      <c r="C19" s="1584"/>
      <c r="D19" s="1585"/>
      <c r="E19" s="218">
        <v>8000</v>
      </c>
      <c r="F19" s="1586"/>
      <c r="G19" s="1589"/>
      <c r="H19" s="1587"/>
      <c r="I19" s="1587">
        <f>K16/E19</f>
        <v>0</v>
      </c>
      <c r="J19" s="1587">
        <f t="shared" si="11"/>
        <v>0</v>
      </c>
      <c r="K19" s="1591">
        <f t="shared" si="12"/>
        <v>0</v>
      </c>
      <c r="L19" s="1616"/>
      <c r="M19" s="1594">
        <f t="shared" si="5"/>
        <v>0</v>
      </c>
      <c r="N19" s="1597">
        <f t="shared" si="16"/>
        <v>0</v>
      </c>
      <c r="O19" s="1600">
        <f t="shared" si="17"/>
        <v>0</v>
      </c>
      <c r="P19" s="1591"/>
      <c r="Q19" s="1621"/>
      <c r="R19" s="1290"/>
      <c r="S19" s="1583"/>
      <c r="T19" s="177"/>
      <c r="U19"/>
      <c r="V19" s="165"/>
      <c r="W19" s="829"/>
      <c r="X19" s="660"/>
      <c r="Y19" s="288" t="str">
        <f t="shared" si="2"/>
        <v/>
      </c>
      <c r="Z19" s="294"/>
      <c r="AA19" s="294"/>
      <c r="AB19" s="556"/>
      <c r="AC19" s="292" t="str">
        <f t="shared" si="10"/>
        <v/>
      </c>
      <c r="AD19" s="293" t="str">
        <f t="shared" si="3"/>
        <v/>
      </c>
      <c r="AE19" s="323"/>
      <c r="AF19" s="323"/>
    </row>
    <row r="20" spans="2:16346" ht="30" customHeight="1">
      <c r="B20" s="586" t="s">
        <v>50</v>
      </c>
      <c r="C20" s="1584"/>
      <c r="D20" s="1585"/>
      <c r="E20" s="218">
        <v>6000</v>
      </c>
      <c r="F20" s="1586"/>
      <c r="G20" s="221">
        <f>D_CAP02*F18</f>
        <v>411.798542</v>
      </c>
      <c r="H20" s="1587"/>
      <c r="I20" s="1587">
        <f>K17/E20</f>
        <v>8.3333333333333339E-4</v>
      </c>
      <c r="J20" s="1587">
        <f t="shared" si="11"/>
        <v>0</v>
      </c>
      <c r="K20" s="1592">
        <f t="shared" si="12"/>
        <v>0</v>
      </c>
      <c r="L20" s="1607"/>
      <c r="M20" s="1595">
        <f t="shared" si="5"/>
        <v>0</v>
      </c>
      <c r="N20" s="1598">
        <f t="shared" si="16"/>
        <v>0</v>
      </c>
      <c r="O20" s="1601">
        <f t="shared" si="17"/>
        <v>0</v>
      </c>
      <c r="P20" s="1592"/>
      <c r="Q20" s="1618"/>
      <c r="R20" s="1290"/>
      <c r="S20" s="1582"/>
      <c r="T20" s="54"/>
      <c r="U20" s="53"/>
      <c r="V20" s="353"/>
      <c r="W20" s="829"/>
      <c r="X20" s="660"/>
      <c r="Y20" s="288" t="str">
        <f t="shared" si="2"/>
        <v/>
      </c>
      <c r="Z20" s="294"/>
      <c r="AA20" s="294"/>
      <c r="AB20" s="556"/>
      <c r="AC20" s="292" t="str">
        <f t="shared" si="10"/>
        <v/>
      </c>
      <c r="AD20" s="293" t="str">
        <f t="shared" si="3"/>
        <v/>
      </c>
      <c r="AE20" s="323"/>
      <c r="AF20" s="323"/>
    </row>
    <row r="21" spans="2:16346" ht="30" customHeight="1">
      <c r="B21" s="587" t="s">
        <v>22</v>
      </c>
      <c r="C21" s="751" t="s">
        <v>302</v>
      </c>
      <c r="D21" s="496" t="s">
        <v>215</v>
      </c>
      <c r="E21" s="215">
        <v>4000</v>
      </c>
      <c r="F21" s="248"/>
      <c r="G21" s="221">
        <v>155</v>
      </c>
      <c r="H21" s="974">
        <v>26</v>
      </c>
      <c r="I21" s="216">
        <f>N2/E21</f>
        <v>12</v>
      </c>
      <c r="J21" s="216">
        <f t="shared" si="11"/>
        <v>0</v>
      </c>
      <c r="K21" s="756">
        <f t="shared" si="12"/>
        <v>5</v>
      </c>
      <c r="L21" s="217">
        <f>G21*K21</f>
        <v>775</v>
      </c>
      <c r="M21" s="588">
        <f t="shared" si="5"/>
        <v>7.2</v>
      </c>
      <c r="N21" s="490">
        <f>ROUNDUP((($N$3/E21)*15),0)</f>
        <v>9</v>
      </c>
      <c r="O21" s="491">
        <f>+M21*2</f>
        <v>14.4</v>
      </c>
      <c r="P21" s="216">
        <f>+H21+J21-K21</f>
        <v>21</v>
      </c>
      <c r="Q21" s="634">
        <f t="shared" si="1"/>
        <v>3</v>
      </c>
      <c r="R21" s="1094" t="str">
        <f>IF(S21&gt;0,"EN REQUISICION",(IF(Q21=1,"SOLICITAR URGENTE",(IF(S21&gt;0,"",(IF(Q21&lt;3,"SOLICITAR","")))))))</f>
        <v/>
      </c>
      <c r="S21" s="1129">
        <f>+SUMIFS(Z9:Z63,W9:W63,"Requisicion",X9:X63,C21)</f>
        <v>0</v>
      </c>
      <c r="T21"/>
      <c r="U21" s="54"/>
      <c r="V21" s="355"/>
      <c r="W21" s="829"/>
      <c r="X21" s="660"/>
      <c r="Y21" s="288" t="str">
        <f t="shared" si="2"/>
        <v/>
      </c>
      <c r="Z21" s="294"/>
      <c r="AA21" s="294"/>
      <c r="AB21" s="556"/>
      <c r="AC21" s="292" t="str">
        <f t="shared" si="10"/>
        <v/>
      </c>
      <c r="AD21" s="293" t="str">
        <f t="shared" si="3"/>
        <v/>
      </c>
      <c r="AE21" s="323"/>
      <c r="AF21" s="323"/>
    </row>
    <row r="22" spans="2:16346" ht="30" customHeight="1" thickBot="1">
      <c r="B22" s="534" t="s">
        <v>94</v>
      </c>
      <c r="C22" s="21">
        <v>16.9954</v>
      </c>
      <c r="D22" s="19"/>
      <c r="E22" s="19"/>
      <c r="F22" s="19"/>
      <c r="G22" s="19"/>
      <c r="H22" s="19"/>
      <c r="I22" s="653">
        <f>(G6*I6)+(G8*I8)+(G9*I9)+(G10*I10)+(G11*I11)+(G12*I12)+(G13*I13)+(G15*I15)+(G17*I17)+(G18+G20*I18)+(G21*I21)</f>
        <v>77438.862536363638</v>
      </c>
      <c r="J22" s="105"/>
      <c r="K22" s="105"/>
      <c r="L22" s="581">
        <f>SUBTOTAL(9,L8:L21)</f>
        <v>20490.777515999998</v>
      </c>
      <c r="M22" s="105"/>
      <c r="N22" s="207"/>
      <c r="O22" s="207"/>
      <c r="P22" s="53"/>
      <c r="Q22" s="635"/>
      <c r="R22" s="177"/>
      <c r="S22"/>
      <c r="T22"/>
      <c r="U22"/>
      <c r="V22" s="165"/>
      <c r="W22" s="829"/>
      <c r="X22" s="660"/>
      <c r="Y22" s="288" t="str">
        <f t="shared" si="2"/>
        <v/>
      </c>
      <c r="Z22" s="294"/>
      <c r="AA22" s="294"/>
      <c r="AB22" s="556"/>
      <c r="AC22" s="292" t="str">
        <f t="shared" si="10"/>
        <v/>
      </c>
      <c r="AD22" s="293" t="str">
        <f t="shared" si="3"/>
        <v/>
      </c>
      <c r="AE22" s="323"/>
      <c r="AF22" s="323"/>
    </row>
    <row r="23" spans="2:16346" ht="30" customHeight="1">
      <c r="B23" s="19"/>
      <c r="C23" s="8" t="s">
        <v>196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635"/>
      <c r="R23" s="177" t="s">
        <v>460</v>
      </c>
      <c r="S23"/>
      <c r="T23"/>
      <c r="U23"/>
      <c r="V23" s="165"/>
      <c r="W23" s="829"/>
      <c r="X23" s="660"/>
      <c r="Y23" s="288" t="str">
        <f t="shared" si="2"/>
        <v/>
      </c>
      <c r="Z23" s="294"/>
      <c r="AA23" s="294"/>
      <c r="AB23" s="556"/>
      <c r="AC23" s="292" t="str">
        <f t="shared" si="10"/>
        <v/>
      </c>
      <c r="AD23" s="293" t="str">
        <f t="shared" si="3"/>
        <v/>
      </c>
      <c r="AE23" s="323"/>
      <c r="AF23" s="323"/>
    </row>
    <row r="24" spans="2:16346" ht="30" customHeight="1"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635"/>
      <c r="S24"/>
      <c r="T24"/>
      <c r="U24"/>
      <c r="V24" s="165"/>
      <c r="W24" s="829"/>
      <c r="X24" s="660"/>
      <c r="Y24" s="288" t="str">
        <f t="shared" si="2"/>
        <v/>
      </c>
      <c r="Z24" s="294"/>
      <c r="AA24" s="294"/>
      <c r="AB24" s="556"/>
      <c r="AC24" s="292" t="str">
        <f t="shared" si="10"/>
        <v/>
      </c>
      <c r="AD24" s="293" t="str">
        <f t="shared" si="3"/>
        <v/>
      </c>
      <c r="AE24" s="323"/>
      <c r="AF24" s="323"/>
    </row>
    <row r="25" spans="2:16346" ht="30" customHeight="1"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635"/>
      <c r="R25"/>
      <c r="S25"/>
      <c r="T25"/>
      <c r="U25"/>
      <c r="V25" s="165"/>
      <c r="W25" s="829"/>
      <c r="X25" s="660"/>
      <c r="Y25" s="288" t="str">
        <f t="shared" si="2"/>
        <v/>
      </c>
      <c r="Z25" s="294"/>
      <c r="AA25" s="294"/>
      <c r="AB25" s="556"/>
      <c r="AC25" s="292" t="str">
        <f t="shared" si="10"/>
        <v/>
      </c>
      <c r="AD25" s="293" t="str">
        <f t="shared" si="3"/>
        <v/>
      </c>
      <c r="AE25" s="323"/>
      <c r="AF25" s="323"/>
    </row>
    <row r="26" spans="2:16346" s="165" customFormat="1" ht="30" customHeight="1">
      <c r="B26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635"/>
      <c r="R26"/>
      <c r="S26" s="25"/>
      <c r="T26" s="25"/>
      <c r="W26" s="829"/>
      <c r="X26" s="660"/>
      <c r="Y26" s="288" t="str">
        <f t="shared" si="2"/>
        <v/>
      </c>
      <c r="Z26" s="294"/>
      <c r="AA26" s="294"/>
      <c r="AB26" s="556"/>
      <c r="AC26" s="292" t="str">
        <f t="shared" si="10"/>
        <v/>
      </c>
      <c r="AD26" s="293" t="str">
        <f t="shared" si="3"/>
        <v/>
      </c>
      <c r="AE26" s="323"/>
      <c r="AF26" s="323"/>
    </row>
    <row r="27" spans="2:16346" ht="30" customHeight="1">
      <c r="B27" s="53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636"/>
      <c r="R27" s="25"/>
      <c r="S27"/>
      <c r="T27"/>
      <c r="U27" s="25"/>
      <c r="V27" s="25"/>
      <c r="W27" s="829"/>
      <c r="X27" s="660"/>
      <c r="Y27" s="288" t="str">
        <f t="shared" si="2"/>
        <v/>
      </c>
      <c r="Z27" s="294"/>
      <c r="AA27" s="294"/>
      <c r="AB27" s="556"/>
      <c r="AC27" s="292" t="str">
        <f t="shared" si="10"/>
        <v/>
      </c>
      <c r="AD27" s="293" t="str">
        <f t="shared" si="3"/>
        <v/>
      </c>
      <c r="AE27" s="323"/>
      <c r="AF27" s="323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/>
      <c r="HS27" s="25"/>
      <c r="HT27" s="25"/>
      <c r="HU27" s="25"/>
      <c r="HV27" s="25"/>
      <c r="HW27" s="25"/>
      <c r="HX27" s="25"/>
      <c r="HY27" s="25"/>
      <c r="HZ27" s="25"/>
      <c r="IA27" s="25"/>
      <c r="IB27" s="25"/>
      <c r="IC27" s="25"/>
      <c r="ID27" s="25"/>
      <c r="IE27" s="25"/>
      <c r="IF27" s="25"/>
      <c r="IG27" s="25"/>
      <c r="IH27" s="25"/>
      <c r="II27" s="25"/>
      <c r="IJ27" s="25"/>
      <c r="IK27" s="25"/>
      <c r="IL27" s="25"/>
      <c r="IM27" s="25"/>
      <c r="IN27" s="25"/>
      <c r="IO27" s="25"/>
      <c r="IP27" s="25"/>
      <c r="IQ27" s="25"/>
      <c r="IR27" s="25"/>
      <c r="IS27" s="25"/>
      <c r="IT27" s="25"/>
      <c r="IU27" s="25"/>
      <c r="IV27" s="25"/>
      <c r="IW27" s="25"/>
      <c r="IX27" s="25"/>
      <c r="IY27" s="25"/>
      <c r="IZ27" s="25"/>
      <c r="JA27" s="25"/>
      <c r="JB27" s="25"/>
      <c r="JC27" s="25"/>
      <c r="JD27" s="25"/>
      <c r="JE27" s="25"/>
      <c r="JF27" s="25"/>
      <c r="JG27" s="25"/>
      <c r="JH27" s="25"/>
      <c r="JI27" s="25"/>
      <c r="JJ27" s="25"/>
      <c r="JK27" s="25"/>
      <c r="JL27" s="25"/>
      <c r="JM27" s="25"/>
      <c r="JN27" s="25"/>
      <c r="JO27" s="25"/>
      <c r="JP27" s="25"/>
      <c r="JQ27" s="25"/>
      <c r="JR27" s="25"/>
      <c r="JS27" s="25"/>
      <c r="JT27" s="25"/>
      <c r="JU27" s="25"/>
      <c r="JV27" s="25"/>
      <c r="JW27" s="25"/>
      <c r="JX27" s="25"/>
      <c r="JY27" s="25"/>
      <c r="JZ27" s="25"/>
      <c r="KA27" s="25"/>
      <c r="KB27" s="25"/>
      <c r="KC27" s="25"/>
      <c r="KD27" s="25"/>
      <c r="KE27" s="25"/>
      <c r="KF27" s="25"/>
      <c r="KG27" s="25"/>
      <c r="KH27" s="25"/>
      <c r="KI27" s="25"/>
      <c r="KJ27" s="25"/>
      <c r="KK27" s="25"/>
      <c r="KL27" s="25"/>
      <c r="KM27" s="25"/>
      <c r="KN27" s="25"/>
      <c r="KO27" s="25"/>
      <c r="KP27" s="25"/>
      <c r="KQ27" s="25"/>
      <c r="KR27" s="25"/>
      <c r="KS27" s="25"/>
      <c r="KT27" s="25"/>
      <c r="KU27" s="25"/>
      <c r="KV27" s="25"/>
      <c r="KW27" s="25"/>
      <c r="KX27" s="25"/>
      <c r="KY27" s="25"/>
      <c r="KZ27" s="25"/>
      <c r="LA27" s="25"/>
      <c r="LB27" s="25"/>
      <c r="LC27" s="25"/>
      <c r="LD27" s="25"/>
      <c r="LE27" s="25"/>
      <c r="LF27" s="25"/>
      <c r="LG27" s="25"/>
      <c r="LH27" s="25"/>
      <c r="LI27" s="25"/>
      <c r="LJ27" s="25"/>
      <c r="LK27" s="25"/>
      <c r="LL27" s="25"/>
      <c r="LM27" s="25"/>
      <c r="LN27" s="25"/>
      <c r="LO27" s="25"/>
      <c r="LP27" s="25"/>
      <c r="LQ27" s="25"/>
      <c r="LR27" s="25"/>
      <c r="LS27" s="25"/>
      <c r="LT27" s="25"/>
      <c r="LU27" s="25"/>
      <c r="LV27" s="25"/>
      <c r="LW27" s="25"/>
      <c r="LX27" s="25"/>
      <c r="LY27" s="25"/>
      <c r="LZ27" s="25"/>
      <c r="MA27" s="25"/>
      <c r="MB27" s="25"/>
      <c r="MC27" s="25"/>
      <c r="MD27" s="25"/>
      <c r="ME27" s="25"/>
      <c r="MF27" s="25"/>
      <c r="MG27" s="25"/>
      <c r="MH27" s="25"/>
      <c r="MI27" s="25"/>
      <c r="MJ27" s="25"/>
      <c r="MK27" s="25"/>
      <c r="ML27" s="25"/>
      <c r="MM27" s="25"/>
      <c r="MN27" s="25"/>
      <c r="MO27" s="25"/>
      <c r="MP27" s="25"/>
      <c r="MQ27" s="25"/>
      <c r="MR27" s="25"/>
      <c r="MS27" s="25"/>
      <c r="MT27" s="25"/>
      <c r="MU27" s="25"/>
      <c r="MV27" s="25"/>
      <c r="MW27" s="25"/>
      <c r="MX27" s="25"/>
      <c r="MY27" s="25"/>
      <c r="MZ27" s="25"/>
      <c r="NA27" s="25"/>
      <c r="NB27" s="25"/>
      <c r="NC27" s="25"/>
      <c r="ND27" s="25"/>
      <c r="NE27" s="25"/>
      <c r="NF27" s="25"/>
      <c r="NG27" s="25"/>
      <c r="NH27" s="25"/>
      <c r="NI27" s="25"/>
      <c r="NJ27" s="25"/>
      <c r="NK27" s="25"/>
      <c r="NL27" s="25"/>
      <c r="NM27" s="25"/>
      <c r="NN27" s="25"/>
      <c r="NO27" s="25"/>
      <c r="NP27" s="25"/>
      <c r="NQ27" s="25"/>
      <c r="NR27" s="25"/>
      <c r="NS27" s="25"/>
      <c r="NT27" s="25"/>
      <c r="NU27" s="25"/>
      <c r="NV27" s="25"/>
      <c r="NW27" s="25"/>
      <c r="NX27" s="25"/>
      <c r="NY27" s="25"/>
      <c r="NZ27" s="25"/>
      <c r="OA27" s="25"/>
      <c r="OB27" s="25"/>
      <c r="OC27" s="25"/>
      <c r="OD27" s="25"/>
      <c r="OE27" s="25"/>
      <c r="OF27" s="25"/>
      <c r="OG27" s="25"/>
      <c r="OH27" s="25"/>
      <c r="OI27" s="25"/>
      <c r="OJ27" s="25"/>
      <c r="OK27" s="25"/>
      <c r="OL27" s="25"/>
      <c r="OM27" s="25"/>
      <c r="ON27" s="25"/>
      <c r="OO27" s="25"/>
      <c r="OP27" s="25"/>
      <c r="OQ27" s="25"/>
      <c r="OR27" s="25"/>
      <c r="OS27" s="25"/>
      <c r="OT27" s="25"/>
      <c r="OU27" s="25"/>
      <c r="OV27" s="25"/>
      <c r="OW27" s="25"/>
      <c r="OX27" s="25"/>
      <c r="OY27" s="25"/>
      <c r="OZ27" s="25"/>
      <c r="PA27" s="25"/>
      <c r="PB27" s="25"/>
      <c r="PC27" s="25"/>
      <c r="PD27" s="25"/>
      <c r="PE27" s="25"/>
      <c r="PF27" s="25"/>
      <c r="PG27" s="25"/>
      <c r="PH27" s="25"/>
      <c r="PI27" s="25"/>
      <c r="PJ27" s="25"/>
      <c r="PK27" s="25"/>
      <c r="PL27" s="25"/>
      <c r="PM27" s="25"/>
      <c r="PN27" s="25"/>
      <c r="PO27" s="25"/>
      <c r="PP27" s="25"/>
      <c r="PQ27" s="25"/>
      <c r="PR27" s="25"/>
      <c r="PS27" s="25"/>
      <c r="PT27" s="25"/>
      <c r="PU27" s="25"/>
      <c r="PV27" s="25"/>
      <c r="PW27" s="25"/>
      <c r="PX27" s="25"/>
      <c r="PY27" s="25"/>
      <c r="PZ27" s="25"/>
      <c r="QA27" s="25"/>
      <c r="QB27" s="25"/>
      <c r="QC27" s="25"/>
      <c r="QD27" s="25"/>
      <c r="QE27" s="25"/>
      <c r="QF27" s="25"/>
      <c r="QG27" s="25"/>
      <c r="QH27" s="25"/>
      <c r="QI27" s="25"/>
      <c r="QJ27" s="25"/>
      <c r="QK27" s="25"/>
      <c r="QL27" s="25"/>
      <c r="QM27" s="25"/>
      <c r="QN27" s="25"/>
      <c r="QO27" s="25"/>
      <c r="QP27" s="25"/>
      <c r="QQ27" s="25"/>
      <c r="QR27" s="25"/>
      <c r="QS27" s="25"/>
      <c r="QT27" s="25"/>
      <c r="QU27" s="25"/>
      <c r="QV27" s="25"/>
      <c r="QW27" s="25"/>
      <c r="QX27" s="25"/>
      <c r="QY27" s="25"/>
      <c r="QZ27" s="25"/>
      <c r="RA27" s="25"/>
      <c r="RB27" s="25"/>
      <c r="RC27" s="25"/>
      <c r="RD27" s="25"/>
      <c r="RE27" s="25"/>
      <c r="RF27" s="25"/>
      <c r="RG27" s="25"/>
      <c r="RH27" s="25"/>
      <c r="RI27" s="25"/>
      <c r="RJ27" s="25"/>
      <c r="RK27" s="25"/>
      <c r="RL27" s="25"/>
      <c r="RM27" s="25"/>
      <c r="RN27" s="25"/>
      <c r="RO27" s="25"/>
      <c r="RP27" s="25"/>
      <c r="RQ27" s="25"/>
      <c r="RR27" s="25"/>
      <c r="RS27" s="25"/>
      <c r="RT27" s="25"/>
      <c r="RU27" s="25"/>
      <c r="RV27" s="25"/>
      <c r="RW27" s="25"/>
      <c r="RX27" s="25"/>
      <c r="RY27" s="25"/>
      <c r="RZ27" s="25"/>
      <c r="SA27" s="25"/>
      <c r="SB27" s="25"/>
      <c r="SC27" s="25"/>
      <c r="SD27" s="25"/>
      <c r="SE27" s="25"/>
      <c r="SF27" s="25"/>
      <c r="SG27" s="25"/>
      <c r="SH27" s="25"/>
      <c r="SI27" s="25"/>
      <c r="SJ27" s="25"/>
      <c r="SK27" s="25"/>
      <c r="SL27" s="25"/>
      <c r="SM27" s="25"/>
      <c r="SN27" s="25"/>
      <c r="SO27" s="25"/>
      <c r="SP27" s="25"/>
      <c r="SQ27" s="25"/>
      <c r="SR27" s="25"/>
      <c r="SS27" s="25"/>
      <c r="ST27" s="25"/>
      <c r="SU27" s="25"/>
      <c r="SV27" s="25"/>
      <c r="SW27" s="25"/>
      <c r="SX27" s="25"/>
      <c r="SY27" s="25"/>
      <c r="SZ27" s="25"/>
      <c r="TA27" s="25"/>
      <c r="TB27" s="25"/>
      <c r="TC27" s="25"/>
      <c r="TD27" s="25"/>
      <c r="TE27" s="25"/>
      <c r="TF27" s="25"/>
      <c r="TG27" s="25"/>
      <c r="TH27" s="25"/>
      <c r="TI27" s="25"/>
      <c r="TJ27" s="25"/>
      <c r="TK27" s="25"/>
      <c r="TL27" s="25"/>
      <c r="TM27" s="25"/>
      <c r="TN27" s="25"/>
      <c r="TO27" s="25"/>
      <c r="TP27" s="25"/>
      <c r="TQ27" s="25"/>
      <c r="TR27" s="25"/>
      <c r="TS27" s="25"/>
      <c r="TT27" s="25"/>
      <c r="TU27" s="25"/>
      <c r="TV27" s="25"/>
      <c r="TW27" s="25"/>
      <c r="TX27" s="25"/>
      <c r="TY27" s="25"/>
      <c r="TZ27" s="25"/>
      <c r="UA27" s="25"/>
      <c r="UB27" s="25"/>
      <c r="UC27" s="25"/>
      <c r="UD27" s="25"/>
      <c r="UE27" s="25"/>
      <c r="UF27" s="25"/>
      <c r="UG27" s="25"/>
      <c r="UH27" s="25"/>
      <c r="UI27" s="25"/>
      <c r="UJ27" s="25"/>
      <c r="UK27" s="25"/>
      <c r="UL27" s="25"/>
      <c r="UM27" s="25"/>
      <c r="UN27" s="25"/>
      <c r="UO27" s="25"/>
      <c r="UP27" s="25"/>
      <c r="UQ27" s="25"/>
      <c r="UR27" s="25"/>
      <c r="US27" s="25"/>
      <c r="UT27" s="25"/>
      <c r="UU27" s="25"/>
      <c r="UV27" s="25"/>
      <c r="UW27" s="25"/>
      <c r="UX27" s="25"/>
      <c r="UY27" s="25"/>
      <c r="UZ27" s="25"/>
      <c r="VA27" s="25"/>
      <c r="VB27" s="25"/>
      <c r="VC27" s="25"/>
      <c r="VD27" s="25"/>
      <c r="VE27" s="25"/>
      <c r="VF27" s="25"/>
      <c r="VG27" s="25"/>
      <c r="VH27" s="25"/>
      <c r="VI27" s="25"/>
      <c r="VJ27" s="25"/>
      <c r="VK27" s="25"/>
      <c r="VL27" s="25"/>
      <c r="VM27" s="25"/>
      <c r="VN27" s="25"/>
      <c r="VO27" s="25"/>
      <c r="VP27" s="25"/>
      <c r="VQ27" s="25"/>
      <c r="VR27" s="25"/>
      <c r="VS27" s="25"/>
      <c r="VT27" s="25"/>
      <c r="VU27" s="25"/>
      <c r="VV27" s="25"/>
      <c r="VW27" s="25"/>
      <c r="VX27" s="25"/>
      <c r="VY27" s="25"/>
      <c r="VZ27" s="25"/>
      <c r="WA27" s="25"/>
      <c r="WB27" s="25"/>
      <c r="WC27" s="25"/>
      <c r="WD27" s="25"/>
      <c r="WE27" s="25"/>
      <c r="WF27" s="25"/>
      <c r="WG27" s="25"/>
      <c r="WH27" s="25"/>
      <c r="WI27" s="25"/>
      <c r="WJ27" s="25"/>
      <c r="WK27" s="25"/>
      <c r="WL27" s="25"/>
      <c r="WM27" s="25"/>
      <c r="WN27" s="25"/>
      <c r="WO27" s="25"/>
      <c r="WP27" s="25"/>
      <c r="WQ27" s="25"/>
      <c r="WR27" s="25"/>
      <c r="WS27" s="25"/>
      <c r="WT27" s="25"/>
      <c r="WU27" s="25"/>
      <c r="WV27" s="25"/>
      <c r="WW27" s="25"/>
      <c r="WX27" s="25"/>
      <c r="WY27" s="25"/>
      <c r="WZ27" s="25"/>
      <c r="XA27" s="25"/>
      <c r="XB27" s="25"/>
      <c r="XC27" s="25"/>
      <c r="XD27" s="25"/>
      <c r="XE27" s="25"/>
      <c r="XF27" s="25"/>
      <c r="XG27" s="25"/>
      <c r="XH27" s="25"/>
      <c r="XI27" s="25"/>
      <c r="XJ27" s="25"/>
      <c r="XK27" s="25"/>
      <c r="XL27" s="25"/>
      <c r="XM27" s="25"/>
      <c r="XN27" s="25"/>
      <c r="XO27" s="25"/>
      <c r="XP27" s="25"/>
      <c r="XQ27" s="25"/>
      <c r="XR27" s="25"/>
      <c r="XS27" s="25"/>
      <c r="XT27" s="25"/>
      <c r="XU27" s="25"/>
      <c r="XV27" s="25"/>
      <c r="XW27" s="25"/>
      <c r="XX27" s="25"/>
      <c r="XY27" s="25"/>
      <c r="XZ27" s="25"/>
      <c r="YA27" s="25"/>
      <c r="YB27" s="25"/>
      <c r="YC27" s="25"/>
      <c r="YD27" s="25"/>
      <c r="YE27" s="25"/>
      <c r="YF27" s="25"/>
      <c r="YG27" s="25"/>
      <c r="YH27" s="25"/>
      <c r="YI27" s="25"/>
      <c r="YJ27" s="25"/>
      <c r="YK27" s="25"/>
      <c r="YL27" s="25"/>
      <c r="YM27" s="25"/>
      <c r="YN27" s="25"/>
      <c r="YO27" s="25"/>
      <c r="YP27" s="25"/>
      <c r="YQ27" s="25"/>
      <c r="YR27" s="25"/>
      <c r="YS27" s="25"/>
      <c r="YT27" s="25"/>
      <c r="YU27" s="25"/>
      <c r="YV27" s="25"/>
      <c r="YW27" s="25"/>
      <c r="YX27" s="25"/>
      <c r="YY27" s="25"/>
      <c r="YZ27" s="25"/>
      <c r="ZA27" s="25"/>
      <c r="ZB27" s="25"/>
      <c r="ZC27" s="25"/>
      <c r="ZD27" s="25"/>
      <c r="ZE27" s="25"/>
      <c r="ZF27" s="25"/>
      <c r="ZG27" s="25"/>
      <c r="ZH27" s="25"/>
      <c r="ZI27" s="25"/>
      <c r="ZJ27" s="25"/>
      <c r="ZK27" s="25"/>
      <c r="ZL27" s="25"/>
      <c r="ZM27" s="25"/>
      <c r="ZN27" s="25"/>
      <c r="ZO27" s="25"/>
      <c r="ZP27" s="25"/>
      <c r="ZQ27" s="25"/>
      <c r="ZR27" s="25"/>
      <c r="ZS27" s="25"/>
      <c r="ZT27" s="25"/>
      <c r="ZU27" s="25"/>
      <c r="ZV27" s="25"/>
      <c r="ZW27" s="25"/>
      <c r="ZX27" s="25"/>
      <c r="ZY27" s="25"/>
      <c r="ZZ27" s="25"/>
      <c r="AAA27" s="25"/>
      <c r="AAB27" s="25"/>
      <c r="AAC27" s="25"/>
      <c r="AAD27" s="25"/>
      <c r="AAE27" s="25"/>
      <c r="AAF27" s="25"/>
      <c r="AAG27" s="25"/>
      <c r="AAH27" s="25"/>
      <c r="AAI27" s="25"/>
      <c r="AAJ27" s="25"/>
      <c r="AAK27" s="25"/>
      <c r="AAL27" s="25"/>
      <c r="AAM27" s="25"/>
      <c r="AAN27" s="25"/>
      <c r="AAO27" s="25"/>
      <c r="AAP27" s="25"/>
      <c r="AAQ27" s="25"/>
      <c r="AAR27" s="25"/>
      <c r="AAS27" s="25"/>
      <c r="AAT27" s="25"/>
      <c r="AAU27" s="25"/>
      <c r="AAV27" s="25"/>
      <c r="AAW27" s="25"/>
      <c r="AAX27" s="25"/>
      <c r="AAY27" s="25"/>
      <c r="AAZ27" s="25"/>
      <c r="ABA27" s="25"/>
      <c r="ABB27" s="25"/>
      <c r="ABC27" s="25"/>
      <c r="ABD27" s="25"/>
      <c r="ABE27" s="25"/>
      <c r="ABF27" s="25"/>
      <c r="ABG27" s="25"/>
      <c r="ABH27" s="25"/>
      <c r="ABI27" s="25"/>
      <c r="ABJ27" s="25"/>
      <c r="ABK27" s="25"/>
      <c r="ABL27" s="25"/>
      <c r="ABM27" s="25"/>
      <c r="ABN27" s="25"/>
      <c r="ABO27" s="25"/>
      <c r="ABP27" s="25"/>
      <c r="ABQ27" s="25"/>
      <c r="ABR27" s="25"/>
      <c r="ABS27" s="25"/>
      <c r="ABT27" s="25"/>
      <c r="ABU27" s="25"/>
      <c r="ABV27" s="25"/>
      <c r="ABW27" s="25"/>
      <c r="ABX27" s="25"/>
      <c r="ABY27" s="25"/>
      <c r="ABZ27" s="25"/>
      <c r="ACA27" s="25"/>
      <c r="ACB27" s="25"/>
      <c r="ACC27" s="25"/>
      <c r="ACD27" s="25"/>
      <c r="ACE27" s="25"/>
      <c r="ACF27" s="25"/>
      <c r="ACG27" s="25"/>
      <c r="ACH27" s="25"/>
      <c r="ACI27" s="25"/>
      <c r="ACJ27" s="25"/>
      <c r="ACK27" s="25"/>
      <c r="ACL27" s="25"/>
      <c r="ACM27" s="25"/>
      <c r="ACN27" s="25"/>
      <c r="ACO27" s="25"/>
      <c r="ACP27" s="25"/>
      <c r="ACQ27" s="25"/>
      <c r="ACR27" s="25"/>
      <c r="ACS27" s="25"/>
      <c r="ACT27" s="25"/>
      <c r="ACU27" s="25"/>
      <c r="ACV27" s="25"/>
      <c r="ACW27" s="25"/>
      <c r="ACX27" s="25"/>
      <c r="ACY27" s="25"/>
      <c r="ACZ27" s="25"/>
      <c r="ADA27" s="25"/>
      <c r="ADB27" s="25"/>
      <c r="ADC27" s="25"/>
      <c r="ADD27" s="25"/>
      <c r="ADE27" s="25"/>
      <c r="ADF27" s="25"/>
      <c r="ADG27" s="25"/>
      <c r="ADH27" s="25"/>
      <c r="ADI27" s="25"/>
      <c r="ADJ27" s="25"/>
      <c r="ADK27" s="25"/>
      <c r="ADL27" s="25"/>
      <c r="ADM27" s="25"/>
      <c r="ADN27" s="25"/>
      <c r="ADO27" s="25"/>
      <c r="ADP27" s="25"/>
      <c r="ADQ27" s="25"/>
      <c r="ADR27" s="25"/>
      <c r="ADS27" s="25"/>
      <c r="ADT27" s="25"/>
      <c r="ADU27" s="25"/>
      <c r="ADV27" s="25"/>
      <c r="ADW27" s="25"/>
      <c r="ADX27" s="25"/>
      <c r="ADY27" s="25"/>
      <c r="ADZ27" s="25"/>
      <c r="AEA27" s="25"/>
      <c r="AEB27" s="25"/>
      <c r="AEC27" s="25"/>
      <c r="AED27" s="25"/>
      <c r="AEE27" s="25"/>
      <c r="AEF27" s="25"/>
      <c r="AEG27" s="25"/>
      <c r="AEH27" s="25"/>
      <c r="AEI27" s="25"/>
      <c r="AEJ27" s="25"/>
      <c r="AEK27" s="25"/>
      <c r="AEL27" s="25"/>
      <c r="AEM27" s="25"/>
      <c r="AEN27" s="25"/>
      <c r="AEO27" s="25"/>
      <c r="AEP27" s="25"/>
      <c r="AEQ27" s="25"/>
      <c r="AER27" s="25"/>
      <c r="AES27" s="25"/>
      <c r="AET27" s="25"/>
      <c r="AEU27" s="25"/>
      <c r="AEV27" s="25"/>
      <c r="AEW27" s="25"/>
      <c r="AEX27" s="25"/>
      <c r="AEY27" s="25"/>
      <c r="AEZ27" s="25"/>
      <c r="AFA27" s="25"/>
      <c r="AFB27" s="25"/>
      <c r="AFC27" s="25"/>
      <c r="AFD27" s="25"/>
      <c r="AFE27" s="25"/>
      <c r="AFF27" s="25"/>
      <c r="AFG27" s="25"/>
      <c r="AFH27" s="25"/>
      <c r="AFI27" s="25"/>
      <c r="AFJ27" s="25"/>
      <c r="AFK27" s="25"/>
      <c r="AFL27" s="25"/>
      <c r="AFM27" s="25"/>
      <c r="AFN27" s="25"/>
      <c r="AFO27" s="25"/>
      <c r="AFP27" s="25"/>
      <c r="AFQ27" s="25"/>
      <c r="AFR27" s="25"/>
      <c r="AFS27" s="25"/>
      <c r="AFT27" s="25"/>
      <c r="AFU27" s="25"/>
      <c r="AFV27" s="25"/>
      <c r="AFW27" s="25"/>
      <c r="AFX27" s="25"/>
      <c r="AFY27" s="25"/>
      <c r="AFZ27" s="25"/>
      <c r="AGA27" s="25"/>
      <c r="AGB27" s="25"/>
      <c r="AGC27" s="25"/>
      <c r="AGD27" s="25"/>
      <c r="AGE27" s="25"/>
      <c r="AGF27" s="25"/>
      <c r="AGG27" s="25"/>
      <c r="AGH27" s="25"/>
      <c r="AGI27" s="25"/>
      <c r="AGJ27" s="25"/>
      <c r="AGK27" s="25"/>
      <c r="AGL27" s="25"/>
      <c r="AGM27" s="25"/>
      <c r="AGN27" s="25"/>
      <c r="AGO27" s="25"/>
      <c r="AGP27" s="25"/>
      <c r="AGQ27" s="25"/>
      <c r="AGR27" s="25"/>
      <c r="AGS27" s="25"/>
      <c r="AGT27" s="25"/>
      <c r="AGU27" s="25"/>
      <c r="AGV27" s="25"/>
      <c r="AGW27" s="25"/>
      <c r="AGX27" s="25"/>
      <c r="AGY27" s="25"/>
      <c r="AGZ27" s="25"/>
      <c r="AHA27" s="25"/>
      <c r="AHB27" s="25"/>
      <c r="AHC27" s="25"/>
      <c r="AHD27" s="25"/>
      <c r="AHE27" s="25"/>
      <c r="AHF27" s="25"/>
      <c r="AHG27" s="25"/>
      <c r="AHH27" s="25"/>
      <c r="AHI27" s="25"/>
      <c r="AHJ27" s="25"/>
      <c r="AHK27" s="25"/>
      <c r="AHL27" s="25"/>
      <c r="AHM27" s="25"/>
      <c r="AHN27" s="25"/>
      <c r="AHO27" s="25"/>
      <c r="AHP27" s="25"/>
      <c r="AHQ27" s="25"/>
      <c r="AHR27" s="25"/>
      <c r="AHS27" s="25"/>
      <c r="AHT27" s="25"/>
      <c r="AHU27" s="25"/>
      <c r="AHV27" s="25"/>
      <c r="AHW27" s="25"/>
      <c r="AHX27" s="25"/>
      <c r="AHY27" s="25"/>
      <c r="AHZ27" s="25"/>
      <c r="AIA27" s="25"/>
      <c r="AIB27" s="25"/>
      <c r="AIC27" s="25"/>
      <c r="AID27" s="25"/>
      <c r="AIE27" s="25"/>
      <c r="AIF27" s="25"/>
      <c r="AIG27" s="25"/>
      <c r="AIH27" s="25"/>
      <c r="AII27" s="25"/>
      <c r="AIJ27" s="25"/>
      <c r="AIK27" s="25"/>
      <c r="AIL27" s="25"/>
      <c r="AIM27" s="25"/>
      <c r="AIN27" s="25"/>
      <c r="AIO27" s="25"/>
      <c r="AIP27" s="25"/>
      <c r="AIQ27" s="25"/>
      <c r="AIR27" s="25"/>
      <c r="AIS27" s="25"/>
      <c r="AIT27" s="25"/>
      <c r="AIU27" s="25"/>
      <c r="AIV27" s="25"/>
      <c r="AIW27" s="25"/>
      <c r="AIX27" s="25"/>
      <c r="AIY27" s="25"/>
      <c r="AIZ27" s="25"/>
      <c r="AJA27" s="25"/>
      <c r="AJB27" s="25"/>
      <c r="AJC27" s="25"/>
      <c r="AJD27" s="25"/>
      <c r="AJE27" s="25"/>
      <c r="AJF27" s="25"/>
      <c r="AJG27" s="25"/>
      <c r="AJH27" s="25"/>
      <c r="AJI27" s="25"/>
      <c r="AJJ27" s="25"/>
      <c r="AJK27" s="25"/>
      <c r="AJL27" s="25"/>
      <c r="AJM27" s="25"/>
      <c r="AJN27" s="25"/>
      <c r="AJO27" s="25"/>
      <c r="AJP27" s="25"/>
      <c r="AJQ27" s="25"/>
      <c r="AJR27" s="25"/>
      <c r="AJS27" s="25"/>
      <c r="AJT27" s="25"/>
      <c r="AJU27" s="25"/>
      <c r="AJV27" s="25"/>
      <c r="AJW27" s="25"/>
      <c r="AJX27" s="25"/>
      <c r="AJY27" s="25"/>
      <c r="AJZ27" s="25"/>
      <c r="AKA27" s="25"/>
      <c r="AKB27" s="25"/>
      <c r="AKC27" s="25"/>
      <c r="AKD27" s="25"/>
      <c r="AKE27" s="25"/>
      <c r="AKF27" s="25"/>
      <c r="AKG27" s="25"/>
      <c r="AKH27" s="25"/>
      <c r="AKI27" s="25"/>
      <c r="AKJ27" s="25"/>
      <c r="AKK27" s="25"/>
      <c r="AKL27" s="25"/>
      <c r="AKM27" s="25"/>
      <c r="AKN27" s="25"/>
      <c r="AKO27" s="25"/>
      <c r="AKP27" s="25"/>
      <c r="AKQ27" s="25"/>
      <c r="AKR27" s="25"/>
      <c r="AKS27" s="25"/>
      <c r="AKT27" s="25"/>
      <c r="AKU27" s="25"/>
      <c r="AKV27" s="25"/>
      <c r="AKW27" s="25"/>
      <c r="AKX27" s="25"/>
      <c r="AKY27" s="25"/>
      <c r="AKZ27" s="25"/>
      <c r="ALA27" s="25"/>
      <c r="ALB27" s="25"/>
      <c r="ALC27" s="25"/>
      <c r="ALD27" s="25"/>
      <c r="ALE27" s="25"/>
      <c r="ALF27" s="25"/>
      <c r="ALG27" s="25"/>
      <c r="ALH27" s="25"/>
      <c r="ALI27" s="25"/>
      <c r="ALJ27" s="25"/>
      <c r="ALK27" s="25"/>
      <c r="ALL27" s="25"/>
      <c r="ALM27" s="25"/>
      <c r="ALN27" s="25"/>
      <c r="ALO27" s="25"/>
      <c r="ALP27" s="25"/>
      <c r="ALQ27" s="25"/>
      <c r="ALR27" s="25"/>
      <c r="ALS27" s="25"/>
      <c r="ALT27" s="25"/>
      <c r="ALU27" s="25"/>
      <c r="ALV27" s="25"/>
      <c r="ALW27" s="25"/>
      <c r="ALX27" s="25"/>
      <c r="ALY27" s="25"/>
      <c r="ALZ27" s="25"/>
      <c r="AMA27" s="25"/>
      <c r="AMB27" s="25"/>
      <c r="AMC27" s="25"/>
      <c r="AMD27" s="25"/>
      <c r="AME27" s="25"/>
      <c r="AMF27" s="25"/>
      <c r="AMG27" s="25"/>
      <c r="AMH27" s="25"/>
      <c r="AMI27" s="25"/>
      <c r="AMJ27" s="25"/>
      <c r="AMK27" s="25"/>
      <c r="AML27" s="25"/>
      <c r="AMM27" s="25"/>
      <c r="AMN27" s="25"/>
      <c r="AMO27" s="25"/>
      <c r="AMP27" s="25"/>
      <c r="AMQ27" s="25"/>
      <c r="AMR27" s="25"/>
      <c r="AMS27" s="25"/>
      <c r="AMT27" s="25"/>
      <c r="AMU27" s="25"/>
      <c r="AMV27" s="25"/>
      <c r="AMW27" s="25"/>
      <c r="AMX27" s="25"/>
      <c r="AMY27" s="25"/>
      <c r="AMZ27" s="25"/>
      <c r="ANA27" s="25"/>
      <c r="ANB27" s="25"/>
      <c r="ANC27" s="25"/>
      <c r="AND27" s="25"/>
      <c r="ANE27" s="25"/>
      <c r="ANF27" s="25"/>
      <c r="ANG27" s="25"/>
      <c r="ANH27" s="25"/>
      <c r="ANI27" s="25"/>
      <c r="ANJ27" s="25"/>
      <c r="ANK27" s="25"/>
      <c r="ANL27" s="25"/>
      <c r="ANM27" s="25"/>
      <c r="ANN27" s="25"/>
      <c r="ANO27" s="25"/>
      <c r="ANP27" s="25"/>
      <c r="ANQ27" s="25"/>
      <c r="ANR27" s="25"/>
      <c r="ANS27" s="25"/>
      <c r="ANT27" s="25"/>
      <c r="ANU27" s="25"/>
      <c r="ANV27" s="25"/>
      <c r="ANW27" s="25"/>
      <c r="ANX27" s="25"/>
      <c r="ANY27" s="25"/>
      <c r="ANZ27" s="25"/>
      <c r="AOA27" s="25"/>
      <c r="AOB27" s="25"/>
      <c r="AOC27" s="25"/>
      <c r="AOD27" s="25"/>
      <c r="AOE27" s="25"/>
      <c r="AOF27" s="25"/>
      <c r="AOG27" s="25"/>
      <c r="AOH27" s="25"/>
      <c r="AOI27" s="25"/>
      <c r="AOJ27" s="25"/>
      <c r="AOK27" s="25"/>
      <c r="AOL27" s="25"/>
      <c r="AOM27" s="25"/>
      <c r="AON27" s="25"/>
      <c r="AOO27" s="25"/>
      <c r="AOP27" s="25"/>
      <c r="AOQ27" s="25"/>
      <c r="AOR27" s="25"/>
      <c r="AOS27" s="25"/>
      <c r="AOT27" s="25"/>
      <c r="AOU27" s="25"/>
      <c r="AOV27" s="25"/>
      <c r="AOW27" s="25"/>
      <c r="AOX27" s="25"/>
      <c r="AOY27" s="25"/>
      <c r="AOZ27" s="25"/>
      <c r="APA27" s="25"/>
      <c r="APB27" s="25"/>
      <c r="APC27" s="25"/>
      <c r="APD27" s="25"/>
      <c r="APE27" s="25"/>
      <c r="APF27" s="25"/>
      <c r="APG27" s="25"/>
      <c r="APH27" s="25"/>
      <c r="API27" s="25"/>
      <c r="APJ27" s="25"/>
      <c r="APK27" s="25"/>
      <c r="APL27" s="25"/>
      <c r="APM27" s="25"/>
      <c r="APN27" s="25"/>
      <c r="APO27" s="25"/>
      <c r="APP27" s="25"/>
      <c r="APQ27" s="25"/>
      <c r="APR27" s="25"/>
      <c r="APS27" s="25"/>
      <c r="APT27" s="25"/>
      <c r="APU27" s="25"/>
      <c r="APV27" s="25"/>
      <c r="APW27" s="25"/>
      <c r="APX27" s="25"/>
      <c r="APY27" s="25"/>
      <c r="APZ27" s="25"/>
      <c r="AQA27" s="25"/>
      <c r="AQB27" s="25"/>
      <c r="AQC27" s="25"/>
      <c r="AQD27" s="25"/>
      <c r="AQE27" s="25"/>
      <c r="AQF27" s="25"/>
      <c r="AQG27" s="25"/>
      <c r="AQH27" s="25"/>
      <c r="AQI27" s="25"/>
      <c r="AQJ27" s="25"/>
      <c r="AQK27" s="25"/>
      <c r="AQL27" s="25"/>
      <c r="AQM27" s="25"/>
      <c r="AQN27" s="25"/>
      <c r="AQO27" s="25"/>
      <c r="AQP27" s="25"/>
      <c r="AQQ27" s="25"/>
      <c r="AQR27" s="25"/>
      <c r="AQS27" s="25"/>
      <c r="AQT27" s="25"/>
      <c r="AQU27" s="25"/>
      <c r="AQV27" s="25"/>
      <c r="AQW27" s="25"/>
      <c r="AQX27" s="25"/>
      <c r="AQY27" s="25"/>
      <c r="AQZ27" s="25"/>
      <c r="ARA27" s="25"/>
      <c r="ARB27" s="25"/>
      <c r="ARC27" s="25"/>
      <c r="ARD27" s="25"/>
      <c r="ARE27" s="25"/>
      <c r="ARF27" s="25"/>
      <c r="ARG27" s="25"/>
      <c r="ARH27" s="25"/>
      <c r="ARI27" s="25"/>
      <c r="ARJ27" s="25"/>
      <c r="ARK27" s="25"/>
      <c r="ARL27" s="25"/>
      <c r="ARM27" s="25"/>
      <c r="ARN27" s="25"/>
      <c r="ARO27" s="25"/>
      <c r="ARP27" s="25"/>
      <c r="ARQ27" s="25"/>
      <c r="ARR27" s="25"/>
      <c r="ARS27" s="25"/>
      <c r="ART27" s="25"/>
      <c r="ARU27" s="25"/>
      <c r="ARV27" s="25"/>
      <c r="ARW27" s="25"/>
      <c r="ARX27" s="25"/>
      <c r="ARY27" s="25"/>
      <c r="ARZ27" s="25"/>
      <c r="ASA27" s="25"/>
      <c r="ASB27" s="25"/>
      <c r="ASC27" s="25"/>
      <c r="ASD27" s="25"/>
      <c r="ASE27" s="25"/>
      <c r="ASF27" s="25"/>
      <c r="ASG27" s="25"/>
      <c r="ASH27" s="25"/>
      <c r="ASI27" s="25"/>
      <c r="ASJ27" s="25"/>
      <c r="ASK27" s="25"/>
      <c r="ASL27" s="25"/>
      <c r="ASM27" s="25"/>
      <c r="ASN27" s="25"/>
      <c r="ASO27" s="25"/>
      <c r="ASP27" s="25"/>
      <c r="ASQ27" s="25"/>
      <c r="ASR27" s="25"/>
      <c r="ASS27" s="25"/>
      <c r="AST27" s="25"/>
      <c r="ASU27" s="25"/>
      <c r="ASV27" s="25"/>
      <c r="ASW27" s="25"/>
      <c r="ASX27" s="25"/>
      <c r="ASY27" s="25"/>
      <c r="ASZ27" s="25"/>
      <c r="ATA27" s="25"/>
      <c r="ATB27" s="25"/>
      <c r="ATC27" s="25"/>
      <c r="ATD27" s="25"/>
      <c r="ATE27" s="25"/>
      <c r="ATF27" s="25"/>
      <c r="ATG27" s="25"/>
      <c r="ATH27" s="25"/>
      <c r="ATI27" s="25"/>
      <c r="ATJ27" s="25"/>
      <c r="ATK27" s="25"/>
      <c r="ATL27" s="25"/>
      <c r="ATM27" s="25"/>
      <c r="ATN27" s="25"/>
      <c r="ATO27" s="25"/>
      <c r="ATP27" s="25"/>
      <c r="ATQ27" s="25"/>
      <c r="ATR27" s="25"/>
      <c r="ATS27" s="25"/>
      <c r="ATT27" s="25"/>
      <c r="ATU27" s="25"/>
      <c r="ATV27" s="25"/>
      <c r="ATW27" s="25"/>
      <c r="ATX27" s="25"/>
      <c r="ATY27" s="25"/>
      <c r="ATZ27" s="25"/>
      <c r="AUA27" s="25"/>
      <c r="AUB27" s="25"/>
      <c r="AUC27" s="25"/>
      <c r="AUD27" s="25"/>
      <c r="AUE27" s="25"/>
      <c r="AUF27" s="25"/>
      <c r="AUG27" s="25"/>
      <c r="AUH27" s="25"/>
      <c r="AUI27" s="25"/>
      <c r="AUJ27" s="25"/>
      <c r="AUK27" s="25"/>
      <c r="AUL27" s="25"/>
      <c r="AUM27" s="25"/>
      <c r="AUN27" s="25"/>
      <c r="AUO27" s="25"/>
      <c r="AUP27" s="25"/>
      <c r="AUQ27" s="25"/>
      <c r="AUR27" s="25"/>
      <c r="AUS27" s="25"/>
      <c r="AUT27" s="25"/>
      <c r="AUU27" s="25"/>
      <c r="AUV27" s="25"/>
      <c r="AUW27" s="25"/>
      <c r="AUX27" s="25"/>
      <c r="AUY27" s="25"/>
      <c r="AUZ27" s="25"/>
      <c r="AVA27" s="25"/>
      <c r="AVB27" s="25"/>
      <c r="AVC27" s="25"/>
      <c r="AVD27" s="25"/>
      <c r="AVE27" s="25"/>
      <c r="AVF27" s="25"/>
      <c r="AVG27" s="25"/>
      <c r="AVH27" s="25"/>
      <c r="AVI27" s="25"/>
      <c r="AVJ27" s="25"/>
      <c r="AVK27" s="25"/>
      <c r="AVL27" s="25"/>
      <c r="AVM27" s="25"/>
      <c r="AVN27" s="25"/>
      <c r="AVO27" s="25"/>
      <c r="AVP27" s="25"/>
      <c r="AVQ27" s="25"/>
      <c r="AVR27" s="25"/>
      <c r="AVS27" s="25"/>
      <c r="AVT27" s="25"/>
      <c r="AVU27" s="25"/>
      <c r="AVV27" s="25"/>
      <c r="AVW27" s="25"/>
      <c r="AVX27" s="25"/>
      <c r="AVY27" s="25"/>
      <c r="AVZ27" s="25"/>
      <c r="AWA27" s="25"/>
      <c r="AWB27" s="25"/>
      <c r="AWC27" s="25"/>
      <c r="AWD27" s="25"/>
      <c r="AWE27" s="25"/>
      <c r="AWF27" s="25"/>
      <c r="AWG27" s="25"/>
      <c r="AWH27" s="25"/>
      <c r="AWI27" s="25"/>
      <c r="AWJ27" s="25"/>
      <c r="AWK27" s="25"/>
      <c r="AWL27" s="25"/>
      <c r="AWM27" s="25"/>
      <c r="AWN27" s="25"/>
      <c r="AWO27" s="25"/>
      <c r="AWP27" s="25"/>
      <c r="AWQ27" s="25"/>
      <c r="AWR27" s="25"/>
      <c r="AWS27" s="25"/>
      <c r="AWT27" s="25"/>
      <c r="AWU27" s="25"/>
      <c r="AWV27" s="25"/>
      <c r="AWW27" s="25"/>
      <c r="AWX27" s="25"/>
      <c r="AWY27" s="25"/>
      <c r="AWZ27" s="25"/>
      <c r="AXA27" s="25"/>
      <c r="AXB27" s="25"/>
      <c r="AXC27" s="25"/>
      <c r="AXD27" s="25"/>
      <c r="AXE27" s="25"/>
      <c r="AXF27" s="25"/>
      <c r="AXG27" s="25"/>
      <c r="AXH27" s="25"/>
      <c r="AXI27" s="25"/>
      <c r="AXJ27" s="25"/>
      <c r="AXK27" s="25"/>
      <c r="AXL27" s="25"/>
      <c r="AXM27" s="25"/>
      <c r="AXN27" s="25"/>
      <c r="AXO27" s="25"/>
      <c r="AXP27" s="25"/>
      <c r="AXQ27" s="25"/>
      <c r="AXR27" s="25"/>
      <c r="AXS27" s="25"/>
      <c r="AXT27" s="25"/>
      <c r="AXU27" s="25"/>
      <c r="AXV27" s="25"/>
      <c r="AXW27" s="25"/>
      <c r="AXX27" s="25"/>
      <c r="AXY27" s="25"/>
      <c r="AXZ27" s="25"/>
      <c r="AYA27" s="25"/>
      <c r="AYB27" s="25"/>
      <c r="AYC27" s="25"/>
      <c r="AYD27" s="25"/>
      <c r="AYE27" s="25"/>
      <c r="AYF27" s="25"/>
      <c r="AYG27" s="25"/>
      <c r="AYH27" s="25"/>
      <c r="AYI27" s="25"/>
      <c r="AYJ27" s="25"/>
      <c r="AYK27" s="25"/>
      <c r="AYL27" s="25"/>
      <c r="AYM27" s="25"/>
      <c r="AYN27" s="25"/>
      <c r="AYO27" s="25"/>
      <c r="AYP27" s="25"/>
      <c r="AYQ27" s="25"/>
      <c r="AYR27" s="25"/>
      <c r="AYS27" s="25"/>
      <c r="AYT27" s="25"/>
      <c r="AYU27" s="25"/>
      <c r="AYV27" s="25"/>
      <c r="AYW27" s="25"/>
      <c r="AYX27" s="25"/>
      <c r="AYY27" s="25"/>
      <c r="AYZ27" s="25"/>
      <c r="AZA27" s="25"/>
      <c r="AZB27" s="25"/>
      <c r="AZC27" s="25"/>
      <c r="AZD27" s="25"/>
      <c r="AZE27" s="25"/>
      <c r="AZF27" s="25"/>
      <c r="AZG27" s="25"/>
      <c r="AZH27" s="25"/>
      <c r="AZI27" s="25"/>
      <c r="AZJ27" s="25"/>
      <c r="AZK27" s="25"/>
      <c r="AZL27" s="25"/>
      <c r="AZM27" s="25"/>
      <c r="AZN27" s="25"/>
      <c r="AZO27" s="25"/>
      <c r="AZP27" s="25"/>
      <c r="AZQ27" s="25"/>
      <c r="AZR27" s="25"/>
      <c r="AZS27" s="25"/>
      <c r="AZT27" s="25"/>
      <c r="AZU27" s="25"/>
      <c r="AZV27" s="25"/>
      <c r="AZW27" s="25"/>
      <c r="AZX27" s="25"/>
      <c r="AZY27" s="25"/>
      <c r="AZZ27" s="25"/>
      <c r="BAA27" s="25"/>
      <c r="BAB27" s="25"/>
      <c r="BAC27" s="25"/>
      <c r="BAD27" s="25"/>
      <c r="BAE27" s="25"/>
      <c r="BAF27" s="25"/>
      <c r="BAG27" s="25"/>
      <c r="BAH27" s="25"/>
      <c r="BAI27" s="25"/>
      <c r="BAJ27" s="25"/>
      <c r="BAK27" s="25"/>
      <c r="BAL27" s="25"/>
      <c r="BAM27" s="25"/>
      <c r="BAN27" s="25"/>
      <c r="BAO27" s="25"/>
      <c r="BAP27" s="25"/>
      <c r="BAQ27" s="25"/>
      <c r="BAR27" s="25"/>
      <c r="BAS27" s="25"/>
      <c r="BAT27" s="25"/>
      <c r="BAU27" s="25"/>
      <c r="BAV27" s="25"/>
      <c r="BAW27" s="25"/>
      <c r="BAX27" s="25"/>
      <c r="BAY27" s="25"/>
      <c r="BAZ27" s="25"/>
      <c r="BBA27" s="25"/>
      <c r="BBB27" s="25"/>
      <c r="BBC27" s="25"/>
      <c r="BBD27" s="25"/>
      <c r="BBE27" s="25"/>
      <c r="BBF27" s="25"/>
      <c r="BBG27" s="25"/>
      <c r="BBH27" s="25"/>
      <c r="BBI27" s="25"/>
      <c r="BBJ27" s="25"/>
      <c r="BBK27" s="25"/>
      <c r="BBL27" s="25"/>
      <c r="BBM27" s="25"/>
      <c r="BBN27" s="25"/>
      <c r="BBO27" s="25"/>
      <c r="BBP27" s="25"/>
      <c r="BBQ27" s="25"/>
      <c r="BBR27" s="25"/>
      <c r="BBS27" s="25"/>
      <c r="BBT27" s="25"/>
      <c r="BBU27" s="25"/>
      <c r="BBV27" s="25"/>
      <c r="BBW27" s="25"/>
      <c r="BBX27" s="25"/>
      <c r="BBY27" s="25"/>
      <c r="BBZ27" s="25"/>
      <c r="BCA27" s="25"/>
      <c r="BCB27" s="25"/>
      <c r="BCC27" s="25"/>
      <c r="BCD27" s="25"/>
      <c r="BCE27" s="25"/>
      <c r="BCF27" s="25"/>
      <c r="BCG27" s="25"/>
      <c r="BCH27" s="25"/>
      <c r="BCI27" s="25"/>
      <c r="BCJ27" s="25"/>
      <c r="BCK27" s="25"/>
      <c r="BCL27" s="25"/>
      <c r="BCM27" s="25"/>
      <c r="BCN27" s="25"/>
      <c r="BCO27" s="25"/>
      <c r="BCP27" s="25"/>
      <c r="BCQ27" s="25"/>
      <c r="BCR27" s="25"/>
      <c r="BCS27" s="25"/>
      <c r="BCT27" s="25"/>
      <c r="BCU27" s="25"/>
      <c r="BCV27" s="25"/>
      <c r="BCW27" s="25"/>
      <c r="BCX27" s="25"/>
      <c r="BCY27" s="25"/>
      <c r="BCZ27" s="25"/>
      <c r="BDA27" s="25"/>
      <c r="BDB27" s="25"/>
      <c r="BDC27" s="25"/>
      <c r="BDD27" s="25"/>
      <c r="BDE27" s="25"/>
      <c r="BDF27" s="25"/>
      <c r="BDG27" s="25"/>
      <c r="BDH27" s="25"/>
      <c r="BDI27" s="25"/>
      <c r="BDJ27" s="25"/>
      <c r="BDK27" s="25"/>
      <c r="BDL27" s="25"/>
      <c r="BDM27" s="25"/>
      <c r="BDN27" s="25"/>
      <c r="BDO27" s="25"/>
      <c r="BDP27" s="25"/>
      <c r="BDQ27" s="25"/>
      <c r="BDR27" s="25"/>
      <c r="BDS27" s="25"/>
      <c r="BDT27" s="25"/>
      <c r="BDU27" s="25"/>
      <c r="BDV27" s="25"/>
      <c r="BDW27" s="25"/>
      <c r="BDX27" s="25"/>
      <c r="BDY27" s="25"/>
      <c r="BDZ27" s="25"/>
      <c r="BEA27" s="25"/>
      <c r="BEB27" s="25"/>
      <c r="BEC27" s="25"/>
      <c r="BED27" s="25"/>
      <c r="BEE27" s="25"/>
      <c r="BEF27" s="25"/>
      <c r="BEG27" s="25"/>
      <c r="BEH27" s="25"/>
      <c r="BEI27" s="25"/>
      <c r="BEJ27" s="25"/>
      <c r="BEK27" s="25"/>
      <c r="BEL27" s="25"/>
      <c r="BEM27" s="25"/>
      <c r="BEN27" s="25"/>
      <c r="BEO27" s="25"/>
      <c r="BEP27" s="25"/>
      <c r="BEQ27" s="25"/>
      <c r="BER27" s="25"/>
      <c r="BES27" s="25"/>
      <c r="BET27" s="25"/>
      <c r="BEU27" s="25"/>
      <c r="BEV27" s="25"/>
      <c r="BEW27" s="25"/>
      <c r="BEX27" s="25"/>
      <c r="BEY27" s="25"/>
      <c r="BEZ27" s="25"/>
      <c r="BFA27" s="25"/>
      <c r="BFB27" s="25"/>
      <c r="BFC27" s="25"/>
      <c r="BFD27" s="25"/>
      <c r="BFE27" s="25"/>
      <c r="BFF27" s="25"/>
      <c r="BFG27" s="25"/>
      <c r="BFH27" s="25"/>
      <c r="BFI27" s="25"/>
      <c r="BFJ27" s="25"/>
      <c r="BFK27" s="25"/>
      <c r="BFL27" s="25"/>
      <c r="BFM27" s="25"/>
      <c r="BFN27" s="25"/>
      <c r="BFO27" s="25"/>
      <c r="BFP27" s="25"/>
      <c r="BFQ27" s="25"/>
      <c r="BFR27" s="25"/>
      <c r="BFS27" s="25"/>
      <c r="BFT27" s="25"/>
      <c r="BFU27" s="25"/>
      <c r="BFV27" s="25"/>
      <c r="BFW27" s="25"/>
      <c r="BFX27" s="25"/>
      <c r="BFY27" s="25"/>
      <c r="BFZ27" s="25"/>
      <c r="BGA27" s="25"/>
      <c r="BGB27" s="25"/>
      <c r="BGC27" s="25"/>
      <c r="BGD27" s="25"/>
      <c r="BGE27" s="25"/>
      <c r="BGF27" s="25"/>
      <c r="BGG27" s="25"/>
      <c r="BGH27" s="25"/>
      <c r="BGI27" s="25"/>
      <c r="BGJ27" s="25"/>
      <c r="BGK27" s="25"/>
      <c r="BGL27" s="25"/>
      <c r="BGM27" s="25"/>
      <c r="BGN27" s="25"/>
      <c r="BGO27" s="25"/>
      <c r="BGP27" s="25"/>
      <c r="BGQ27" s="25"/>
      <c r="BGR27" s="25"/>
      <c r="BGS27" s="25"/>
      <c r="BGT27" s="25"/>
      <c r="BGU27" s="25"/>
      <c r="BGV27" s="25"/>
      <c r="BGW27" s="25"/>
      <c r="BGX27" s="25"/>
      <c r="BGY27" s="25"/>
      <c r="BGZ27" s="25"/>
      <c r="BHA27" s="25"/>
      <c r="BHB27" s="25"/>
      <c r="BHC27" s="25"/>
      <c r="BHD27" s="25"/>
      <c r="BHE27" s="25"/>
      <c r="BHF27" s="25"/>
      <c r="BHG27" s="25"/>
      <c r="BHH27" s="25"/>
      <c r="BHI27" s="25"/>
      <c r="BHJ27" s="25"/>
      <c r="BHK27" s="25"/>
      <c r="BHL27" s="25"/>
      <c r="BHM27" s="25"/>
      <c r="BHN27" s="25"/>
      <c r="BHO27" s="25"/>
      <c r="BHP27" s="25"/>
      <c r="BHQ27" s="25"/>
      <c r="BHR27" s="25"/>
      <c r="BHS27" s="25"/>
      <c r="BHT27" s="25"/>
      <c r="BHU27" s="25"/>
      <c r="BHV27" s="25"/>
      <c r="BHW27" s="25"/>
      <c r="BHX27" s="25"/>
      <c r="BHY27" s="25"/>
      <c r="BHZ27" s="25"/>
      <c r="BIA27" s="25"/>
      <c r="BIB27" s="25"/>
      <c r="BIC27" s="25"/>
      <c r="BID27" s="25"/>
      <c r="BIE27" s="25"/>
      <c r="BIF27" s="25"/>
      <c r="BIG27" s="25"/>
      <c r="BIH27" s="25"/>
      <c r="BII27" s="25"/>
      <c r="BIJ27" s="25"/>
      <c r="BIK27" s="25"/>
      <c r="BIL27" s="25"/>
      <c r="BIM27" s="25"/>
      <c r="BIN27" s="25"/>
      <c r="BIO27" s="25"/>
      <c r="BIP27" s="25"/>
      <c r="BIQ27" s="25"/>
      <c r="BIR27" s="25"/>
      <c r="BIS27" s="25"/>
      <c r="BIT27" s="25"/>
      <c r="BIU27" s="25"/>
      <c r="BIV27" s="25"/>
      <c r="BIW27" s="25"/>
      <c r="BIX27" s="25"/>
      <c r="BIY27" s="25"/>
      <c r="BIZ27" s="25"/>
      <c r="BJA27" s="25"/>
      <c r="BJB27" s="25"/>
      <c r="BJC27" s="25"/>
      <c r="BJD27" s="25"/>
      <c r="BJE27" s="25"/>
      <c r="BJF27" s="25"/>
      <c r="BJG27" s="25"/>
      <c r="BJH27" s="25"/>
      <c r="BJI27" s="25"/>
      <c r="BJJ27" s="25"/>
      <c r="BJK27" s="25"/>
      <c r="BJL27" s="25"/>
      <c r="BJM27" s="25"/>
      <c r="BJN27" s="25"/>
      <c r="BJO27" s="25"/>
      <c r="BJP27" s="25"/>
      <c r="BJQ27" s="25"/>
      <c r="BJR27" s="25"/>
      <c r="BJS27" s="25"/>
      <c r="BJT27" s="25"/>
      <c r="BJU27" s="25"/>
      <c r="BJV27" s="25"/>
      <c r="BJW27" s="25"/>
      <c r="BJX27" s="25"/>
      <c r="BJY27" s="25"/>
      <c r="BJZ27" s="25"/>
      <c r="BKA27" s="25"/>
      <c r="BKB27" s="25"/>
      <c r="BKC27" s="25"/>
      <c r="BKD27" s="25"/>
      <c r="BKE27" s="25"/>
      <c r="BKF27" s="25"/>
      <c r="BKG27" s="25"/>
      <c r="BKH27" s="25"/>
      <c r="BKI27" s="25"/>
      <c r="BKJ27" s="25"/>
      <c r="BKK27" s="25"/>
      <c r="BKL27" s="25"/>
      <c r="BKM27" s="25"/>
      <c r="BKN27" s="25"/>
      <c r="BKO27" s="25"/>
      <c r="BKP27" s="25"/>
      <c r="BKQ27" s="25"/>
      <c r="BKR27" s="25"/>
      <c r="BKS27" s="25"/>
      <c r="BKT27" s="25"/>
      <c r="BKU27" s="25"/>
      <c r="BKV27" s="25"/>
      <c r="BKW27" s="25"/>
      <c r="BKX27" s="25"/>
      <c r="BKY27" s="25"/>
      <c r="BKZ27" s="25"/>
      <c r="BLA27" s="25"/>
      <c r="BLB27" s="25"/>
      <c r="BLC27" s="25"/>
      <c r="BLD27" s="25"/>
      <c r="BLE27" s="25"/>
      <c r="BLF27" s="25"/>
      <c r="BLG27" s="25"/>
      <c r="BLH27" s="25"/>
      <c r="BLI27" s="25"/>
      <c r="BLJ27" s="25"/>
      <c r="BLK27" s="25"/>
      <c r="BLL27" s="25"/>
      <c r="BLM27" s="25"/>
      <c r="BLN27" s="25"/>
      <c r="BLO27" s="25"/>
      <c r="BLP27" s="25"/>
      <c r="BLQ27" s="25"/>
      <c r="BLR27" s="25"/>
      <c r="BLS27" s="25"/>
      <c r="BLT27" s="25"/>
      <c r="BLU27" s="25"/>
      <c r="BLV27" s="25"/>
      <c r="BLW27" s="25"/>
      <c r="BLX27" s="25"/>
      <c r="BLY27" s="25"/>
      <c r="BLZ27" s="25"/>
      <c r="BMA27" s="25"/>
      <c r="BMB27" s="25"/>
      <c r="BMC27" s="25"/>
      <c r="BMD27" s="25"/>
      <c r="BME27" s="25"/>
      <c r="BMF27" s="25"/>
      <c r="BMG27" s="25"/>
      <c r="BMH27" s="25"/>
      <c r="BMI27" s="25"/>
      <c r="BMJ27" s="25"/>
      <c r="BMK27" s="25"/>
      <c r="BML27" s="25"/>
      <c r="BMM27" s="25"/>
      <c r="BMN27" s="25"/>
      <c r="BMO27" s="25"/>
      <c r="BMP27" s="25"/>
      <c r="BMQ27" s="25"/>
      <c r="BMR27" s="25"/>
      <c r="BMS27" s="25"/>
      <c r="BMT27" s="25"/>
      <c r="BMU27" s="25"/>
      <c r="BMV27" s="25"/>
      <c r="BMW27" s="25"/>
      <c r="BMX27" s="25"/>
      <c r="BMY27" s="25"/>
      <c r="BMZ27" s="25"/>
      <c r="BNA27" s="25"/>
      <c r="BNB27" s="25"/>
      <c r="BNC27" s="25"/>
      <c r="BND27" s="25"/>
      <c r="BNE27" s="25"/>
      <c r="BNF27" s="25"/>
      <c r="BNG27" s="25"/>
      <c r="BNH27" s="25"/>
      <c r="BNI27" s="25"/>
      <c r="BNJ27" s="25"/>
      <c r="BNK27" s="25"/>
      <c r="BNL27" s="25"/>
      <c r="BNM27" s="25"/>
      <c r="BNN27" s="25"/>
      <c r="BNO27" s="25"/>
      <c r="BNP27" s="25"/>
      <c r="BNQ27" s="25"/>
      <c r="BNR27" s="25"/>
      <c r="BNS27" s="25"/>
      <c r="BNT27" s="25"/>
      <c r="BNU27" s="25"/>
      <c r="BNV27" s="25"/>
      <c r="BNW27" s="25"/>
      <c r="BNX27" s="25"/>
      <c r="BNY27" s="25"/>
      <c r="BNZ27" s="25"/>
      <c r="BOA27" s="25"/>
      <c r="BOB27" s="25"/>
      <c r="BOC27" s="25"/>
      <c r="BOD27" s="25"/>
      <c r="BOE27" s="25"/>
      <c r="BOF27" s="25"/>
      <c r="BOG27" s="25"/>
      <c r="BOH27" s="25"/>
      <c r="BOI27" s="25"/>
      <c r="BOJ27" s="25"/>
      <c r="BOK27" s="25"/>
      <c r="BOL27" s="25"/>
      <c r="BOM27" s="25"/>
      <c r="BON27" s="25"/>
      <c r="BOO27" s="25"/>
      <c r="BOP27" s="25"/>
      <c r="BOQ27" s="25"/>
      <c r="BOR27" s="25"/>
      <c r="BOS27" s="25"/>
      <c r="BOT27" s="25"/>
      <c r="BOU27" s="25"/>
      <c r="BOV27" s="25"/>
      <c r="BOW27" s="25"/>
      <c r="BOX27" s="25"/>
      <c r="BOY27" s="25"/>
      <c r="BOZ27" s="25"/>
      <c r="BPA27" s="25"/>
      <c r="BPB27" s="25"/>
      <c r="BPC27" s="25"/>
      <c r="BPD27" s="25"/>
      <c r="BPE27" s="25"/>
      <c r="BPF27" s="25"/>
      <c r="BPG27" s="25"/>
      <c r="BPH27" s="25"/>
      <c r="BPI27" s="25"/>
      <c r="BPJ27" s="25"/>
      <c r="BPK27" s="25"/>
      <c r="BPL27" s="25"/>
      <c r="BPM27" s="25"/>
      <c r="BPN27" s="25"/>
      <c r="BPO27" s="25"/>
      <c r="BPP27" s="25"/>
      <c r="BPQ27" s="25"/>
      <c r="BPR27" s="25"/>
      <c r="BPS27" s="25"/>
      <c r="BPT27" s="25"/>
      <c r="BPU27" s="25"/>
      <c r="BPV27" s="25"/>
      <c r="BPW27" s="25"/>
      <c r="BPX27" s="25"/>
      <c r="BPY27" s="25"/>
      <c r="BPZ27" s="25"/>
      <c r="BQA27" s="25"/>
      <c r="BQB27" s="25"/>
      <c r="BQC27" s="25"/>
      <c r="BQD27" s="25"/>
      <c r="BQE27" s="25"/>
      <c r="BQF27" s="25"/>
      <c r="BQG27" s="25"/>
      <c r="BQH27" s="25"/>
      <c r="BQI27" s="25"/>
      <c r="BQJ27" s="25"/>
      <c r="BQK27" s="25"/>
      <c r="BQL27" s="25"/>
      <c r="BQM27" s="25"/>
      <c r="BQN27" s="25"/>
      <c r="BQO27" s="25"/>
      <c r="BQP27" s="25"/>
      <c r="BQQ27" s="25"/>
      <c r="BQR27" s="25"/>
      <c r="BQS27" s="25"/>
      <c r="BQT27" s="25"/>
      <c r="BQU27" s="25"/>
      <c r="BQV27" s="25"/>
      <c r="BQW27" s="25"/>
      <c r="BQX27" s="25"/>
      <c r="BQY27" s="25"/>
      <c r="BQZ27" s="25"/>
      <c r="BRA27" s="25"/>
      <c r="BRB27" s="25"/>
      <c r="BRC27" s="25"/>
      <c r="BRD27" s="25"/>
      <c r="BRE27" s="25"/>
      <c r="BRF27" s="25"/>
      <c r="BRG27" s="25"/>
      <c r="BRH27" s="25"/>
      <c r="BRI27" s="25"/>
      <c r="BRJ27" s="25"/>
      <c r="BRK27" s="25"/>
      <c r="BRL27" s="25"/>
      <c r="BRM27" s="25"/>
      <c r="BRN27" s="25"/>
      <c r="BRO27" s="25"/>
      <c r="BRP27" s="25"/>
      <c r="BRQ27" s="25"/>
      <c r="BRR27" s="25"/>
      <c r="BRS27" s="25"/>
      <c r="BRT27" s="25"/>
      <c r="BRU27" s="25"/>
      <c r="BRV27" s="25"/>
      <c r="BRW27" s="25"/>
      <c r="BRX27" s="25"/>
      <c r="BRY27" s="25"/>
      <c r="BRZ27" s="25"/>
      <c r="BSA27" s="25"/>
      <c r="BSB27" s="25"/>
      <c r="BSC27" s="25"/>
      <c r="BSD27" s="25"/>
      <c r="BSE27" s="25"/>
      <c r="BSF27" s="25"/>
      <c r="BSG27" s="25"/>
      <c r="BSH27" s="25"/>
      <c r="BSI27" s="25"/>
      <c r="BSJ27" s="25"/>
      <c r="BSK27" s="25"/>
      <c r="BSL27" s="25"/>
      <c r="BSM27" s="25"/>
      <c r="BSN27" s="25"/>
      <c r="BSO27" s="25"/>
      <c r="BSP27" s="25"/>
      <c r="BSQ27" s="25"/>
      <c r="BSR27" s="25"/>
      <c r="BSS27" s="25"/>
      <c r="BST27" s="25"/>
      <c r="BSU27" s="25"/>
      <c r="BSV27" s="25"/>
      <c r="BSW27" s="25"/>
      <c r="BSX27" s="25"/>
      <c r="BSY27" s="25"/>
      <c r="BSZ27" s="25"/>
      <c r="BTA27" s="25"/>
      <c r="BTB27" s="25"/>
      <c r="BTC27" s="25"/>
      <c r="BTD27" s="25"/>
      <c r="BTE27" s="25"/>
      <c r="BTF27" s="25"/>
      <c r="BTG27" s="25"/>
      <c r="BTH27" s="25"/>
      <c r="BTI27" s="25"/>
      <c r="BTJ27" s="25"/>
      <c r="BTK27" s="25"/>
      <c r="BTL27" s="25"/>
      <c r="BTM27" s="25"/>
      <c r="BTN27" s="25"/>
      <c r="BTO27" s="25"/>
      <c r="BTP27" s="25"/>
      <c r="BTQ27" s="25"/>
      <c r="BTR27" s="25"/>
      <c r="BTS27" s="25"/>
      <c r="BTT27" s="25"/>
      <c r="BTU27" s="25"/>
      <c r="BTV27" s="25"/>
      <c r="BTW27" s="25"/>
      <c r="BTX27" s="25"/>
      <c r="BTY27" s="25"/>
      <c r="BTZ27" s="25"/>
      <c r="BUA27" s="25"/>
      <c r="BUB27" s="25"/>
      <c r="BUC27" s="25"/>
      <c r="BUD27" s="25"/>
      <c r="BUE27" s="25"/>
      <c r="BUF27" s="25"/>
      <c r="BUG27" s="25"/>
      <c r="BUH27" s="25"/>
      <c r="BUI27" s="25"/>
      <c r="BUJ27" s="25"/>
      <c r="BUK27" s="25"/>
      <c r="BUL27" s="25"/>
      <c r="BUM27" s="25"/>
      <c r="BUN27" s="25"/>
      <c r="BUO27" s="25"/>
      <c r="BUP27" s="25"/>
      <c r="BUQ27" s="25"/>
      <c r="BUR27" s="25"/>
      <c r="BUS27" s="25"/>
      <c r="BUT27" s="25"/>
      <c r="BUU27" s="25"/>
      <c r="BUV27" s="25"/>
      <c r="BUW27" s="25"/>
      <c r="BUX27" s="25"/>
      <c r="BUY27" s="25"/>
      <c r="BUZ27" s="25"/>
      <c r="BVA27" s="25"/>
      <c r="BVB27" s="25"/>
      <c r="BVC27" s="25"/>
      <c r="BVD27" s="25"/>
      <c r="BVE27" s="25"/>
      <c r="BVF27" s="25"/>
      <c r="BVG27" s="25"/>
      <c r="BVH27" s="25"/>
      <c r="BVI27" s="25"/>
      <c r="BVJ27" s="25"/>
      <c r="BVK27" s="25"/>
      <c r="BVL27" s="25"/>
      <c r="BVM27" s="25"/>
      <c r="BVN27" s="25"/>
      <c r="BVO27" s="25"/>
      <c r="BVP27" s="25"/>
      <c r="BVQ27" s="25"/>
      <c r="BVR27" s="25"/>
      <c r="BVS27" s="25"/>
      <c r="BVT27" s="25"/>
      <c r="BVU27" s="25"/>
      <c r="BVV27" s="25"/>
      <c r="BVW27" s="25"/>
      <c r="BVX27" s="25"/>
      <c r="BVY27" s="25"/>
      <c r="BVZ27" s="25"/>
      <c r="BWA27" s="25"/>
      <c r="BWB27" s="25"/>
      <c r="BWC27" s="25"/>
      <c r="BWD27" s="25"/>
      <c r="BWE27" s="25"/>
      <c r="BWF27" s="25"/>
      <c r="BWG27" s="25"/>
      <c r="BWH27" s="25"/>
      <c r="BWI27" s="25"/>
      <c r="BWJ27" s="25"/>
      <c r="BWK27" s="25"/>
      <c r="BWL27" s="25"/>
      <c r="BWM27" s="25"/>
      <c r="BWN27" s="25"/>
      <c r="BWO27" s="25"/>
      <c r="BWP27" s="25"/>
      <c r="BWQ27" s="25"/>
      <c r="BWR27" s="25"/>
      <c r="BWS27" s="25"/>
      <c r="BWT27" s="25"/>
      <c r="BWU27" s="25"/>
      <c r="BWV27" s="25"/>
      <c r="BWW27" s="25"/>
      <c r="BWX27" s="25"/>
      <c r="BWY27" s="25"/>
      <c r="BWZ27" s="25"/>
      <c r="BXA27" s="25"/>
      <c r="BXB27" s="25"/>
      <c r="BXC27" s="25"/>
      <c r="BXD27" s="25"/>
      <c r="BXE27" s="25"/>
      <c r="BXF27" s="25"/>
      <c r="BXG27" s="25"/>
      <c r="BXH27" s="25"/>
      <c r="BXI27" s="25"/>
      <c r="BXJ27" s="25"/>
      <c r="BXK27" s="25"/>
      <c r="BXL27" s="25"/>
      <c r="BXM27" s="25"/>
      <c r="BXN27" s="25"/>
      <c r="BXO27" s="25"/>
      <c r="BXP27" s="25"/>
      <c r="BXQ27" s="25"/>
      <c r="BXR27" s="25"/>
      <c r="BXS27" s="25"/>
      <c r="BXT27" s="25"/>
      <c r="BXU27" s="25"/>
      <c r="BXV27" s="25"/>
      <c r="BXW27" s="25"/>
      <c r="BXX27" s="25"/>
      <c r="BXY27" s="25"/>
      <c r="BXZ27" s="25"/>
      <c r="BYA27" s="25"/>
      <c r="BYB27" s="25"/>
      <c r="BYC27" s="25"/>
      <c r="BYD27" s="25"/>
      <c r="BYE27" s="25"/>
      <c r="BYF27" s="25"/>
      <c r="BYG27" s="25"/>
      <c r="BYH27" s="25"/>
      <c r="BYI27" s="25"/>
      <c r="BYJ27" s="25"/>
      <c r="BYK27" s="25"/>
      <c r="BYL27" s="25"/>
      <c r="BYM27" s="25"/>
      <c r="BYN27" s="25"/>
      <c r="BYO27" s="25"/>
      <c r="BYP27" s="25"/>
      <c r="BYQ27" s="25"/>
      <c r="BYR27" s="25"/>
      <c r="BYS27" s="25"/>
      <c r="BYT27" s="25"/>
      <c r="BYU27" s="25"/>
      <c r="BYV27" s="25"/>
      <c r="BYW27" s="25"/>
      <c r="BYX27" s="25"/>
      <c r="BYY27" s="25"/>
      <c r="BYZ27" s="25"/>
      <c r="BZA27" s="25"/>
      <c r="BZB27" s="25"/>
      <c r="BZC27" s="25"/>
      <c r="BZD27" s="25"/>
      <c r="BZE27" s="25"/>
      <c r="BZF27" s="25"/>
      <c r="BZG27" s="25"/>
      <c r="BZH27" s="25"/>
      <c r="BZI27" s="25"/>
      <c r="BZJ27" s="25"/>
      <c r="BZK27" s="25"/>
      <c r="BZL27" s="25"/>
      <c r="BZM27" s="25"/>
      <c r="BZN27" s="25"/>
      <c r="BZO27" s="25"/>
      <c r="BZP27" s="25"/>
      <c r="BZQ27" s="25"/>
      <c r="BZR27" s="25"/>
      <c r="BZS27" s="25"/>
      <c r="BZT27" s="25"/>
      <c r="BZU27" s="25"/>
      <c r="BZV27" s="25"/>
      <c r="BZW27" s="25"/>
      <c r="BZX27" s="25"/>
      <c r="BZY27" s="25"/>
      <c r="BZZ27" s="25"/>
      <c r="CAA27" s="25"/>
      <c r="CAB27" s="25"/>
      <c r="CAC27" s="25"/>
      <c r="CAD27" s="25"/>
      <c r="CAE27" s="25"/>
      <c r="CAF27" s="25"/>
      <c r="CAG27" s="25"/>
      <c r="CAH27" s="25"/>
      <c r="CAI27" s="25"/>
      <c r="CAJ27" s="25"/>
      <c r="CAK27" s="25"/>
      <c r="CAL27" s="25"/>
      <c r="CAM27" s="25"/>
      <c r="CAN27" s="25"/>
      <c r="CAO27" s="25"/>
      <c r="CAP27" s="25"/>
      <c r="CAQ27" s="25"/>
      <c r="CAR27" s="25"/>
      <c r="CAS27" s="25"/>
      <c r="CAT27" s="25"/>
      <c r="CAU27" s="25"/>
      <c r="CAV27" s="25"/>
      <c r="CAW27" s="25"/>
      <c r="CAX27" s="25"/>
      <c r="CAY27" s="25"/>
      <c r="CAZ27" s="25"/>
      <c r="CBA27" s="25"/>
      <c r="CBB27" s="25"/>
      <c r="CBC27" s="25"/>
      <c r="CBD27" s="25"/>
      <c r="CBE27" s="25"/>
      <c r="CBF27" s="25"/>
      <c r="CBG27" s="25"/>
      <c r="CBH27" s="25"/>
      <c r="CBI27" s="25"/>
      <c r="CBJ27" s="25"/>
      <c r="CBK27" s="25"/>
      <c r="CBL27" s="25"/>
      <c r="CBM27" s="25"/>
      <c r="CBN27" s="25"/>
      <c r="CBO27" s="25"/>
      <c r="CBP27" s="25"/>
      <c r="CBQ27" s="25"/>
      <c r="CBR27" s="25"/>
      <c r="CBS27" s="25"/>
      <c r="CBT27" s="25"/>
      <c r="CBU27" s="25"/>
      <c r="CBV27" s="25"/>
      <c r="CBW27" s="25"/>
      <c r="CBX27" s="25"/>
      <c r="CBY27" s="25"/>
      <c r="CBZ27" s="25"/>
      <c r="CCA27" s="25"/>
      <c r="CCB27" s="25"/>
      <c r="CCC27" s="25"/>
      <c r="CCD27" s="25"/>
      <c r="CCE27" s="25"/>
      <c r="CCF27" s="25"/>
      <c r="CCG27" s="25"/>
      <c r="CCH27" s="25"/>
      <c r="CCI27" s="25"/>
      <c r="CCJ27" s="25"/>
      <c r="CCK27" s="25"/>
      <c r="CCL27" s="25"/>
      <c r="CCM27" s="25"/>
      <c r="CCN27" s="25"/>
      <c r="CCO27" s="25"/>
      <c r="CCP27" s="25"/>
      <c r="CCQ27" s="25"/>
      <c r="CCR27" s="25"/>
      <c r="CCS27" s="25"/>
      <c r="CCT27" s="25"/>
      <c r="CCU27" s="25"/>
      <c r="CCV27" s="25"/>
      <c r="CCW27" s="25"/>
      <c r="CCX27" s="25"/>
      <c r="CCY27" s="25"/>
      <c r="CCZ27" s="25"/>
      <c r="CDA27" s="25"/>
      <c r="CDB27" s="25"/>
      <c r="CDC27" s="25"/>
      <c r="CDD27" s="25"/>
      <c r="CDE27" s="25"/>
      <c r="CDF27" s="25"/>
      <c r="CDG27" s="25"/>
      <c r="CDH27" s="25"/>
      <c r="CDI27" s="25"/>
      <c r="CDJ27" s="25"/>
      <c r="CDK27" s="25"/>
      <c r="CDL27" s="25"/>
      <c r="CDM27" s="25"/>
      <c r="CDN27" s="25"/>
      <c r="CDO27" s="25"/>
      <c r="CDP27" s="25"/>
      <c r="CDQ27" s="25"/>
      <c r="CDR27" s="25"/>
      <c r="CDS27" s="25"/>
      <c r="CDT27" s="25"/>
      <c r="CDU27" s="25"/>
      <c r="CDV27" s="25"/>
      <c r="CDW27" s="25"/>
      <c r="CDX27" s="25"/>
      <c r="CDY27" s="25"/>
      <c r="CDZ27" s="25"/>
      <c r="CEA27" s="25"/>
      <c r="CEB27" s="25"/>
      <c r="CEC27" s="25"/>
      <c r="CED27" s="25"/>
      <c r="CEE27" s="25"/>
      <c r="CEF27" s="25"/>
      <c r="CEG27" s="25"/>
      <c r="CEH27" s="25"/>
      <c r="CEI27" s="25"/>
      <c r="CEJ27" s="25"/>
      <c r="CEK27" s="25"/>
      <c r="CEL27" s="25"/>
      <c r="CEM27" s="25"/>
      <c r="CEN27" s="25"/>
      <c r="CEO27" s="25"/>
      <c r="CEP27" s="25"/>
      <c r="CEQ27" s="25"/>
      <c r="CER27" s="25"/>
      <c r="CES27" s="25"/>
      <c r="CET27" s="25"/>
      <c r="CEU27" s="25"/>
      <c r="CEV27" s="25"/>
      <c r="CEW27" s="25"/>
      <c r="CEX27" s="25"/>
      <c r="CEY27" s="25"/>
      <c r="CEZ27" s="25"/>
      <c r="CFA27" s="25"/>
      <c r="CFB27" s="25"/>
      <c r="CFC27" s="25"/>
      <c r="CFD27" s="25"/>
      <c r="CFE27" s="25"/>
      <c r="CFF27" s="25"/>
      <c r="CFG27" s="25"/>
      <c r="CFH27" s="25"/>
      <c r="CFI27" s="25"/>
      <c r="CFJ27" s="25"/>
      <c r="CFK27" s="25"/>
      <c r="CFL27" s="25"/>
      <c r="CFM27" s="25"/>
      <c r="CFN27" s="25"/>
      <c r="CFO27" s="25"/>
      <c r="CFP27" s="25"/>
      <c r="CFQ27" s="25"/>
      <c r="CFR27" s="25"/>
      <c r="CFS27" s="25"/>
      <c r="CFT27" s="25"/>
      <c r="CFU27" s="25"/>
      <c r="CFV27" s="25"/>
      <c r="CFW27" s="25"/>
      <c r="CFX27" s="25"/>
      <c r="CFY27" s="25"/>
      <c r="CFZ27" s="25"/>
      <c r="CGA27" s="25"/>
      <c r="CGB27" s="25"/>
      <c r="CGC27" s="25"/>
      <c r="CGD27" s="25"/>
      <c r="CGE27" s="25"/>
      <c r="CGF27" s="25"/>
      <c r="CGG27" s="25"/>
      <c r="CGH27" s="25"/>
      <c r="CGI27" s="25"/>
      <c r="CGJ27" s="25"/>
      <c r="CGK27" s="25"/>
      <c r="CGL27" s="25"/>
      <c r="CGM27" s="25"/>
      <c r="CGN27" s="25"/>
      <c r="CGO27" s="25"/>
      <c r="CGP27" s="25"/>
      <c r="CGQ27" s="25"/>
      <c r="CGR27" s="25"/>
      <c r="CGS27" s="25"/>
      <c r="CGT27" s="25"/>
      <c r="CGU27" s="25"/>
      <c r="CGV27" s="25"/>
      <c r="CGW27" s="25"/>
      <c r="CGX27" s="25"/>
      <c r="CGY27" s="25"/>
      <c r="CGZ27" s="25"/>
      <c r="CHA27" s="25"/>
      <c r="CHB27" s="25"/>
      <c r="CHC27" s="25"/>
      <c r="CHD27" s="25"/>
      <c r="CHE27" s="25"/>
      <c r="CHF27" s="25"/>
      <c r="CHG27" s="25"/>
      <c r="CHH27" s="25"/>
      <c r="CHI27" s="25"/>
      <c r="CHJ27" s="25"/>
      <c r="CHK27" s="25"/>
      <c r="CHL27" s="25"/>
      <c r="CHM27" s="25"/>
      <c r="CHN27" s="25"/>
      <c r="CHO27" s="25"/>
      <c r="CHP27" s="25"/>
      <c r="CHQ27" s="25"/>
      <c r="CHR27" s="25"/>
      <c r="CHS27" s="25"/>
      <c r="CHT27" s="25"/>
      <c r="CHU27" s="25"/>
      <c r="CHV27" s="25"/>
      <c r="CHW27" s="25"/>
      <c r="CHX27" s="25"/>
      <c r="CHY27" s="25"/>
      <c r="CHZ27" s="25"/>
      <c r="CIA27" s="25"/>
      <c r="CIB27" s="25"/>
      <c r="CIC27" s="25"/>
      <c r="CID27" s="25"/>
      <c r="CIE27" s="25"/>
      <c r="CIF27" s="25"/>
      <c r="CIG27" s="25"/>
      <c r="CIH27" s="25"/>
      <c r="CII27" s="25"/>
      <c r="CIJ27" s="25"/>
      <c r="CIK27" s="25"/>
      <c r="CIL27" s="25"/>
      <c r="CIM27" s="25"/>
      <c r="CIN27" s="25"/>
      <c r="CIO27" s="25"/>
      <c r="CIP27" s="25"/>
      <c r="CIQ27" s="25"/>
      <c r="CIR27" s="25"/>
      <c r="CIS27" s="25"/>
      <c r="CIT27" s="25"/>
      <c r="CIU27" s="25"/>
      <c r="CIV27" s="25"/>
      <c r="CIW27" s="25"/>
      <c r="CIX27" s="25"/>
      <c r="CIY27" s="25"/>
      <c r="CIZ27" s="25"/>
      <c r="CJA27" s="25"/>
      <c r="CJB27" s="25"/>
      <c r="CJC27" s="25"/>
      <c r="CJD27" s="25"/>
      <c r="CJE27" s="25"/>
      <c r="CJF27" s="25"/>
      <c r="CJG27" s="25"/>
      <c r="CJH27" s="25"/>
      <c r="CJI27" s="25"/>
      <c r="CJJ27" s="25"/>
      <c r="CJK27" s="25"/>
      <c r="CJL27" s="25"/>
      <c r="CJM27" s="25"/>
      <c r="CJN27" s="25"/>
      <c r="CJO27" s="25"/>
      <c r="CJP27" s="25"/>
      <c r="CJQ27" s="25"/>
      <c r="CJR27" s="25"/>
      <c r="CJS27" s="25"/>
      <c r="CJT27" s="25"/>
      <c r="CJU27" s="25"/>
      <c r="CJV27" s="25"/>
      <c r="CJW27" s="25"/>
      <c r="CJX27" s="25"/>
      <c r="CJY27" s="25"/>
      <c r="CJZ27" s="25"/>
      <c r="CKA27" s="25"/>
      <c r="CKB27" s="25"/>
      <c r="CKC27" s="25"/>
      <c r="CKD27" s="25"/>
      <c r="CKE27" s="25"/>
      <c r="CKF27" s="25"/>
      <c r="CKG27" s="25"/>
      <c r="CKH27" s="25"/>
      <c r="CKI27" s="25"/>
      <c r="CKJ27" s="25"/>
      <c r="CKK27" s="25"/>
      <c r="CKL27" s="25"/>
      <c r="CKM27" s="25"/>
      <c r="CKN27" s="25"/>
      <c r="CKO27" s="25"/>
      <c r="CKP27" s="25"/>
      <c r="CKQ27" s="25"/>
      <c r="CKR27" s="25"/>
      <c r="CKS27" s="25"/>
      <c r="CKT27" s="25"/>
      <c r="CKU27" s="25"/>
      <c r="CKV27" s="25"/>
      <c r="CKW27" s="25"/>
      <c r="CKX27" s="25"/>
      <c r="CKY27" s="25"/>
      <c r="CKZ27" s="25"/>
      <c r="CLA27" s="25"/>
      <c r="CLB27" s="25"/>
      <c r="CLC27" s="25"/>
      <c r="CLD27" s="25"/>
      <c r="CLE27" s="25"/>
      <c r="CLF27" s="25"/>
      <c r="CLG27" s="25"/>
      <c r="CLH27" s="25"/>
      <c r="CLI27" s="25"/>
      <c r="CLJ27" s="25"/>
      <c r="CLK27" s="25"/>
      <c r="CLL27" s="25"/>
      <c r="CLM27" s="25"/>
      <c r="CLN27" s="25"/>
      <c r="CLO27" s="25"/>
      <c r="CLP27" s="25"/>
      <c r="CLQ27" s="25"/>
      <c r="CLR27" s="25"/>
      <c r="CLS27" s="25"/>
      <c r="CLT27" s="25"/>
      <c r="CLU27" s="25"/>
      <c r="CLV27" s="25"/>
      <c r="CLW27" s="25"/>
      <c r="CLX27" s="25"/>
      <c r="CLY27" s="25"/>
      <c r="CLZ27" s="25"/>
      <c r="CMA27" s="25"/>
      <c r="CMB27" s="25"/>
      <c r="CMC27" s="25"/>
      <c r="CMD27" s="25"/>
      <c r="CME27" s="25"/>
      <c r="CMF27" s="25"/>
      <c r="CMG27" s="25"/>
      <c r="CMH27" s="25"/>
      <c r="CMI27" s="25"/>
      <c r="CMJ27" s="25"/>
      <c r="CMK27" s="25"/>
      <c r="CML27" s="25"/>
      <c r="CMM27" s="25"/>
      <c r="CMN27" s="25"/>
      <c r="CMO27" s="25"/>
      <c r="CMP27" s="25"/>
      <c r="CMQ27" s="25"/>
      <c r="CMR27" s="25"/>
      <c r="CMS27" s="25"/>
      <c r="CMT27" s="25"/>
      <c r="CMU27" s="25"/>
      <c r="CMV27" s="25"/>
      <c r="CMW27" s="25"/>
      <c r="CMX27" s="25"/>
      <c r="CMY27" s="25"/>
      <c r="CMZ27" s="25"/>
      <c r="CNA27" s="25"/>
      <c r="CNB27" s="25"/>
      <c r="CNC27" s="25"/>
      <c r="CND27" s="25"/>
      <c r="CNE27" s="25"/>
      <c r="CNF27" s="25"/>
      <c r="CNG27" s="25"/>
      <c r="CNH27" s="25"/>
      <c r="CNI27" s="25"/>
      <c r="CNJ27" s="25"/>
      <c r="CNK27" s="25"/>
      <c r="CNL27" s="25"/>
      <c r="CNM27" s="25"/>
      <c r="CNN27" s="25"/>
      <c r="CNO27" s="25"/>
      <c r="CNP27" s="25"/>
      <c r="CNQ27" s="25"/>
      <c r="CNR27" s="25"/>
      <c r="CNS27" s="25"/>
      <c r="CNT27" s="25"/>
      <c r="CNU27" s="25"/>
      <c r="CNV27" s="25"/>
      <c r="CNW27" s="25"/>
      <c r="CNX27" s="25"/>
      <c r="CNY27" s="25"/>
      <c r="CNZ27" s="25"/>
      <c r="COA27" s="25"/>
      <c r="COB27" s="25"/>
      <c r="COC27" s="25"/>
      <c r="COD27" s="25"/>
      <c r="COE27" s="25"/>
      <c r="COF27" s="25"/>
      <c r="COG27" s="25"/>
      <c r="COH27" s="25"/>
      <c r="COI27" s="25"/>
      <c r="COJ27" s="25"/>
      <c r="COK27" s="25"/>
      <c r="COL27" s="25"/>
      <c r="COM27" s="25"/>
      <c r="CON27" s="25"/>
      <c r="COO27" s="25"/>
      <c r="COP27" s="25"/>
      <c r="COQ27" s="25"/>
      <c r="COR27" s="25"/>
      <c r="COS27" s="25"/>
      <c r="COT27" s="25"/>
      <c r="COU27" s="25"/>
      <c r="COV27" s="25"/>
      <c r="COW27" s="25"/>
      <c r="COX27" s="25"/>
      <c r="COY27" s="25"/>
      <c r="COZ27" s="25"/>
      <c r="CPA27" s="25"/>
      <c r="CPB27" s="25"/>
      <c r="CPC27" s="25"/>
      <c r="CPD27" s="25"/>
      <c r="CPE27" s="25"/>
      <c r="CPF27" s="25"/>
      <c r="CPG27" s="25"/>
      <c r="CPH27" s="25"/>
      <c r="CPI27" s="25"/>
      <c r="CPJ27" s="25"/>
      <c r="CPK27" s="25"/>
      <c r="CPL27" s="25"/>
      <c r="CPM27" s="25"/>
      <c r="CPN27" s="25"/>
      <c r="CPO27" s="25"/>
      <c r="CPP27" s="25"/>
      <c r="CPQ27" s="25"/>
      <c r="CPR27" s="25"/>
      <c r="CPS27" s="25"/>
      <c r="CPT27" s="25"/>
      <c r="CPU27" s="25"/>
      <c r="CPV27" s="25"/>
      <c r="CPW27" s="25"/>
      <c r="CPX27" s="25"/>
      <c r="CPY27" s="25"/>
      <c r="CPZ27" s="25"/>
      <c r="CQA27" s="25"/>
      <c r="CQB27" s="25"/>
      <c r="CQC27" s="25"/>
      <c r="CQD27" s="25"/>
      <c r="CQE27" s="25"/>
      <c r="CQF27" s="25"/>
      <c r="CQG27" s="25"/>
      <c r="CQH27" s="25"/>
      <c r="CQI27" s="25"/>
      <c r="CQJ27" s="25"/>
      <c r="CQK27" s="25"/>
      <c r="CQL27" s="25"/>
      <c r="CQM27" s="25"/>
      <c r="CQN27" s="25"/>
      <c r="CQO27" s="25"/>
      <c r="CQP27" s="25"/>
      <c r="CQQ27" s="25"/>
      <c r="CQR27" s="25"/>
      <c r="CQS27" s="25"/>
      <c r="CQT27" s="25"/>
      <c r="CQU27" s="25"/>
      <c r="CQV27" s="25"/>
      <c r="CQW27" s="25"/>
      <c r="CQX27" s="25"/>
      <c r="CQY27" s="25"/>
      <c r="CQZ27" s="25"/>
      <c r="CRA27" s="25"/>
      <c r="CRB27" s="25"/>
      <c r="CRC27" s="25"/>
      <c r="CRD27" s="25"/>
      <c r="CRE27" s="25"/>
      <c r="CRF27" s="25"/>
      <c r="CRG27" s="25"/>
      <c r="CRH27" s="25"/>
      <c r="CRI27" s="25"/>
      <c r="CRJ27" s="25"/>
      <c r="CRK27" s="25"/>
      <c r="CRL27" s="25"/>
      <c r="CRM27" s="25"/>
      <c r="CRN27" s="25"/>
      <c r="CRO27" s="25"/>
      <c r="CRP27" s="25"/>
      <c r="CRQ27" s="25"/>
      <c r="CRR27" s="25"/>
      <c r="CRS27" s="25"/>
      <c r="CRT27" s="25"/>
      <c r="CRU27" s="25"/>
      <c r="CRV27" s="25"/>
      <c r="CRW27" s="25"/>
      <c r="CRX27" s="25"/>
      <c r="CRY27" s="25"/>
      <c r="CRZ27" s="25"/>
      <c r="CSA27" s="25"/>
      <c r="CSB27" s="25"/>
      <c r="CSC27" s="25"/>
      <c r="CSD27" s="25"/>
      <c r="CSE27" s="25"/>
      <c r="CSF27" s="25"/>
      <c r="CSG27" s="25"/>
      <c r="CSH27" s="25"/>
      <c r="CSI27" s="25"/>
      <c r="CSJ27" s="25"/>
      <c r="CSK27" s="25"/>
      <c r="CSL27" s="25"/>
      <c r="CSM27" s="25"/>
      <c r="CSN27" s="25"/>
      <c r="CSO27" s="25"/>
      <c r="CSP27" s="25"/>
      <c r="CSQ27" s="25"/>
      <c r="CSR27" s="25"/>
      <c r="CSS27" s="25"/>
      <c r="CST27" s="25"/>
      <c r="CSU27" s="25"/>
      <c r="CSV27" s="25"/>
      <c r="CSW27" s="25"/>
      <c r="CSX27" s="25"/>
      <c r="CSY27" s="25"/>
      <c r="CSZ27" s="25"/>
      <c r="CTA27" s="25"/>
      <c r="CTB27" s="25"/>
      <c r="CTC27" s="25"/>
      <c r="CTD27" s="25"/>
      <c r="CTE27" s="25"/>
      <c r="CTF27" s="25"/>
      <c r="CTG27" s="25"/>
      <c r="CTH27" s="25"/>
      <c r="CTI27" s="25"/>
      <c r="CTJ27" s="25"/>
      <c r="CTK27" s="25"/>
      <c r="CTL27" s="25"/>
      <c r="CTM27" s="25"/>
      <c r="CTN27" s="25"/>
      <c r="CTO27" s="25"/>
      <c r="CTP27" s="25"/>
      <c r="CTQ27" s="25"/>
      <c r="CTR27" s="25"/>
      <c r="CTS27" s="25"/>
      <c r="CTT27" s="25"/>
      <c r="CTU27" s="25"/>
      <c r="CTV27" s="25"/>
      <c r="CTW27" s="25"/>
      <c r="CTX27" s="25"/>
      <c r="CTY27" s="25"/>
      <c r="CTZ27" s="25"/>
      <c r="CUA27" s="25"/>
      <c r="CUB27" s="25"/>
      <c r="CUC27" s="25"/>
      <c r="CUD27" s="25"/>
      <c r="CUE27" s="25"/>
      <c r="CUF27" s="25"/>
      <c r="CUG27" s="25"/>
      <c r="CUH27" s="25"/>
      <c r="CUI27" s="25"/>
      <c r="CUJ27" s="25"/>
      <c r="CUK27" s="25"/>
      <c r="CUL27" s="25"/>
      <c r="CUM27" s="25"/>
      <c r="CUN27" s="25"/>
      <c r="CUO27" s="25"/>
      <c r="CUP27" s="25"/>
      <c r="CUQ27" s="25"/>
      <c r="CUR27" s="25"/>
      <c r="CUS27" s="25"/>
      <c r="CUT27" s="25"/>
      <c r="CUU27" s="25"/>
      <c r="CUV27" s="25"/>
      <c r="CUW27" s="25"/>
      <c r="CUX27" s="25"/>
      <c r="CUY27" s="25"/>
      <c r="CUZ27" s="25"/>
      <c r="CVA27" s="25"/>
      <c r="CVB27" s="25"/>
      <c r="CVC27" s="25"/>
      <c r="CVD27" s="25"/>
      <c r="CVE27" s="25"/>
      <c r="CVF27" s="25"/>
      <c r="CVG27" s="25"/>
      <c r="CVH27" s="25"/>
      <c r="CVI27" s="25"/>
      <c r="CVJ27" s="25"/>
      <c r="CVK27" s="25"/>
      <c r="CVL27" s="25"/>
      <c r="CVM27" s="25"/>
      <c r="CVN27" s="25"/>
      <c r="CVO27" s="25"/>
      <c r="CVP27" s="25"/>
      <c r="CVQ27" s="25"/>
      <c r="CVR27" s="25"/>
      <c r="CVS27" s="25"/>
      <c r="CVT27" s="25"/>
      <c r="CVU27" s="25"/>
      <c r="CVV27" s="25"/>
      <c r="CVW27" s="25"/>
      <c r="CVX27" s="25"/>
      <c r="CVY27" s="25"/>
      <c r="CVZ27" s="25"/>
      <c r="CWA27" s="25"/>
      <c r="CWB27" s="25"/>
      <c r="CWC27" s="25"/>
      <c r="CWD27" s="25"/>
      <c r="CWE27" s="25"/>
      <c r="CWF27" s="25"/>
      <c r="CWG27" s="25"/>
      <c r="CWH27" s="25"/>
      <c r="CWI27" s="25"/>
      <c r="CWJ27" s="25"/>
      <c r="CWK27" s="25"/>
      <c r="CWL27" s="25"/>
      <c r="CWM27" s="25"/>
      <c r="CWN27" s="25"/>
      <c r="CWO27" s="25"/>
      <c r="CWP27" s="25"/>
      <c r="CWQ27" s="25"/>
      <c r="CWR27" s="25"/>
      <c r="CWS27" s="25"/>
      <c r="CWT27" s="25"/>
      <c r="CWU27" s="25"/>
      <c r="CWV27" s="25"/>
      <c r="CWW27" s="25"/>
      <c r="CWX27" s="25"/>
      <c r="CWY27" s="25"/>
      <c r="CWZ27" s="25"/>
      <c r="CXA27" s="25"/>
      <c r="CXB27" s="25"/>
      <c r="CXC27" s="25"/>
      <c r="CXD27" s="25"/>
      <c r="CXE27" s="25"/>
      <c r="CXF27" s="25"/>
      <c r="CXG27" s="25"/>
      <c r="CXH27" s="25"/>
      <c r="CXI27" s="25"/>
      <c r="CXJ27" s="25"/>
      <c r="CXK27" s="25"/>
      <c r="CXL27" s="25"/>
      <c r="CXM27" s="25"/>
      <c r="CXN27" s="25"/>
      <c r="CXO27" s="25"/>
      <c r="CXP27" s="25"/>
      <c r="CXQ27" s="25"/>
      <c r="CXR27" s="25"/>
      <c r="CXS27" s="25"/>
      <c r="CXT27" s="25"/>
      <c r="CXU27" s="25"/>
      <c r="CXV27" s="25"/>
      <c r="CXW27" s="25"/>
      <c r="CXX27" s="25"/>
      <c r="CXY27" s="25"/>
      <c r="CXZ27" s="25"/>
      <c r="CYA27" s="25"/>
      <c r="CYB27" s="25"/>
      <c r="CYC27" s="25"/>
      <c r="CYD27" s="25"/>
      <c r="CYE27" s="25"/>
      <c r="CYF27" s="25"/>
      <c r="CYG27" s="25"/>
      <c r="CYH27" s="25"/>
      <c r="CYI27" s="25"/>
      <c r="CYJ27" s="25"/>
      <c r="CYK27" s="25"/>
      <c r="CYL27" s="25"/>
      <c r="CYM27" s="25"/>
      <c r="CYN27" s="25"/>
      <c r="CYO27" s="25"/>
      <c r="CYP27" s="25"/>
      <c r="CYQ27" s="25"/>
      <c r="CYR27" s="25"/>
      <c r="CYS27" s="25"/>
      <c r="CYT27" s="25"/>
      <c r="CYU27" s="25"/>
      <c r="CYV27" s="25"/>
      <c r="CYW27" s="25"/>
      <c r="CYX27" s="25"/>
      <c r="CYY27" s="25"/>
      <c r="CYZ27" s="25"/>
      <c r="CZA27" s="25"/>
      <c r="CZB27" s="25"/>
      <c r="CZC27" s="25"/>
      <c r="CZD27" s="25"/>
      <c r="CZE27" s="25"/>
      <c r="CZF27" s="25"/>
      <c r="CZG27" s="25"/>
      <c r="CZH27" s="25"/>
      <c r="CZI27" s="25"/>
      <c r="CZJ27" s="25"/>
      <c r="CZK27" s="25"/>
      <c r="CZL27" s="25"/>
      <c r="CZM27" s="25"/>
      <c r="CZN27" s="25"/>
      <c r="CZO27" s="25"/>
      <c r="CZP27" s="25"/>
      <c r="CZQ27" s="25"/>
      <c r="CZR27" s="25"/>
      <c r="CZS27" s="25"/>
      <c r="CZT27" s="25"/>
      <c r="CZU27" s="25"/>
      <c r="CZV27" s="25"/>
      <c r="CZW27" s="25"/>
      <c r="CZX27" s="25"/>
      <c r="CZY27" s="25"/>
      <c r="CZZ27" s="25"/>
      <c r="DAA27" s="25"/>
      <c r="DAB27" s="25"/>
      <c r="DAC27" s="25"/>
      <c r="DAD27" s="25"/>
      <c r="DAE27" s="25"/>
      <c r="DAF27" s="25"/>
      <c r="DAG27" s="25"/>
      <c r="DAH27" s="25"/>
      <c r="DAI27" s="25"/>
      <c r="DAJ27" s="25"/>
      <c r="DAK27" s="25"/>
      <c r="DAL27" s="25"/>
      <c r="DAM27" s="25"/>
      <c r="DAN27" s="25"/>
      <c r="DAO27" s="25"/>
      <c r="DAP27" s="25"/>
      <c r="DAQ27" s="25"/>
      <c r="DAR27" s="25"/>
      <c r="DAS27" s="25"/>
      <c r="DAT27" s="25"/>
      <c r="DAU27" s="25"/>
      <c r="DAV27" s="25"/>
      <c r="DAW27" s="25"/>
      <c r="DAX27" s="25"/>
      <c r="DAY27" s="25"/>
      <c r="DAZ27" s="25"/>
      <c r="DBA27" s="25"/>
      <c r="DBB27" s="25"/>
      <c r="DBC27" s="25"/>
      <c r="DBD27" s="25"/>
      <c r="DBE27" s="25"/>
      <c r="DBF27" s="25"/>
      <c r="DBG27" s="25"/>
      <c r="DBH27" s="25"/>
      <c r="DBI27" s="25"/>
      <c r="DBJ27" s="25"/>
      <c r="DBK27" s="25"/>
      <c r="DBL27" s="25"/>
      <c r="DBM27" s="25"/>
      <c r="DBN27" s="25"/>
      <c r="DBO27" s="25"/>
      <c r="DBP27" s="25"/>
      <c r="DBQ27" s="25"/>
      <c r="DBR27" s="25"/>
      <c r="DBS27" s="25"/>
      <c r="DBT27" s="25"/>
      <c r="DBU27" s="25"/>
      <c r="DBV27" s="25"/>
      <c r="DBW27" s="25"/>
      <c r="DBX27" s="25"/>
      <c r="DBY27" s="25"/>
      <c r="DBZ27" s="25"/>
      <c r="DCA27" s="25"/>
      <c r="DCB27" s="25"/>
      <c r="DCC27" s="25"/>
      <c r="DCD27" s="25"/>
      <c r="DCE27" s="25"/>
      <c r="DCF27" s="25"/>
      <c r="DCG27" s="25"/>
      <c r="DCH27" s="25"/>
      <c r="DCI27" s="25"/>
      <c r="DCJ27" s="25"/>
      <c r="DCK27" s="25"/>
      <c r="DCL27" s="25"/>
      <c r="DCM27" s="25"/>
      <c r="DCN27" s="25"/>
      <c r="DCO27" s="25"/>
      <c r="DCP27" s="25"/>
      <c r="DCQ27" s="25"/>
      <c r="DCR27" s="25"/>
      <c r="DCS27" s="25"/>
      <c r="DCT27" s="25"/>
      <c r="DCU27" s="25"/>
      <c r="DCV27" s="25"/>
      <c r="DCW27" s="25"/>
      <c r="DCX27" s="25"/>
      <c r="DCY27" s="25"/>
      <c r="DCZ27" s="25"/>
      <c r="DDA27" s="25"/>
      <c r="DDB27" s="25"/>
      <c r="DDC27" s="25"/>
      <c r="DDD27" s="25"/>
      <c r="DDE27" s="25"/>
      <c r="DDF27" s="25"/>
      <c r="DDG27" s="25"/>
      <c r="DDH27" s="25"/>
      <c r="DDI27" s="25"/>
      <c r="DDJ27" s="25"/>
      <c r="DDK27" s="25"/>
      <c r="DDL27" s="25"/>
      <c r="DDM27" s="25"/>
      <c r="DDN27" s="25"/>
      <c r="DDO27" s="25"/>
      <c r="DDP27" s="25"/>
      <c r="DDQ27" s="25"/>
      <c r="DDR27" s="25"/>
      <c r="DDS27" s="25"/>
      <c r="DDT27" s="25"/>
      <c r="DDU27" s="25"/>
      <c r="DDV27" s="25"/>
      <c r="DDW27" s="25"/>
      <c r="DDX27" s="25"/>
      <c r="DDY27" s="25"/>
      <c r="DDZ27" s="25"/>
      <c r="DEA27" s="25"/>
      <c r="DEB27" s="25"/>
      <c r="DEC27" s="25"/>
      <c r="DED27" s="25"/>
      <c r="DEE27" s="25"/>
      <c r="DEF27" s="25"/>
      <c r="DEG27" s="25"/>
      <c r="DEH27" s="25"/>
      <c r="DEI27" s="25"/>
      <c r="DEJ27" s="25"/>
      <c r="DEK27" s="25"/>
      <c r="DEL27" s="25"/>
      <c r="DEM27" s="25"/>
      <c r="DEN27" s="25"/>
      <c r="DEO27" s="25"/>
      <c r="DEP27" s="25"/>
      <c r="DEQ27" s="25"/>
      <c r="DER27" s="25"/>
      <c r="DES27" s="25"/>
      <c r="DET27" s="25"/>
      <c r="DEU27" s="25"/>
      <c r="DEV27" s="25"/>
      <c r="DEW27" s="25"/>
      <c r="DEX27" s="25"/>
      <c r="DEY27" s="25"/>
      <c r="DEZ27" s="25"/>
      <c r="DFA27" s="25"/>
      <c r="DFB27" s="25"/>
      <c r="DFC27" s="25"/>
      <c r="DFD27" s="25"/>
      <c r="DFE27" s="25"/>
      <c r="DFF27" s="25"/>
      <c r="DFG27" s="25"/>
      <c r="DFH27" s="25"/>
      <c r="DFI27" s="25"/>
      <c r="DFJ27" s="25"/>
      <c r="DFK27" s="25"/>
      <c r="DFL27" s="25"/>
      <c r="DFM27" s="25"/>
      <c r="DFN27" s="25"/>
      <c r="DFO27" s="25"/>
      <c r="DFP27" s="25"/>
      <c r="DFQ27" s="25"/>
      <c r="DFR27" s="25"/>
      <c r="DFS27" s="25"/>
      <c r="DFT27" s="25"/>
      <c r="DFU27" s="25"/>
      <c r="DFV27" s="25"/>
      <c r="DFW27" s="25"/>
      <c r="DFX27" s="25"/>
      <c r="DFY27" s="25"/>
      <c r="DFZ27" s="25"/>
      <c r="DGA27" s="25"/>
      <c r="DGB27" s="25"/>
      <c r="DGC27" s="25"/>
      <c r="DGD27" s="25"/>
      <c r="DGE27" s="25"/>
      <c r="DGF27" s="25"/>
      <c r="DGG27" s="25"/>
      <c r="DGH27" s="25"/>
      <c r="DGI27" s="25"/>
      <c r="DGJ27" s="25"/>
      <c r="DGK27" s="25"/>
      <c r="DGL27" s="25"/>
      <c r="DGM27" s="25"/>
      <c r="DGN27" s="25"/>
      <c r="DGO27" s="25"/>
      <c r="DGP27" s="25"/>
      <c r="DGQ27" s="25"/>
      <c r="DGR27" s="25"/>
      <c r="DGS27" s="25"/>
      <c r="DGT27" s="25"/>
      <c r="DGU27" s="25"/>
      <c r="DGV27" s="25"/>
      <c r="DGW27" s="25"/>
      <c r="DGX27" s="25"/>
      <c r="DGY27" s="25"/>
      <c r="DGZ27" s="25"/>
      <c r="DHA27" s="25"/>
      <c r="DHB27" s="25"/>
      <c r="DHC27" s="25"/>
      <c r="DHD27" s="25"/>
      <c r="DHE27" s="25"/>
      <c r="DHF27" s="25"/>
      <c r="DHG27" s="25"/>
      <c r="DHH27" s="25"/>
      <c r="DHI27" s="25"/>
      <c r="DHJ27" s="25"/>
      <c r="DHK27" s="25"/>
      <c r="DHL27" s="25"/>
      <c r="DHM27" s="25"/>
      <c r="DHN27" s="25"/>
      <c r="DHO27" s="25"/>
      <c r="DHP27" s="25"/>
      <c r="DHQ27" s="25"/>
      <c r="DHR27" s="25"/>
      <c r="DHS27" s="25"/>
      <c r="DHT27" s="25"/>
      <c r="DHU27" s="25"/>
      <c r="DHV27" s="25"/>
      <c r="DHW27" s="25"/>
      <c r="DHX27" s="25"/>
      <c r="DHY27" s="25"/>
      <c r="DHZ27" s="25"/>
      <c r="DIA27" s="25"/>
      <c r="DIB27" s="25"/>
      <c r="DIC27" s="25"/>
      <c r="DID27" s="25"/>
      <c r="DIE27" s="25"/>
      <c r="DIF27" s="25"/>
      <c r="DIG27" s="25"/>
      <c r="DIH27" s="25"/>
      <c r="DII27" s="25"/>
      <c r="DIJ27" s="25"/>
      <c r="DIK27" s="25"/>
      <c r="DIL27" s="25"/>
      <c r="DIM27" s="25"/>
      <c r="DIN27" s="25"/>
      <c r="DIO27" s="25"/>
      <c r="DIP27" s="25"/>
      <c r="DIQ27" s="25"/>
      <c r="DIR27" s="25"/>
      <c r="DIS27" s="25"/>
      <c r="DIT27" s="25"/>
      <c r="DIU27" s="25"/>
      <c r="DIV27" s="25"/>
      <c r="DIW27" s="25"/>
      <c r="DIX27" s="25"/>
      <c r="DIY27" s="25"/>
      <c r="DIZ27" s="25"/>
      <c r="DJA27" s="25"/>
      <c r="DJB27" s="25"/>
      <c r="DJC27" s="25"/>
      <c r="DJD27" s="25"/>
      <c r="DJE27" s="25"/>
      <c r="DJF27" s="25"/>
      <c r="DJG27" s="25"/>
      <c r="DJH27" s="25"/>
      <c r="DJI27" s="25"/>
      <c r="DJJ27" s="25"/>
      <c r="DJK27" s="25"/>
      <c r="DJL27" s="25"/>
      <c r="DJM27" s="25"/>
      <c r="DJN27" s="25"/>
      <c r="DJO27" s="25"/>
      <c r="DJP27" s="25"/>
      <c r="DJQ27" s="25"/>
      <c r="DJR27" s="25"/>
      <c r="DJS27" s="25"/>
      <c r="DJT27" s="25"/>
      <c r="DJU27" s="25"/>
      <c r="DJV27" s="25"/>
      <c r="DJW27" s="25"/>
      <c r="DJX27" s="25"/>
      <c r="DJY27" s="25"/>
      <c r="DJZ27" s="25"/>
      <c r="DKA27" s="25"/>
      <c r="DKB27" s="25"/>
      <c r="DKC27" s="25"/>
      <c r="DKD27" s="25"/>
      <c r="DKE27" s="25"/>
      <c r="DKF27" s="25"/>
      <c r="DKG27" s="25"/>
      <c r="DKH27" s="25"/>
      <c r="DKI27" s="25"/>
      <c r="DKJ27" s="25"/>
      <c r="DKK27" s="25"/>
      <c r="DKL27" s="25"/>
      <c r="DKM27" s="25"/>
      <c r="DKN27" s="25"/>
      <c r="DKO27" s="25"/>
      <c r="DKP27" s="25"/>
      <c r="DKQ27" s="25"/>
      <c r="DKR27" s="25"/>
      <c r="DKS27" s="25"/>
      <c r="DKT27" s="25"/>
      <c r="DKU27" s="25"/>
      <c r="DKV27" s="25"/>
      <c r="DKW27" s="25"/>
      <c r="DKX27" s="25"/>
      <c r="DKY27" s="25"/>
      <c r="DKZ27" s="25"/>
      <c r="DLA27" s="25"/>
      <c r="DLB27" s="25"/>
      <c r="DLC27" s="25"/>
      <c r="DLD27" s="25"/>
      <c r="DLE27" s="25"/>
      <c r="DLF27" s="25"/>
      <c r="DLG27" s="25"/>
      <c r="DLH27" s="25"/>
      <c r="DLI27" s="25"/>
      <c r="DLJ27" s="25"/>
      <c r="DLK27" s="25"/>
      <c r="DLL27" s="25"/>
      <c r="DLM27" s="25"/>
      <c r="DLN27" s="25"/>
      <c r="DLO27" s="25"/>
      <c r="DLP27" s="25"/>
      <c r="DLQ27" s="25"/>
      <c r="DLR27" s="25"/>
      <c r="DLS27" s="25"/>
      <c r="DLT27" s="25"/>
      <c r="DLU27" s="25"/>
      <c r="DLV27" s="25"/>
      <c r="DLW27" s="25"/>
      <c r="DLX27" s="25"/>
      <c r="DLY27" s="25"/>
      <c r="DLZ27" s="25"/>
      <c r="DMA27" s="25"/>
      <c r="DMB27" s="25"/>
      <c r="DMC27" s="25"/>
      <c r="DMD27" s="25"/>
      <c r="DME27" s="25"/>
      <c r="DMF27" s="25"/>
      <c r="DMG27" s="25"/>
      <c r="DMH27" s="25"/>
      <c r="DMI27" s="25"/>
      <c r="DMJ27" s="25"/>
      <c r="DMK27" s="25"/>
      <c r="DML27" s="25"/>
      <c r="DMM27" s="25"/>
      <c r="DMN27" s="25"/>
      <c r="DMO27" s="25"/>
      <c r="DMP27" s="25"/>
      <c r="DMQ27" s="25"/>
      <c r="DMR27" s="25"/>
      <c r="DMS27" s="25"/>
      <c r="DMT27" s="25"/>
      <c r="DMU27" s="25"/>
      <c r="DMV27" s="25"/>
      <c r="DMW27" s="25"/>
      <c r="DMX27" s="25"/>
      <c r="DMY27" s="25"/>
      <c r="DMZ27" s="25"/>
      <c r="DNA27" s="25"/>
      <c r="DNB27" s="25"/>
      <c r="DNC27" s="25"/>
      <c r="DND27" s="25"/>
      <c r="DNE27" s="25"/>
      <c r="DNF27" s="25"/>
      <c r="DNG27" s="25"/>
      <c r="DNH27" s="25"/>
      <c r="DNI27" s="25"/>
      <c r="DNJ27" s="25"/>
      <c r="DNK27" s="25"/>
      <c r="DNL27" s="25"/>
      <c r="DNM27" s="25"/>
      <c r="DNN27" s="25"/>
      <c r="DNO27" s="25"/>
      <c r="DNP27" s="25"/>
      <c r="DNQ27" s="25"/>
      <c r="DNR27" s="25"/>
      <c r="DNS27" s="25"/>
      <c r="DNT27" s="25"/>
      <c r="DNU27" s="25"/>
      <c r="DNV27" s="25"/>
      <c r="DNW27" s="25"/>
      <c r="DNX27" s="25"/>
      <c r="DNY27" s="25"/>
      <c r="DNZ27" s="25"/>
      <c r="DOA27" s="25"/>
      <c r="DOB27" s="25"/>
      <c r="DOC27" s="25"/>
      <c r="DOD27" s="25"/>
      <c r="DOE27" s="25"/>
      <c r="DOF27" s="25"/>
      <c r="DOG27" s="25"/>
      <c r="DOH27" s="25"/>
      <c r="DOI27" s="25"/>
      <c r="DOJ27" s="25"/>
      <c r="DOK27" s="25"/>
      <c r="DOL27" s="25"/>
      <c r="DOM27" s="25"/>
      <c r="DON27" s="25"/>
      <c r="DOO27" s="25"/>
      <c r="DOP27" s="25"/>
      <c r="DOQ27" s="25"/>
      <c r="DOR27" s="25"/>
      <c r="DOS27" s="25"/>
      <c r="DOT27" s="25"/>
      <c r="DOU27" s="25"/>
      <c r="DOV27" s="25"/>
      <c r="DOW27" s="25"/>
      <c r="DOX27" s="25"/>
      <c r="DOY27" s="25"/>
      <c r="DOZ27" s="25"/>
      <c r="DPA27" s="25"/>
      <c r="DPB27" s="25"/>
      <c r="DPC27" s="25"/>
      <c r="DPD27" s="25"/>
      <c r="DPE27" s="25"/>
      <c r="DPF27" s="25"/>
      <c r="DPG27" s="25"/>
      <c r="DPH27" s="25"/>
      <c r="DPI27" s="25"/>
      <c r="DPJ27" s="25"/>
      <c r="DPK27" s="25"/>
      <c r="DPL27" s="25"/>
      <c r="DPM27" s="25"/>
      <c r="DPN27" s="25"/>
      <c r="DPO27" s="25"/>
      <c r="DPP27" s="25"/>
      <c r="DPQ27" s="25"/>
      <c r="DPR27" s="25"/>
      <c r="DPS27" s="25"/>
      <c r="DPT27" s="25"/>
      <c r="DPU27" s="25"/>
      <c r="DPV27" s="25"/>
      <c r="DPW27" s="25"/>
      <c r="DPX27" s="25"/>
      <c r="DPY27" s="25"/>
      <c r="DPZ27" s="25"/>
      <c r="DQA27" s="25"/>
      <c r="DQB27" s="25"/>
      <c r="DQC27" s="25"/>
      <c r="DQD27" s="25"/>
      <c r="DQE27" s="25"/>
      <c r="DQF27" s="25"/>
      <c r="DQG27" s="25"/>
      <c r="DQH27" s="25"/>
      <c r="DQI27" s="25"/>
      <c r="DQJ27" s="25"/>
      <c r="DQK27" s="25"/>
      <c r="DQL27" s="25"/>
      <c r="DQM27" s="25"/>
      <c r="DQN27" s="25"/>
      <c r="DQO27" s="25"/>
      <c r="DQP27" s="25"/>
      <c r="DQQ27" s="25"/>
      <c r="DQR27" s="25"/>
      <c r="DQS27" s="25"/>
      <c r="DQT27" s="25"/>
      <c r="DQU27" s="25"/>
      <c r="DQV27" s="25"/>
      <c r="DQW27" s="25"/>
      <c r="DQX27" s="25"/>
      <c r="DQY27" s="25"/>
      <c r="DQZ27" s="25"/>
      <c r="DRA27" s="25"/>
      <c r="DRB27" s="25"/>
      <c r="DRC27" s="25"/>
      <c r="DRD27" s="25"/>
      <c r="DRE27" s="25"/>
      <c r="DRF27" s="25"/>
      <c r="DRG27" s="25"/>
      <c r="DRH27" s="25"/>
      <c r="DRI27" s="25"/>
      <c r="DRJ27" s="25"/>
      <c r="DRK27" s="25"/>
      <c r="DRL27" s="25"/>
      <c r="DRM27" s="25"/>
      <c r="DRN27" s="25"/>
      <c r="DRO27" s="25"/>
      <c r="DRP27" s="25"/>
      <c r="DRQ27" s="25"/>
      <c r="DRR27" s="25"/>
      <c r="DRS27" s="25"/>
      <c r="DRT27" s="25"/>
      <c r="DRU27" s="25"/>
      <c r="DRV27" s="25"/>
      <c r="DRW27" s="25"/>
      <c r="DRX27" s="25"/>
      <c r="DRY27" s="25"/>
      <c r="DRZ27" s="25"/>
      <c r="DSA27" s="25"/>
      <c r="DSB27" s="25"/>
      <c r="DSC27" s="25"/>
      <c r="DSD27" s="25"/>
      <c r="DSE27" s="25"/>
      <c r="DSF27" s="25"/>
      <c r="DSG27" s="25"/>
      <c r="DSH27" s="25"/>
      <c r="DSI27" s="25"/>
      <c r="DSJ27" s="25"/>
      <c r="DSK27" s="25"/>
      <c r="DSL27" s="25"/>
      <c r="DSM27" s="25"/>
      <c r="DSN27" s="25"/>
      <c r="DSO27" s="25"/>
      <c r="DSP27" s="25"/>
      <c r="DSQ27" s="25"/>
      <c r="DSR27" s="25"/>
      <c r="DSS27" s="25"/>
      <c r="DST27" s="25"/>
      <c r="DSU27" s="25"/>
      <c r="DSV27" s="25"/>
      <c r="DSW27" s="25"/>
      <c r="DSX27" s="25"/>
      <c r="DSY27" s="25"/>
      <c r="DSZ27" s="25"/>
      <c r="DTA27" s="25"/>
      <c r="DTB27" s="25"/>
      <c r="DTC27" s="25"/>
      <c r="DTD27" s="25"/>
      <c r="DTE27" s="25"/>
      <c r="DTF27" s="25"/>
      <c r="DTG27" s="25"/>
      <c r="DTH27" s="25"/>
      <c r="DTI27" s="25"/>
      <c r="DTJ27" s="25"/>
      <c r="DTK27" s="25"/>
      <c r="DTL27" s="25"/>
      <c r="DTM27" s="25"/>
      <c r="DTN27" s="25"/>
      <c r="DTO27" s="25"/>
      <c r="DTP27" s="25"/>
      <c r="DTQ27" s="25"/>
      <c r="DTR27" s="25"/>
      <c r="DTS27" s="25"/>
      <c r="DTT27" s="25"/>
      <c r="DTU27" s="25"/>
      <c r="DTV27" s="25"/>
      <c r="DTW27" s="25"/>
      <c r="DTX27" s="25"/>
      <c r="DTY27" s="25"/>
      <c r="DTZ27" s="25"/>
      <c r="DUA27" s="25"/>
      <c r="DUB27" s="25"/>
      <c r="DUC27" s="25"/>
      <c r="DUD27" s="25"/>
      <c r="DUE27" s="25"/>
      <c r="DUF27" s="25"/>
      <c r="DUG27" s="25"/>
      <c r="DUH27" s="25"/>
      <c r="DUI27" s="25"/>
      <c r="DUJ27" s="25"/>
      <c r="DUK27" s="25"/>
      <c r="DUL27" s="25"/>
      <c r="DUM27" s="25"/>
      <c r="DUN27" s="25"/>
      <c r="DUO27" s="25"/>
      <c r="DUP27" s="25"/>
      <c r="DUQ27" s="25"/>
      <c r="DUR27" s="25"/>
      <c r="DUS27" s="25"/>
      <c r="DUT27" s="25"/>
      <c r="DUU27" s="25"/>
      <c r="DUV27" s="25"/>
      <c r="DUW27" s="25"/>
      <c r="DUX27" s="25"/>
      <c r="DUY27" s="25"/>
      <c r="DUZ27" s="25"/>
      <c r="DVA27" s="25"/>
      <c r="DVB27" s="25"/>
      <c r="DVC27" s="25"/>
      <c r="DVD27" s="25"/>
      <c r="DVE27" s="25"/>
      <c r="DVF27" s="25"/>
      <c r="DVG27" s="25"/>
      <c r="DVH27" s="25"/>
      <c r="DVI27" s="25"/>
      <c r="DVJ27" s="25"/>
      <c r="DVK27" s="25"/>
      <c r="DVL27" s="25"/>
      <c r="DVM27" s="25"/>
      <c r="DVN27" s="25"/>
      <c r="DVO27" s="25"/>
      <c r="DVP27" s="25"/>
      <c r="DVQ27" s="25"/>
      <c r="DVR27" s="25"/>
      <c r="DVS27" s="25"/>
      <c r="DVT27" s="25"/>
      <c r="DVU27" s="25"/>
      <c r="DVV27" s="25"/>
      <c r="DVW27" s="25"/>
      <c r="DVX27" s="25"/>
      <c r="DVY27" s="25"/>
      <c r="DVZ27" s="25"/>
      <c r="DWA27" s="25"/>
      <c r="DWB27" s="25"/>
      <c r="DWC27" s="25"/>
      <c r="DWD27" s="25"/>
      <c r="DWE27" s="25"/>
      <c r="DWF27" s="25"/>
      <c r="DWG27" s="25"/>
      <c r="DWH27" s="25"/>
      <c r="DWI27" s="25"/>
      <c r="DWJ27" s="25"/>
      <c r="DWK27" s="25"/>
      <c r="DWL27" s="25"/>
      <c r="DWM27" s="25"/>
      <c r="DWN27" s="25"/>
      <c r="DWO27" s="25"/>
      <c r="DWP27" s="25"/>
      <c r="DWQ27" s="25"/>
      <c r="DWR27" s="25"/>
      <c r="DWS27" s="25"/>
      <c r="DWT27" s="25"/>
      <c r="DWU27" s="25"/>
      <c r="DWV27" s="25"/>
      <c r="DWW27" s="25"/>
      <c r="DWX27" s="25"/>
      <c r="DWY27" s="25"/>
      <c r="DWZ27" s="25"/>
      <c r="DXA27" s="25"/>
      <c r="DXB27" s="25"/>
      <c r="DXC27" s="25"/>
      <c r="DXD27" s="25"/>
      <c r="DXE27" s="25"/>
      <c r="DXF27" s="25"/>
      <c r="DXG27" s="25"/>
      <c r="DXH27" s="25"/>
      <c r="DXI27" s="25"/>
      <c r="DXJ27" s="25"/>
      <c r="DXK27" s="25"/>
      <c r="DXL27" s="25"/>
      <c r="DXM27" s="25"/>
      <c r="DXN27" s="25"/>
      <c r="DXO27" s="25"/>
      <c r="DXP27" s="25"/>
      <c r="DXQ27" s="25"/>
      <c r="DXR27" s="25"/>
      <c r="DXS27" s="25"/>
      <c r="DXT27" s="25"/>
      <c r="DXU27" s="25"/>
      <c r="DXV27" s="25"/>
      <c r="DXW27" s="25"/>
      <c r="DXX27" s="25"/>
      <c r="DXY27" s="25"/>
      <c r="DXZ27" s="25"/>
      <c r="DYA27" s="25"/>
      <c r="DYB27" s="25"/>
      <c r="DYC27" s="25"/>
      <c r="DYD27" s="25"/>
      <c r="DYE27" s="25"/>
      <c r="DYF27" s="25"/>
      <c r="DYG27" s="25"/>
      <c r="DYH27" s="25"/>
      <c r="DYI27" s="25"/>
      <c r="DYJ27" s="25"/>
      <c r="DYK27" s="25"/>
      <c r="DYL27" s="25"/>
      <c r="DYM27" s="25"/>
      <c r="DYN27" s="25"/>
      <c r="DYO27" s="25"/>
      <c r="DYP27" s="25"/>
      <c r="DYQ27" s="25"/>
      <c r="DYR27" s="25"/>
      <c r="DYS27" s="25"/>
      <c r="DYT27" s="25"/>
      <c r="DYU27" s="25"/>
      <c r="DYV27" s="25"/>
      <c r="DYW27" s="25"/>
      <c r="DYX27" s="25"/>
      <c r="DYY27" s="25"/>
      <c r="DYZ27" s="25"/>
      <c r="DZA27" s="25"/>
      <c r="DZB27" s="25"/>
      <c r="DZC27" s="25"/>
      <c r="DZD27" s="25"/>
      <c r="DZE27" s="25"/>
      <c r="DZF27" s="25"/>
      <c r="DZG27" s="25"/>
      <c r="DZH27" s="25"/>
      <c r="DZI27" s="25"/>
      <c r="DZJ27" s="25"/>
      <c r="DZK27" s="25"/>
      <c r="DZL27" s="25"/>
      <c r="DZM27" s="25"/>
      <c r="DZN27" s="25"/>
      <c r="DZO27" s="25"/>
      <c r="DZP27" s="25"/>
      <c r="DZQ27" s="25"/>
      <c r="DZR27" s="25"/>
      <c r="DZS27" s="25"/>
      <c r="DZT27" s="25"/>
      <c r="DZU27" s="25"/>
      <c r="DZV27" s="25"/>
      <c r="DZW27" s="25"/>
      <c r="DZX27" s="25"/>
      <c r="DZY27" s="25"/>
      <c r="DZZ27" s="25"/>
      <c r="EAA27" s="25"/>
      <c r="EAB27" s="25"/>
      <c r="EAC27" s="25"/>
      <c r="EAD27" s="25"/>
      <c r="EAE27" s="25"/>
      <c r="EAF27" s="25"/>
      <c r="EAG27" s="25"/>
      <c r="EAH27" s="25"/>
      <c r="EAI27" s="25"/>
      <c r="EAJ27" s="25"/>
      <c r="EAK27" s="25"/>
      <c r="EAL27" s="25"/>
      <c r="EAM27" s="25"/>
      <c r="EAN27" s="25"/>
      <c r="EAO27" s="25"/>
      <c r="EAP27" s="25"/>
      <c r="EAQ27" s="25"/>
      <c r="EAR27" s="25"/>
      <c r="EAS27" s="25"/>
      <c r="EAT27" s="25"/>
      <c r="EAU27" s="25"/>
      <c r="EAV27" s="25"/>
      <c r="EAW27" s="25"/>
      <c r="EAX27" s="25"/>
      <c r="EAY27" s="25"/>
      <c r="EAZ27" s="25"/>
      <c r="EBA27" s="25"/>
      <c r="EBB27" s="25"/>
      <c r="EBC27" s="25"/>
      <c r="EBD27" s="25"/>
      <c r="EBE27" s="25"/>
      <c r="EBF27" s="25"/>
      <c r="EBG27" s="25"/>
      <c r="EBH27" s="25"/>
      <c r="EBI27" s="25"/>
      <c r="EBJ27" s="25"/>
      <c r="EBK27" s="25"/>
      <c r="EBL27" s="25"/>
      <c r="EBM27" s="25"/>
      <c r="EBN27" s="25"/>
      <c r="EBO27" s="25"/>
      <c r="EBP27" s="25"/>
      <c r="EBQ27" s="25"/>
      <c r="EBR27" s="25"/>
      <c r="EBS27" s="25"/>
      <c r="EBT27" s="25"/>
      <c r="EBU27" s="25"/>
      <c r="EBV27" s="25"/>
      <c r="EBW27" s="25"/>
      <c r="EBX27" s="25"/>
      <c r="EBY27" s="25"/>
      <c r="EBZ27" s="25"/>
      <c r="ECA27" s="25"/>
      <c r="ECB27" s="25"/>
      <c r="ECC27" s="25"/>
      <c r="ECD27" s="25"/>
      <c r="ECE27" s="25"/>
      <c r="ECF27" s="25"/>
      <c r="ECG27" s="25"/>
      <c r="ECH27" s="25"/>
      <c r="ECI27" s="25"/>
      <c r="ECJ27" s="25"/>
      <c r="ECK27" s="25"/>
      <c r="ECL27" s="25"/>
      <c r="ECM27" s="25"/>
      <c r="ECN27" s="25"/>
      <c r="ECO27" s="25"/>
      <c r="ECP27" s="25"/>
      <c r="ECQ27" s="25"/>
      <c r="ECR27" s="25"/>
      <c r="ECS27" s="25"/>
      <c r="ECT27" s="25"/>
      <c r="ECU27" s="25"/>
      <c r="ECV27" s="25"/>
      <c r="ECW27" s="25"/>
      <c r="ECX27" s="25"/>
      <c r="ECY27" s="25"/>
      <c r="ECZ27" s="25"/>
      <c r="EDA27" s="25"/>
      <c r="EDB27" s="25"/>
      <c r="EDC27" s="25"/>
      <c r="EDD27" s="25"/>
      <c r="EDE27" s="25"/>
      <c r="EDF27" s="25"/>
      <c r="EDG27" s="25"/>
      <c r="EDH27" s="25"/>
      <c r="EDI27" s="25"/>
      <c r="EDJ27" s="25"/>
      <c r="EDK27" s="25"/>
      <c r="EDL27" s="25"/>
      <c r="EDM27" s="25"/>
      <c r="EDN27" s="25"/>
      <c r="EDO27" s="25"/>
      <c r="EDP27" s="25"/>
      <c r="EDQ27" s="25"/>
      <c r="EDR27" s="25"/>
      <c r="EDS27" s="25"/>
      <c r="EDT27" s="25"/>
      <c r="EDU27" s="25"/>
      <c r="EDV27" s="25"/>
      <c r="EDW27" s="25"/>
      <c r="EDX27" s="25"/>
      <c r="EDY27" s="25"/>
      <c r="EDZ27" s="25"/>
      <c r="EEA27" s="25"/>
      <c r="EEB27" s="25"/>
      <c r="EEC27" s="25"/>
      <c r="EED27" s="25"/>
      <c r="EEE27" s="25"/>
      <c r="EEF27" s="25"/>
      <c r="EEG27" s="25"/>
      <c r="EEH27" s="25"/>
      <c r="EEI27" s="25"/>
      <c r="EEJ27" s="25"/>
      <c r="EEK27" s="25"/>
      <c r="EEL27" s="25"/>
      <c r="EEM27" s="25"/>
      <c r="EEN27" s="25"/>
      <c r="EEO27" s="25"/>
      <c r="EEP27" s="25"/>
      <c r="EEQ27" s="25"/>
      <c r="EER27" s="25"/>
      <c r="EES27" s="25"/>
      <c r="EET27" s="25"/>
      <c r="EEU27" s="25"/>
      <c r="EEV27" s="25"/>
      <c r="EEW27" s="25"/>
      <c r="EEX27" s="25"/>
      <c r="EEY27" s="25"/>
      <c r="EEZ27" s="25"/>
      <c r="EFA27" s="25"/>
      <c r="EFB27" s="25"/>
      <c r="EFC27" s="25"/>
      <c r="EFD27" s="25"/>
      <c r="EFE27" s="25"/>
      <c r="EFF27" s="25"/>
      <c r="EFG27" s="25"/>
      <c r="EFH27" s="25"/>
      <c r="EFI27" s="25"/>
      <c r="EFJ27" s="25"/>
      <c r="EFK27" s="25"/>
      <c r="EFL27" s="25"/>
      <c r="EFM27" s="25"/>
      <c r="EFN27" s="25"/>
      <c r="EFO27" s="25"/>
      <c r="EFP27" s="25"/>
      <c r="EFQ27" s="25"/>
      <c r="EFR27" s="25"/>
      <c r="EFS27" s="25"/>
      <c r="EFT27" s="25"/>
      <c r="EFU27" s="25"/>
      <c r="EFV27" s="25"/>
      <c r="EFW27" s="25"/>
      <c r="EFX27" s="25"/>
      <c r="EFY27" s="25"/>
      <c r="EFZ27" s="25"/>
      <c r="EGA27" s="25"/>
      <c r="EGB27" s="25"/>
      <c r="EGC27" s="25"/>
      <c r="EGD27" s="25"/>
      <c r="EGE27" s="25"/>
      <c r="EGF27" s="25"/>
      <c r="EGG27" s="25"/>
      <c r="EGH27" s="25"/>
      <c r="EGI27" s="25"/>
      <c r="EGJ27" s="25"/>
      <c r="EGK27" s="25"/>
      <c r="EGL27" s="25"/>
      <c r="EGM27" s="25"/>
      <c r="EGN27" s="25"/>
      <c r="EGO27" s="25"/>
      <c r="EGP27" s="25"/>
      <c r="EGQ27" s="25"/>
      <c r="EGR27" s="25"/>
      <c r="EGS27" s="25"/>
      <c r="EGT27" s="25"/>
      <c r="EGU27" s="25"/>
      <c r="EGV27" s="25"/>
      <c r="EGW27" s="25"/>
      <c r="EGX27" s="25"/>
      <c r="EGY27" s="25"/>
      <c r="EGZ27" s="25"/>
      <c r="EHA27" s="25"/>
      <c r="EHB27" s="25"/>
      <c r="EHC27" s="25"/>
      <c r="EHD27" s="25"/>
      <c r="EHE27" s="25"/>
      <c r="EHF27" s="25"/>
      <c r="EHG27" s="25"/>
      <c r="EHH27" s="25"/>
      <c r="EHI27" s="25"/>
      <c r="EHJ27" s="25"/>
      <c r="EHK27" s="25"/>
      <c r="EHL27" s="25"/>
      <c r="EHM27" s="25"/>
      <c r="EHN27" s="25"/>
      <c r="EHO27" s="25"/>
      <c r="EHP27" s="25"/>
      <c r="EHQ27" s="25"/>
      <c r="EHR27" s="25"/>
      <c r="EHS27" s="25"/>
      <c r="EHT27" s="25"/>
      <c r="EHU27" s="25"/>
      <c r="EHV27" s="25"/>
      <c r="EHW27" s="25"/>
      <c r="EHX27" s="25"/>
      <c r="EHY27" s="25"/>
      <c r="EHZ27" s="25"/>
      <c r="EIA27" s="25"/>
      <c r="EIB27" s="25"/>
      <c r="EIC27" s="25"/>
      <c r="EID27" s="25"/>
      <c r="EIE27" s="25"/>
      <c r="EIF27" s="25"/>
      <c r="EIG27" s="25"/>
      <c r="EIH27" s="25"/>
      <c r="EII27" s="25"/>
      <c r="EIJ27" s="25"/>
      <c r="EIK27" s="25"/>
      <c r="EIL27" s="25"/>
      <c r="EIM27" s="25"/>
      <c r="EIN27" s="25"/>
      <c r="EIO27" s="25"/>
      <c r="EIP27" s="25"/>
      <c r="EIQ27" s="25"/>
      <c r="EIR27" s="25"/>
      <c r="EIS27" s="25"/>
      <c r="EIT27" s="25"/>
      <c r="EIU27" s="25"/>
      <c r="EIV27" s="25"/>
      <c r="EIW27" s="25"/>
      <c r="EIX27" s="25"/>
      <c r="EIY27" s="25"/>
      <c r="EIZ27" s="25"/>
      <c r="EJA27" s="25"/>
      <c r="EJB27" s="25"/>
      <c r="EJC27" s="25"/>
      <c r="EJD27" s="25"/>
      <c r="EJE27" s="25"/>
      <c r="EJF27" s="25"/>
      <c r="EJG27" s="25"/>
      <c r="EJH27" s="25"/>
      <c r="EJI27" s="25"/>
      <c r="EJJ27" s="25"/>
      <c r="EJK27" s="25"/>
      <c r="EJL27" s="25"/>
      <c r="EJM27" s="25"/>
      <c r="EJN27" s="25"/>
      <c r="EJO27" s="25"/>
      <c r="EJP27" s="25"/>
      <c r="EJQ27" s="25"/>
      <c r="EJR27" s="25"/>
      <c r="EJS27" s="25"/>
      <c r="EJT27" s="25"/>
      <c r="EJU27" s="25"/>
      <c r="EJV27" s="25"/>
      <c r="EJW27" s="25"/>
      <c r="EJX27" s="25"/>
      <c r="EJY27" s="25"/>
      <c r="EJZ27" s="25"/>
      <c r="EKA27" s="25"/>
      <c r="EKB27" s="25"/>
      <c r="EKC27" s="25"/>
      <c r="EKD27" s="25"/>
      <c r="EKE27" s="25"/>
      <c r="EKF27" s="25"/>
      <c r="EKG27" s="25"/>
      <c r="EKH27" s="25"/>
      <c r="EKI27" s="25"/>
      <c r="EKJ27" s="25"/>
      <c r="EKK27" s="25"/>
      <c r="EKL27" s="25"/>
      <c r="EKM27" s="25"/>
      <c r="EKN27" s="25"/>
      <c r="EKO27" s="25"/>
      <c r="EKP27" s="25"/>
      <c r="EKQ27" s="25"/>
      <c r="EKR27" s="25"/>
      <c r="EKS27" s="25"/>
      <c r="EKT27" s="25"/>
      <c r="EKU27" s="25"/>
      <c r="EKV27" s="25"/>
      <c r="EKW27" s="25"/>
      <c r="EKX27" s="25"/>
      <c r="EKY27" s="25"/>
      <c r="EKZ27" s="25"/>
      <c r="ELA27" s="25"/>
      <c r="ELB27" s="25"/>
      <c r="ELC27" s="25"/>
      <c r="ELD27" s="25"/>
      <c r="ELE27" s="25"/>
      <c r="ELF27" s="25"/>
      <c r="ELG27" s="25"/>
      <c r="ELH27" s="25"/>
      <c r="ELI27" s="25"/>
      <c r="ELJ27" s="25"/>
      <c r="ELK27" s="25"/>
      <c r="ELL27" s="25"/>
      <c r="ELM27" s="25"/>
      <c r="ELN27" s="25"/>
      <c r="ELO27" s="25"/>
      <c r="ELP27" s="25"/>
      <c r="ELQ27" s="25"/>
      <c r="ELR27" s="25"/>
      <c r="ELS27" s="25"/>
      <c r="ELT27" s="25"/>
      <c r="ELU27" s="25"/>
      <c r="ELV27" s="25"/>
      <c r="ELW27" s="25"/>
      <c r="ELX27" s="25"/>
      <c r="ELY27" s="25"/>
      <c r="ELZ27" s="25"/>
      <c r="EMA27" s="25"/>
      <c r="EMB27" s="25"/>
      <c r="EMC27" s="25"/>
      <c r="EMD27" s="25"/>
      <c r="EME27" s="25"/>
      <c r="EMF27" s="25"/>
      <c r="EMG27" s="25"/>
      <c r="EMH27" s="25"/>
      <c r="EMI27" s="25"/>
      <c r="EMJ27" s="25"/>
      <c r="EMK27" s="25"/>
      <c r="EML27" s="25"/>
      <c r="EMM27" s="25"/>
      <c r="EMN27" s="25"/>
      <c r="EMO27" s="25"/>
      <c r="EMP27" s="25"/>
      <c r="EMQ27" s="25"/>
      <c r="EMR27" s="25"/>
      <c r="EMS27" s="25"/>
      <c r="EMT27" s="25"/>
      <c r="EMU27" s="25"/>
      <c r="EMV27" s="25"/>
      <c r="EMW27" s="25"/>
      <c r="EMX27" s="25"/>
      <c r="EMY27" s="25"/>
      <c r="EMZ27" s="25"/>
      <c r="ENA27" s="25"/>
      <c r="ENB27" s="25"/>
      <c r="ENC27" s="25"/>
      <c r="END27" s="25"/>
      <c r="ENE27" s="25"/>
      <c r="ENF27" s="25"/>
      <c r="ENG27" s="25"/>
      <c r="ENH27" s="25"/>
      <c r="ENI27" s="25"/>
      <c r="ENJ27" s="25"/>
      <c r="ENK27" s="25"/>
      <c r="ENL27" s="25"/>
      <c r="ENM27" s="25"/>
      <c r="ENN27" s="25"/>
      <c r="ENO27" s="25"/>
      <c r="ENP27" s="25"/>
      <c r="ENQ27" s="25"/>
      <c r="ENR27" s="25"/>
      <c r="ENS27" s="25"/>
      <c r="ENT27" s="25"/>
      <c r="ENU27" s="25"/>
      <c r="ENV27" s="25"/>
      <c r="ENW27" s="25"/>
      <c r="ENX27" s="25"/>
      <c r="ENY27" s="25"/>
      <c r="ENZ27" s="25"/>
      <c r="EOA27" s="25"/>
      <c r="EOB27" s="25"/>
      <c r="EOC27" s="25"/>
      <c r="EOD27" s="25"/>
      <c r="EOE27" s="25"/>
      <c r="EOF27" s="25"/>
      <c r="EOG27" s="25"/>
      <c r="EOH27" s="25"/>
      <c r="EOI27" s="25"/>
      <c r="EOJ27" s="25"/>
      <c r="EOK27" s="25"/>
      <c r="EOL27" s="25"/>
      <c r="EOM27" s="25"/>
      <c r="EON27" s="25"/>
      <c r="EOO27" s="25"/>
      <c r="EOP27" s="25"/>
      <c r="EOQ27" s="25"/>
      <c r="EOR27" s="25"/>
      <c r="EOS27" s="25"/>
      <c r="EOT27" s="25"/>
      <c r="EOU27" s="25"/>
      <c r="EOV27" s="25"/>
      <c r="EOW27" s="25"/>
      <c r="EOX27" s="25"/>
      <c r="EOY27" s="25"/>
      <c r="EOZ27" s="25"/>
      <c r="EPA27" s="25"/>
      <c r="EPB27" s="25"/>
      <c r="EPC27" s="25"/>
      <c r="EPD27" s="25"/>
      <c r="EPE27" s="25"/>
      <c r="EPF27" s="25"/>
      <c r="EPG27" s="25"/>
      <c r="EPH27" s="25"/>
      <c r="EPI27" s="25"/>
      <c r="EPJ27" s="25"/>
      <c r="EPK27" s="25"/>
      <c r="EPL27" s="25"/>
      <c r="EPM27" s="25"/>
      <c r="EPN27" s="25"/>
      <c r="EPO27" s="25"/>
      <c r="EPP27" s="25"/>
      <c r="EPQ27" s="25"/>
      <c r="EPR27" s="25"/>
      <c r="EPS27" s="25"/>
      <c r="EPT27" s="25"/>
      <c r="EPU27" s="25"/>
      <c r="EPV27" s="25"/>
      <c r="EPW27" s="25"/>
      <c r="EPX27" s="25"/>
      <c r="EPY27" s="25"/>
      <c r="EPZ27" s="25"/>
      <c r="EQA27" s="25"/>
      <c r="EQB27" s="25"/>
      <c r="EQC27" s="25"/>
      <c r="EQD27" s="25"/>
      <c r="EQE27" s="25"/>
      <c r="EQF27" s="25"/>
      <c r="EQG27" s="25"/>
      <c r="EQH27" s="25"/>
      <c r="EQI27" s="25"/>
      <c r="EQJ27" s="25"/>
      <c r="EQK27" s="25"/>
      <c r="EQL27" s="25"/>
      <c r="EQM27" s="25"/>
      <c r="EQN27" s="25"/>
      <c r="EQO27" s="25"/>
      <c r="EQP27" s="25"/>
      <c r="EQQ27" s="25"/>
      <c r="EQR27" s="25"/>
      <c r="EQS27" s="25"/>
      <c r="EQT27" s="25"/>
      <c r="EQU27" s="25"/>
      <c r="EQV27" s="25"/>
      <c r="EQW27" s="25"/>
      <c r="EQX27" s="25"/>
      <c r="EQY27" s="25"/>
      <c r="EQZ27" s="25"/>
      <c r="ERA27" s="25"/>
      <c r="ERB27" s="25"/>
      <c r="ERC27" s="25"/>
      <c r="ERD27" s="25"/>
      <c r="ERE27" s="25"/>
      <c r="ERF27" s="25"/>
      <c r="ERG27" s="25"/>
      <c r="ERH27" s="25"/>
      <c r="ERI27" s="25"/>
      <c r="ERJ27" s="25"/>
      <c r="ERK27" s="25"/>
      <c r="ERL27" s="25"/>
      <c r="ERM27" s="25"/>
      <c r="ERN27" s="25"/>
      <c r="ERO27" s="25"/>
      <c r="ERP27" s="25"/>
      <c r="ERQ27" s="25"/>
      <c r="ERR27" s="25"/>
      <c r="ERS27" s="25"/>
      <c r="ERT27" s="25"/>
      <c r="ERU27" s="25"/>
      <c r="ERV27" s="25"/>
      <c r="ERW27" s="25"/>
      <c r="ERX27" s="25"/>
      <c r="ERY27" s="25"/>
      <c r="ERZ27" s="25"/>
      <c r="ESA27" s="25"/>
      <c r="ESB27" s="25"/>
      <c r="ESC27" s="25"/>
      <c r="ESD27" s="25"/>
      <c r="ESE27" s="25"/>
      <c r="ESF27" s="25"/>
      <c r="ESG27" s="25"/>
      <c r="ESH27" s="25"/>
      <c r="ESI27" s="25"/>
      <c r="ESJ27" s="25"/>
      <c r="ESK27" s="25"/>
      <c r="ESL27" s="25"/>
      <c r="ESM27" s="25"/>
      <c r="ESN27" s="25"/>
      <c r="ESO27" s="25"/>
      <c r="ESP27" s="25"/>
      <c r="ESQ27" s="25"/>
      <c r="ESR27" s="25"/>
      <c r="ESS27" s="25"/>
      <c r="EST27" s="25"/>
      <c r="ESU27" s="25"/>
      <c r="ESV27" s="25"/>
      <c r="ESW27" s="25"/>
      <c r="ESX27" s="25"/>
      <c r="ESY27" s="25"/>
      <c r="ESZ27" s="25"/>
      <c r="ETA27" s="25"/>
      <c r="ETB27" s="25"/>
      <c r="ETC27" s="25"/>
      <c r="ETD27" s="25"/>
      <c r="ETE27" s="25"/>
      <c r="ETF27" s="25"/>
      <c r="ETG27" s="25"/>
      <c r="ETH27" s="25"/>
      <c r="ETI27" s="25"/>
      <c r="ETJ27" s="25"/>
      <c r="ETK27" s="25"/>
      <c r="ETL27" s="25"/>
      <c r="ETM27" s="25"/>
      <c r="ETN27" s="25"/>
      <c r="ETO27" s="25"/>
      <c r="ETP27" s="25"/>
      <c r="ETQ27" s="25"/>
      <c r="ETR27" s="25"/>
      <c r="ETS27" s="25"/>
      <c r="ETT27" s="25"/>
      <c r="ETU27" s="25"/>
      <c r="ETV27" s="25"/>
      <c r="ETW27" s="25"/>
      <c r="ETX27" s="25"/>
      <c r="ETY27" s="25"/>
      <c r="ETZ27" s="25"/>
      <c r="EUA27" s="25"/>
      <c r="EUB27" s="25"/>
      <c r="EUC27" s="25"/>
      <c r="EUD27" s="25"/>
      <c r="EUE27" s="25"/>
      <c r="EUF27" s="25"/>
      <c r="EUG27" s="25"/>
      <c r="EUH27" s="25"/>
      <c r="EUI27" s="25"/>
      <c r="EUJ27" s="25"/>
      <c r="EUK27" s="25"/>
      <c r="EUL27" s="25"/>
      <c r="EUM27" s="25"/>
      <c r="EUN27" s="25"/>
      <c r="EUO27" s="25"/>
      <c r="EUP27" s="25"/>
      <c r="EUQ27" s="25"/>
      <c r="EUR27" s="25"/>
      <c r="EUS27" s="25"/>
      <c r="EUT27" s="25"/>
      <c r="EUU27" s="25"/>
      <c r="EUV27" s="25"/>
      <c r="EUW27" s="25"/>
      <c r="EUX27" s="25"/>
      <c r="EUY27" s="25"/>
      <c r="EUZ27" s="25"/>
      <c r="EVA27" s="25"/>
      <c r="EVB27" s="25"/>
      <c r="EVC27" s="25"/>
      <c r="EVD27" s="25"/>
      <c r="EVE27" s="25"/>
      <c r="EVF27" s="25"/>
      <c r="EVG27" s="25"/>
      <c r="EVH27" s="25"/>
      <c r="EVI27" s="25"/>
      <c r="EVJ27" s="25"/>
      <c r="EVK27" s="25"/>
      <c r="EVL27" s="25"/>
      <c r="EVM27" s="25"/>
      <c r="EVN27" s="25"/>
      <c r="EVO27" s="25"/>
      <c r="EVP27" s="25"/>
      <c r="EVQ27" s="25"/>
      <c r="EVR27" s="25"/>
      <c r="EVS27" s="25"/>
      <c r="EVT27" s="25"/>
      <c r="EVU27" s="25"/>
      <c r="EVV27" s="25"/>
      <c r="EVW27" s="25"/>
      <c r="EVX27" s="25"/>
      <c r="EVY27" s="25"/>
      <c r="EVZ27" s="25"/>
      <c r="EWA27" s="25"/>
      <c r="EWB27" s="25"/>
      <c r="EWC27" s="25"/>
      <c r="EWD27" s="25"/>
      <c r="EWE27" s="25"/>
      <c r="EWF27" s="25"/>
      <c r="EWG27" s="25"/>
      <c r="EWH27" s="25"/>
      <c r="EWI27" s="25"/>
      <c r="EWJ27" s="25"/>
      <c r="EWK27" s="25"/>
      <c r="EWL27" s="25"/>
      <c r="EWM27" s="25"/>
      <c r="EWN27" s="25"/>
      <c r="EWO27" s="25"/>
      <c r="EWP27" s="25"/>
      <c r="EWQ27" s="25"/>
      <c r="EWR27" s="25"/>
      <c r="EWS27" s="25"/>
      <c r="EWT27" s="25"/>
      <c r="EWU27" s="25"/>
      <c r="EWV27" s="25"/>
      <c r="EWW27" s="25"/>
      <c r="EWX27" s="25"/>
      <c r="EWY27" s="25"/>
      <c r="EWZ27" s="25"/>
      <c r="EXA27" s="25"/>
      <c r="EXB27" s="25"/>
      <c r="EXC27" s="25"/>
      <c r="EXD27" s="25"/>
      <c r="EXE27" s="25"/>
      <c r="EXF27" s="25"/>
      <c r="EXG27" s="25"/>
      <c r="EXH27" s="25"/>
      <c r="EXI27" s="25"/>
      <c r="EXJ27" s="25"/>
      <c r="EXK27" s="25"/>
      <c r="EXL27" s="25"/>
      <c r="EXM27" s="25"/>
      <c r="EXN27" s="25"/>
      <c r="EXO27" s="25"/>
      <c r="EXP27" s="25"/>
      <c r="EXQ27" s="25"/>
      <c r="EXR27" s="25"/>
      <c r="EXS27" s="25"/>
      <c r="EXT27" s="25"/>
      <c r="EXU27" s="25"/>
      <c r="EXV27" s="25"/>
      <c r="EXW27" s="25"/>
      <c r="EXX27" s="25"/>
      <c r="EXY27" s="25"/>
      <c r="EXZ27" s="25"/>
      <c r="EYA27" s="25"/>
      <c r="EYB27" s="25"/>
      <c r="EYC27" s="25"/>
      <c r="EYD27" s="25"/>
      <c r="EYE27" s="25"/>
      <c r="EYF27" s="25"/>
      <c r="EYG27" s="25"/>
      <c r="EYH27" s="25"/>
      <c r="EYI27" s="25"/>
      <c r="EYJ27" s="25"/>
      <c r="EYK27" s="25"/>
      <c r="EYL27" s="25"/>
      <c r="EYM27" s="25"/>
      <c r="EYN27" s="25"/>
      <c r="EYO27" s="25"/>
      <c r="EYP27" s="25"/>
      <c r="EYQ27" s="25"/>
      <c r="EYR27" s="25"/>
      <c r="EYS27" s="25"/>
      <c r="EYT27" s="25"/>
      <c r="EYU27" s="25"/>
      <c r="EYV27" s="25"/>
      <c r="EYW27" s="25"/>
      <c r="EYX27" s="25"/>
      <c r="EYY27" s="25"/>
      <c r="EYZ27" s="25"/>
      <c r="EZA27" s="25"/>
      <c r="EZB27" s="25"/>
      <c r="EZC27" s="25"/>
      <c r="EZD27" s="25"/>
      <c r="EZE27" s="25"/>
      <c r="EZF27" s="25"/>
      <c r="EZG27" s="25"/>
      <c r="EZH27" s="25"/>
      <c r="EZI27" s="25"/>
      <c r="EZJ27" s="25"/>
      <c r="EZK27" s="25"/>
      <c r="EZL27" s="25"/>
      <c r="EZM27" s="25"/>
      <c r="EZN27" s="25"/>
      <c r="EZO27" s="25"/>
      <c r="EZP27" s="25"/>
      <c r="EZQ27" s="25"/>
      <c r="EZR27" s="25"/>
      <c r="EZS27" s="25"/>
      <c r="EZT27" s="25"/>
      <c r="EZU27" s="25"/>
      <c r="EZV27" s="25"/>
      <c r="EZW27" s="25"/>
      <c r="EZX27" s="25"/>
      <c r="EZY27" s="25"/>
      <c r="EZZ27" s="25"/>
      <c r="FAA27" s="25"/>
      <c r="FAB27" s="25"/>
      <c r="FAC27" s="25"/>
      <c r="FAD27" s="25"/>
      <c r="FAE27" s="25"/>
      <c r="FAF27" s="25"/>
      <c r="FAG27" s="25"/>
      <c r="FAH27" s="25"/>
      <c r="FAI27" s="25"/>
      <c r="FAJ27" s="25"/>
      <c r="FAK27" s="25"/>
      <c r="FAL27" s="25"/>
      <c r="FAM27" s="25"/>
      <c r="FAN27" s="25"/>
      <c r="FAO27" s="25"/>
      <c r="FAP27" s="25"/>
      <c r="FAQ27" s="25"/>
      <c r="FAR27" s="25"/>
      <c r="FAS27" s="25"/>
      <c r="FAT27" s="25"/>
      <c r="FAU27" s="25"/>
      <c r="FAV27" s="25"/>
      <c r="FAW27" s="25"/>
      <c r="FAX27" s="25"/>
      <c r="FAY27" s="25"/>
      <c r="FAZ27" s="25"/>
      <c r="FBA27" s="25"/>
      <c r="FBB27" s="25"/>
      <c r="FBC27" s="25"/>
      <c r="FBD27" s="25"/>
      <c r="FBE27" s="25"/>
      <c r="FBF27" s="25"/>
      <c r="FBG27" s="25"/>
      <c r="FBH27" s="25"/>
      <c r="FBI27" s="25"/>
      <c r="FBJ27" s="25"/>
      <c r="FBK27" s="25"/>
      <c r="FBL27" s="25"/>
      <c r="FBM27" s="25"/>
      <c r="FBN27" s="25"/>
      <c r="FBO27" s="25"/>
      <c r="FBP27" s="25"/>
      <c r="FBQ27" s="25"/>
      <c r="FBR27" s="25"/>
      <c r="FBS27" s="25"/>
      <c r="FBT27" s="25"/>
      <c r="FBU27" s="25"/>
      <c r="FBV27" s="25"/>
      <c r="FBW27" s="25"/>
      <c r="FBX27" s="25"/>
      <c r="FBY27" s="25"/>
      <c r="FBZ27" s="25"/>
      <c r="FCA27" s="25"/>
      <c r="FCB27" s="25"/>
      <c r="FCC27" s="25"/>
      <c r="FCD27" s="25"/>
      <c r="FCE27" s="25"/>
      <c r="FCF27" s="25"/>
      <c r="FCG27" s="25"/>
      <c r="FCH27" s="25"/>
      <c r="FCI27" s="25"/>
      <c r="FCJ27" s="25"/>
      <c r="FCK27" s="25"/>
      <c r="FCL27" s="25"/>
      <c r="FCM27" s="25"/>
      <c r="FCN27" s="25"/>
      <c r="FCO27" s="25"/>
      <c r="FCP27" s="25"/>
      <c r="FCQ27" s="25"/>
      <c r="FCR27" s="25"/>
      <c r="FCS27" s="25"/>
      <c r="FCT27" s="25"/>
      <c r="FCU27" s="25"/>
      <c r="FCV27" s="25"/>
      <c r="FCW27" s="25"/>
      <c r="FCX27" s="25"/>
      <c r="FCY27" s="25"/>
      <c r="FCZ27" s="25"/>
      <c r="FDA27" s="25"/>
      <c r="FDB27" s="25"/>
      <c r="FDC27" s="25"/>
      <c r="FDD27" s="25"/>
      <c r="FDE27" s="25"/>
      <c r="FDF27" s="25"/>
      <c r="FDG27" s="25"/>
      <c r="FDH27" s="25"/>
      <c r="FDI27" s="25"/>
      <c r="FDJ27" s="25"/>
      <c r="FDK27" s="25"/>
      <c r="FDL27" s="25"/>
      <c r="FDM27" s="25"/>
      <c r="FDN27" s="25"/>
      <c r="FDO27" s="25"/>
      <c r="FDP27" s="25"/>
      <c r="FDQ27" s="25"/>
      <c r="FDR27" s="25"/>
      <c r="FDS27" s="25"/>
      <c r="FDT27" s="25"/>
      <c r="FDU27" s="25"/>
      <c r="FDV27" s="25"/>
      <c r="FDW27" s="25"/>
      <c r="FDX27" s="25"/>
      <c r="FDY27" s="25"/>
      <c r="FDZ27" s="25"/>
      <c r="FEA27" s="25"/>
      <c r="FEB27" s="25"/>
      <c r="FEC27" s="25"/>
      <c r="FED27" s="25"/>
      <c r="FEE27" s="25"/>
      <c r="FEF27" s="25"/>
      <c r="FEG27" s="25"/>
      <c r="FEH27" s="25"/>
      <c r="FEI27" s="25"/>
      <c r="FEJ27" s="25"/>
      <c r="FEK27" s="25"/>
      <c r="FEL27" s="25"/>
      <c r="FEM27" s="25"/>
      <c r="FEN27" s="25"/>
      <c r="FEO27" s="25"/>
      <c r="FEP27" s="25"/>
      <c r="FEQ27" s="25"/>
      <c r="FER27" s="25"/>
      <c r="FES27" s="25"/>
      <c r="FET27" s="25"/>
      <c r="FEU27" s="25"/>
      <c r="FEV27" s="25"/>
      <c r="FEW27" s="25"/>
      <c r="FEX27" s="25"/>
      <c r="FEY27" s="25"/>
      <c r="FEZ27" s="25"/>
      <c r="FFA27" s="25"/>
      <c r="FFB27" s="25"/>
      <c r="FFC27" s="25"/>
      <c r="FFD27" s="25"/>
      <c r="FFE27" s="25"/>
      <c r="FFF27" s="25"/>
      <c r="FFG27" s="25"/>
      <c r="FFH27" s="25"/>
      <c r="FFI27" s="25"/>
      <c r="FFJ27" s="25"/>
      <c r="FFK27" s="25"/>
      <c r="FFL27" s="25"/>
      <c r="FFM27" s="25"/>
      <c r="FFN27" s="25"/>
      <c r="FFO27" s="25"/>
      <c r="FFP27" s="25"/>
      <c r="FFQ27" s="25"/>
      <c r="FFR27" s="25"/>
      <c r="FFS27" s="25"/>
      <c r="FFT27" s="25"/>
      <c r="FFU27" s="25"/>
      <c r="FFV27" s="25"/>
      <c r="FFW27" s="25"/>
      <c r="FFX27" s="25"/>
      <c r="FFY27" s="25"/>
      <c r="FFZ27" s="25"/>
      <c r="FGA27" s="25"/>
      <c r="FGB27" s="25"/>
      <c r="FGC27" s="25"/>
      <c r="FGD27" s="25"/>
      <c r="FGE27" s="25"/>
      <c r="FGF27" s="25"/>
      <c r="FGG27" s="25"/>
      <c r="FGH27" s="25"/>
      <c r="FGI27" s="25"/>
      <c r="FGJ27" s="25"/>
      <c r="FGK27" s="25"/>
      <c r="FGL27" s="25"/>
      <c r="FGM27" s="25"/>
      <c r="FGN27" s="25"/>
      <c r="FGO27" s="25"/>
      <c r="FGP27" s="25"/>
      <c r="FGQ27" s="25"/>
      <c r="FGR27" s="25"/>
      <c r="FGS27" s="25"/>
      <c r="FGT27" s="25"/>
      <c r="FGU27" s="25"/>
      <c r="FGV27" s="25"/>
      <c r="FGW27" s="25"/>
      <c r="FGX27" s="25"/>
      <c r="FGY27" s="25"/>
      <c r="FGZ27" s="25"/>
      <c r="FHA27" s="25"/>
      <c r="FHB27" s="25"/>
      <c r="FHC27" s="25"/>
      <c r="FHD27" s="25"/>
      <c r="FHE27" s="25"/>
      <c r="FHF27" s="25"/>
      <c r="FHG27" s="25"/>
      <c r="FHH27" s="25"/>
      <c r="FHI27" s="25"/>
      <c r="FHJ27" s="25"/>
      <c r="FHK27" s="25"/>
      <c r="FHL27" s="25"/>
      <c r="FHM27" s="25"/>
      <c r="FHN27" s="25"/>
      <c r="FHO27" s="25"/>
      <c r="FHP27" s="25"/>
      <c r="FHQ27" s="25"/>
      <c r="FHR27" s="25"/>
      <c r="FHS27" s="25"/>
      <c r="FHT27" s="25"/>
      <c r="FHU27" s="25"/>
      <c r="FHV27" s="25"/>
      <c r="FHW27" s="25"/>
      <c r="FHX27" s="25"/>
      <c r="FHY27" s="25"/>
      <c r="FHZ27" s="25"/>
      <c r="FIA27" s="25"/>
      <c r="FIB27" s="25"/>
      <c r="FIC27" s="25"/>
      <c r="FID27" s="25"/>
      <c r="FIE27" s="25"/>
      <c r="FIF27" s="25"/>
      <c r="FIG27" s="25"/>
      <c r="FIH27" s="25"/>
      <c r="FII27" s="25"/>
      <c r="FIJ27" s="25"/>
      <c r="FIK27" s="25"/>
      <c r="FIL27" s="25"/>
      <c r="FIM27" s="25"/>
      <c r="FIN27" s="25"/>
      <c r="FIO27" s="25"/>
      <c r="FIP27" s="25"/>
      <c r="FIQ27" s="25"/>
      <c r="FIR27" s="25"/>
      <c r="FIS27" s="25"/>
      <c r="FIT27" s="25"/>
      <c r="FIU27" s="25"/>
      <c r="FIV27" s="25"/>
      <c r="FIW27" s="25"/>
      <c r="FIX27" s="25"/>
      <c r="FIY27" s="25"/>
      <c r="FIZ27" s="25"/>
      <c r="FJA27" s="25"/>
      <c r="FJB27" s="25"/>
      <c r="FJC27" s="25"/>
      <c r="FJD27" s="25"/>
      <c r="FJE27" s="25"/>
      <c r="FJF27" s="25"/>
      <c r="FJG27" s="25"/>
      <c r="FJH27" s="25"/>
      <c r="FJI27" s="25"/>
      <c r="FJJ27" s="25"/>
      <c r="FJK27" s="25"/>
      <c r="FJL27" s="25"/>
      <c r="FJM27" s="25"/>
      <c r="FJN27" s="25"/>
      <c r="FJO27" s="25"/>
      <c r="FJP27" s="25"/>
      <c r="FJQ27" s="25"/>
      <c r="FJR27" s="25"/>
      <c r="FJS27" s="25"/>
      <c r="FJT27" s="25"/>
      <c r="FJU27" s="25"/>
      <c r="FJV27" s="25"/>
      <c r="FJW27" s="25"/>
      <c r="FJX27" s="25"/>
      <c r="FJY27" s="25"/>
      <c r="FJZ27" s="25"/>
      <c r="FKA27" s="25"/>
      <c r="FKB27" s="25"/>
      <c r="FKC27" s="25"/>
      <c r="FKD27" s="25"/>
      <c r="FKE27" s="25"/>
      <c r="FKF27" s="25"/>
      <c r="FKG27" s="25"/>
      <c r="FKH27" s="25"/>
      <c r="FKI27" s="25"/>
      <c r="FKJ27" s="25"/>
      <c r="FKK27" s="25"/>
      <c r="FKL27" s="25"/>
      <c r="FKM27" s="25"/>
      <c r="FKN27" s="25"/>
      <c r="FKO27" s="25"/>
      <c r="FKP27" s="25"/>
      <c r="FKQ27" s="25"/>
      <c r="FKR27" s="25"/>
      <c r="FKS27" s="25"/>
      <c r="FKT27" s="25"/>
      <c r="FKU27" s="25"/>
      <c r="FKV27" s="25"/>
      <c r="FKW27" s="25"/>
      <c r="FKX27" s="25"/>
      <c r="FKY27" s="25"/>
      <c r="FKZ27" s="25"/>
      <c r="FLA27" s="25"/>
      <c r="FLB27" s="25"/>
      <c r="FLC27" s="25"/>
      <c r="FLD27" s="25"/>
      <c r="FLE27" s="25"/>
      <c r="FLF27" s="25"/>
      <c r="FLG27" s="25"/>
      <c r="FLH27" s="25"/>
      <c r="FLI27" s="25"/>
      <c r="FLJ27" s="25"/>
      <c r="FLK27" s="25"/>
      <c r="FLL27" s="25"/>
      <c r="FLM27" s="25"/>
      <c r="FLN27" s="25"/>
      <c r="FLO27" s="25"/>
      <c r="FLP27" s="25"/>
      <c r="FLQ27" s="25"/>
      <c r="FLR27" s="25"/>
      <c r="FLS27" s="25"/>
      <c r="FLT27" s="25"/>
      <c r="FLU27" s="25"/>
      <c r="FLV27" s="25"/>
      <c r="FLW27" s="25"/>
      <c r="FLX27" s="25"/>
      <c r="FLY27" s="25"/>
      <c r="FLZ27" s="25"/>
      <c r="FMA27" s="25"/>
      <c r="FMB27" s="25"/>
      <c r="FMC27" s="25"/>
      <c r="FMD27" s="25"/>
      <c r="FME27" s="25"/>
      <c r="FMF27" s="25"/>
      <c r="FMG27" s="25"/>
      <c r="FMH27" s="25"/>
      <c r="FMI27" s="25"/>
      <c r="FMJ27" s="25"/>
      <c r="FMK27" s="25"/>
      <c r="FML27" s="25"/>
      <c r="FMM27" s="25"/>
      <c r="FMN27" s="25"/>
      <c r="FMO27" s="25"/>
      <c r="FMP27" s="25"/>
      <c r="FMQ27" s="25"/>
      <c r="FMR27" s="25"/>
      <c r="FMS27" s="25"/>
      <c r="FMT27" s="25"/>
      <c r="FMU27" s="25"/>
      <c r="FMV27" s="25"/>
      <c r="FMW27" s="25"/>
      <c r="FMX27" s="25"/>
      <c r="FMY27" s="25"/>
      <c r="FMZ27" s="25"/>
      <c r="FNA27" s="25"/>
      <c r="FNB27" s="25"/>
      <c r="FNC27" s="25"/>
      <c r="FND27" s="25"/>
      <c r="FNE27" s="25"/>
      <c r="FNF27" s="25"/>
      <c r="FNG27" s="25"/>
      <c r="FNH27" s="25"/>
      <c r="FNI27" s="25"/>
      <c r="FNJ27" s="25"/>
      <c r="FNK27" s="25"/>
      <c r="FNL27" s="25"/>
      <c r="FNM27" s="25"/>
      <c r="FNN27" s="25"/>
      <c r="FNO27" s="25"/>
      <c r="FNP27" s="25"/>
      <c r="FNQ27" s="25"/>
      <c r="FNR27" s="25"/>
      <c r="FNS27" s="25"/>
      <c r="FNT27" s="25"/>
      <c r="FNU27" s="25"/>
      <c r="FNV27" s="25"/>
      <c r="FNW27" s="25"/>
      <c r="FNX27" s="25"/>
      <c r="FNY27" s="25"/>
      <c r="FNZ27" s="25"/>
      <c r="FOA27" s="25"/>
      <c r="FOB27" s="25"/>
      <c r="FOC27" s="25"/>
      <c r="FOD27" s="25"/>
      <c r="FOE27" s="25"/>
      <c r="FOF27" s="25"/>
      <c r="FOG27" s="25"/>
      <c r="FOH27" s="25"/>
      <c r="FOI27" s="25"/>
      <c r="FOJ27" s="25"/>
      <c r="FOK27" s="25"/>
      <c r="FOL27" s="25"/>
      <c r="FOM27" s="25"/>
      <c r="FON27" s="25"/>
      <c r="FOO27" s="25"/>
      <c r="FOP27" s="25"/>
      <c r="FOQ27" s="25"/>
      <c r="FOR27" s="25"/>
      <c r="FOS27" s="25"/>
      <c r="FOT27" s="25"/>
      <c r="FOU27" s="25"/>
      <c r="FOV27" s="25"/>
      <c r="FOW27" s="25"/>
      <c r="FOX27" s="25"/>
      <c r="FOY27" s="25"/>
      <c r="FOZ27" s="25"/>
      <c r="FPA27" s="25"/>
      <c r="FPB27" s="25"/>
      <c r="FPC27" s="25"/>
      <c r="FPD27" s="25"/>
      <c r="FPE27" s="25"/>
      <c r="FPF27" s="25"/>
      <c r="FPG27" s="25"/>
      <c r="FPH27" s="25"/>
      <c r="FPI27" s="25"/>
      <c r="FPJ27" s="25"/>
      <c r="FPK27" s="25"/>
      <c r="FPL27" s="25"/>
      <c r="FPM27" s="25"/>
      <c r="FPN27" s="25"/>
      <c r="FPO27" s="25"/>
      <c r="FPP27" s="25"/>
      <c r="FPQ27" s="25"/>
      <c r="FPR27" s="25"/>
      <c r="FPS27" s="25"/>
      <c r="FPT27" s="25"/>
      <c r="FPU27" s="25"/>
      <c r="FPV27" s="25"/>
      <c r="FPW27" s="25"/>
      <c r="FPX27" s="25"/>
      <c r="FPY27" s="25"/>
      <c r="FPZ27" s="25"/>
      <c r="FQA27" s="25"/>
      <c r="FQB27" s="25"/>
      <c r="FQC27" s="25"/>
      <c r="FQD27" s="25"/>
      <c r="FQE27" s="25"/>
      <c r="FQF27" s="25"/>
      <c r="FQG27" s="25"/>
      <c r="FQH27" s="25"/>
      <c r="FQI27" s="25"/>
      <c r="FQJ27" s="25"/>
      <c r="FQK27" s="25"/>
      <c r="FQL27" s="25"/>
      <c r="FQM27" s="25"/>
      <c r="FQN27" s="25"/>
      <c r="FQO27" s="25"/>
      <c r="FQP27" s="25"/>
      <c r="FQQ27" s="25"/>
      <c r="FQR27" s="25"/>
      <c r="FQS27" s="25"/>
      <c r="FQT27" s="25"/>
      <c r="FQU27" s="25"/>
      <c r="FQV27" s="25"/>
      <c r="FQW27" s="25"/>
      <c r="FQX27" s="25"/>
      <c r="FQY27" s="25"/>
      <c r="FQZ27" s="25"/>
      <c r="FRA27" s="25"/>
      <c r="FRB27" s="25"/>
      <c r="FRC27" s="25"/>
      <c r="FRD27" s="25"/>
      <c r="FRE27" s="25"/>
      <c r="FRF27" s="25"/>
      <c r="FRG27" s="25"/>
      <c r="FRH27" s="25"/>
      <c r="FRI27" s="25"/>
      <c r="FRJ27" s="25"/>
      <c r="FRK27" s="25"/>
      <c r="FRL27" s="25"/>
      <c r="FRM27" s="25"/>
      <c r="FRN27" s="25"/>
      <c r="FRO27" s="25"/>
      <c r="FRP27" s="25"/>
      <c r="FRQ27" s="25"/>
      <c r="FRR27" s="25"/>
      <c r="FRS27" s="25"/>
      <c r="FRT27" s="25"/>
      <c r="FRU27" s="25"/>
      <c r="FRV27" s="25"/>
      <c r="FRW27" s="25"/>
      <c r="FRX27" s="25"/>
      <c r="FRY27" s="25"/>
      <c r="FRZ27" s="25"/>
      <c r="FSA27" s="25"/>
      <c r="FSB27" s="25"/>
      <c r="FSC27" s="25"/>
      <c r="FSD27" s="25"/>
      <c r="FSE27" s="25"/>
      <c r="FSF27" s="25"/>
      <c r="FSG27" s="25"/>
      <c r="FSH27" s="25"/>
      <c r="FSI27" s="25"/>
      <c r="FSJ27" s="25"/>
      <c r="FSK27" s="25"/>
      <c r="FSL27" s="25"/>
      <c r="FSM27" s="25"/>
      <c r="FSN27" s="25"/>
      <c r="FSO27" s="25"/>
      <c r="FSP27" s="25"/>
      <c r="FSQ27" s="25"/>
      <c r="FSR27" s="25"/>
      <c r="FSS27" s="25"/>
      <c r="FST27" s="25"/>
      <c r="FSU27" s="25"/>
      <c r="FSV27" s="25"/>
      <c r="FSW27" s="25"/>
      <c r="FSX27" s="25"/>
      <c r="FSY27" s="25"/>
      <c r="FSZ27" s="25"/>
      <c r="FTA27" s="25"/>
      <c r="FTB27" s="25"/>
      <c r="FTC27" s="25"/>
      <c r="FTD27" s="25"/>
      <c r="FTE27" s="25"/>
      <c r="FTF27" s="25"/>
      <c r="FTG27" s="25"/>
      <c r="FTH27" s="25"/>
      <c r="FTI27" s="25"/>
      <c r="FTJ27" s="25"/>
      <c r="FTK27" s="25"/>
      <c r="FTL27" s="25"/>
      <c r="FTM27" s="25"/>
      <c r="FTN27" s="25"/>
      <c r="FTO27" s="25"/>
      <c r="FTP27" s="25"/>
      <c r="FTQ27" s="25"/>
      <c r="FTR27" s="25"/>
      <c r="FTS27" s="25"/>
      <c r="FTT27" s="25"/>
      <c r="FTU27" s="25"/>
      <c r="FTV27" s="25"/>
      <c r="FTW27" s="25"/>
      <c r="FTX27" s="25"/>
      <c r="FTY27" s="25"/>
      <c r="FTZ27" s="25"/>
      <c r="FUA27" s="25"/>
      <c r="FUB27" s="25"/>
      <c r="FUC27" s="25"/>
      <c r="FUD27" s="25"/>
      <c r="FUE27" s="25"/>
      <c r="FUF27" s="25"/>
      <c r="FUG27" s="25"/>
      <c r="FUH27" s="25"/>
      <c r="FUI27" s="25"/>
      <c r="FUJ27" s="25"/>
      <c r="FUK27" s="25"/>
      <c r="FUL27" s="25"/>
      <c r="FUM27" s="25"/>
      <c r="FUN27" s="25"/>
      <c r="FUO27" s="25"/>
      <c r="FUP27" s="25"/>
      <c r="FUQ27" s="25"/>
      <c r="FUR27" s="25"/>
      <c r="FUS27" s="25"/>
      <c r="FUT27" s="25"/>
      <c r="FUU27" s="25"/>
      <c r="FUV27" s="25"/>
      <c r="FUW27" s="25"/>
      <c r="FUX27" s="25"/>
      <c r="FUY27" s="25"/>
      <c r="FUZ27" s="25"/>
      <c r="FVA27" s="25"/>
      <c r="FVB27" s="25"/>
      <c r="FVC27" s="25"/>
      <c r="FVD27" s="25"/>
      <c r="FVE27" s="25"/>
      <c r="FVF27" s="25"/>
      <c r="FVG27" s="25"/>
      <c r="FVH27" s="25"/>
      <c r="FVI27" s="25"/>
      <c r="FVJ27" s="25"/>
      <c r="FVK27" s="25"/>
      <c r="FVL27" s="25"/>
      <c r="FVM27" s="25"/>
      <c r="FVN27" s="25"/>
      <c r="FVO27" s="25"/>
      <c r="FVP27" s="25"/>
      <c r="FVQ27" s="25"/>
      <c r="FVR27" s="25"/>
      <c r="FVS27" s="25"/>
      <c r="FVT27" s="25"/>
      <c r="FVU27" s="25"/>
      <c r="FVV27" s="25"/>
      <c r="FVW27" s="25"/>
      <c r="FVX27" s="25"/>
      <c r="FVY27" s="25"/>
      <c r="FVZ27" s="25"/>
      <c r="FWA27" s="25"/>
      <c r="FWB27" s="25"/>
      <c r="FWC27" s="25"/>
      <c r="FWD27" s="25"/>
      <c r="FWE27" s="25"/>
      <c r="FWF27" s="25"/>
      <c r="FWG27" s="25"/>
      <c r="FWH27" s="25"/>
      <c r="FWI27" s="25"/>
      <c r="FWJ27" s="25"/>
      <c r="FWK27" s="25"/>
      <c r="FWL27" s="25"/>
      <c r="FWM27" s="25"/>
      <c r="FWN27" s="25"/>
      <c r="FWO27" s="25"/>
      <c r="FWP27" s="25"/>
      <c r="FWQ27" s="25"/>
      <c r="FWR27" s="25"/>
      <c r="FWS27" s="25"/>
      <c r="FWT27" s="25"/>
      <c r="FWU27" s="25"/>
      <c r="FWV27" s="25"/>
      <c r="FWW27" s="25"/>
      <c r="FWX27" s="25"/>
      <c r="FWY27" s="25"/>
      <c r="FWZ27" s="25"/>
      <c r="FXA27" s="25"/>
      <c r="FXB27" s="25"/>
      <c r="FXC27" s="25"/>
      <c r="FXD27" s="25"/>
      <c r="FXE27" s="25"/>
      <c r="FXF27" s="25"/>
      <c r="FXG27" s="25"/>
      <c r="FXH27" s="25"/>
      <c r="FXI27" s="25"/>
      <c r="FXJ27" s="25"/>
      <c r="FXK27" s="25"/>
      <c r="FXL27" s="25"/>
      <c r="FXM27" s="25"/>
      <c r="FXN27" s="25"/>
      <c r="FXO27" s="25"/>
      <c r="FXP27" s="25"/>
      <c r="FXQ27" s="25"/>
      <c r="FXR27" s="25"/>
      <c r="FXS27" s="25"/>
      <c r="FXT27" s="25"/>
      <c r="FXU27" s="25"/>
      <c r="FXV27" s="25"/>
      <c r="FXW27" s="25"/>
      <c r="FXX27" s="25"/>
      <c r="FXY27" s="25"/>
      <c r="FXZ27" s="25"/>
      <c r="FYA27" s="25"/>
      <c r="FYB27" s="25"/>
      <c r="FYC27" s="25"/>
      <c r="FYD27" s="25"/>
      <c r="FYE27" s="25"/>
      <c r="FYF27" s="25"/>
      <c r="FYG27" s="25"/>
      <c r="FYH27" s="25"/>
      <c r="FYI27" s="25"/>
      <c r="FYJ27" s="25"/>
      <c r="FYK27" s="25"/>
      <c r="FYL27" s="25"/>
      <c r="FYM27" s="25"/>
      <c r="FYN27" s="25"/>
      <c r="FYO27" s="25"/>
      <c r="FYP27" s="25"/>
      <c r="FYQ27" s="25"/>
      <c r="FYR27" s="25"/>
      <c r="FYS27" s="25"/>
      <c r="FYT27" s="25"/>
      <c r="FYU27" s="25"/>
      <c r="FYV27" s="25"/>
      <c r="FYW27" s="25"/>
      <c r="FYX27" s="25"/>
      <c r="FYY27" s="25"/>
      <c r="FYZ27" s="25"/>
      <c r="FZA27" s="25"/>
      <c r="FZB27" s="25"/>
      <c r="FZC27" s="25"/>
      <c r="FZD27" s="25"/>
      <c r="FZE27" s="25"/>
      <c r="FZF27" s="25"/>
      <c r="FZG27" s="25"/>
      <c r="FZH27" s="25"/>
      <c r="FZI27" s="25"/>
      <c r="FZJ27" s="25"/>
      <c r="FZK27" s="25"/>
      <c r="FZL27" s="25"/>
      <c r="FZM27" s="25"/>
      <c r="FZN27" s="25"/>
      <c r="FZO27" s="25"/>
      <c r="FZP27" s="25"/>
      <c r="FZQ27" s="25"/>
      <c r="FZR27" s="25"/>
      <c r="FZS27" s="25"/>
      <c r="FZT27" s="25"/>
      <c r="FZU27" s="25"/>
      <c r="FZV27" s="25"/>
      <c r="FZW27" s="25"/>
      <c r="FZX27" s="25"/>
      <c r="FZY27" s="25"/>
      <c r="FZZ27" s="25"/>
      <c r="GAA27" s="25"/>
      <c r="GAB27" s="25"/>
      <c r="GAC27" s="25"/>
      <c r="GAD27" s="25"/>
      <c r="GAE27" s="25"/>
      <c r="GAF27" s="25"/>
      <c r="GAG27" s="25"/>
      <c r="GAH27" s="25"/>
      <c r="GAI27" s="25"/>
      <c r="GAJ27" s="25"/>
      <c r="GAK27" s="25"/>
      <c r="GAL27" s="25"/>
      <c r="GAM27" s="25"/>
      <c r="GAN27" s="25"/>
      <c r="GAO27" s="25"/>
      <c r="GAP27" s="25"/>
      <c r="GAQ27" s="25"/>
      <c r="GAR27" s="25"/>
      <c r="GAS27" s="25"/>
      <c r="GAT27" s="25"/>
      <c r="GAU27" s="25"/>
      <c r="GAV27" s="25"/>
      <c r="GAW27" s="25"/>
      <c r="GAX27" s="25"/>
      <c r="GAY27" s="25"/>
      <c r="GAZ27" s="25"/>
      <c r="GBA27" s="25"/>
      <c r="GBB27" s="25"/>
      <c r="GBC27" s="25"/>
      <c r="GBD27" s="25"/>
      <c r="GBE27" s="25"/>
      <c r="GBF27" s="25"/>
      <c r="GBG27" s="25"/>
      <c r="GBH27" s="25"/>
      <c r="GBI27" s="25"/>
      <c r="GBJ27" s="25"/>
      <c r="GBK27" s="25"/>
      <c r="GBL27" s="25"/>
      <c r="GBM27" s="25"/>
      <c r="GBN27" s="25"/>
      <c r="GBO27" s="25"/>
      <c r="GBP27" s="25"/>
      <c r="GBQ27" s="25"/>
      <c r="GBR27" s="25"/>
      <c r="GBS27" s="25"/>
      <c r="GBT27" s="25"/>
      <c r="GBU27" s="25"/>
      <c r="GBV27" s="25"/>
      <c r="GBW27" s="25"/>
      <c r="GBX27" s="25"/>
      <c r="GBY27" s="25"/>
      <c r="GBZ27" s="25"/>
      <c r="GCA27" s="25"/>
      <c r="GCB27" s="25"/>
      <c r="GCC27" s="25"/>
      <c r="GCD27" s="25"/>
      <c r="GCE27" s="25"/>
      <c r="GCF27" s="25"/>
      <c r="GCG27" s="25"/>
      <c r="GCH27" s="25"/>
      <c r="GCI27" s="25"/>
      <c r="GCJ27" s="25"/>
      <c r="GCK27" s="25"/>
      <c r="GCL27" s="25"/>
      <c r="GCM27" s="25"/>
      <c r="GCN27" s="25"/>
      <c r="GCO27" s="25"/>
      <c r="GCP27" s="25"/>
      <c r="GCQ27" s="25"/>
      <c r="GCR27" s="25"/>
      <c r="GCS27" s="25"/>
      <c r="GCT27" s="25"/>
      <c r="GCU27" s="25"/>
      <c r="GCV27" s="25"/>
      <c r="GCW27" s="25"/>
      <c r="GCX27" s="25"/>
      <c r="GCY27" s="25"/>
      <c r="GCZ27" s="25"/>
      <c r="GDA27" s="25"/>
      <c r="GDB27" s="25"/>
      <c r="GDC27" s="25"/>
      <c r="GDD27" s="25"/>
      <c r="GDE27" s="25"/>
      <c r="GDF27" s="25"/>
      <c r="GDG27" s="25"/>
      <c r="GDH27" s="25"/>
      <c r="GDI27" s="25"/>
      <c r="GDJ27" s="25"/>
      <c r="GDK27" s="25"/>
      <c r="GDL27" s="25"/>
      <c r="GDM27" s="25"/>
      <c r="GDN27" s="25"/>
      <c r="GDO27" s="25"/>
      <c r="GDP27" s="25"/>
      <c r="GDQ27" s="25"/>
      <c r="GDR27" s="25"/>
      <c r="GDS27" s="25"/>
      <c r="GDT27" s="25"/>
      <c r="GDU27" s="25"/>
      <c r="GDV27" s="25"/>
      <c r="GDW27" s="25"/>
      <c r="GDX27" s="25"/>
      <c r="GDY27" s="25"/>
      <c r="GDZ27" s="25"/>
      <c r="GEA27" s="25"/>
      <c r="GEB27" s="25"/>
      <c r="GEC27" s="25"/>
      <c r="GED27" s="25"/>
      <c r="GEE27" s="25"/>
      <c r="GEF27" s="25"/>
      <c r="GEG27" s="25"/>
      <c r="GEH27" s="25"/>
      <c r="GEI27" s="25"/>
      <c r="GEJ27" s="25"/>
      <c r="GEK27" s="25"/>
      <c r="GEL27" s="25"/>
      <c r="GEM27" s="25"/>
      <c r="GEN27" s="25"/>
      <c r="GEO27" s="25"/>
      <c r="GEP27" s="25"/>
      <c r="GEQ27" s="25"/>
      <c r="GER27" s="25"/>
      <c r="GES27" s="25"/>
      <c r="GET27" s="25"/>
      <c r="GEU27" s="25"/>
      <c r="GEV27" s="25"/>
      <c r="GEW27" s="25"/>
      <c r="GEX27" s="25"/>
      <c r="GEY27" s="25"/>
      <c r="GEZ27" s="25"/>
      <c r="GFA27" s="25"/>
      <c r="GFB27" s="25"/>
      <c r="GFC27" s="25"/>
      <c r="GFD27" s="25"/>
      <c r="GFE27" s="25"/>
      <c r="GFF27" s="25"/>
      <c r="GFG27" s="25"/>
      <c r="GFH27" s="25"/>
      <c r="GFI27" s="25"/>
      <c r="GFJ27" s="25"/>
      <c r="GFK27" s="25"/>
      <c r="GFL27" s="25"/>
      <c r="GFM27" s="25"/>
      <c r="GFN27" s="25"/>
      <c r="GFO27" s="25"/>
      <c r="GFP27" s="25"/>
      <c r="GFQ27" s="25"/>
      <c r="GFR27" s="25"/>
      <c r="GFS27" s="25"/>
      <c r="GFT27" s="25"/>
      <c r="GFU27" s="25"/>
      <c r="GFV27" s="25"/>
      <c r="GFW27" s="25"/>
      <c r="GFX27" s="25"/>
      <c r="GFY27" s="25"/>
      <c r="GFZ27" s="25"/>
      <c r="GGA27" s="25"/>
      <c r="GGB27" s="25"/>
      <c r="GGC27" s="25"/>
      <c r="GGD27" s="25"/>
      <c r="GGE27" s="25"/>
      <c r="GGF27" s="25"/>
      <c r="GGG27" s="25"/>
      <c r="GGH27" s="25"/>
      <c r="GGI27" s="25"/>
      <c r="GGJ27" s="25"/>
      <c r="GGK27" s="25"/>
      <c r="GGL27" s="25"/>
      <c r="GGM27" s="25"/>
      <c r="GGN27" s="25"/>
      <c r="GGO27" s="25"/>
      <c r="GGP27" s="25"/>
      <c r="GGQ27" s="25"/>
      <c r="GGR27" s="25"/>
      <c r="GGS27" s="25"/>
      <c r="GGT27" s="25"/>
      <c r="GGU27" s="25"/>
      <c r="GGV27" s="25"/>
      <c r="GGW27" s="25"/>
      <c r="GGX27" s="25"/>
      <c r="GGY27" s="25"/>
      <c r="GGZ27" s="25"/>
      <c r="GHA27" s="25"/>
      <c r="GHB27" s="25"/>
      <c r="GHC27" s="25"/>
      <c r="GHD27" s="25"/>
      <c r="GHE27" s="25"/>
      <c r="GHF27" s="25"/>
      <c r="GHG27" s="25"/>
      <c r="GHH27" s="25"/>
      <c r="GHI27" s="25"/>
      <c r="GHJ27" s="25"/>
      <c r="GHK27" s="25"/>
      <c r="GHL27" s="25"/>
      <c r="GHM27" s="25"/>
      <c r="GHN27" s="25"/>
      <c r="GHO27" s="25"/>
      <c r="GHP27" s="25"/>
      <c r="GHQ27" s="25"/>
      <c r="GHR27" s="25"/>
      <c r="GHS27" s="25"/>
      <c r="GHT27" s="25"/>
      <c r="GHU27" s="25"/>
      <c r="GHV27" s="25"/>
      <c r="GHW27" s="25"/>
      <c r="GHX27" s="25"/>
      <c r="GHY27" s="25"/>
      <c r="GHZ27" s="25"/>
      <c r="GIA27" s="25"/>
      <c r="GIB27" s="25"/>
      <c r="GIC27" s="25"/>
      <c r="GID27" s="25"/>
      <c r="GIE27" s="25"/>
      <c r="GIF27" s="25"/>
      <c r="GIG27" s="25"/>
      <c r="GIH27" s="25"/>
      <c r="GII27" s="25"/>
      <c r="GIJ27" s="25"/>
      <c r="GIK27" s="25"/>
      <c r="GIL27" s="25"/>
      <c r="GIM27" s="25"/>
      <c r="GIN27" s="25"/>
      <c r="GIO27" s="25"/>
      <c r="GIP27" s="25"/>
      <c r="GIQ27" s="25"/>
      <c r="GIR27" s="25"/>
      <c r="GIS27" s="25"/>
      <c r="GIT27" s="25"/>
      <c r="GIU27" s="25"/>
      <c r="GIV27" s="25"/>
      <c r="GIW27" s="25"/>
      <c r="GIX27" s="25"/>
      <c r="GIY27" s="25"/>
      <c r="GIZ27" s="25"/>
      <c r="GJA27" s="25"/>
      <c r="GJB27" s="25"/>
      <c r="GJC27" s="25"/>
      <c r="GJD27" s="25"/>
      <c r="GJE27" s="25"/>
      <c r="GJF27" s="25"/>
      <c r="GJG27" s="25"/>
      <c r="GJH27" s="25"/>
      <c r="GJI27" s="25"/>
      <c r="GJJ27" s="25"/>
      <c r="GJK27" s="25"/>
      <c r="GJL27" s="25"/>
      <c r="GJM27" s="25"/>
      <c r="GJN27" s="25"/>
      <c r="GJO27" s="25"/>
      <c r="GJP27" s="25"/>
      <c r="GJQ27" s="25"/>
      <c r="GJR27" s="25"/>
      <c r="GJS27" s="25"/>
      <c r="GJT27" s="25"/>
      <c r="GJU27" s="25"/>
      <c r="GJV27" s="25"/>
      <c r="GJW27" s="25"/>
      <c r="GJX27" s="25"/>
      <c r="GJY27" s="25"/>
      <c r="GJZ27" s="25"/>
      <c r="GKA27" s="25"/>
      <c r="GKB27" s="25"/>
      <c r="GKC27" s="25"/>
      <c r="GKD27" s="25"/>
      <c r="GKE27" s="25"/>
      <c r="GKF27" s="25"/>
      <c r="GKG27" s="25"/>
      <c r="GKH27" s="25"/>
      <c r="GKI27" s="25"/>
      <c r="GKJ27" s="25"/>
      <c r="GKK27" s="25"/>
      <c r="GKL27" s="25"/>
      <c r="GKM27" s="25"/>
      <c r="GKN27" s="25"/>
      <c r="GKO27" s="25"/>
      <c r="GKP27" s="25"/>
      <c r="GKQ27" s="25"/>
      <c r="GKR27" s="25"/>
      <c r="GKS27" s="25"/>
      <c r="GKT27" s="25"/>
      <c r="GKU27" s="25"/>
      <c r="GKV27" s="25"/>
      <c r="GKW27" s="25"/>
      <c r="GKX27" s="25"/>
      <c r="GKY27" s="25"/>
      <c r="GKZ27" s="25"/>
      <c r="GLA27" s="25"/>
      <c r="GLB27" s="25"/>
      <c r="GLC27" s="25"/>
      <c r="GLD27" s="25"/>
      <c r="GLE27" s="25"/>
      <c r="GLF27" s="25"/>
      <c r="GLG27" s="25"/>
      <c r="GLH27" s="25"/>
      <c r="GLI27" s="25"/>
      <c r="GLJ27" s="25"/>
      <c r="GLK27" s="25"/>
      <c r="GLL27" s="25"/>
      <c r="GLM27" s="25"/>
      <c r="GLN27" s="25"/>
      <c r="GLO27" s="25"/>
      <c r="GLP27" s="25"/>
      <c r="GLQ27" s="25"/>
      <c r="GLR27" s="25"/>
      <c r="GLS27" s="25"/>
      <c r="GLT27" s="25"/>
      <c r="GLU27" s="25"/>
      <c r="GLV27" s="25"/>
      <c r="GLW27" s="25"/>
      <c r="GLX27" s="25"/>
      <c r="GLY27" s="25"/>
      <c r="GLZ27" s="25"/>
      <c r="GMA27" s="25"/>
      <c r="GMB27" s="25"/>
      <c r="GMC27" s="25"/>
      <c r="GMD27" s="25"/>
      <c r="GME27" s="25"/>
      <c r="GMF27" s="25"/>
      <c r="GMG27" s="25"/>
      <c r="GMH27" s="25"/>
      <c r="GMI27" s="25"/>
      <c r="GMJ27" s="25"/>
      <c r="GMK27" s="25"/>
      <c r="GML27" s="25"/>
      <c r="GMM27" s="25"/>
      <c r="GMN27" s="25"/>
      <c r="GMO27" s="25"/>
      <c r="GMP27" s="25"/>
      <c r="GMQ27" s="25"/>
      <c r="GMR27" s="25"/>
      <c r="GMS27" s="25"/>
      <c r="GMT27" s="25"/>
      <c r="GMU27" s="25"/>
      <c r="GMV27" s="25"/>
      <c r="GMW27" s="25"/>
      <c r="GMX27" s="25"/>
      <c r="GMY27" s="25"/>
      <c r="GMZ27" s="25"/>
      <c r="GNA27" s="25"/>
      <c r="GNB27" s="25"/>
      <c r="GNC27" s="25"/>
      <c r="GND27" s="25"/>
      <c r="GNE27" s="25"/>
      <c r="GNF27" s="25"/>
      <c r="GNG27" s="25"/>
      <c r="GNH27" s="25"/>
      <c r="GNI27" s="25"/>
      <c r="GNJ27" s="25"/>
      <c r="GNK27" s="25"/>
      <c r="GNL27" s="25"/>
      <c r="GNM27" s="25"/>
      <c r="GNN27" s="25"/>
      <c r="GNO27" s="25"/>
      <c r="GNP27" s="25"/>
      <c r="GNQ27" s="25"/>
      <c r="GNR27" s="25"/>
      <c r="GNS27" s="25"/>
      <c r="GNT27" s="25"/>
      <c r="GNU27" s="25"/>
      <c r="GNV27" s="25"/>
      <c r="GNW27" s="25"/>
      <c r="GNX27" s="25"/>
      <c r="GNY27" s="25"/>
      <c r="GNZ27" s="25"/>
      <c r="GOA27" s="25"/>
      <c r="GOB27" s="25"/>
      <c r="GOC27" s="25"/>
      <c r="GOD27" s="25"/>
      <c r="GOE27" s="25"/>
      <c r="GOF27" s="25"/>
      <c r="GOG27" s="25"/>
      <c r="GOH27" s="25"/>
      <c r="GOI27" s="25"/>
      <c r="GOJ27" s="25"/>
      <c r="GOK27" s="25"/>
      <c r="GOL27" s="25"/>
      <c r="GOM27" s="25"/>
      <c r="GON27" s="25"/>
      <c r="GOO27" s="25"/>
      <c r="GOP27" s="25"/>
      <c r="GOQ27" s="25"/>
      <c r="GOR27" s="25"/>
      <c r="GOS27" s="25"/>
      <c r="GOT27" s="25"/>
      <c r="GOU27" s="25"/>
      <c r="GOV27" s="25"/>
      <c r="GOW27" s="25"/>
      <c r="GOX27" s="25"/>
      <c r="GOY27" s="25"/>
      <c r="GOZ27" s="25"/>
      <c r="GPA27" s="25"/>
      <c r="GPB27" s="25"/>
      <c r="GPC27" s="25"/>
      <c r="GPD27" s="25"/>
      <c r="GPE27" s="25"/>
      <c r="GPF27" s="25"/>
      <c r="GPG27" s="25"/>
      <c r="GPH27" s="25"/>
      <c r="GPI27" s="25"/>
      <c r="GPJ27" s="25"/>
      <c r="GPK27" s="25"/>
      <c r="GPL27" s="25"/>
      <c r="GPM27" s="25"/>
      <c r="GPN27" s="25"/>
      <c r="GPO27" s="25"/>
      <c r="GPP27" s="25"/>
      <c r="GPQ27" s="25"/>
      <c r="GPR27" s="25"/>
      <c r="GPS27" s="25"/>
      <c r="GPT27" s="25"/>
      <c r="GPU27" s="25"/>
      <c r="GPV27" s="25"/>
      <c r="GPW27" s="25"/>
      <c r="GPX27" s="25"/>
      <c r="GPY27" s="25"/>
      <c r="GPZ27" s="25"/>
      <c r="GQA27" s="25"/>
      <c r="GQB27" s="25"/>
      <c r="GQC27" s="25"/>
      <c r="GQD27" s="25"/>
      <c r="GQE27" s="25"/>
      <c r="GQF27" s="25"/>
      <c r="GQG27" s="25"/>
      <c r="GQH27" s="25"/>
      <c r="GQI27" s="25"/>
      <c r="GQJ27" s="25"/>
      <c r="GQK27" s="25"/>
      <c r="GQL27" s="25"/>
      <c r="GQM27" s="25"/>
      <c r="GQN27" s="25"/>
      <c r="GQO27" s="25"/>
      <c r="GQP27" s="25"/>
      <c r="GQQ27" s="25"/>
      <c r="GQR27" s="25"/>
      <c r="GQS27" s="25"/>
      <c r="GQT27" s="25"/>
      <c r="GQU27" s="25"/>
      <c r="GQV27" s="25"/>
      <c r="GQW27" s="25"/>
      <c r="GQX27" s="25"/>
      <c r="GQY27" s="25"/>
      <c r="GQZ27" s="25"/>
      <c r="GRA27" s="25"/>
      <c r="GRB27" s="25"/>
      <c r="GRC27" s="25"/>
      <c r="GRD27" s="25"/>
      <c r="GRE27" s="25"/>
      <c r="GRF27" s="25"/>
      <c r="GRG27" s="25"/>
      <c r="GRH27" s="25"/>
      <c r="GRI27" s="25"/>
      <c r="GRJ27" s="25"/>
      <c r="GRK27" s="25"/>
      <c r="GRL27" s="25"/>
      <c r="GRM27" s="25"/>
      <c r="GRN27" s="25"/>
      <c r="GRO27" s="25"/>
      <c r="GRP27" s="25"/>
      <c r="GRQ27" s="25"/>
      <c r="GRR27" s="25"/>
      <c r="GRS27" s="25"/>
      <c r="GRT27" s="25"/>
      <c r="GRU27" s="25"/>
      <c r="GRV27" s="25"/>
      <c r="GRW27" s="25"/>
      <c r="GRX27" s="25"/>
      <c r="GRY27" s="25"/>
      <c r="GRZ27" s="25"/>
      <c r="GSA27" s="25"/>
      <c r="GSB27" s="25"/>
      <c r="GSC27" s="25"/>
      <c r="GSD27" s="25"/>
      <c r="GSE27" s="25"/>
      <c r="GSF27" s="25"/>
      <c r="GSG27" s="25"/>
      <c r="GSH27" s="25"/>
      <c r="GSI27" s="25"/>
      <c r="GSJ27" s="25"/>
      <c r="GSK27" s="25"/>
      <c r="GSL27" s="25"/>
      <c r="GSM27" s="25"/>
      <c r="GSN27" s="25"/>
      <c r="GSO27" s="25"/>
      <c r="GSP27" s="25"/>
      <c r="GSQ27" s="25"/>
      <c r="GSR27" s="25"/>
      <c r="GSS27" s="25"/>
      <c r="GST27" s="25"/>
      <c r="GSU27" s="25"/>
      <c r="GSV27" s="25"/>
      <c r="GSW27" s="25"/>
      <c r="GSX27" s="25"/>
      <c r="GSY27" s="25"/>
      <c r="GSZ27" s="25"/>
      <c r="GTA27" s="25"/>
      <c r="GTB27" s="25"/>
      <c r="GTC27" s="25"/>
      <c r="GTD27" s="25"/>
      <c r="GTE27" s="25"/>
      <c r="GTF27" s="25"/>
      <c r="GTG27" s="25"/>
      <c r="GTH27" s="25"/>
      <c r="GTI27" s="25"/>
      <c r="GTJ27" s="25"/>
      <c r="GTK27" s="25"/>
      <c r="GTL27" s="25"/>
      <c r="GTM27" s="25"/>
      <c r="GTN27" s="25"/>
      <c r="GTO27" s="25"/>
      <c r="GTP27" s="25"/>
      <c r="GTQ27" s="25"/>
      <c r="GTR27" s="25"/>
      <c r="GTS27" s="25"/>
      <c r="GTT27" s="25"/>
      <c r="GTU27" s="25"/>
      <c r="GTV27" s="25"/>
      <c r="GTW27" s="25"/>
      <c r="GTX27" s="25"/>
      <c r="GTY27" s="25"/>
      <c r="GTZ27" s="25"/>
      <c r="GUA27" s="25"/>
      <c r="GUB27" s="25"/>
      <c r="GUC27" s="25"/>
      <c r="GUD27" s="25"/>
      <c r="GUE27" s="25"/>
      <c r="GUF27" s="25"/>
      <c r="GUG27" s="25"/>
      <c r="GUH27" s="25"/>
      <c r="GUI27" s="25"/>
      <c r="GUJ27" s="25"/>
      <c r="GUK27" s="25"/>
      <c r="GUL27" s="25"/>
      <c r="GUM27" s="25"/>
      <c r="GUN27" s="25"/>
      <c r="GUO27" s="25"/>
      <c r="GUP27" s="25"/>
      <c r="GUQ27" s="25"/>
      <c r="GUR27" s="25"/>
      <c r="GUS27" s="25"/>
      <c r="GUT27" s="25"/>
      <c r="GUU27" s="25"/>
      <c r="GUV27" s="25"/>
      <c r="GUW27" s="25"/>
      <c r="GUX27" s="25"/>
      <c r="GUY27" s="25"/>
      <c r="GUZ27" s="25"/>
      <c r="GVA27" s="25"/>
      <c r="GVB27" s="25"/>
      <c r="GVC27" s="25"/>
      <c r="GVD27" s="25"/>
      <c r="GVE27" s="25"/>
      <c r="GVF27" s="25"/>
      <c r="GVG27" s="25"/>
      <c r="GVH27" s="25"/>
      <c r="GVI27" s="25"/>
      <c r="GVJ27" s="25"/>
      <c r="GVK27" s="25"/>
      <c r="GVL27" s="25"/>
      <c r="GVM27" s="25"/>
      <c r="GVN27" s="25"/>
      <c r="GVO27" s="25"/>
      <c r="GVP27" s="25"/>
      <c r="GVQ27" s="25"/>
      <c r="GVR27" s="25"/>
      <c r="GVS27" s="25"/>
      <c r="GVT27" s="25"/>
      <c r="GVU27" s="25"/>
      <c r="GVV27" s="25"/>
      <c r="GVW27" s="25"/>
      <c r="GVX27" s="25"/>
      <c r="GVY27" s="25"/>
      <c r="GVZ27" s="25"/>
      <c r="GWA27" s="25"/>
      <c r="GWB27" s="25"/>
      <c r="GWC27" s="25"/>
      <c r="GWD27" s="25"/>
      <c r="GWE27" s="25"/>
      <c r="GWF27" s="25"/>
      <c r="GWG27" s="25"/>
      <c r="GWH27" s="25"/>
      <c r="GWI27" s="25"/>
      <c r="GWJ27" s="25"/>
      <c r="GWK27" s="25"/>
      <c r="GWL27" s="25"/>
      <c r="GWM27" s="25"/>
      <c r="GWN27" s="25"/>
      <c r="GWO27" s="25"/>
      <c r="GWP27" s="25"/>
      <c r="GWQ27" s="25"/>
      <c r="GWR27" s="25"/>
      <c r="GWS27" s="25"/>
      <c r="GWT27" s="25"/>
      <c r="GWU27" s="25"/>
      <c r="GWV27" s="25"/>
      <c r="GWW27" s="25"/>
      <c r="GWX27" s="25"/>
      <c r="GWY27" s="25"/>
      <c r="GWZ27" s="25"/>
      <c r="GXA27" s="25"/>
      <c r="GXB27" s="25"/>
      <c r="GXC27" s="25"/>
      <c r="GXD27" s="25"/>
      <c r="GXE27" s="25"/>
      <c r="GXF27" s="25"/>
      <c r="GXG27" s="25"/>
      <c r="GXH27" s="25"/>
      <c r="GXI27" s="25"/>
      <c r="GXJ27" s="25"/>
      <c r="GXK27" s="25"/>
      <c r="GXL27" s="25"/>
      <c r="GXM27" s="25"/>
      <c r="GXN27" s="25"/>
      <c r="GXO27" s="25"/>
      <c r="GXP27" s="25"/>
      <c r="GXQ27" s="25"/>
      <c r="GXR27" s="25"/>
      <c r="GXS27" s="25"/>
      <c r="GXT27" s="25"/>
      <c r="GXU27" s="25"/>
      <c r="GXV27" s="25"/>
      <c r="GXW27" s="25"/>
      <c r="GXX27" s="25"/>
      <c r="GXY27" s="25"/>
      <c r="GXZ27" s="25"/>
      <c r="GYA27" s="25"/>
      <c r="GYB27" s="25"/>
      <c r="GYC27" s="25"/>
      <c r="GYD27" s="25"/>
      <c r="GYE27" s="25"/>
      <c r="GYF27" s="25"/>
      <c r="GYG27" s="25"/>
      <c r="GYH27" s="25"/>
      <c r="GYI27" s="25"/>
      <c r="GYJ27" s="25"/>
      <c r="GYK27" s="25"/>
      <c r="GYL27" s="25"/>
      <c r="GYM27" s="25"/>
      <c r="GYN27" s="25"/>
      <c r="GYO27" s="25"/>
      <c r="GYP27" s="25"/>
      <c r="GYQ27" s="25"/>
      <c r="GYR27" s="25"/>
      <c r="GYS27" s="25"/>
      <c r="GYT27" s="25"/>
      <c r="GYU27" s="25"/>
      <c r="GYV27" s="25"/>
      <c r="GYW27" s="25"/>
      <c r="GYX27" s="25"/>
      <c r="GYY27" s="25"/>
      <c r="GYZ27" s="25"/>
      <c r="GZA27" s="25"/>
      <c r="GZB27" s="25"/>
      <c r="GZC27" s="25"/>
      <c r="GZD27" s="25"/>
      <c r="GZE27" s="25"/>
      <c r="GZF27" s="25"/>
      <c r="GZG27" s="25"/>
      <c r="GZH27" s="25"/>
      <c r="GZI27" s="25"/>
      <c r="GZJ27" s="25"/>
      <c r="GZK27" s="25"/>
      <c r="GZL27" s="25"/>
      <c r="GZM27" s="25"/>
      <c r="GZN27" s="25"/>
      <c r="GZO27" s="25"/>
      <c r="GZP27" s="25"/>
      <c r="GZQ27" s="25"/>
      <c r="GZR27" s="25"/>
      <c r="GZS27" s="25"/>
      <c r="GZT27" s="25"/>
      <c r="GZU27" s="25"/>
      <c r="GZV27" s="25"/>
      <c r="GZW27" s="25"/>
      <c r="GZX27" s="25"/>
      <c r="GZY27" s="25"/>
      <c r="GZZ27" s="25"/>
      <c r="HAA27" s="25"/>
      <c r="HAB27" s="25"/>
      <c r="HAC27" s="25"/>
      <c r="HAD27" s="25"/>
      <c r="HAE27" s="25"/>
      <c r="HAF27" s="25"/>
      <c r="HAG27" s="25"/>
      <c r="HAH27" s="25"/>
      <c r="HAI27" s="25"/>
      <c r="HAJ27" s="25"/>
      <c r="HAK27" s="25"/>
      <c r="HAL27" s="25"/>
      <c r="HAM27" s="25"/>
      <c r="HAN27" s="25"/>
      <c r="HAO27" s="25"/>
      <c r="HAP27" s="25"/>
      <c r="HAQ27" s="25"/>
      <c r="HAR27" s="25"/>
      <c r="HAS27" s="25"/>
      <c r="HAT27" s="25"/>
      <c r="HAU27" s="25"/>
      <c r="HAV27" s="25"/>
      <c r="HAW27" s="25"/>
      <c r="HAX27" s="25"/>
      <c r="HAY27" s="25"/>
      <c r="HAZ27" s="25"/>
      <c r="HBA27" s="25"/>
      <c r="HBB27" s="25"/>
      <c r="HBC27" s="25"/>
      <c r="HBD27" s="25"/>
      <c r="HBE27" s="25"/>
      <c r="HBF27" s="25"/>
      <c r="HBG27" s="25"/>
      <c r="HBH27" s="25"/>
      <c r="HBI27" s="25"/>
      <c r="HBJ27" s="25"/>
      <c r="HBK27" s="25"/>
      <c r="HBL27" s="25"/>
      <c r="HBM27" s="25"/>
      <c r="HBN27" s="25"/>
      <c r="HBO27" s="25"/>
      <c r="HBP27" s="25"/>
      <c r="HBQ27" s="25"/>
      <c r="HBR27" s="25"/>
      <c r="HBS27" s="25"/>
      <c r="HBT27" s="25"/>
      <c r="HBU27" s="25"/>
      <c r="HBV27" s="25"/>
      <c r="HBW27" s="25"/>
      <c r="HBX27" s="25"/>
      <c r="HBY27" s="25"/>
      <c r="HBZ27" s="25"/>
      <c r="HCA27" s="25"/>
      <c r="HCB27" s="25"/>
      <c r="HCC27" s="25"/>
      <c r="HCD27" s="25"/>
      <c r="HCE27" s="25"/>
      <c r="HCF27" s="25"/>
      <c r="HCG27" s="25"/>
      <c r="HCH27" s="25"/>
      <c r="HCI27" s="25"/>
      <c r="HCJ27" s="25"/>
      <c r="HCK27" s="25"/>
      <c r="HCL27" s="25"/>
      <c r="HCM27" s="25"/>
      <c r="HCN27" s="25"/>
      <c r="HCO27" s="25"/>
      <c r="HCP27" s="25"/>
      <c r="HCQ27" s="25"/>
      <c r="HCR27" s="25"/>
      <c r="HCS27" s="25"/>
      <c r="HCT27" s="25"/>
      <c r="HCU27" s="25"/>
      <c r="HCV27" s="25"/>
      <c r="HCW27" s="25"/>
      <c r="HCX27" s="25"/>
      <c r="HCY27" s="25"/>
      <c r="HCZ27" s="25"/>
      <c r="HDA27" s="25"/>
      <c r="HDB27" s="25"/>
      <c r="HDC27" s="25"/>
      <c r="HDD27" s="25"/>
      <c r="HDE27" s="25"/>
      <c r="HDF27" s="25"/>
      <c r="HDG27" s="25"/>
      <c r="HDH27" s="25"/>
      <c r="HDI27" s="25"/>
      <c r="HDJ27" s="25"/>
      <c r="HDK27" s="25"/>
      <c r="HDL27" s="25"/>
      <c r="HDM27" s="25"/>
      <c r="HDN27" s="25"/>
      <c r="HDO27" s="25"/>
      <c r="HDP27" s="25"/>
      <c r="HDQ27" s="25"/>
      <c r="HDR27" s="25"/>
      <c r="HDS27" s="25"/>
      <c r="HDT27" s="25"/>
      <c r="HDU27" s="25"/>
      <c r="HDV27" s="25"/>
      <c r="HDW27" s="25"/>
      <c r="HDX27" s="25"/>
      <c r="HDY27" s="25"/>
      <c r="HDZ27" s="25"/>
      <c r="HEA27" s="25"/>
      <c r="HEB27" s="25"/>
      <c r="HEC27" s="25"/>
      <c r="HED27" s="25"/>
      <c r="HEE27" s="25"/>
      <c r="HEF27" s="25"/>
      <c r="HEG27" s="25"/>
      <c r="HEH27" s="25"/>
      <c r="HEI27" s="25"/>
      <c r="HEJ27" s="25"/>
      <c r="HEK27" s="25"/>
      <c r="HEL27" s="25"/>
      <c r="HEM27" s="25"/>
      <c r="HEN27" s="25"/>
      <c r="HEO27" s="25"/>
      <c r="HEP27" s="25"/>
      <c r="HEQ27" s="25"/>
      <c r="HER27" s="25"/>
      <c r="HES27" s="25"/>
      <c r="HET27" s="25"/>
      <c r="HEU27" s="25"/>
      <c r="HEV27" s="25"/>
      <c r="HEW27" s="25"/>
      <c r="HEX27" s="25"/>
      <c r="HEY27" s="25"/>
      <c r="HEZ27" s="25"/>
      <c r="HFA27" s="25"/>
      <c r="HFB27" s="25"/>
      <c r="HFC27" s="25"/>
      <c r="HFD27" s="25"/>
      <c r="HFE27" s="25"/>
      <c r="HFF27" s="25"/>
      <c r="HFG27" s="25"/>
      <c r="HFH27" s="25"/>
      <c r="HFI27" s="25"/>
      <c r="HFJ27" s="25"/>
      <c r="HFK27" s="25"/>
      <c r="HFL27" s="25"/>
      <c r="HFM27" s="25"/>
      <c r="HFN27" s="25"/>
      <c r="HFO27" s="25"/>
      <c r="HFP27" s="25"/>
      <c r="HFQ27" s="25"/>
      <c r="HFR27" s="25"/>
      <c r="HFS27" s="25"/>
      <c r="HFT27" s="25"/>
      <c r="HFU27" s="25"/>
      <c r="HFV27" s="25"/>
      <c r="HFW27" s="25"/>
      <c r="HFX27" s="25"/>
      <c r="HFY27" s="25"/>
      <c r="HFZ27" s="25"/>
      <c r="HGA27" s="25"/>
      <c r="HGB27" s="25"/>
      <c r="HGC27" s="25"/>
      <c r="HGD27" s="25"/>
      <c r="HGE27" s="25"/>
      <c r="HGF27" s="25"/>
      <c r="HGG27" s="25"/>
      <c r="HGH27" s="25"/>
      <c r="HGI27" s="25"/>
      <c r="HGJ27" s="25"/>
      <c r="HGK27" s="25"/>
      <c r="HGL27" s="25"/>
      <c r="HGM27" s="25"/>
      <c r="HGN27" s="25"/>
      <c r="HGO27" s="25"/>
      <c r="HGP27" s="25"/>
      <c r="HGQ27" s="25"/>
      <c r="HGR27" s="25"/>
      <c r="HGS27" s="25"/>
      <c r="HGT27" s="25"/>
      <c r="HGU27" s="25"/>
      <c r="HGV27" s="25"/>
      <c r="HGW27" s="25"/>
      <c r="HGX27" s="25"/>
      <c r="HGY27" s="25"/>
      <c r="HGZ27" s="25"/>
      <c r="HHA27" s="25"/>
      <c r="HHB27" s="25"/>
      <c r="HHC27" s="25"/>
      <c r="HHD27" s="25"/>
      <c r="HHE27" s="25"/>
      <c r="HHF27" s="25"/>
      <c r="HHG27" s="25"/>
      <c r="HHH27" s="25"/>
      <c r="HHI27" s="25"/>
      <c r="HHJ27" s="25"/>
      <c r="HHK27" s="25"/>
      <c r="HHL27" s="25"/>
      <c r="HHM27" s="25"/>
      <c r="HHN27" s="25"/>
      <c r="HHO27" s="25"/>
      <c r="HHP27" s="25"/>
      <c r="HHQ27" s="25"/>
      <c r="HHR27" s="25"/>
      <c r="HHS27" s="25"/>
      <c r="HHT27" s="25"/>
      <c r="HHU27" s="25"/>
      <c r="HHV27" s="25"/>
      <c r="HHW27" s="25"/>
      <c r="HHX27" s="25"/>
      <c r="HHY27" s="25"/>
      <c r="HHZ27" s="25"/>
      <c r="HIA27" s="25"/>
      <c r="HIB27" s="25"/>
      <c r="HIC27" s="25"/>
      <c r="HID27" s="25"/>
      <c r="HIE27" s="25"/>
      <c r="HIF27" s="25"/>
      <c r="HIG27" s="25"/>
      <c r="HIH27" s="25"/>
      <c r="HII27" s="25"/>
      <c r="HIJ27" s="25"/>
      <c r="HIK27" s="25"/>
      <c r="HIL27" s="25"/>
      <c r="HIM27" s="25"/>
      <c r="HIN27" s="25"/>
      <c r="HIO27" s="25"/>
      <c r="HIP27" s="25"/>
      <c r="HIQ27" s="25"/>
      <c r="HIR27" s="25"/>
      <c r="HIS27" s="25"/>
      <c r="HIT27" s="25"/>
      <c r="HIU27" s="25"/>
      <c r="HIV27" s="25"/>
      <c r="HIW27" s="25"/>
      <c r="HIX27" s="25"/>
      <c r="HIY27" s="25"/>
      <c r="HIZ27" s="25"/>
      <c r="HJA27" s="25"/>
      <c r="HJB27" s="25"/>
      <c r="HJC27" s="25"/>
      <c r="HJD27" s="25"/>
      <c r="HJE27" s="25"/>
      <c r="HJF27" s="25"/>
      <c r="HJG27" s="25"/>
      <c r="HJH27" s="25"/>
      <c r="HJI27" s="25"/>
      <c r="HJJ27" s="25"/>
      <c r="HJK27" s="25"/>
      <c r="HJL27" s="25"/>
      <c r="HJM27" s="25"/>
      <c r="HJN27" s="25"/>
      <c r="HJO27" s="25"/>
      <c r="HJP27" s="25"/>
      <c r="HJQ27" s="25"/>
      <c r="HJR27" s="25"/>
      <c r="HJS27" s="25"/>
      <c r="HJT27" s="25"/>
      <c r="HJU27" s="25"/>
      <c r="HJV27" s="25"/>
      <c r="HJW27" s="25"/>
      <c r="HJX27" s="25"/>
      <c r="HJY27" s="25"/>
      <c r="HJZ27" s="25"/>
      <c r="HKA27" s="25"/>
      <c r="HKB27" s="25"/>
      <c r="HKC27" s="25"/>
      <c r="HKD27" s="25"/>
      <c r="HKE27" s="25"/>
      <c r="HKF27" s="25"/>
      <c r="HKG27" s="25"/>
      <c r="HKH27" s="25"/>
      <c r="HKI27" s="25"/>
      <c r="HKJ27" s="25"/>
      <c r="HKK27" s="25"/>
      <c r="HKL27" s="25"/>
      <c r="HKM27" s="25"/>
      <c r="HKN27" s="25"/>
      <c r="HKO27" s="25"/>
      <c r="HKP27" s="25"/>
      <c r="HKQ27" s="25"/>
      <c r="HKR27" s="25"/>
      <c r="HKS27" s="25"/>
      <c r="HKT27" s="25"/>
      <c r="HKU27" s="25"/>
      <c r="HKV27" s="25"/>
      <c r="HKW27" s="25"/>
      <c r="HKX27" s="25"/>
      <c r="HKY27" s="25"/>
      <c r="HKZ27" s="25"/>
      <c r="HLA27" s="25"/>
      <c r="HLB27" s="25"/>
      <c r="HLC27" s="25"/>
      <c r="HLD27" s="25"/>
      <c r="HLE27" s="25"/>
      <c r="HLF27" s="25"/>
      <c r="HLG27" s="25"/>
      <c r="HLH27" s="25"/>
      <c r="HLI27" s="25"/>
      <c r="HLJ27" s="25"/>
      <c r="HLK27" s="25"/>
      <c r="HLL27" s="25"/>
      <c r="HLM27" s="25"/>
      <c r="HLN27" s="25"/>
      <c r="HLO27" s="25"/>
      <c r="HLP27" s="25"/>
      <c r="HLQ27" s="25"/>
      <c r="HLR27" s="25"/>
      <c r="HLS27" s="25"/>
      <c r="HLT27" s="25"/>
      <c r="HLU27" s="25"/>
      <c r="HLV27" s="25"/>
      <c r="HLW27" s="25"/>
      <c r="HLX27" s="25"/>
      <c r="HLY27" s="25"/>
      <c r="HLZ27" s="25"/>
      <c r="HMA27" s="25"/>
      <c r="HMB27" s="25"/>
      <c r="HMC27" s="25"/>
      <c r="HMD27" s="25"/>
      <c r="HME27" s="25"/>
      <c r="HMF27" s="25"/>
      <c r="HMG27" s="25"/>
      <c r="HMH27" s="25"/>
      <c r="HMI27" s="25"/>
      <c r="HMJ27" s="25"/>
      <c r="HMK27" s="25"/>
      <c r="HML27" s="25"/>
      <c r="HMM27" s="25"/>
      <c r="HMN27" s="25"/>
      <c r="HMO27" s="25"/>
      <c r="HMP27" s="25"/>
      <c r="HMQ27" s="25"/>
      <c r="HMR27" s="25"/>
      <c r="HMS27" s="25"/>
      <c r="HMT27" s="25"/>
      <c r="HMU27" s="25"/>
      <c r="HMV27" s="25"/>
      <c r="HMW27" s="25"/>
      <c r="HMX27" s="25"/>
      <c r="HMY27" s="25"/>
      <c r="HMZ27" s="25"/>
      <c r="HNA27" s="25"/>
      <c r="HNB27" s="25"/>
      <c r="HNC27" s="25"/>
      <c r="HND27" s="25"/>
      <c r="HNE27" s="25"/>
      <c r="HNF27" s="25"/>
      <c r="HNG27" s="25"/>
      <c r="HNH27" s="25"/>
      <c r="HNI27" s="25"/>
      <c r="HNJ27" s="25"/>
      <c r="HNK27" s="25"/>
      <c r="HNL27" s="25"/>
      <c r="HNM27" s="25"/>
      <c r="HNN27" s="25"/>
      <c r="HNO27" s="25"/>
      <c r="HNP27" s="25"/>
      <c r="HNQ27" s="25"/>
      <c r="HNR27" s="25"/>
      <c r="HNS27" s="25"/>
      <c r="HNT27" s="25"/>
      <c r="HNU27" s="25"/>
      <c r="HNV27" s="25"/>
      <c r="HNW27" s="25"/>
      <c r="HNX27" s="25"/>
      <c r="HNY27" s="25"/>
      <c r="HNZ27" s="25"/>
      <c r="HOA27" s="25"/>
      <c r="HOB27" s="25"/>
      <c r="HOC27" s="25"/>
      <c r="HOD27" s="25"/>
      <c r="HOE27" s="25"/>
      <c r="HOF27" s="25"/>
      <c r="HOG27" s="25"/>
      <c r="HOH27" s="25"/>
      <c r="HOI27" s="25"/>
      <c r="HOJ27" s="25"/>
      <c r="HOK27" s="25"/>
      <c r="HOL27" s="25"/>
      <c r="HOM27" s="25"/>
      <c r="HON27" s="25"/>
      <c r="HOO27" s="25"/>
      <c r="HOP27" s="25"/>
      <c r="HOQ27" s="25"/>
      <c r="HOR27" s="25"/>
      <c r="HOS27" s="25"/>
      <c r="HOT27" s="25"/>
      <c r="HOU27" s="25"/>
      <c r="HOV27" s="25"/>
      <c r="HOW27" s="25"/>
      <c r="HOX27" s="25"/>
      <c r="HOY27" s="25"/>
      <c r="HOZ27" s="25"/>
      <c r="HPA27" s="25"/>
      <c r="HPB27" s="25"/>
      <c r="HPC27" s="25"/>
      <c r="HPD27" s="25"/>
      <c r="HPE27" s="25"/>
      <c r="HPF27" s="25"/>
      <c r="HPG27" s="25"/>
      <c r="HPH27" s="25"/>
      <c r="HPI27" s="25"/>
      <c r="HPJ27" s="25"/>
      <c r="HPK27" s="25"/>
      <c r="HPL27" s="25"/>
      <c r="HPM27" s="25"/>
      <c r="HPN27" s="25"/>
      <c r="HPO27" s="25"/>
      <c r="HPP27" s="25"/>
      <c r="HPQ27" s="25"/>
      <c r="HPR27" s="25"/>
      <c r="HPS27" s="25"/>
      <c r="HPT27" s="25"/>
      <c r="HPU27" s="25"/>
      <c r="HPV27" s="25"/>
      <c r="HPW27" s="25"/>
      <c r="HPX27" s="25"/>
      <c r="HPY27" s="25"/>
      <c r="HPZ27" s="25"/>
      <c r="HQA27" s="25"/>
      <c r="HQB27" s="25"/>
      <c r="HQC27" s="25"/>
      <c r="HQD27" s="25"/>
      <c r="HQE27" s="25"/>
      <c r="HQF27" s="25"/>
      <c r="HQG27" s="25"/>
      <c r="HQH27" s="25"/>
      <c r="HQI27" s="25"/>
      <c r="HQJ27" s="25"/>
      <c r="HQK27" s="25"/>
      <c r="HQL27" s="25"/>
      <c r="HQM27" s="25"/>
      <c r="HQN27" s="25"/>
      <c r="HQO27" s="25"/>
      <c r="HQP27" s="25"/>
      <c r="HQQ27" s="25"/>
      <c r="HQR27" s="25"/>
      <c r="HQS27" s="25"/>
      <c r="HQT27" s="25"/>
      <c r="HQU27" s="25"/>
      <c r="HQV27" s="25"/>
      <c r="HQW27" s="25"/>
      <c r="HQX27" s="25"/>
      <c r="HQY27" s="25"/>
      <c r="HQZ27" s="25"/>
      <c r="HRA27" s="25"/>
      <c r="HRB27" s="25"/>
      <c r="HRC27" s="25"/>
      <c r="HRD27" s="25"/>
      <c r="HRE27" s="25"/>
      <c r="HRF27" s="25"/>
      <c r="HRG27" s="25"/>
      <c r="HRH27" s="25"/>
      <c r="HRI27" s="25"/>
      <c r="HRJ27" s="25"/>
      <c r="HRK27" s="25"/>
      <c r="HRL27" s="25"/>
      <c r="HRM27" s="25"/>
      <c r="HRN27" s="25"/>
      <c r="HRO27" s="25"/>
      <c r="HRP27" s="25"/>
      <c r="HRQ27" s="25"/>
      <c r="HRR27" s="25"/>
      <c r="HRS27" s="25"/>
      <c r="HRT27" s="25"/>
      <c r="HRU27" s="25"/>
      <c r="HRV27" s="25"/>
      <c r="HRW27" s="25"/>
      <c r="HRX27" s="25"/>
      <c r="HRY27" s="25"/>
      <c r="HRZ27" s="25"/>
      <c r="HSA27" s="25"/>
      <c r="HSB27" s="25"/>
      <c r="HSC27" s="25"/>
      <c r="HSD27" s="25"/>
      <c r="HSE27" s="25"/>
      <c r="HSF27" s="25"/>
      <c r="HSG27" s="25"/>
      <c r="HSH27" s="25"/>
      <c r="HSI27" s="25"/>
      <c r="HSJ27" s="25"/>
      <c r="HSK27" s="25"/>
      <c r="HSL27" s="25"/>
      <c r="HSM27" s="25"/>
      <c r="HSN27" s="25"/>
      <c r="HSO27" s="25"/>
      <c r="HSP27" s="25"/>
      <c r="HSQ27" s="25"/>
      <c r="HSR27" s="25"/>
      <c r="HSS27" s="25"/>
      <c r="HST27" s="25"/>
      <c r="HSU27" s="25"/>
      <c r="HSV27" s="25"/>
      <c r="HSW27" s="25"/>
      <c r="HSX27" s="25"/>
      <c r="HSY27" s="25"/>
      <c r="HSZ27" s="25"/>
      <c r="HTA27" s="25"/>
      <c r="HTB27" s="25"/>
      <c r="HTC27" s="25"/>
      <c r="HTD27" s="25"/>
      <c r="HTE27" s="25"/>
      <c r="HTF27" s="25"/>
      <c r="HTG27" s="25"/>
      <c r="HTH27" s="25"/>
      <c r="HTI27" s="25"/>
      <c r="HTJ27" s="25"/>
      <c r="HTK27" s="25"/>
      <c r="HTL27" s="25"/>
      <c r="HTM27" s="25"/>
      <c r="HTN27" s="25"/>
      <c r="HTO27" s="25"/>
      <c r="HTP27" s="25"/>
      <c r="HTQ27" s="25"/>
      <c r="HTR27" s="25"/>
      <c r="HTS27" s="25"/>
      <c r="HTT27" s="25"/>
      <c r="HTU27" s="25"/>
      <c r="HTV27" s="25"/>
      <c r="HTW27" s="25"/>
      <c r="HTX27" s="25"/>
      <c r="HTY27" s="25"/>
      <c r="HTZ27" s="25"/>
      <c r="HUA27" s="25"/>
      <c r="HUB27" s="25"/>
      <c r="HUC27" s="25"/>
      <c r="HUD27" s="25"/>
      <c r="HUE27" s="25"/>
      <c r="HUF27" s="25"/>
      <c r="HUG27" s="25"/>
      <c r="HUH27" s="25"/>
      <c r="HUI27" s="25"/>
      <c r="HUJ27" s="25"/>
      <c r="HUK27" s="25"/>
      <c r="HUL27" s="25"/>
      <c r="HUM27" s="25"/>
      <c r="HUN27" s="25"/>
      <c r="HUO27" s="25"/>
      <c r="HUP27" s="25"/>
      <c r="HUQ27" s="25"/>
      <c r="HUR27" s="25"/>
      <c r="HUS27" s="25"/>
      <c r="HUT27" s="25"/>
      <c r="HUU27" s="25"/>
      <c r="HUV27" s="25"/>
      <c r="HUW27" s="25"/>
      <c r="HUX27" s="25"/>
      <c r="HUY27" s="25"/>
      <c r="HUZ27" s="25"/>
      <c r="HVA27" s="25"/>
      <c r="HVB27" s="25"/>
      <c r="HVC27" s="25"/>
      <c r="HVD27" s="25"/>
      <c r="HVE27" s="25"/>
      <c r="HVF27" s="25"/>
      <c r="HVG27" s="25"/>
      <c r="HVH27" s="25"/>
      <c r="HVI27" s="25"/>
      <c r="HVJ27" s="25"/>
      <c r="HVK27" s="25"/>
      <c r="HVL27" s="25"/>
      <c r="HVM27" s="25"/>
      <c r="HVN27" s="25"/>
      <c r="HVO27" s="25"/>
      <c r="HVP27" s="25"/>
      <c r="HVQ27" s="25"/>
      <c r="HVR27" s="25"/>
      <c r="HVS27" s="25"/>
      <c r="HVT27" s="25"/>
      <c r="HVU27" s="25"/>
      <c r="HVV27" s="25"/>
      <c r="HVW27" s="25"/>
      <c r="HVX27" s="25"/>
      <c r="HVY27" s="25"/>
      <c r="HVZ27" s="25"/>
      <c r="HWA27" s="25"/>
      <c r="HWB27" s="25"/>
      <c r="HWC27" s="25"/>
      <c r="HWD27" s="25"/>
      <c r="HWE27" s="25"/>
      <c r="HWF27" s="25"/>
      <c r="HWG27" s="25"/>
      <c r="HWH27" s="25"/>
      <c r="HWI27" s="25"/>
      <c r="HWJ27" s="25"/>
      <c r="HWK27" s="25"/>
      <c r="HWL27" s="25"/>
      <c r="HWM27" s="25"/>
      <c r="HWN27" s="25"/>
      <c r="HWO27" s="25"/>
      <c r="HWP27" s="25"/>
      <c r="HWQ27" s="25"/>
      <c r="HWR27" s="25"/>
      <c r="HWS27" s="25"/>
      <c r="HWT27" s="25"/>
      <c r="HWU27" s="25"/>
      <c r="HWV27" s="25"/>
      <c r="HWW27" s="25"/>
      <c r="HWX27" s="25"/>
      <c r="HWY27" s="25"/>
      <c r="HWZ27" s="25"/>
      <c r="HXA27" s="25"/>
      <c r="HXB27" s="25"/>
      <c r="HXC27" s="25"/>
      <c r="HXD27" s="25"/>
      <c r="HXE27" s="25"/>
      <c r="HXF27" s="25"/>
      <c r="HXG27" s="25"/>
      <c r="HXH27" s="25"/>
      <c r="HXI27" s="25"/>
      <c r="HXJ27" s="25"/>
      <c r="HXK27" s="25"/>
      <c r="HXL27" s="25"/>
      <c r="HXM27" s="25"/>
      <c r="HXN27" s="25"/>
      <c r="HXO27" s="25"/>
      <c r="HXP27" s="25"/>
      <c r="HXQ27" s="25"/>
      <c r="HXR27" s="25"/>
      <c r="HXS27" s="25"/>
      <c r="HXT27" s="25"/>
      <c r="HXU27" s="25"/>
      <c r="HXV27" s="25"/>
      <c r="HXW27" s="25"/>
      <c r="HXX27" s="25"/>
      <c r="HXY27" s="25"/>
      <c r="HXZ27" s="25"/>
      <c r="HYA27" s="25"/>
      <c r="HYB27" s="25"/>
      <c r="HYC27" s="25"/>
      <c r="HYD27" s="25"/>
      <c r="HYE27" s="25"/>
      <c r="HYF27" s="25"/>
      <c r="HYG27" s="25"/>
      <c r="HYH27" s="25"/>
      <c r="HYI27" s="25"/>
      <c r="HYJ27" s="25"/>
      <c r="HYK27" s="25"/>
      <c r="HYL27" s="25"/>
      <c r="HYM27" s="25"/>
      <c r="HYN27" s="25"/>
      <c r="HYO27" s="25"/>
      <c r="HYP27" s="25"/>
      <c r="HYQ27" s="25"/>
      <c r="HYR27" s="25"/>
      <c r="HYS27" s="25"/>
      <c r="HYT27" s="25"/>
      <c r="HYU27" s="25"/>
      <c r="HYV27" s="25"/>
      <c r="HYW27" s="25"/>
      <c r="HYX27" s="25"/>
      <c r="HYY27" s="25"/>
      <c r="HYZ27" s="25"/>
      <c r="HZA27" s="25"/>
      <c r="HZB27" s="25"/>
      <c r="HZC27" s="25"/>
      <c r="HZD27" s="25"/>
      <c r="HZE27" s="25"/>
      <c r="HZF27" s="25"/>
      <c r="HZG27" s="25"/>
      <c r="HZH27" s="25"/>
      <c r="HZI27" s="25"/>
      <c r="HZJ27" s="25"/>
      <c r="HZK27" s="25"/>
      <c r="HZL27" s="25"/>
      <c r="HZM27" s="25"/>
      <c r="HZN27" s="25"/>
      <c r="HZO27" s="25"/>
      <c r="HZP27" s="25"/>
      <c r="HZQ27" s="25"/>
      <c r="HZR27" s="25"/>
      <c r="HZS27" s="25"/>
      <c r="HZT27" s="25"/>
      <c r="HZU27" s="25"/>
      <c r="HZV27" s="25"/>
      <c r="HZW27" s="25"/>
      <c r="HZX27" s="25"/>
      <c r="HZY27" s="25"/>
      <c r="HZZ27" s="25"/>
      <c r="IAA27" s="25"/>
      <c r="IAB27" s="25"/>
      <c r="IAC27" s="25"/>
      <c r="IAD27" s="25"/>
      <c r="IAE27" s="25"/>
      <c r="IAF27" s="25"/>
      <c r="IAG27" s="25"/>
      <c r="IAH27" s="25"/>
      <c r="IAI27" s="25"/>
      <c r="IAJ27" s="25"/>
      <c r="IAK27" s="25"/>
      <c r="IAL27" s="25"/>
      <c r="IAM27" s="25"/>
      <c r="IAN27" s="25"/>
      <c r="IAO27" s="25"/>
      <c r="IAP27" s="25"/>
      <c r="IAQ27" s="25"/>
      <c r="IAR27" s="25"/>
      <c r="IAS27" s="25"/>
      <c r="IAT27" s="25"/>
      <c r="IAU27" s="25"/>
      <c r="IAV27" s="25"/>
      <c r="IAW27" s="25"/>
      <c r="IAX27" s="25"/>
      <c r="IAY27" s="25"/>
      <c r="IAZ27" s="25"/>
      <c r="IBA27" s="25"/>
      <c r="IBB27" s="25"/>
      <c r="IBC27" s="25"/>
      <c r="IBD27" s="25"/>
      <c r="IBE27" s="25"/>
      <c r="IBF27" s="25"/>
      <c r="IBG27" s="25"/>
      <c r="IBH27" s="25"/>
      <c r="IBI27" s="25"/>
      <c r="IBJ27" s="25"/>
      <c r="IBK27" s="25"/>
      <c r="IBL27" s="25"/>
      <c r="IBM27" s="25"/>
      <c r="IBN27" s="25"/>
      <c r="IBO27" s="25"/>
      <c r="IBP27" s="25"/>
      <c r="IBQ27" s="25"/>
      <c r="IBR27" s="25"/>
      <c r="IBS27" s="25"/>
      <c r="IBT27" s="25"/>
      <c r="IBU27" s="25"/>
      <c r="IBV27" s="25"/>
      <c r="IBW27" s="25"/>
      <c r="IBX27" s="25"/>
      <c r="IBY27" s="25"/>
      <c r="IBZ27" s="25"/>
      <c r="ICA27" s="25"/>
      <c r="ICB27" s="25"/>
      <c r="ICC27" s="25"/>
      <c r="ICD27" s="25"/>
      <c r="ICE27" s="25"/>
      <c r="ICF27" s="25"/>
      <c r="ICG27" s="25"/>
      <c r="ICH27" s="25"/>
      <c r="ICI27" s="25"/>
      <c r="ICJ27" s="25"/>
      <c r="ICK27" s="25"/>
      <c r="ICL27" s="25"/>
      <c r="ICM27" s="25"/>
      <c r="ICN27" s="25"/>
      <c r="ICO27" s="25"/>
      <c r="ICP27" s="25"/>
      <c r="ICQ27" s="25"/>
      <c r="ICR27" s="25"/>
      <c r="ICS27" s="25"/>
      <c r="ICT27" s="25"/>
      <c r="ICU27" s="25"/>
      <c r="ICV27" s="25"/>
      <c r="ICW27" s="25"/>
      <c r="ICX27" s="25"/>
      <c r="ICY27" s="25"/>
      <c r="ICZ27" s="25"/>
      <c r="IDA27" s="25"/>
      <c r="IDB27" s="25"/>
      <c r="IDC27" s="25"/>
      <c r="IDD27" s="25"/>
      <c r="IDE27" s="25"/>
      <c r="IDF27" s="25"/>
      <c r="IDG27" s="25"/>
      <c r="IDH27" s="25"/>
      <c r="IDI27" s="25"/>
      <c r="IDJ27" s="25"/>
      <c r="IDK27" s="25"/>
      <c r="IDL27" s="25"/>
      <c r="IDM27" s="25"/>
      <c r="IDN27" s="25"/>
      <c r="IDO27" s="25"/>
      <c r="IDP27" s="25"/>
      <c r="IDQ27" s="25"/>
      <c r="IDR27" s="25"/>
      <c r="IDS27" s="25"/>
      <c r="IDT27" s="25"/>
      <c r="IDU27" s="25"/>
      <c r="IDV27" s="25"/>
      <c r="IDW27" s="25"/>
      <c r="IDX27" s="25"/>
      <c r="IDY27" s="25"/>
      <c r="IDZ27" s="25"/>
      <c r="IEA27" s="25"/>
      <c r="IEB27" s="25"/>
      <c r="IEC27" s="25"/>
      <c r="IED27" s="25"/>
      <c r="IEE27" s="25"/>
      <c r="IEF27" s="25"/>
      <c r="IEG27" s="25"/>
      <c r="IEH27" s="25"/>
      <c r="IEI27" s="25"/>
      <c r="IEJ27" s="25"/>
      <c r="IEK27" s="25"/>
      <c r="IEL27" s="25"/>
      <c r="IEM27" s="25"/>
      <c r="IEN27" s="25"/>
      <c r="IEO27" s="25"/>
      <c r="IEP27" s="25"/>
      <c r="IEQ27" s="25"/>
      <c r="IER27" s="25"/>
      <c r="IES27" s="25"/>
      <c r="IET27" s="25"/>
      <c r="IEU27" s="25"/>
      <c r="IEV27" s="25"/>
      <c r="IEW27" s="25"/>
      <c r="IEX27" s="25"/>
      <c r="IEY27" s="25"/>
      <c r="IEZ27" s="25"/>
      <c r="IFA27" s="25"/>
      <c r="IFB27" s="25"/>
      <c r="IFC27" s="25"/>
      <c r="IFD27" s="25"/>
      <c r="IFE27" s="25"/>
      <c r="IFF27" s="25"/>
      <c r="IFG27" s="25"/>
      <c r="IFH27" s="25"/>
      <c r="IFI27" s="25"/>
      <c r="IFJ27" s="25"/>
      <c r="IFK27" s="25"/>
      <c r="IFL27" s="25"/>
      <c r="IFM27" s="25"/>
      <c r="IFN27" s="25"/>
      <c r="IFO27" s="25"/>
      <c r="IFP27" s="25"/>
      <c r="IFQ27" s="25"/>
      <c r="IFR27" s="25"/>
      <c r="IFS27" s="25"/>
      <c r="IFT27" s="25"/>
      <c r="IFU27" s="25"/>
      <c r="IFV27" s="25"/>
      <c r="IFW27" s="25"/>
      <c r="IFX27" s="25"/>
      <c r="IFY27" s="25"/>
      <c r="IFZ27" s="25"/>
      <c r="IGA27" s="25"/>
      <c r="IGB27" s="25"/>
      <c r="IGC27" s="25"/>
      <c r="IGD27" s="25"/>
      <c r="IGE27" s="25"/>
      <c r="IGF27" s="25"/>
      <c r="IGG27" s="25"/>
      <c r="IGH27" s="25"/>
      <c r="IGI27" s="25"/>
      <c r="IGJ27" s="25"/>
      <c r="IGK27" s="25"/>
      <c r="IGL27" s="25"/>
      <c r="IGM27" s="25"/>
      <c r="IGN27" s="25"/>
      <c r="IGO27" s="25"/>
      <c r="IGP27" s="25"/>
      <c r="IGQ27" s="25"/>
      <c r="IGR27" s="25"/>
      <c r="IGS27" s="25"/>
      <c r="IGT27" s="25"/>
      <c r="IGU27" s="25"/>
      <c r="IGV27" s="25"/>
      <c r="IGW27" s="25"/>
      <c r="IGX27" s="25"/>
      <c r="IGY27" s="25"/>
      <c r="IGZ27" s="25"/>
      <c r="IHA27" s="25"/>
      <c r="IHB27" s="25"/>
      <c r="IHC27" s="25"/>
      <c r="IHD27" s="25"/>
      <c r="IHE27" s="25"/>
      <c r="IHF27" s="25"/>
      <c r="IHG27" s="25"/>
      <c r="IHH27" s="25"/>
      <c r="IHI27" s="25"/>
      <c r="IHJ27" s="25"/>
      <c r="IHK27" s="25"/>
      <c r="IHL27" s="25"/>
      <c r="IHM27" s="25"/>
      <c r="IHN27" s="25"/>
      <c r="IHO27" s="25"/>
      <c r="IHP27" s="25"/>
      <c r="IHQ27" s="25"/>
      <c r="IHR27" s="25"/>
      <c r="IHS27" s="25"/>
      <c r="IHT27" s="25"/>
      <c r="IHU27" s="25"/>
      <c r="IHV27" s="25"/>
      <c r="IHW27" s="25"/>
      <c r="IHX27" s="25"/>
      <c r="IHY27" s="25"/>
      <c r="IHZ27" s="25"/>
      <c r="IIA27" s="25"/>
      <c r="IIB27" s="25"/>
      <c r="IIC27" s="25"/>
      <c r="IID27" s="25"/>
      <c r="IIE27" s="25"/>
      <c r="IIF27" s="25"/>
      <c r="IIG27" s="25"/>
      <c r="IIH27" s="25"/>
      <c r="III27" s="25"/>
      <c r="IIJ27" s="25"/>
      <c r="IIK27" s="25"/>
      <c r="IIL27" s="25"/>
      <c r="IIM27" s="25"/>
      <c r="IIN27" s="25"/>
      <c r="IIO27" s="25"/>
      <c r="IIP27" s="25"/>
      <c r="IIQ27" s="25"/>
      <c r="IIR27" s="25"/>
      <c r="IIS27" s="25"/>
      <c r="IIT27" s="25"/>
      <c r="IIU27" s="25"/>
      <c r="IIV27" s="25"/>
      <c r="IIW27" s="25"/>
      <c r="IIX27" s="25"/>
      <c r="IIY27" s="25"/>
      <c r="IIZ27" s="25"/>
      <c r="IJA27" s="25"/>
      <c r="IJB27" s="25"/>
      <c r="IJC27" s="25"/>
      <c r="IJD27" s="25"/>
      <c r="IJE27" s="25"/>
      <c r="IJF27" s="25"/>
      <c r="IJG27" s="25"/>
      <c r="IJH27" s="25"/>
      <c r="IJI27" s="25"/>
      <c r="IJJ27" s="25"/>
      <c r="IJK27" s="25"/>
      <c r="IJL27" s="25"/>
      <c r="IJM27" s="25"/>
      <c r="IJN27" s="25"/>
      <c r="IJO27" s="25"/>
      <c r="IJP27" s="25"/>
      <c r="IJQ27" s="25"/>
      <c r="IJR27" s="25"/>
      <c r="IJS27" s="25"/>
      <c r="IJT27" s="25"/>
      <c r="IJU27" s="25"/>
      <c r="IJV27" s="25"/>
      <c r="IJW27" s="25"/>
      <c r="IJX27" s="25"/>
      <c r="IJY27" s="25"/>
      <c r="IJZ27" s="25"/>
      <c r="IKA27" s="25"/>
      <c r="IKB27" s="25"/>
      <c r="IKC27" s="25"/>
      <c r="IKD27" s="25"/>
      <c r="IKE27" s="25"/>
      <c r="IKF27" s="25"/>
      <c r="IKG27" s="25"/>
      <c r="IKH27" s="25"/>
      <c r="IKI27" s="25"/>
      <c r="IKJ27" s="25"/>
      <c r="IKK27" s="25"/>
      <c r="IKL27" s="25"/>
      <c r="IKM27" s="25"/>
      <c r="IKN27" s="25"/>
      <c r="IKO27" s="25"/>
      <c r="IKP27" s="25"/>
      <c r="IKQ27" s="25"/>
      <c r="IKR27" s="25"/>
      <c r="IKS27" s="25"/>
      <c r="IKT27" s="25"/>
      <c r="IKU27" s="25"/>
      <c r="IKV27" s="25"/>
      <c r="IKW27" s="25"/>
      <c r="IKX27" s="25"/>
      <c r="IKY27" s="25"/>
      <c r="IKZ27" s="25"/>
      <c r="ILA27" s="25"/>
      <c r="ILB27" s="25"/>
      <c r="ILC27" s="25"/>
      <c r="ILD27" s="25"/>
      <c r="ILE27" s="25"/>
      <c r="ILF27" s="25"/>
      <c r="ILG27" s="25"/>
      <c r="ILH27" s="25"/>
      <c r="ILI27" s="25"/>
      <c r="ILJ27" s="25"/>
      <c r="ILK27" s="25"/>
      <c r="ILL27" s="25"/>
      <c r="ILM27" s="25"/>
      <c r="ILN27" s="25"/>
      <c r="ILO27" s="25"/>
      <c r="ILP27" s="25"/>
      <c r="ILQ27" s="25"/>
      <c r="ILR27" s="25"/>
      <c r="ILS27" s="25"/>
      <c r="ILT27" s="25"/>
      <c r="ILU27" s="25"/>
      <c r="ILV27" s="25"/>
      <c r="ILW27" s="25"/>
      <c r="ILX27" s="25"/>
      <c r="ILY27" s="25"/>
      <c r="ILZ27" s="25"/>
      <c r="IMA27" s="25"/>
      <c r="IMB27" s="25"/>
      <c r="IMC27" s="25"/>
      <c r="IMD27" s="25"/>
      <c r="IME27" s="25"/>
      <c r="IMF27" s="25"/>
      <c r="IMG27" s="25"/>
      <c r="IMH27" s="25"/>
      <c r="IMI27" s="25"/>
      <c r="IMJ27" s="25"/>
      <c r="IMK27" s="25"/>
      <c r="IML27" s="25"/>
      <c r="IMM27" s="25"/>
      <c r="IMN27" s="25"/>
      <c r="IMO27" s="25"/>
      <c r="IMP27" s="25"/>
      <c r="IMQ27" s="25"/>
      <c r="IMR27" s="25"/>
      <c r="IMS27" s="25"/>
      <c r="IMT27" s="25"/>
      <c r="IMU27" s="25"/>
      <c r="IMV27" s="25"/>
      <c r="IMW27" s="25"/>
      <c r="IMX27" s="25"/>
      <c r="IMY27" s="25"/>
      <c r="IMZ27" s="25"/>
      <c r="INA27" s="25"/>
      <c r="INB27" s="25"/>
      <c r="INC27" s="25"/>
      <c r="IND27" s="25"/>
      <c r="INE27" s="25"/>
      <c r="INF27" s="25"/>
      <c r="ING27" s="25"/>
      <c r="INH27" s="25"/>
      <c r="INI27" s="25"/>
      <c r="INJ27" s="25"/>
      <c r="INK27" s="25"/>
      <c r="INL27" s="25"/>
      <c r="INM27" s="25"/>
      <c r="INN27" s="25"/>
      <c r="INO27" s="25"/>
      <c r="INP27" s="25"/>
      <c r="INQ27" s="25"/>
      <c r="INR27" s="25"/>
      <c r="INS27" s="25"/>
      <c r="INT27" s="25"/>
      <c r="INU27" s="25"/>
      <c r="INV27" s="25"/>
      <c r="INW27" s="25"/>
      <c r="INX27" s="25"/>
      <c r="INY27" s="25"/>
      <c r="INZ27" s="25"/>
      <c r="IOA27" s="25"/>
      <c r="IOB27" s="25"/>
      <c r="IOC27" s="25"/>
      <c r="IOD27" s="25"/>
      <c r="IOE27" s="25"/>
      <c r="IOF27" s="25"/>
      <c r="IOG27" s="25"/>
      <c r="IOH27" s="25"/>
      <c r="IOI27" s="25"/>
      <c r="IOJ27" s="25"/>
      <c r="IOK27" s="25"/>
      <c r="IOL27" s="25"/>
      <c r="IOM27" s="25"/>
      <c r="ION27" s="25"/>
      <c r="IOO27" s="25"/>
      <c r="IOP27" s="25"/>
      <c r="IOQ27" s="25"/>
      <c r="IOR27" s="25"/>
      <c r="IOS27" s="25"/>
      <c r="IOT27" s="25"/>
      <c r="IOU27" s="25"/>
      <c r="IOV27" s="25"/>
      <c r="IOW27" s="25"/>
      <c r="IOX27" s="25"/>
      <c r="IOY27" s="25"/>
      <c r="IOZ27" s="25"/>
      <c r="IPA27" s="25"/>
      <c r="IPB27" s="25"/>
      <c r="IPC27" s="25"/>
      <c r="IPD27" s="25"/>
      <c r="IPE27" s="25"/>
      <c r="IPF27" s="25"/>
      <c r="IPG27" s="25"/>
      <c r="IPH27" s="25"/>
      <c r="IPI27" s="25"/>
      <c r="IPJ27" s="25"/>
      <c r="IPK27" s="25"/>
      <c r="IPL27" s="25"/>
      <c r="IPM27" s="25"/>
      <c r="IPN27" s="25"/>
      <c r="IPO27" s="25"/>
      <c r="IPP27" s="25"/>
      <c r="IPQ27" s="25"/>
      <c r="IPR27" s="25"/>
      <c r="IPS27" s="25"/>
      <c r="IPT27" s="25"/>
      <c r="IPU27" s="25"/>
      <c r="IPV27" s="25"/>
      <c r="IPW27" s="25"/>
      <c r="IPX27" s="25"/>
      <c r="IPY27" s="25"/>
      <c r="IPZ27" s="25"/>
      <c r="IQA27" s="25"/>
      <c r="IQB27" s="25"/>
      <c r="IQC27" s="25"/>
      <c r="IQD27" s="25"/>
      <c r="IQE27" s="25"/>
      <c r="IQF27" s="25"/>
      <c r="IQG27" s="25"/>
      <c r="IQH27" s="25"/>
      <c r="IQI27" s="25"/>
      <c r="IQJ27" s="25"/>
      <c r="IQK27" s="25"/>
      <c r="IQL27" s="25"/>
      <c r="IQM27" s="25"/>
      <c r="IQN27" s="25"/>
      <c r="IQO27" s="25"/>
      <c r="IQP27" s="25"/>
      <c r="IQQ27" s="25"/>
      <c r="IQR27" s="25"/>
      <c r="IQS27" s="25"/>
      <c r="IQT27" s="25"/>
      <c r="IQU27" s="25"/>
      <c r="IQV27" s="25"/>
      <c r="IQW27" s="25"/>
      <c r="IQX27" s="25"/>
      <c r="IQY27" s="25"/>
      <c r="IQZ27" s="25"/>
      <c r="IRA27" s="25"/>
      <c r="IRB27" s="25"/>
      <c r="IRC27" s="25"/>
      <c r="IRD27" s="25"/>
      <c r="IRE27" s="25"/>
      <c r="IRF27" s="25"/>
      <c r="IRG27" s="25"/>
      <c r="IRH27" s="25"/>
      <c r="IRI27" s="25"/>
      <c r="IRJ27" s="25"/>
      <c r="IRK27" s="25"/>
      <c r="IRL27" s="25"/>
      <c r="IRM27" s="25"/>
      <c r="IRN27" s="25"/>
      <c r="IRO27" s="25"/>
      <c r="IRP27" s="25"/>
      <c r="IRQ27" s="25"/>
      <c r="IRR27" s="25"/>
      <c r="IRS27" s="25"/>
      <c r="IRT27" s="25"/>
      <c r="IRU27" s="25"/>
      <c r="IRV27" s="25"/>
      <c r="IRW27" s="25"/>
      <c r="IRX27" s="25"/>
      <c r="IRY27" s="25"/>
      <c r="IRZ27" s="25"/>
      <c r="ISA27" s="25"/>
      <c r="ISB27" s="25"/>
      <c r="ISC27" s="25"/>
      <c r="ISD27" s="25"/>
      <c r="ISE27" s="25"/>
      <c r="ISF27" s="25"/>
      <c r="ISG27" s="25"/>
      <c r="ISH27" s="25"/>
      <c r="ISI27" s="25"/>
      <c r="ISJ27" s="25"/>
      <c r="ISK27" s="25"/>
      <c r="ISL27" s="25"/>
      <c r="ISM27" s="25"/>
      <c r="ISN27" s="25"/>
      <c r="ISO27" s="25"/>
      <c r="ISP27" s="25"/>
      <c r="ISQ27" s="25"/>
      <c r="ISR27" s="25"/>
      <c r="ISS27" s="25"/>
      <c r="IST27" s="25"/>
      <c r="ISU27" s="25"/>
      <c r="ISV27" s="25"/>
      <c r="ISW27" s="25"/>
      <c r="ISX27" s="25"/>
      <c r="ISY27" s="25"/>
      <c r="ISZ27" s="25"/>
      <c r="ITA27" s="25"/>
      <c r="ITB27" s="25"/>
      <c r="ITC27" s="25"/>
      <c r="ITD27" s="25"/>
      <c r="ITE27" s="25"/>
      <c r="ITF27" s="25"/>
      <c r="ITG27" s="25"/>
      <c r="ITH27" s="25"/>
      <c r="ITI27" s="25"/>
      <c r="ITJ27" s="25"/>
      <c r="ITK27" s="25"/>
      <c r="ITL27" s="25"/>
      <c r="ITM27" s="25"/>
      <c r="ITN27" s="25"/>
      <c r="ITO27" s="25"/>
      <c r="ITP27" s="25"/>
      <c r="ITQ27" s="25"/>
      <c r="ITR27" s="25"/>
      <c r="ITS27" s="25"/>
      <c r="ITT27" s="25"/>
      <c r="ITU27" s="25"/>
      <c r="ITV27" s="25"/>
      <c r="ITW27" s="25"/>
      <c r="ITX27" s="25"/>
      <c r="ITY27" s="25"/>
      <c r="ITZ27" s="25"/>
      <c r="IUA27" s="25"/>
      <c r="IUB27" s="25"/>
      <c r="IUC27" s="25"/>
      <c r="IUD27" s="25"/>
      <c r="IUE27" s="25"/>
      <c r="IUF27" s="25"/>
      <c r="IUG27" s="25"/>
      <c r="IUH27" s="25"/>
      <c r="IUI27" s="25"/>
      <c r="IUJ27" s="25"/>
      <c r="IUK27" s="25"/>
      <c r="IUL27" s="25"/>
      <c r="IUM27" s="25"/>
      <c r="IUN27" s="25"/>
      <c r="IUO27" s="25"/>
      <c r="IUP27" s="25"/>
      <c r="IUQ27" s="25"/>
      <c r="IUR27" s="25"/>
      <c r="IUS27" s="25"/>
      <c r="IUT27" s="25"/>
      <c r="IUU27" s="25"/>
      <c r="IUV27" s="25"/>
      <c r="IUW27" s="25"/>
      <c r="IUX27" s="25"/>
      <c r="IUY27" s="25"/>
      <c r="IUZ27" s="25"/>
      <c r="IVA27" s="25"/>
      <c r="IVB27" s="25"/>
      <c r="IVC27" s="25"/>
      <c r="IVD27" s="25"/>
      <c r="IVE27" s="25"/>
      <c r="IVF27" s="25"/>
      <c r="IVG27" s="25"/>
      <c r="IVH27" s="25"/>
      <c r="IVI27" s="25"/>
      <c r="IVJ27" s="25"/>
      <c r="IVK27" s="25"/>
      <c r="IVL27" s="25"/>
      <c r="IVM27" s="25"/>
      <c r="IVN27" s="25"/>
      <c r="IVO27" s="25"/>
      <c r="IVP27" s="25"/>
      <c r="IVQ27" s="25"/>
      <c r="IVR27" s="25"/>
      <c r="IVS27" s="25"/>
      <c r="IVT27" s="25"/>
      <c r="IVU27" s="25"/>
      <c r="IVV27" s="25"/>
      <c r="IVW27" s="25"/>
      <c r="IVX27" s="25"/>
      <c r="IVY27" s="25"/>
      <c r="IVZ27" s="25"/>
      <c r="IWA27" s="25"/>
      <c r="IWB27" s="25"/>
      <c r="IWC27" s="25"/>
      <c r="IWD27" s="25"/>
      <c r="IWE27" s="25"/>
      <c r="IWF27" s="25"/>
      <c r="IWG27" s="25"/>
      <c r="IWH27" s="25"/>
      <c r="IWI27" s="25"/>
      <c r="IWJ27" s="25"/>
      <c r="IWK27" s="25"/>
      <c r="IWL27" s="25"/>
      <c r="IWM27" s="25"/>
      <c r="IWN27" s="25"/>
      <c r="IWO27" s="25"/>
      <c r="IWP27" s="25"/>
      <c r="IWQ27" s="25"/>
      <c r="IWR27" s="25"/>
      <c r="IWS27" s="25"/>
      <c r="IWT27" s="25"/>
      <c r="IWU27" s="25"/>
      <c r="IWV27" s="25"/>
      <c r="IWW27" s="25"/>
      <c r="IWX27" s="25"/>
      <c r="IWY27" s="25"/>
      <c r="IWZ27" s="25"/>
      <c r="IXA27" s="25"/>
      <c r="IXB27" s="25"/>
      <c r="IXC27" s="25"/>
      <c r="IXD27" s="25"/>
      <c r="IXE27" s="25"/>
      <c r="IXF27" s="25"/>
      <c r="IXG27" s="25"/>
      <c r="IXH27" s="25"/>
      <c r="IXI27" s="25"/>
      <c r="IXJ27" s="25"/>
      <c r="IXK27" s="25"/>
      <c r="IXL27" s="25"/>
      <c r="IXM27" s="25"/>
      <c r="IXN27" s="25"/>
      <c r="IXO27" s="25"/>
      <c r="IXP27" s="25"/>
      <c r="IXQ27" s="25"/>
      <c r="IXR27" s="25"/>
      <c r="IXS27" s="25"/>
      <c r="IXT27" s="25"/>
      <c r="IXU27" s="25"/>
      <c r="IXV27" s="25"/>
      <c r="IXW27" s="25"/>
      <c r="IXX27" s="25"/>
      <c r="IXY27" s="25"/>
      <c r="IXZ27" s="25"/>
      <c r="IYA27" s="25"/>
      <c r="IYB27" s="25"/>
      <c r="IYC27" s="25"/>
      <c r="IYD27" s="25"/>
      <c r="IYE27" s="25"/>
      <c r="IYF27" s="25"/>
      <c r="IYG27" s="25"/>
      <c r="IYH27" s="25"/>
      <c r="IYI27" s="25"/>
      <c r="IYJ27" s="25"/>
      <c r="IYK27" s="25"/>
      <c r="IYL27" s="25"/>
      <c r="IYM27" s="25"/>
      <c r="IYN27" s="25"/>
      <c r="IYO27" s="25"/>
      <c r="IYP27" s="25"/>
      <c r="IYQ27" s="25"/>
      <c r="IYR27" s="25"/>
      <c r="IYS27" s="25"/>
      <c r="IYT27" s="25"/>
      <c r="IYU27" s="25"/>
      <c r="IYV27" s="25"/>
      <c r="IYW27" s="25"/>
      <c r="IYX27" s="25"/>
      <c r="IYY27" s="25"/>
      <c r="IYZ27" s="25"/>
      <c r="IZA27" s="25"/>
      <c r="IZB27" s="25"/>
      <c r="IZC27" s="25"/>
      <c r="IZD27" s="25"/>
      <c r="IZE27" s="25"/>
      <c r="IZF27" s="25"/>
      <c r="IZG27" s="25"/>
      <c r="IZH27" s="25"/>
      <c r="IZI27" s="25"/>
      <c r="IZJ27" s="25"/>
      <c r="IZK27" s="25"/>
      <c r="IZL27" s="25"/>
      <c r="IZM27" s="25"/>
      <c r="IZN27" s="25"/>
      <c r="IZO27" s="25"/>
      <c r="IZP27" s="25"/>
      <c r="IZQ27" s="25"/>
      <c r="IZR27" s="25"/>
      <c r="IZS27" s="25"/>
      <c r="IZT27" s="25"/>
      <c r="IZU27" s="25"/>
      <c r="IZV27" s="25"/>
      <c r="IZW27" s="25"/>
      <c r="IZX27" s="25"/>
      <c r="IZY27" s="25"/>
      <c r="IZZ27" s="25"/>
      <c r="JAA27" s="25"/>
      <c r="JAB27" s="25"/>
      <c r="JAC27" s="25"/>
      <c r="JAD27" s="25"/>
      <c r="JAE27" s="25"/>
      <c r="JAF27" s="25"/>
      <c r="JAG27" s="25"/>
      <c r="JAH27" s="25"/>
      <c r="JAI27" s="25"/>
      <c r="JAJ27" s="25"/>
      <c r="JAK27" s="25"/>
      <c r="JAL27" s="25"/>
      <c r="JAM27" s="25"/>
      <c r="JAN27" s="25"/>
      <c r="JAO27" s="25"/>
      <c r="JAP27" s="25"/>
      <c r="JAQ27" s="25"/>
      <c r="JAR27" s="25"/>
      <c r="JAS27" s="25"/>
      <c r="JAT27" s="25"/>
      <c r="JAU27" s="25"/>
      <c r="JAV27" s="25"/>
      <c r="JAW27" s="25"/>
      <c r="JAX27" s="25"/>
      <c r="JAY27" s="25"/>
      <c r="JAZ27" s="25"/>
      <c r="JBA27" s="25"/>
      <c r="JBB27" s="25"/>
      <c r="JBC27" s="25"/>
      <c r="JBD27" s="25"/>
      <c r="JBE27" s="25"/>
      <c r="JBF27" s="25"/>
      <c r="JBG27" s="25"/>
      <c r="JBH27" s="25"/>
      <c r="JBI27" s="25"/>
      <c r="JBJ27" s="25"/>
      <c r="JBK27" s="25"/>
      <c r="JBL27" s="25"/>
      <c r="JBM27" s="25"/>
      <c r="JBN27" s="25"/>
      <c r="JBO27" s="25"/>
      <c r="JBP27" s="25"/>
      <c r="JBQ27" s="25"/>
      <c r="JBR27" s="25"/>
      <c r="JBS27" s="25"/>
      <c r="JBT27" s="25"/>
      <c r="JBU27" s="25"/>
      <c r="JBV27" s="25"/>
      <c r="JBW27" s="25"/>
      <c r="JBX27" s="25"/>
      <c r="JBY27" s="25"/>
      <c r="JBZ27" s="25"/>
      <c r="JCA27" s="25"/>
      <c r="JCB27" s="25"/>
      <c r="JCC27" s="25"/>
      <c r="JCD27" s="25"/>
      <c r="JCE27" s="25"/>
      <c r="JCF27" s="25"/>
      <c r="JCG27" s="25"/>
      <c r="JCH27" s="25"/>
      <c r="JCI27" s="25"/>
      <c r="JCJ27" s="25"/>
      <c r="JCK27" s="25"/>
      <c r="JCL27" s="25"/>
      <c r="JCM27" s="25"/>
      <c r="JCN27" s="25"/>
      <c r="JCO27" s="25"/>
      <c r="JCP27" s="25"/>
      <c r="JCQ27" s="25"/>
      <c r="JCR27" s="25"/>
      <c r="JCS27" s="25"/>
      <c r="JCT27" s="25"/>
      <c r="JCU27" s="25"/>
      <c r="JCV27" s="25"/>
      <c r="JCW27" s="25"/>
      <c r="JCX27" s="25"/>
      <c r="JCY27" s="25"/>
      <c r="JCZ27" s="25"/>
      <c r="JDA27" s="25"/>
      <c r="JDB27" s="25"/>
      <c r="JDC27" s="25"/>
      <c r="JDD27" s="25"/>
      <c r="JDE27" s="25"/>
      <c r="JDF27" s="25"/>
      <c r="JDG27" s="25"/>
      <c r="JDH27" s="25"/>
      <c r="JDI27" s="25"/>
      <c r="JDJ27" s="25"/>
      <c r="JDK27" s="25"/>
      <c r="JDL27" s="25"/>
      <c r="JDM27" s="25"/>
      <c r="JDN27" s="25"/>
      <c r="JDO27" s="25"/>
      <c r="JDP27" s="25"/>
      <c r="JDQ27" s="25"/>
      <c r="JDR27" s="25"/>
      <c r="JDS27" s="25"/>
      <c r="JDT27" s="25"/>
      <c r="JDU27" s="25"/>
      <c r="JDV27" s="25"/>
      <c r="JDW27" s="25"/>
      <c r="JDX27" s="25"/>
      <c r="JDY27" s="25"/>
      <c r="JDZ27" s="25"/>
      <c r="JEA27" s="25"/>
      <c r="JEB27" s="25"/>
      <c r="JEC27" s="25"/>
      <c r="JED27" s="25"/>
      <c r="JEE27" s="25"/>
      <c r="JEF27" s="25"/>
      <c r="JEG27" s="25"/>
      <c r="JEH27" s="25"/>
      <c r="JEI27" s="25"/>
      <c r="JEJ27" s="25"/>
      <c r="JEK27" s="25"/>
      <c r="JEL27" s="25"/>
      <c r="JEM27" s="25"/>
      <c r="JEN27" s="25"/>
      <c r="JEO27" s="25"/>
      <c r="JEP27" s="25"/>
      <c r="JEQ27" s="25"/>
      <c r="JER27" s="25"/>
      <c r="JES27" s="25"/>
      <c r="JET27" s="25"/>
      <c r="JEU27" s="25"/>
      <c r="JEV27" s="25"/>
      <c r="JEW27" s="25"/>
      <c r="JEX27" s="25"/>
      <c r="JEY27" s="25"/>
      <c r="JEZ27" s="25"/>
      <c r="JFA27" s="25"/>
      <c r="JFB27" s="25"/>
      <c r="JFC27" s="25"/>
      <c r="JFD27" s="25"/>
      <c r="JFE27" s="25"/>
      <c r="JFF27" s="25"/>
      <c r="JFG27" s="25"/>
      <c r="JFH27" s="25"/>
      <c r="JFI27" s="25"/>
      <c r="JFJ27" s="25"/>
      <c r="JFK27" s="25"/>
      <c r="JFL27" s="25"/>
      <c r="JFM27" s="25"/>
      <c r="JFN27" s="25"/>
      <c r="JFO27" s="25"/>
      <c r="JFP27" s="25"/>
      <c r="JFQ27" s="25"/>
      <c r="JFR27" s="25"/>
      <c r="JFS27" s="25"/>
      <c r="JFT27" s="25"/>
      <c r="JFU27" s="25"/>
      <c r="JFV27" s="25"/>
      <c r="JFW27" s="25"/>
      <c r="JFX27" s="25"/>
      <c r="JFY27" s="25"/>
      <c r="JFZ27" s="25"/>
      <c r="JGA27" s="25"/>
      <c r="JGB27" s="25"/>
      <c r="JGC27" s="25"/>
      <c r="JGD27" s="25"/>
      <c r="JGE27" s="25"/>
      <c r="JGF27" s="25"/>
      <c r="JGG27" s="25"/>
      <c r="JGH27" s="25"/>
      <c r="JGI27" s="25"/>
      <c r="JGJ27" s="25"/>
      <c r="JGK27" s="25"/>
      <c r="JGL27" s="25"/>
      <c r="JGM27" s="25"/>
      <c r="JGN27" s="25"/>
      <c r="JGO27" s="25"/>
      <c r="JGP27" s="25"/>
      <c r="JGQ27" s="25"/>
      <c r="JGR27" s="25"/>
      <c r="JGS27" s="25"/>
      <c r="JGT27" s="25"/>
      <c r="JGU27" s="25"/>
      <c r="JGV27" s="25"/>
      <c r="JGW27" s="25"/>
      <c r="JGX27" s="25"/>
      <c r="JGY27" s="25"/>
      <c r="JGZ27" s="25"/>
      <c r="JHA27" s="25"/>
      <c r="JHB27" s="25"/>
      <c r="JHC27" s="25"/>
      <c r="JHD27" s="25"/>
      <c r="JHE27" s="25"/>
      <c r="JHF27" s="25"/>
      <c r="JHG27" s="25"/>
      <c r="JHH27" s="25"/>
      <c r="JHI27" s="25"/>
      <c r="JHJ27" s="25"/>
      <c r="JHK27" s="25"/>
      <c r="JHL27" s="25"/>
      <c r="JHM27" s="25"/>
      <c r="JHN27" s="25"/>
      <c r="JHO27" s="25"/>
      <c r="JHP27" s="25"/>
      <c r="JHQ27" s="25"/>
      <c r="JHR27" s="25"/>
      <c r="JHS27" s="25"/>
      <c r="JHT27" s="25"/>
      <c r="JHU27" s="25"/>
      <c r="JHV27" s="25"/>
      <c r="JHW27" s="25"/>
      <c r="JHX27" s="25"/>
      <c r="JHY27" s="25"/>
      <c r="JHZ27" s="25"/>
      <c r="JIA27" s="25"/>
      <c r="JIB27" s="25"/>
      <c r="JIC27" s="25"/>
      <c r="JID27" s="25"/>
      <c r="JIE27" s="25"/>
      <c r="JIF27" s="25"/>
      <c r="JIG27" s="25"/>
      <c r="JIH27" s="25"/>
      <c r="JII27" s="25"/>
      <c r="JIJ27" s="25"/>
      <c r="JIK27" s="25"/>
      <c r="JIL27" s="25"/>
      <c r="JIM27" s="25"/>
      <c r="JIN27" s="25"/>
      <c r="JIO27" s="25"/>
      <c r="JIP27" s="25"/>
      <c r="JIQ27" s="25"/>
      <c r="JIR27" s="25"/>
      <c r="JIS27" s="25"/>
      <c r="JIT27" s="25"/>
      <c r="JIU27" s="25"/>
      <c r="JIV27" s="25"/>
      <c r="JIW27" s="25"/>
      <c r="JIX27" s="25"/>
      <c r="JIY27" s="25"/>
      <c r="JIZ27" s="25"/>
      <c r="JJA27" s="25"/>
      <c r="JJB27" s="25"/>
      <c r="JJC27" s="25"/>
      <c r="JJD27" s="25"/>
      <c r="JJE27" s="25"/>
      <c r="JJF27" s="25"/>
      <c r="JJG27" s="25"/>
      <c r="JJH27" s="25"/>
      <c r="JJI27" s="25"/>
      <c r="JJJ27" s="25"/>
      <c r="JJK27" s="25"/>
      <c r="JJL27" s="25"/>
      <c r="JJM27" s="25"/>
      <c r="JJN27" s="25"/>
      <c r="JJO27" s="25"/>
      <c r="JJP27" s="25"/>
      <c r="JJQ27" s="25"/>
      <c r="JJR27" s="25"/>
      <c r="JJS27" s="25"/>
      <c r="JJT27" s="25"/>
      <c r="JJU27" s="25"/>
      <c r="JJV27" s="25"/>
      <c r="JJW27" s="25"/>
      <c r="JJX27" s="25"/>
      <c r="JJY27" s="25"/>
      <c r="JJZ27" s="25"/>
      <c r="JKA27" s="25"/>
      <c r="JKB27" s="25"/>
      <c r="JKC27" s="25"/>
      <c r="JKD27" s="25"/>
      <c r="JKE27" s="25"/>
      <c r="JKF27" s="25"/>
      <c r="JKG27" s="25"/>
      <c r="JKH27" s="25"/>
      <c r="JKI27" s="25"/>
      <c r="JKJ27" s="25"/>
      <c r="JKK27" s="25"/>
      <c r="JKL27" s="25"/>
      <c r="JKM27" s="25"/>
      <c r="JKN27" s="25"/>
      <c r="JKO27" s="25"/>
      <c r="JKP27" s="25"/>
      <c r="JKQ27" s="25"/>
      <c r="JKR27" s="25"/>
      <c r="JKS27" s="25"/>
      <c r="JKT27" s="25"/>
      <c r="JKU27" s="25"/>
      <c r="JKV27" s="25"/>
      <c r="JKW27" s="25"/>
      <c r="JKX27" s="25"/>
      <c r="JKY27" s="25"/>
      <c r="JKZ27" s="25"/>
      <c r="JLA27" s="25"/>
      <c r="JLB27" s="25"/>
      <c r="JLC27" s="25"/>
      <c r="JLD27" s="25"/>
      <c r="JLE27" s="25"/>
      <c r="JLF27" s="25"/>
      <c r="JLG27" s="25"/>
      <c r="JLH27" s="25"/>
      <c r="JLI27" s="25"/>
      <c r="JLJ27" s="25"/>
      <c r="JLK27" s="25"/>
      <c r="JLL27" s="25"/>
      <c r="JLM27" s="25"/>
      <c r="JLN27" s="25"/>
      <c r="JLO27" s="25"/>
      <c r="JLP27" s="25"/>
      <c r="JLQ27" s="25"/>
      <c r="JLR27" s="25"/>
      <c r="JLS27" s="25"/>
      <c r="JLT27" s="25"/>
      <c r="JLU27" s="25"/>
      <c r="JLV27" s="25"/>
      <c r="JLW27" s="25"/>
      <c r="JLX27" s="25"/>
      <c r="JLY27" s="25"/>
      <c r="JLZ27" s="25"/>
      <c r="JMA27" s="25"/>
      <c r="JMB27" s="25"/>
      <c r="JMC27" s="25"/>
      <c r="JMD27" s="25"/>
      <c r="JME27" s="25"/>
      <c r="JMF27" s="25"/>
      <c r="JMG27" s="25"/>
      <c r="JMH27" s="25"/>
      <c r="JMI27" s="25"/>
      <c r="JMJ27" s="25"/>
      <c r="JMK27" s="25"/>
      <c r="JML27" s="25"/>
      <c r="JMM27" s="25"/>
      <c r="JMN27" s="25"/>
      <c r="JMO27" s="25"/>
      <c r="JMP27" s="25"/>
      <c r="JMQ27" s="25"/>
      <c r="JMR27" s="25"/>
      <c r="JMS27" s="25"/>
      <c r="JMT27" s="25"/>
      <c r="JMU27" s="25"/>
      <c r="JMV27" s="25"/>
      <c r="JMW27" s="25"/>
      <c r="JMX27" s="25"/>
      <c r="JMY27" s="25"/>
      <c r="JMZ27" s="25"/>
      <c r="JNA27" s="25"/>
      <c r="JNB27" s="25"/>
      <c r="JNC27" s="25"/>
      <c r="JND27" s="25"/>
      <c r="JNE27" s="25"/>
      <c r="JNF27" s="25"/>
      <c r="JNG27" s="25"/>
      <c r="JNH27" s="25"/>
      <c r="JNI27" s="25"/>
      <c r="JNJ27" s="25"/>
      <c r="JNK27" s="25"/>
      <c r="JNL27" s="25"/>
      <c r="JNM27" s="25"/>
      <c r="JNN27" s="25"/>
      <c r="JNO27" s="25"/>
      <c r="JNP27" s="25"/>
      <c r="JNQ27" s="25"/>
      <c r="JNR27" s="25"/>
      <c r="JNS27" s="25"/>
      <c r="JNT27" s="25"/>
      <c r="JNU27" s="25"/>
      <c r="JNV27" s="25"/>
      <c r="JNW27" s="25"/>
      <c r="JNX27" s="25"/>
      <c r="JNY27" s="25"/>
      <c r="JNZ27" s="25"/>
      <c r="JOA27" s="25"/>
      <c r="JOB27" s="25"/>
      <c r="JOC27" s="25"/>
      <c r="JOD27" s="25"/>
      <c r="JOE27" s="25"/>
      <c r="JOF27" s="25"/>
      <c r="JOG27" s="25"/>
      <c r="JOH27" s="25"/>
      <c r="JOI27" s="25"/>
      <c r="JOJ27" s="25"/>
      <c r="JOK27" s="25"/>
      <c r="JOL27" s="25"/>
      <c r="JOM27" s="25"/>
      <c r="JON27" s="25"/>
      <c r="JOO27" s="25"/>
      <c r="JOP27" s="25"/>
      <c r="JOQ27" s="25"/>
      <c r="JOR27" s="25"/>
      <c r="JOS27" s="25"/>
      <c r="JOT27" s="25"/>
      <c r="JOU27" s="25"/>
      <c r="JOV27" s="25"/>
      <c r="JOW27" s="25"/>
      <c r="JOX27" s="25"/>
      <c r="JOY27" s="25"/>
      <c r="JOZ27" s="25"/>
      <c r="JPA27" s="25"/>
      <c r="JPB27" s="25"/>
      <c r="JPC27" s="25"/>
      <c r="JPD27" s="25"/>
      <c r="JPE27" s="25"/>
      <c r="JPF27" s="25"/>
      <c r="JPG27" s="25"/>
      <c r="JPH27" s="25"/>
      <c r="JPI27" s="25"/>
      <c r="JPJ27" s="25"/>
      <c r="JPK27" s="25"/>
      <c r="JPL27" s="25"/>
      <c r="JPM27" s="25"/>
      <c r="JPN27" s="25"/>
      <c r="JPO27" s="25"/>
      <c r="JPP27" s="25"/>
      <c r="JPQ27" s="25"/>
      <c r="JPR27" s="25"/>
      <c r="JPS27" s="25"/>
      <c r="JPT27" s="25"/>
      <c r="JPU27" s="25"/>
      <c r="JPV27" s="25"/>
      <c r="JPW27" s="25"/>
      <c r="JPX27" s="25"/>
      <c r="JPY27" s="25"/>
      <c r="JPZ27" s="25"/>
      <c r="JQA27" s="25"/>
      <c r="JQB27" s="25"/>
      <c r="JQC27" s="25"/>
      <c r="JQD27" s="25"/>
      <c r="JQE27" s="25"/>
      <c r="JQF27" s="25"/>
      <c r="JQG27" s="25"/>
      <c r="JQH27" s="25"/>
      <c r="JQI27" s="25"/>
      <c r="JQJ27" s="25"/>
      <c r="JQK27" s="25"/>
      <c r="JQL27" s="25"/>
      <c r="JQM27" s="25"/>
      <c r="JQN27" s="25"/>
      <c r="JQO27" s="25"/>
      <c r="JQP27" s="25"/>
      <c r="JQQ27" s="25"/>
      <c r="JQR27" s="25"/>
      <c r="JQS27" s="25"/>
      <c r="JQT27" s="25"/>
      <c r="JQU27" s="25"/>
      <c r="JQV27" s="25"/>
      <c r="JQW27" s="25"/>
      <c r="JQX27" s="25"/>
      <c r="JQY27" s="25"/>
      <c r="JQZ27" s="25"/>
      <c r="JRA27" s="25"/>
      <c r="JRB27" s="25"/>
      <c r="JRC27" s="25"/>
      <c r="JRD27" s="25"/>
      <c r="JRE27" s="25"/>
      <c r="JRF27" s="25"/>
      <c r="JRG27" s="25"/>
      <c r="JRH27" s="25"/>
      <c r="JRI27" s="25"/>
      <c r="JRJ27" s="25"/>
      <c r="JRK27" s="25"/>
      <c r="JRL27" s="25"/>
      <c r="JRM27" s="25"/>
      <c r="JRN27" s="25"/>
      <c r="JRO27" s="25"/>
      <c r="JRP27" s="25"/>
      <c r="JRQ27" s="25"/>
      <c r="JRR27" s="25"/>
      <c r="JRS27" s="25"/>
      <c r="JRT27" s="25"/>
      <c r="JRU27" s="25"/>
      <c r="JRV27" s="25"/>
      <c r="JRW27" s="25"/>
      <c r="JRX27" s="25"/>
      <c r="JRY27" s="25"/>
      <c r="JRZ27" s="25"/>
      <c r="JSA27" s="25"/>
      <c r="JSB27" s="25"/>
      <c r="JSC27" s="25"/>
      <c r="JSD27" s="25"/>
      <c r="JSE27" s="25"/>
      <c r="JSF27" s="25"/>
      <c r="JSG27" s="25"/>
      <c r="JSH27" s="25"/>
      <c r="JSI27" s="25"/>
      <c r="JSJ27" s="25"/>
      <c r="JSK27" s="25"/>
      <c r="JSL27" s="25"/>
      <c r="JSM27" s="25"/>
      <c r="JSN27" s="25"/>
      <c r="JSO27" s="25"/>
      <c r="JSP27" s="25"/>
      <c r="JSQ27" s="25"/>
      <c r="JSR27" s="25"/>
      <c r="JSS27" s="25"/>
      <c r="JST27" s="25"/>
      <c r="JSU27" s="25"/>
      <c r="JSV27" s="25"/>
      <c r="JSW27" s="25"/>
      <c r="JSX27" s="25"/>
      <c r="JSY27" s="25"/>
      <c r="JSZ27" s="25"/>
      <c r="JTA27" s="25"/>
      <c r="JTB27" s="25"/>
      <c r="JTC27" s="25"/>
      <c r="JTD27" s="25"/>
      <c r="JTE27" s="25"/>
      <c r="JTF27" s="25"/>
      <c r="JTG27" s="25"/>
      <c r="JTH27" s="25"/>
      <c r="JTI27" s="25"/>
      <c r="JTJ27" s="25"/>
      <c r="JTK27" s="25"/>
      <c r="JTL27" s="25"/>
      <c r="JTM27" s="25"/>
      <c r="JTN27" s="25"/>
      <c r="JTO27" s="25"/>
      <c r="JTP27" s="25"/>
      <c r="JTQ27" s="25"/>
      <c r="JTR27" s="25"/>
      <c r="JTS27" s="25"/>
      <c r="JTT27" s="25"/>
      <c r="JTU27" s="25"/>
      <c r="JTV27" s="25"/>
      <c r="JTW27" s="25"/>
      <c r="JTX27" s="25"/>
      <c r="JTY27" s="25"/>
      <c r="JTZ27" s="25"/>
      <c r="JUA27" s="25"/>
      <c r="JUB27" s="25"/>
      <c r="JUC27" s="25"/>
      <c r="JUD27" s="25"/>
      <c r="JUE27" s="25"/>
      <c r="JUF27" s="25"/>
      <c r="JUG27" s="25"/>
      <c r="JUH27" s="25"/>
      <c r="JUI27" s="25"/>
      <c r="JUJ27" s="25"/>
      <c r="JUK27" s="25"/>
      <c r="JUL27" s="25"/>
      <c r="JUM27" s="25"/>
      <c r="JUN27" s="25"/>
      <c r="JUO27" s="25"/>
      <c r="JUP27" s="25"/>
      <c r="JUQ27" s="25"/>
      <c r="JUR27" s="25"/>
      <c r="JUS27" s="25"/>
      <c r="JUT27" s="25"/>
      <c r="JUU27" s="25"/>
      <c r="JUV27" s="25"/>
      <c r="JUW27" s="25"/>
      <c r="JUX27" s="25"/>
      <c r="JUY27" s="25"/>
      <c r="JUZ27" s="25"/>
      <c r="JVA27" s="25"/>
      <c r="JVB27" s="25"/>
      <c r="JVC27" s="25"/>
      <c r="JVD27" s="25"/>
      <c r="JVE27" s="25"/>
      <c r="JVF27" s="25"/>
      <c r="JVG27" s="25"/>
      <c r="JVH27" s="25"/>
      <c r="JVI27" s="25"/>
      <c r="JVJ27" s="25"/>
      <c r="JVK27" s="25"/>
      <c r="JVL27" s="25"/>
      <c r="JVM27" s="25"/>
      <c r="JVN27" s="25"/>
      <c r="JVO27" s="25"/>
      <c r="JVP27" s="25"/>
      <c r="JVQ27" s="25"/>
      <c r="JVR27" s="25"/>
      <c r="JVS27" s="25"/>
      <c r="JVT27" s="25"/>
      <c r="JVU27" s="25"/>
      <c r="JVV27" s="25"/>
      <c r="JVW27" s="25"/>
      <c r="JVX27" s="25"/>
      <c r="JVY27" s="25"/>
      <c r="JVZ27" s="25"/>
      <c r="JWA27" s="25"/>
      <c r="JWB27" s="25"/>
      <c r="JWC27" s="25"/>
      <c r="JWD27" s="25"/>
      <c r="JWE27" s="25"/>
      <c r="JWF27" s="25"/>
      <c r="JWG27" s="25"/>
      <c r="JWH27" s="25"/>
      <c r="JWI27" s="25"/>
      <c r="JWJ27" s="25"/>
      <c r="JWK27" s="25"/>
      <c r="JWL27" s="25"/>
      <c r="JWM27" s="25"/>
      <c r="JWN27" s="25"/>
      <c r="JWO27" s="25"/>
      <c r="JWP27" s="25"/>
      <c r="JWQ27" s="25"/>
      <c r="JWR27" s="25"/>
      <c r="JWS27" s="25"/>
      <c r="JWT27" s="25"/>
      <c r="JWU27" s="25"/>
      <c r="JWV27" s="25"/>
      <c r="JWW27" s="25"/>
      <c r="JWX27" s="25"/>
      <c r="JWY27" s="25"/>
      <c r="JWZ27" s="25"/>
      <c r="JXA27" s="25"/>
      <c r="JXB27" s="25"/>
      <c r="JXC27" s="25"/>
      <c r="JXD27" s="25"/>
      <c r="JXE27" s="25"/>
      <c r="JXF27" s="25"/>
      <c r="JXG27" s="25"/>
      <c r="JXH27" s="25"/>
      <c r="JXI27" s="25"/>
      <c r="JXJ27" s="25"/>
      <c r="JXK27" s="25"/>
      <c r="JXL27" s="25"/>
      <c r="JXM27" s="25"/>
      <c r="JXN27" s="25"/>
      <c r="JXO27" s="25"/>
      <c r="JXP27" s="25"/>
      <c r="JXQ27" s="25"/>
      <c r="JXR27" s="25"/>
      <c r="JXS27" s="25"/>
      <c r="JXT27" s="25"/>
      <c r="JXU27" s="25"/>
      <c r="JXV27" s="25"/>
      <c r="JXW27" s="25"/>
      <c r="JXX27" s="25"/>
      <c r="JXY27" s="25"/>
      <c r="JXZ27" s="25"/>
      <c r="JYA27" s="25"/>
      <c r="JYB27" s="25"/>
      <c r="JYC27" s="25"/>
      <c r="JYD27" s="25"/>
      <c r="JYE27" s="25"/>
      <c r="JYF27" s="25"/>
      <c r="JYG27" s="25"/>
      <c r="JYH27" s="25"/>
      <c r="JYI27" s="25"/>
      <c r="JYJ27" s="25"/>
      <c r="JYK27" s="25"/>
      <c r="JYL27" s="25"/>
      <c r="JYM27" s="25"/>
      <c r="JYN27" s="25"/>
      <c r="JYO27" s="25"/>
      <c r="JYP27" s="25"/>
      <c r="JYQ27" s="25"/>
      <c r="JYR27" s="25"/>
      <c r="JYS27" s="25"/>
      <c r="JYT27" s="25"/>
      <c r="JYU27" s="25"/>
      <c r="JYV27" s="25"/>
      <c r="JYW27" s="25"/>
      <c r="JYX27" s="25"/>
      <c r="JYY27" s="25"/>
      <c r="JYZ27" s="25"/>
      <c r="JZA27" s="25"/>
      <c r="JZB27" s="25"/>
      <c r="JZC27" s="25"/>
      <c r="JZD27" s="25"/>
      <c r="JZE27" s="25"/>
      <c r="JZF27" s="25"/>
      <c r="JZG27" s="25"/>
      <c r="JZH27" s="25"/>
      <c r="JZI27" s="25"/>
      <c r="JZJ27" s="25"/>
      <c r="JZK27" s="25"/>
      <c r="JZL27" s="25"/>
      <c r="JZM27" s="25"/>
      <c r="JZN27" s="25"/>
      <c r="JZO27" s="25"/>
      <c r="JZP27" s="25"/>
      <c r="JZQ27" s="25"/>
      <c r="JZR27" s="25"/>
      <c r="JZS27" s="25"/>
      <c r="JZT27" s="25"/>
      <c r="JZU27" s="25"/>
      <c r="JZV27" s="25"/>
      <c r="JZW27" s="25"/>
      <c r="JZX27" s="25"/>
      <c r="JZY27" s="25"/>
      <c r="JZZ27" s="25"/>
      <c r="KAA27" s="25"/>
      <c r="KAB27" s="25"/>
      <c r="KAC27" s="25"/>
      <c r="KAD27" s="25"/>
      <c r="KAE27" s="25"/>
      <c r="KAF27" s="25"/>
      <c r="KAG27" s="25"/>
      <c r="KAH27" s="25"/>
      <c r="KAI27" s="25"/>
      <c r="KAJ27" s="25"/>
      <c r="KAK27" s="25"/>
      <c r="KAL27" s="25"/>
      <c r="KAM27" s="25"/>
      <c r="KAN27" s="25"/>
      <c r="KAO27" s="25"/>
      <c r="KAP27" s="25"/>
      <c r="KAQ27" s="25"/>
      <c r="KAR27" s="25"/>
      <c r="KAS27" s="25"/>
      <c r="KAT27" s="25"/>
      <c r="KAU27" s="25"/>
      <c r="KAV27" s="25"/>
      <c r="KAW27" s="25"/>
      <c r="KAX27" s="25"/>
      <c r="KAY27" s="25"/>
      <c r="KAZ27" s="25"/>
      <c r="KBA27" s="25"/>
      <c r="KBB27" s="25"/>
      <c r="KBC27" s="25"/>
      <c r="KBD27" s="25"/>
      <c r="KBE27" s="25"/>
      <c r="KBF27" s="25"/>
      <c r="KBG27" s="25"/>
      <c r="KBH27" s="25"/>
      <c r="KBI27" s="25"/>
      <c r="KBJ27" s="25"/>
      <c r="KBK27" s="25"/>
      <c r="KBL27" s="25"/>
      <c r="KBM27" s="25"/>
      <c r="KBN27" s="25"/>
      <c r="KBO27" s="25"/>
      <c r="KBP27" s="25"/>
      <c r="KBQ27" s="25"/>
      <c r="KBR27" s="25"/>
      <c r="KBS27" s="25"/>
      <c r="KBT27" s="25"/>
      <c r="KBU27" s="25"/>
      <c r="KBV27" s="25"/>
      <c r="KBW27" s="25"/>
      <c r="KBX27" s="25"/>
      <c r="KBY27" s="25"/>
      <c r="KBZ27" s="25"/>
      <c r="KCA27" s="25"/>
      <c r="KCB27" s="25"/>
      <c r="KCC27" s="25"/>
      <c r="KCD27" s="25"/>
      <c r="KCE27" s="25"/>
      <c r="KCF27" s="25"/>
      <c r="KCG27" s="25"/>
      <c r="KCH27" s="25"/>
      <c r="KCI27" s="25"/>
      <c r="KCJ27" s="25"/>
      <c r="KCK27" s="25"/>
      <c r="KCL27" s="25"/>
      <c r="KCM27" s="25"/>
      <c r="KCN27" s="25"/>
      <c r="KCO27" s="25"/>
      <c r="KCP27" s="25"/>
      <c r="KCQ27" s="25"/>
      <c r="KCR27" s="25"/>
      <c r="KCS27" s="25"/>
      <c r="KCT27" s="25"/>
      <c r="KCU27" s="25"/>
      <c r="KCV27" s="25"/>
      <c r="KCW27" s="25"/>
      <c r="KCX27" s="25"/>
      <c r="KCY27" s="25"/>
      <c r="KCZ27" s="25"/>
      <c r="KDA27" s="25"/>
      <c r="KDB27" s="25"/>
      <c r="KDC27" s="25"/>
      <c r="KDD27" s="25"/>
      <c r="KDE27" s="25"/>
      <c r="KDF27" s="25"/>
      <c r="KDG27" s="25"/>
      <c r="KDH27" s="25"/>
      <c r="KDI27" s="25"/>
      <c r="KDJ27" s="25"/>
      <c r="KDK27" s="25"/>
      <c r="KDL27" s="25"/>
      <c r="KDM27" s="25"/>
      <c r="KDN27" s="25"/>
      <c r="KDO27" s="25"/>
      <c r="KDP27" s="25"/>
      <c r="KDQ27" s="25"/>
      <c r="KDR27" s="25"/>
      <c r="KDS27" s="25"/>
      <c r="KDT27" s="25"/>
      <c r="KDU27" s="25"/>
      <c r="KDV27" s="25"/>
      <c r="KDW27" s="25"/>
      <c r="KDX27" s="25"/>
      <c r="KDY27" s="25"/>
      <c r="KDZ27" s="25"/>
      <c r="KEA27" s="25"/>
      <c r="KEB27" s="25"/>
      <c r="KEC27" s="25"/>
      <c r="KED27" s="25"/>
      <c r="KEE27" s="25"/>
      <c r="KEF27" s="25"/>
      <c r="KEG27" s="25"/>
      <c r="KEH27" s="25"/>
      <c r="KEI27" s="25"/>
      <c r="KEJ27" s="25"/>
      <c r="KEK27" s="25"/>
      <c r="KEL27" s="25"/>
      <c r="KEM27" s="25"/>
      <c r="KEN27" s="25"/>
      <c r="KEO27" s="25"/>
      <c r="KEP27" s="25"/>
      <c r="KEQ27" s="25"/>
      <c r="KER27" s="25"/>
      <c r="KES27" s="25"/>
      <c r="KET27" s="25"/>
      <c r="KEU27" s="25"/>
      <c r="KEV27" s="25"/>
      <c r="KEW27" s="25"/>
      <c r="KEX27" s="25"/>
      <c r="KEY27" s="25"/>
      <c r="KEZ27" s="25"/>
      <c r="KFA27" s="25"/>
      <c r="KFB27" s="25"/>
      <c r="KFC27" s="25"/>
      <c r="KFD27" s="25"/>
      <c r="KFE27" s="25"/>
      <c r="KFF27" s="25"/>
      <c r="KFG27" s="25"/>
      <c r="KFH27" s="25"/>
      <c r="KFI27" s="25"/>
      <c r="KFJ27" s="25"/>
      <c r="KFK27" s="25"/>
      <c r="KFL27" s="25"/>
      <c r="KFM27" s="25"/>
      <c r="KFN27" s="25"/>
      <c r="KFO27" s="25"/>
      <c r="KFP27" s="25"/>
      <c r="KFQ27" s="25"/>
      <c r="KFR27" s="25"/>
      <c r="KFS27" s="25"/>
      <c r="KFT27" s="25"/>
      <c r="KFU27" s="25"/>
      <c r="KFV27" s="25"/>
      <c r="KFW27" s="25"/>
      <c r="KFX27" s="25"/>
      <c r="KFY27" s="25"/>
      <c r="KFZ27" s="25"/>
      <c r="KGA27" s="25"/>
      <c r="KGB27" s="25"/>
      <c r="KGC27" s="25"/>
      <c r="KGD27" s="25"/>
      <c r="KGE27" s="25"/>
      <c r="KGF27" s="25"/>
      <c r="KGG27" s="25"/>
      <c r="KGH27" s="25"/>
      <c r="KGI27" s="25"/>
      <c r="KGJ27" s="25"/>
      <c r="KGK27" s="25"/>
      <c r="KGL27" s="25"/>
      <c r="KGM27" s="25"/>
      <c r="KGN27" s="25"/>
      <c r="KGO27" s="25"/>
      <c r="KGP27" s="25"/>
      <c r="KGQ27" s="25"/>
      <c r="KGR27" s="25"/>
      <c r="KGS27" s="25"/>
      <c r="KGT27" s="25"/>
      <c r="KGU27" s="25"/>
      <c r="KGV27" s="25"/>
      <c r="KGW27" s="25"/>
      <c r="KGX27" s="25"/>
      <c r="KGY27" s="25"/>
      <c r="KGZ27" s="25"/>
      <c r="KHA27" s="25"/>
      <c r="KHB27" s="25"/>
      <c r="KHC27" s="25"/>
      <c r="KHD27" s="25"/>
      <c r="KHE27" s="25"/>
      <c r="KHF27" s="25"/>
      <c r="KHG27" s="25"/>
      <c r="KHH27" s="25"/>
      <c r="KHI27" s="25"/>
      <c r="KHJ27" s="25"/>
      <c r="KHK27" s="25"/>
      <c r="KHL27" s="25"/>
      <c r="KHM27" s="25"/>
      <c r="KHN27" s="25"/>
      <c r="KHO27" s="25"/>
      <c r="KHP27" s="25"/>
      <c r="KHQ27" s="25"/>
      <c r="KHR27" s="25"/>
      <c r="KHS27" s="25"/>
      <c r="KHT27" s="25"/>
      <c r="KHU27" s="25"/>
      <c r="KHV27" s="25"/>
      <c r="KHW27" s="25"/>
      <c r="KHX27" s="25"/>
      <c r="KHY27" s="25"/>
      <c r="KHZ27" s="25"/>
      <c r="KIA27" s="25"/>
      <c r="KIB27" s="25"/>
      <c r="KIC27" s="25"/>
      <c r="KID27" s="25"/>
      <c r="KIE27" s="25"/>
      <c r="KIF27" s="25"/>
      <c r="KIG27" s="25"/>
      <c r="KIH27" s="25"/>
      <c r="KII27" s="25"/>
      <c r="KIJ27" s="25"/>
      <c r="KIK27" s="25"/>
      <c r="KIL27" s="25"/>
      <c r="KIM27" s="25"/>
      <c r="KIN27" s="25"/>
      <c r="KIO27" s="25"/>
      <c r="KIP27" s="25"/>
      <c r="KIQ27" s="25"/>
      <c r="KIR27" s="25"/>
      <c r="KIS27" s="25"/>
      <c r="KIT27" s="25"/>
      <c r="KIU27" s="25"/>
      <c r="KIV27" s="25"/>
      <c r="KIW27" s="25"/>
      <c r="KIX27" s="25"/>
      <c r="KIY27" s="25"/>
      <c r="KIZ27" s="25"/>
      <c r="KJA27" s="25"/>
      <c r="KJB27" s="25"/>
      <c r="KJC27" s="25"/>
      <c r="KJD27" s="25"/>
      <c r="KJE27" s="25"/>
      <c r="KJF27" s="25"/>
      <c r="KJG27" s="25"/>
      <c r="KJH27" s="25"/>
      <c r="KJI27" s="25"/>
      <c r="KJJ27" s="25"/>
      <c r="KJK27" s="25"/>
      <c r="KJL27" s="25"/>
      <c r="KJM27" s="25"/>
      <c r="KJN27" s="25"/>
      <c r="KJO27" s="25"/>
      <c r="KJP27" s="25"/>
      <c r="KJQ27" s="25"/>
      <c r="KJR27" s="25"/>
      <c r="KJS27" s="25"/>
      <c r="KJT27" s="25"/>
      <c r="KJU27" s="25"/>
      <c r="KJV27" s="25"/>
      <c r="KJW27" s="25"/>
      <c r="KJX27" s="25"/>
      <c r="KJY27" s="25"/>
      <c r="KJZ27" s="25"/>
      <c r="KKA27" s="25"/>
      <c r="KKB27" s="25"/>
      <c r="KKC27" s="25"/>
      <c r="KKD27" s="25"/>
      <c r="KKE27" s="25"/>
      <c r="KKF27" s="25"/>
      <c r="KKG27" s="25"/>
      <c r="KKH27" s="25"/>
      <c r="KKI27" s="25"/>
      <c r="KKJ27" s="25"/>
      <c r="KKK27" s="25"/>
      <c r="KKL27" s="25"/>
      <c r="KKM27" s="25"/>
      <c r="KKN27" s="25"/>
      <c r="KKO27" s="25"/>
      <c r="KKP27" s="25"/>
      <c r="KKQ27" s="25"/>
      <c r="KKR27" s="25"/>
      <c r="KKS27" s="25"/>
      <c r="KKT27" s="25"/>
      <c r="KKU27" s="25"/>
      <c r="KKV27" s="25"/>
      <c r="KKW27" s="25"/>
      <c r="KKX27" s="25"/>
      <c r="KKY27" s="25"/>
      <c r="KKZ27" s="25"/>
      <c r="KLA27" s="25"/>
      <c r="KLB27" s="25"/>
      <c r="KLC27" s="25"/>
      <c r="KLD27" s="25"/>
      <c r="KLE27" s="25"/>
      <c r="KLF27" s="25"/>
      <c r="KLG27" s="25"/>
      <c r="KLH27" s="25"/>
      <c r="KLI27" s="25"/>
      <c r="KLJ27" s="25"/>
      <c r="KLK27" s="25"/>
      <c r="KLL27" s="25"/>
      <c r="KLM27" s="25"/>
      <c r="KLN27" s="25"/>
      <c r="KLO27" s="25"/>
      <c r="KLP27" s="25"/>
      <c r="KLQ27" s="25"/>
      <c r="KLR27" s="25"/>
      <c r="KLS27" s="25"/>
      <c r="KLT27" s="25"/>
      <c r="KLU27" s="25"/>
      <c r="KLV27" s="25"/>
      <c r="KLW27" s="25"/>
      <c r="KLX27" s="25"/>
      <c r="KLY27" s="25"/>
      <c r="KLZ27" s="25"/>
      <c r="KMA27" s="25"/>
      <c r="KMB27" s="25"/>
      <c r="KMC27" s="25"/>
      <c r="KMD27" s="25"/>
      <c r="KME27" s="25"/>
      <c r="KMF27" s="25"/>
      <c r="KMG27" s="25"/>
      <c r="KMH27" s="25"/>
      <c r="KMI27" s="25"/>
      <c r="KMJ27" s="25"/>
      <c r="KMK27" s="25"/>
      <c r="KML27" s="25"/>
      <c r="KMM27" s="25"/>
      <c r="KMN27" s="25"/>
      <c r="KMO27" s="25"/>
      <c r="KMP27" s="25"/>
      <c r="KMQ27" s="25"/>
      <c r="KMR27" s="25"/>
      <c r="KMS27" s="25"/>
      <c r="KMT27" s="25"/>
      <c r="KMU27" s="25"/>
      <c r="KMV27" s="25"/>
      <c r="KMW27" s="25"/>
      <c r="KMX27" s="25"/>
      <c r="KMY27" s="25"/>
      <c r="KMZ27" s="25"/>
      <c r="KNA27" s="25"/>
      <c r="KNB27" s="25"/>
      <c r="KNC27" s="25"/>
      <c r="KND27" s="25"/>
      <c r="KNE27" s="25"/>
      <c r="KNF27" s="25"/>
      <c r="KNG27" s="25"/>
      <c r="KNH27" s="25"/>
      <c r="KNI27" s="25"/>
      <c r="KNJ27" s="25"/>
      <c r="KNK27" s="25"/>
      <c r="KNL27" s="25"/>
      <c r="KNM27" s="25"/>
      <c r="KNN27" s="25"/>
      <c r="KNO27" s="25"/>
      <c r="KNP27" s="25"/>
      <c r="KNQ27" s="25"/>
      <c r="KNR27" s="25"/>
      <c r="KNS27" s="25"/>
      <c r="KNT27" s="25"/>
      <c r="KNU27" s="25"/>
      <c r="KNV27" s="25"/>
      <c r="KNW27" s="25"/>
      <c r="KNX27" s="25"/>
      <c r="KNY27" s="25"/>
      <c r="KNZ27" s="25"/>
      <c r="KOA27" s="25"/>
      <c r="KOB27" s="25"/>
      <c r="KOC27" s="25"/>
      <c r="KOD27" s="25"/>
      <c r="KOE27" s="25"/>
      <c r="KOF27" s="25"/>
      <c r="KOG27" s="25"/>
      <c r="KOH27" s="25"/>
      <c r="KOI27" s="25"/>
      <c r="KOJ27" s="25"/>
      <c r="KOK27" s="25"/>
      <c r="KOL27" s="25"/>
      <c r="KOM27" s="25"/>
      <c r="KON27" s="25"/>
      <c r="KOO27" s="25"/>
      <c r="KOP27" s="25"/>
      <c r="KOQ27" s="25"/>
      <c r="KOR27" s="25"/>
      <c r="KOS27" s="25"/>
      <c r="KOT27" s="25"/>
      <c r="KOU27" s="25"/>
      <c r="KOV27" s="25"/>
      <c r="KOW27" s="25"/>
      <c r="KOX27" s="25"/>
      <c r="KOY27" s="25"/>
      <c r="KOZ27" s="25"/>
      <c r="KPA27" s="25"/>
      <c r="KPB27" s="25"/>
      <c r="KPC27" s="25"/>
      <c r="KPD27" s="25"/>
      <c r="KPE27" s="25"/>
      <c r="KPF27" s="25"/>
      <c r="KPG27" s="25"/>
      <c r="KPH27" s="25"/>
      <c r="KPI27" s="25"/>
      <c r="KPJ27" s="25"/>
      <c r="KPK27" s="25"/>
      <c r="KPL27" s="25"/>
      <c r="KPM27" s="25"/>
      <c r="KPN27" s="25"/>
      <c r="KPO27" s="25"/>
      <c r="KPP27" s="25"/>
      <c r="KPQ27" s="25"/>
      <c r="KPR27" s="25"/>
      <c r="KPS27" s="25"/>
      <c r="KPT27" s="25"/>
      <c r="KPU27" s="25"/>
      <c r="KPV27" s="25"/>
      <c r="KPW27" s="25"/>
      <c r="KPX27" s="25"/>
      <c r="KPY27" s="25"/>
      <c r="KPZ27" s="25"/>
      <c r="KQA27" s="25"/>
      <c r="KQB27" s="25"/>
      <c r="KQC27" s="25"/>
      <c r="KQD27" s="25"/>
      <c r="KQE27" s="25"/>
      <c r="KQF27" s="25"/>
      <c r="KQG27" s="25"/>
      <c r="KQH27" s="25"/>
      <c r="KQI27" s="25"/>
      <c r="KQJ27" s="25"/>
      <c r="KQK27" s="25"/>
      <c r="KQL27" s="25"/>
      <c r="KQM27" s="25"/>
      <c r="KQN27" s="25"/>
      <c r="KQO27" s="25"/>
      <c r="KQP27" s="25"/>
      <c r="KQQ27" s="25"/>
      <c r="KQR27" s="25"/>
      <c r="KQS27" s="25"/>
      <c r="KQT27" s="25"/>
      <c r="KQU27" s="25"/>
      <c r="KQV27" s="25"/>
      <c r="KQW27" s="25"/>
      <c r="KQX27" s="25"/>
      <c r="KQY27" s="25"/>
      <c r="KQZ27" s="25"/>
      <c r="KRA27" s="25"/>
      <c r="KRB27" s="25"/>
      <c r="KRC27" s="25"/>
      <c r="KRD27" s="25"/>
      <c r="KRE27" s="25"/>
      <c r="KRF27" s="25"/>
      <c r="KRG27" s="25"/>
      <c r="KRH27" s="25"/>
      <c r="KRI27" s="25"/>
      <c r="KRJ27" s="25"/>
      <c r="KRK27" s="25"/>
      <c r="KRL27" s="25"/>
      <c r="KRM27" s="25"/>
      <c r="KRN27" s="25"/>
      <c r="KRO27" s="25"/>
      <c r="KRP27" s="25"/>
      <c r="KRQ27" s="25"/>
      <c r="KRR27" s="25"/>
      <c r="KRS27" s="25"/>
      <c r="KRT27" s="25"/>
      <c r="KRU27" s="25"/>
      <c r="KRV27" s="25"/>
      <c r="KRW27" s="25"/>
      <c r="KRX27" s="25"/>
      <c r="KRY27" s="25"/>
      <c r="KRZ27" s="25"/>
      <c r="KSA27" s="25"/>
      <c r="KSB27" s="25"/>
      <c r="KSC27" s="25"/>
      <c r="KSD27" s="25"/>
      <c r="KSE27" s="25"/>
      <c r="KSF27" s="25"/>
      <c r="KSG27" s="25"/>
      <c r="KSH27" s="25"/>
      <c r="KSI27" s="25"/>
      <c r="KSJ27" s="25"/>
      <c r="KSK27" s="25"/>
      <c r="KSL27" s="25"/>
      <c r="KSM27" s="25"/>
      <c r="KSN27" s="25"/>
      <c r="KSO27" s="25"/>
      <c r="KSP27" s="25"/>
      <c r="KSQ27" s="25"/>
      <c r="KSR27" s="25"/>
      <c r="KSS27" s="25"/>
      <c r="KST27" s="25"/>
      <c r="KSU27" s="25"/>
      <c r="KSV27" s="25"/>
      <c r="KSW27" s="25"/>
      <c r="KSX27" s="25"/>
      <c r="KSY27" s="25"/>
      <c r="KSZ27" s="25"/>
      <c r="KTA27" s="25"/>
      <c r="KTB27" s="25"/>
      <c r="KTC27" s="25"/>
      <c r="KTD27" s="25"/>
      <c r="KTE27" s="25"/>
      <c r="KTF27" s="25"/>
      <c r="KTG27" s="25"/>
      <c r="KTH27" s="25"/>
      <c r="KTI27" s="25"/>
      <c r="KTJ27" s="25"/>
      <c r="KTK27" s="25"/>
      <c r="KTL27" s="25"/>
      <c r="KTM27" s="25"/>
      <c r="KTN27" s="25"/>
      <c r="KTO27" s="25"/>
      <c r="KTP27" s="25"/>
      <c r="KTQ27" s="25"/>
      <c r="KTR27" s="25"/>
      <c r="KTS27" s="25"/>
      <c r="KTT27" s="25"/>
      <c r="KTU27" s="25"/>
      <c r="KTV27" s="25"/>
      <c r="KTW27" s="25"/>
      <c r="KTX27" s="25"/>
      <c r="KTY27" s="25"/>
      <c r="KTZ27" s="25"/>
      <c r="KUA27" s="25"/>
      <c r="KUB27" s="25"/>
      <c r="KUC27" s="25"/>
      <c r="KUD27" s="25"/>
      <c r="KUE27" s="25"/>
      <c r="KUF27" s="25"/>
      <c r="KUG27" s="25"/>
      <c r="KUH27" s="25"/>
      <c r="KUI27" s="25"/>
      <c r="KUJ27" s="25"/>
      <c r="KUK27" s="25"/>
      <c r="KUL27" s="25"/>
      <c r="KUM27" s="25"/>
      <c r="KUN27" s="25"/>
      <c r="KUO27" s="25"/>
      <c r="KUP27" s="25"/>
      <c r="KUQ27" s="25"/>
      <c r="KUR27" s="25"/>
      <c r="KUS27" s="25"/>
      <c r="KUT27" s="25"/>
      <c r="KUU27" s="25"/>
      <c r="KUV27" s="25"/>
      <c r="KUW27" s="25"/>
      <c r="KUX27" s="25"/>
      <c r="KUY27" s="25"/>
      <c r="KUZ27" s="25"/>
      <c r="KVA27" s="25"/>
      <c r="KVB27" s="25"/>
      <c r="KVC27" s="25"/>
      <c r="KVD27" s="25"/>
      <c r="KVE27" s="25"/>
      <c r="KVF27" s="25"/>
      <c r="KVG27" s="25"/>
      <c r="KVH27" s="25"/>
      <c r="KVI27" s="25"/>
      <c r="KVJ27" s="25"/>
      <c r="KVK27" s="25"/>
      <c r="KVL27" s="25"/>
      <c r="KVM27" s="25"/>
      <c r="KVN27" s="25"/>
      <c r="KVO27" s="25"/>
      <c r="KVP27" s="25"/>
      <c r="KVQ27" s="25"/>
      <c r="KVR27" s="25"/>
      <c r="KVS27" s="25"/>
      <c r="KVT27" s="25"/>
      <c r="KVU27" s="25"/>
      <c r="KVV27" s="25"/>
      <c r="KVW27" s="25"/>
      <c r="KVX27" s="25"/>
      <c r="KVY27" s="25"/>
      <c r="KVZ27" s="25"/>
      <c r="KWA27" s="25"/>
      <c r="KWB27" s="25"/>
      <c r="KWC27" s="25"/>
      <c r="KWD27" s="25"/>
      <c r="KWE27" s="25"/>
      <c r="KWF27" s="25"/>
      <c r="KWG27" s="25"/>
      <c r="KWH27" s="25"/>
      <c r="KWI27" s="25"/>
      <c r="KWJ27" s="25"/>
      <c r="KWK27" s="25"/>
      <c r="KWL27" s="25"/>
      <c r="KWM27" s="25"/>
      <c r="KWN27" s="25"/>
      <c r="KWO27" s="25"/>
      <c r="KWP27" s="25"/>
      <c r="KWQ27" s="25"/>
      <c r="KWR27" s="25"/>
      <c r="KWS27" s="25"/>
      <c r="KWT27" s="25"/>
      <c r="KWU27" s="25"/>
      <c r="KWV27" s="25"/>
      <c r="KWW27" s="25"/>
      <c r="KWX27" s="25"/>
      <c r="KWY27" s="25"/>
      <c r="KWZ27" s="25"/>
      <c r="KXA27" s="25"/>
      <c r="KXB27" s="25"/>
      <c r="KXC27" s="25"/>
      <c r="KXD27" s="25"/>
      <c r="KXE27" s="25"/>
      <c r="KXF27" s="25"/>
      <c r="KXG27" s="25"/>
      <c r="KXH27" s="25"/>
      <c r="KXI27" s="25"/>
      <c r="KXJ27" s="25"/>
      <c r="KXK27" s="25"/>
      <c r="KXL27" s="25"/>
      <c r="KXM27" s="25"/>
      <c r="KXN27" s="25"/>
      <c r="KXO27" s="25"/>
      <c r="KXP27" s="25"/>
      <c r="KXQ27" s="25"/>
      <c r="KXR27" s="25"/>
      <c r="KXS27" s="25"/>
      <c r="KXT27" s="25"/>
      <c r="KXU27" s="25"/>
      <c r="KXV27" s="25"/>
      <c r="KXW27" s="25"/>
      <c r="KXX27" s="25"/>
      <c r="KXY27" s="25"/>
      <c r="KXZ27" s="25"/>
      <c r="KYA27" s="25"/>
      <c r="KYB27" s="25"/>
      <c r="KYC27" s="25"/>
      <c r="KYD27" s="25"/>
      <c r="KYE27" s="25"/>
      <c r="KYF27" s="25"/>
      <c r="KYG27" s="25"/>
      <c r="KYH27" s="25"/>
      <c r="KYI27" s="25"/>
      <c r="KYJ27" s="25"/>
      <c r="KYK27" s="25"/>
      <c r="KYL27" s="25"/>
      <c r="KYM27" s="25"/>
      <c r="KYN27" s="25"/>
      <c r="KYO27" s="25"/>
      <c r="KYP27" s="25"/>
      <c r="KYQ27" s="25"/>
      <c r="KYR27" s="25"/>
      <c r="KYS27" s="25"/>
      <c r="KYT27" s="25"/>
      <c r="KYU27" s="25"/>
      <c r="KYV27" s="25"/>
      <c r="KYW27" s="25"/>
      <c r="KYX27" s="25"/>
      <c r="KYY27" s="25"/>
      <c r="KYZ27" s="25"/>
      <c r="KZA27" s="25"/>
      <c r="KZB27" s="25"/>
      <c r="KZC27" s="25"/>
      <c r="KZD27" s="25"/>
      <c r="KZE27" s="25"/>
      <c r="KZF27" s="25"/>
      <c r="KZG27" s="25"/>
      <c r="KZH27" s="25"/>
      <c r="KZI27" s="25"/>
      <c r="KZJ27" s="25"/>
      <c r="KZK27" s="25"/>
      <c r="KZL27" s="25"/>
      <c r="KZM27" s="25"/>
      <c r="KZN27" s="25"/>
      <c r="KZO27" s="25"/>
      <c r="KZP27" s="25"/>
      <c r="KZQ27" s="25"/>
      <c r="KZR27" s="25"/>
      <c r="KZS27" s="25"/>
      <c r="KZT27" s="25"/>
      <c r="KZU27" s="25"/>
      <c r="KZV27" s="25"/>
      <c r="KZW27" s="25"/>
      <c r="KZX27" s="25"/>
      <c r="KZY27" s="25"/>
      <c r="KZZ27" s="25"/>
      <c r="LAA27" s="25"/>
      <c r="LAB27" s="25"/>
      <c r="LAC27" s="25"/>
      <c r="LAD27" s="25"/>
      <c r="LAE27" s="25"/>
      <c r="LAF27" s="25"/>
      <c r="LAG27" s="25"/>
      <c r="LAH27" s="25"/>
      <c r="LAI27" s="25"/>
      <c r="LAJ27" s="25"/>
      <c r="LAK27" s="25"/>
      <c r="LAL27" s="25"/>
      <c r="LAM27" s="25"/>
      <c r="LAN27" s="25"/>
      <c r="LAO27" s="25"/>
      <c r="LAP27" s="25"/>
      <c r="LAQ27" s="25"/>
      <c r="LAR27" s="25"/>
      <c r="LAS27" s="25"/>
      <c r="LAT27" s="25"/>
      <c r="LAU27" s="25"/>
      <c r="LAV27" s="25"/>
      <c r="LAW27" s="25"/>
      <c r="LAX27" s="25"/>
      <c r="LAY27" s="25"/>
      <c r="LAZ27" s="25"/>
      <c r="LBA27" s="25"/>
      <c r="LBB27" s="25"/>
      <c r="LBC27" s="25"/>
      <c r="LBD27" s="25"/>
      <c r="LBE27" s="25"/>
      <c r="LBF27" s="25"/>
      <c r="LBG27" s="25"/>
      <c r="LBH27" s="25"/>
      <c r="LBI27" s="25"/>
      <c r="LBJ27" s="25"/>
      <c r="LBK27" s="25"/>
      <c r="LBL27" s="25"/>
      <c r="LBM27" s="25"/>
      <c r="LBN27" s="25"/>
      <c r="LBO27" s="25"/>
      <c r="LBP27" s="25"/>
      <c r="LBQ27" s="25"/>
      <c r="LBR27" s="25"/>
      <c r="LBS27" s="25"/>
      <c r="LBT27" s="25"/>
      <c r="LBU27" s="25"/>
      <c r="LBV27" s="25"/>
      <c r="LBW27" s="25"/>
      <c r="LBX27" s="25"/>
      <c r="LBY27" s="25"/>
      <c r="LBZ27" s="25"/>
      <c r="LCA27" s="25"/>
      <c r="LCB27" s="25"/>
      <c r="LCC27" s="25"/>
      <c r="LCD27" s="25"/>
      <c r="LCE27" s="25"/>
      <c r="LCF27" s="25"/>
      <c r="LCG27" s="25"/>
      <c r="LCH27" s="25"/>
      <c r="LCI27" s="25"/>
      <c r="LCJ27" s="25"/>
      <c r="LCK27" s="25"/>
      <c r="LCL27" s="25"/>
      <c r="LCM27" s="25"/>
      <c r="LCN27" s="25"/>
      <c r="LCO27" s="25"/>
      <c r="LCP27" s="25"/>
      <c r="LCQ27" s="25"/>
      <c r="LCR27" s="25"/>
      <c r="LCS27" s="25"/>
      <c r="LCT27" s="25"/>
      <c r="LCU27" s="25"/>
      <c r="LCV27" s="25"/>
      <c r="LCW27" s="25"/>
      <c r="LCX27" s="25"/>
      <c r="LCY27" s="25"/>
      <c r="LCZ27" s="25"/>
      <c r="LDA27" s="25"/>
      <c r="LDB27" s="25"/>
      <c r="LDC27" s="25"/>
      <c r="LDD27" s="25"/>
      <c r="LDE27" s="25"/>
      <c r="LDF27" s="25"/>
      <c r="LDG27" s="25"/>
      <c r="LDH27" s="25"/>
      <c r="LDI27" s="25"/>
      <c r="LDJ27" s="25"/>
      <c r="LDK27" s="25"/>
      <c r="LDL27" s="25"/>
      <c r="LDM27" s="25"/>
      <c r="LDN27" s="25"/>
      <c r="LDO27" s="25"/>
      <c r="LDP27" s="25"/>
      <c r="LDQ27" s="25"/>
      <c r="LDR27" s="25"/>
      <c r="LDS27" s="25"/>
      <c r="LDT27" s="25"/>
      <c r="LDU27" s="25"/>
      <c r="LDV27" s="25"/>
      <c r="LDW27" s="25"/>
      <c r="LDX27" s="25"/>
      <c r="LDY27" s="25"/>
      <c r="LDZ27" s="25"/>
      <c r="LEA27" s="25"/>
      <c r="LEB27" s="25"/>
      <c r="LEC27" s="25"/>
      <c r="LED27" s="25"/>
      <c r="LEE27" s="25"/>
      <c r="LEF27" s="25"/>
      <c r="LEG27" s="25"/>
      <c r="LEH27" s="25"/>
      <c r="LEI27" s="25"/>
      <c r="LEJ27" s="25"/>
      <c r="LEK27" s="25"/>
      <c r="LEL27" s="25"/>
      <c r="LEM27" s="25"/>
      <c r="LEN27" s="25"/>
      <c r="LEO27" s="25"/>
      <c r="LEP27" s="25"/>
      <c r="LEQ27" s="25"/>
      <c r="LER27" s="25"/>
      <c r="LES27" s="25"/>
      <c r="LET27" s="25"/>
      <c r="LEU27" s="25"/>
      <c r="LEV27" s="25"/>
      <c r="LEW27" s="25"/>
      <c r="LEX27" s="25"/>
      <c r="LEY27" s="25"/>
      <c r="LEZ27" s="25"/>
      <c r="LFA27" s="25"/>
      <c r="LFB27" s="25"/>
      <c r="LFC27" s="25"/>
      <c r="LFD27" s="25"/>
      <c r="LFE27" s="25"/>
      <c r="LFF27" s="25"/>
      <c r="LFG27" s="25"/>
      <c r="LFH27" s="25"/>
      <c r="LFI27" s="25"/>
      <c r="LFJ27" s="25"/>
      <c r="LFK27" s="25"/>
      <c r="LFL27" s="25"/>
      <c r="LFM27" s="25"/>
      <c r="LFN27" s="25"/>
      <c r="LFO27" s="25"/>
      <c r="LFP27" s="25"/>
      <c r="LFQ27" s="25"/>
      <c r="LFR27" s="25"/>
      <c r="LFS27" s="25"/>
      <c r="LFT27" s="25"/>
      <c r="LFU27" s="25"/>
      <c r="LFV27" s="25"/>
      <c r="LFW27" s="25"/>
      <c r="LFX27" s="25"/>
      <c r="LFY27" s="25"/>
      <c r="LFZ27" s="25"/>
      <c r="LGA27" s="25"/>
      <c r="LGB27" s="25"/>
      <c r="LGC27" s="25"/>
      <c r="LGD27" s="25"/>
      <c r="LGE27" s="25"/>
      <c r="LGF27" s="25"/>
      <c r="LGG27" s="25"/>
      <c r="LGH27" s="25"/>
      <c r="LGI27" s="25"/>
      <c r="LGJ27" s="25"/>
      <c r="LGK27" s="25"/>
      <c r="LGL27" s="25"/>
      <c r="LGM27" s="25"/>
      <c r="LGN27" s="25"/>
      <c r="LGO27" s="25"/>
      <c r="LGP27" s="25"/>
      <c r="LGQ27" s="25"/>
      <c r="LGR27" s="25"/>
      <c r="LGS27" s="25"/>
      <c r="LGT27" s="25"/>
      <c r="LGU27" s="25"/>
      <c r="LGV27" s="25"/>
      <c r="LGW27" s="25"/>
      <c r="LGX27" s="25"/>
      <c r="LGY27" s="25"/>
      <c r="LGZ27" s="25"/>
      <c r="LHA27" s="25"/>
      <c r="LHB27" s="25"/>
      <c r="LHC27" s="25"/>
      <c r="LHD27" s="25"/>
      <c r="LHE27" s="25"/>
      <c r="LHF27" s="25"/>
      <c r="LHG27" s="25"/>
      <c r="LHH27" s="25"/>
      <c r="LHI27" s="25"/>
      <c r="LHJ27" s="25"/>
      <c r="LHK27" s="25"/>
      <c r="LHL27" s="25"/>
      <c r="LHM27" s="25"/>
      <c r="LHN27" s="25"/>
      <c r="LHO27" s="25"/>
      <c r="LHP27" s="25"/>
      <c r="LHQ27" s="25"/>
      <c r="LHR27" s="25"/>
      <c r="LHS27" s="25"/>
      <c r="LHT27" s="25"/>
      <c r="LHU27" s="25"/>
      <c r="LHV27" s="25"/>
      <c r="LHW27" s="25"/>
      <c r="LHX27" s="25"/>
      <c r="LHY27" s="25"/>
      <c r="LHZ27" s="25"/>
      <c r="LIA27" s="25"/>
      <c r="LIB27" s="25"/>
      <c r="LIC27" s="25"/>
      <c r="LID27" s="25"/>
      <c r="LIE27" s="25"/>
      <c r="LIF27" s="25"/>
      <c r="LIG27" s="25"/>
      <c r="LIH27" s="25"/>
      <c r="LII27" s="25"/>
      <c r="LIJ27" s="25"/>
      <c r="LIK27" s="25"/>
      <c r="LIL27" s="25"/>
      <c r="LIM27" s="25"/>
      <c r="LIN27" s="25"/>
      <c r="LIO27" s="25"/>
      <c r="LIP27" s="25"/>
      <c r="LIQ27" s="25"/>
      <c r="LIR27" s="25"/>
      <c r="LIS27" s="25"/>
      <c r="LIT27" s="25"/>
      <c r="LIU27" s="25"/>
      <c r="LIV27" s="25"/>
      <c r="LIW27" s="25"/>
      <c r="LIX27" s="25"/>
      <c r="LIY27" s="25"/>
      <c r="LIZ27" s="25"/>
      <c r="LJA27" s="25"/>
      <c r="LJB27" s="25"/>
      <c r="LJC27" s="25"/>
      <c r="LJD27" s="25"/>
      <c r="LJE27" s="25"/>
      <c r="LJF27" s="25"/>
      <c r="LJG27" s="25"/>
      <c r="LJH27" s="25"/>
      <c r="LJI27" s="25"/>
      <c r="LJJ27" s="25"/>
      <c r="LJK27" s="25"/>
      <c r="LJL27" s="25"/>
      <c r="LJM27" s="25"/>
      <c r="LJN27" s="25"/>
      <c r="LJO27" s="25"/>
      <c r="LJP27" s="25"/>
      <c r="LJQ27" s="25"/>
      <c r="LJR27" s="25"/>
      <c r="LJS27" s="25"/>
      <c r="LJT27" s="25"/>
      <c r="LJU27" s="25"/>
      <c r="LJV27" s="25"/>
      <c r="LJW27" s="25"/>
      <c r="LJX27" s="25"/>
      <c r="LJY27" s="25"/>
      <c r="LJZ27" s="25"/>
      <c r="LKA27" s="25"/>
      <c r="LKB27" s="25"/>
      <c r="LKC27" s="25"/>
      <c r="LKD27" s="25"/>
      <c r="LKE27" s="25"/>
      <c r="LKF27" s="25"/>
      <c r="LKG27" s="25"/>
      <c r="LKH27" s="25"/>
      <c r="LKI27" s="25"/>
      <c r="LKJ27" s="25"/>
      <c r="LKK27" s="25"/>
      <c r="LKL27" s="25"/>
      <c r="LKM27" s="25"/>
      <c r="LKN27" s="25"/>
      <c r="LKO27" s="25"/>
      <c r="LKP27" s="25"/>
      <c r="LKQ27" s="25"/>
      <c r="LKR27" s="25"/>
      <c r="LKS27" s="25"/>
      <c r="LKT27" s="25"/>
      <c r="LKU27" s="25"/>
      <c r="LKV27" s="25"/>
      <c r="LKW27" s="25"/>
      <c r="LKX27" s="25"/>
      <c r="LKY27" s="25"/>
      <c r="LKZ27" s="25"/>
      <c r="LLA27" s="25"/>
      <c r="LLB27" s="25"/>
      <c r="LLC27" s="25"/>
      <c r="LLD27" s="25"/>
      <c r="LLE27" s="25"/>
      <c r="LLF27" s="25"/>
      <c r="LLG27" s="25"/>
      <c r="LLH27" s="25"/>
      <c r="LLI27" s="25"/>
      <c r="LLJ27" s="25"/>
      <c r="LLK27" s="25"/>
      <c r="LLL27" s="25"/>
      <c r="LLM27" s="25"/>
      <c r="LLN27" s="25"/>
      <c r="LLO27" s="25"/>
      <c r="LLP27" s="25"/>
      <c r="LLQ27" s="25"/>
      <c r="LLR27" s="25"/>
      <c r="LLS27" s="25"/>
      <c r="LLT27" s="25"/>
      <c r="LLU27" s="25"/>
      <c r="LLV27" s="25"/>
      <c r="LLW27" s="25"/>
      <c r="LLX27" s="25"/>
      <c r="LLY27" s="25"/>
      <c r="LLZ27" s="25"/>
      <c r="LMA27" s="25"/>
      <c r="LMB27" s="25"/>
      <c r="LMC27" s="25"/>
      <c r="LMD27" s="25"/>
      <c r="LME27" s="25"/>
      <c r="LMF27" s="25"/>
      <c r="LMG27" s="25"/>
      <c r="LMH27" s="25"/>
      <c r="LMI27" s="25"/>
      <c r="LMJ27" s="25"/>
      <c r="LMK27" s="25"/>
      <c r="LML27" s="25"/>
      <c r="LMM27" s="25"/>
      <c r="LMN27" s="25"/>
      <c r="LMO27" s="25"/>
      <c r="LMP27" s="25"/>
      <c r="LMQ27" s="25"/>
      <c r="LMR27" s="25"/>
      <c r="LMS27" s="25"/>
      <c r="LMT27" s="25"/>
      <c r="LMU27" s="25"/>
      <c r="LMV27" s="25"/>
      <c r="LMW27" s="25"/>
      <c r="LMX27" s="25"/>
      <c r="LMY27" s="25"/>
      <c r="LMZ27" s="25"/>
      <c r="LNA27" s="25"/>
      <c r="LNB27" s="25"/>
      <c r="LNC27" s="25"/>
      <c r="LND27" s="25"/>
      <c r="LNE27" s="25"/>
      <c r="LNF27" s="25"/>
      <c r="LNG27" s="25"/>
      <c r="LNH27" s="25"/>
      <c r="LNI27" s="25"/>
      <c r="LNJ27" s="25"/>
      <c r="LNK27" s="25"/>
      <c r="LNL27" s="25"/>
      <c r="LNM27" s="25"/>
      <c r="LNN27" s="25"/>
      <c r="LNO27" s="25"/>
      <c r="LNP27" s="25"/>
      <c r="LNQ27" s="25"/>
      <c r="LNR27" s="25"/>
      <c r="LNS27" s="25"/>
      <c r="LNT27" s="25"/>
      <c r="LNU27" s="25"/>
      <c r="LNV27" s="25"/>
      <c r="LNW27" s="25"/>
      <c r="LNX27" s="25"/>
      <c r="LNY27" s="25"/>
      <c r="LNZ27" s="25"/>
      <c r="LOA27" s="25"/>
      <c r="LOB27" s="25"/>
      <c r="LOC27" s="25"/>
      <c r="LOD27" s="25"/>
      <c r="LOE27" s="25"/>
      <c r="LOF27" s="25"/>
      <c r="LOG27" s="25"/>
      <c r="LOH27" s="25"/>
      <c r="LOI27" s="25"/>
      <c r="LOJ27" s="25"/>
      <c r="LOK27" s="25"/>
      <c r="LOL27" s="25"/>
      <c r="LOM27" s="25"/>
      <c r="LON27" s="25"/>
      <c r="LOO27" s="25"/>
      <c r="LOP27" s="25"/>
      <c r="LOQ27" s="25"/>
      <c r="LOR27" s="25"/>
      <c r="LOS27" s="25"/>
      <c r="LOT27" s="25"/>
      <c r="LOU27" s="25"/>
      <c r="LOV27" s="25"/>
      <c r="LOW27" s="25"/>
      <c r="LOX27" s="25"/>
      <c r="LOY27" s="25"/>
      <c r="LOZ27" s="25"/>
      <c r="LPA27" s="25"/>
      <c r="LPB27" s="25"/>
      <c r="LPC27" s="25"/>
      <c r="LPD27" s="25"/>
      <c r="LPE27" s="25"/>
      <c r="LPF27" s="25"/>
      <c r="LPG27" s="25"/>
      <c r="LPH27" s="25"/>
      <c r="LPI27" s="25"/>
      <c r="LPJ27" s="25"/>
      <c r="LPK27" s="25"/>
      <c r="LPL27" s="25"/>
      <c r="LPM27" s="25"/>
      <c r="LPN27" s="25"/>
      <c r="LPO27" s="25"/>
      <c r="LPP27" s="25"/>
      <c r="LPQ27" s="25"/>
      <c r="LPR27" s="25"/>
      <c r="LPS27" s="25"/>
      <c r="LPT27" s="25"/>
      <c r="LPU27" s="25"/>
      <c r="LPV27" s="25"/>
      <c r="LPW27" s="25"/>
      <c r="LPX27" s="25"/>
      <c r="LPY27" s="25"/>
      <c r="LPZ27" s="25"/>
      <c r="LQA27" s="25"/>
      <c r="LQB27" s="25"/>
      <c r="LQC27" s="25"/>
      <c r="LQD27" s="25"/>
      <c r="LQE27" s="25"/>
      <c r="LQF27" s="25"/>
      <c r="LQG27" s="25"/>
      <c r="LQH27" s="25"/>
      <c r="LQI27" s="25"/>
      <c r="LQJ27" s="25"/>
      <c r="LQK27" s="25"/>
      <c r="LQL27" s="25"/>
      <c r="LQM27" s="25"/>
      <c r="LQN27" s="25"/>
      <c r="LQO27" s="25"/>
      <c r="LQP27" s="25"/>
      <c r="LQQ27" s="25"/>
      <c r="LQR27" s="25"/>
      <c r="LQS27" s="25"/>
      <c r="LQT27" s="25"/>
      <c r="LQU27" s="25"/>
      <c r="LQV27" s="25"/>
      <c r="LQW27" s="25"/>
      <c r="LQX27" s="25"/>
      <c r="LQY27" s="25"/>
      <c r="LQZ27" s="25"/>
      <c r="LRA27" s="25"/>
      <c r="LRB27" s="25"/>
      <c r="LRC27" s="25"/>
      <c r="LRD27" s="25"/>
      <c r="LRE27" s="25"/>
      <c r="LRF27" s="25"/>
      <c r="LRG27" s="25"/>
      <c r="LRH27" s="25"/>
      <c r="LRI27" s="25"/>
      <c r="LRJ27" s="25"/>
      <c r="LRK27" s="25"/>
      <c r="LRL27" s="25"/>
      <c r="LRM27" s="25"/>
      <c r="LRN27" s="25"/>
      <c r="LRO27" s="25"/>
      <c r="LRP27" s="25"/>
      <c r="LRQ27" s="25"/>
      <c r="LRR27" s="25"/>
      <c r="LRS27" s="25"/>
      <c r="LRT27" s="25"/>
      <c r="LRU27" s="25"/>
      <c r="LRV27" s="25"/>
      <c r="LRW27" s="25"/>
      <c r="LRX27" s="25"/>
      <c r="LRY27" s="25"/>
      <c r="LRZ27" s="25"/>
      <c r="LSA27" s="25"/>
      <c r="LSB27" s="25"/>
      <c r="LSC27" s="25"/>
      <c r="LSD27" s="25"/>
      <c r="LSE27" s="25"/>
      <c r="LSF27" s="25"/>
      <c r="LSG27" s="25"/>
      <c r="LSH27" s="25"/>
      <c r="LSI27" s="25"/>
      <c r="LSJ27" s="25"/>
      <c r="LSK27" s="25"/>
      <c r="LSL27" s="25"/>
      <c r="LSM27" s="25"/>
      <c r="LSN27" s="25"/>
      <c r="LSO27" s="25"/>
      <c r="LSP27" s="25"/>
      <c r="LSQ27" s="25"/>
      <c r="LSR27" s="25"/>
      <c r="LSS27" s="25"/>
      <c r="LST27" s="25"/>
      <c r="LSU27" s="25"/>
      <c r="LSV27" s="25"/>
      <c r="LSW27" s="25"/>
      <c r="LSX27" s="25"/>
      <c r="LSY27" s="25"/>
      <c r="LSZ27" s="25"/>
      <c r="LTA27" s="25"/>
      <c r="LTB27" s="25"/>
      <c r="LTC27" s="25"/>
      <c r="LTD27" s="25"/>
      <c r="LTE27" s="25"/>
      <c r="LTF27" s="25"/>
      <c r="LTG27" s="25"/>
      <c r="LTH27" s="25"/>
      <c r="LTI27" s="25"/>
      <c r="LTJ27" s="25"/>
      <c r="LTK27" s="25"/>
      <c r="LTL27" s="25"/>
      <c r="LTM27" s="25"/>
      <c r="LTN27" s="25"/>
      <c r="LTO27" s="25"/>
      <c r="LTP27" s="25"/>
      <c r="LTQ27" s="25"/>
      <c r="LTR27" s="25"/>
      <c r="LTS27" s="25"/>
      <c r="LTT27" s="25"/>
      <c r="LTU27" s="25"/>
      <c r="LTV27" s="25"/>
      <c r="LTW27" s="25"/>
      <c r="LTX27" s="25"/>
      <c r="LTY27" s="25"/>
      <c r="LTZ27" s="25"/>
      <c r="LUA27" s="25"/>
      <c r="LUB27" s="25"/>
      <c r="LUC27" s="25"/>
      <c r="LUD27" s="25"/>
      <c r="LUE27" s="25"/>
      <c r="LUF27" s="25"/>
      <c r="LUG27" s="25"/>
      <c r="LUH27" s="25"/>
      <c r="LUI27" s="25"/>
      <c r="LUJ27" s="25"/>
      <c r="LUK27" s="25"/>
      <c r="LUL27" s="25"/>
      <c r="LUM27" s="25"/>
      <c r="LUN27" s="25"/>
      <c r="LUO27" s="25"/>
      <c r="LUP27" s="25"/>
      <c r="LUQ27" s="25"/>
      <c r="LUR27" s="25"/>
      <c r="LUS27" s="25"/>
      <c r="LUT27" s="25"/>
      <c r="LUU27" s="25"/>
      <c r="LUV27" s="25"/>
      <c r="LUW27" s="25"/>
      <c r="LUX27" s="25"/>
      <c r="LUY27" s="25"/>
      <c r="LUZ27" s="25"/>
      <c r="LVA27" s="25"/>
      <c r="LVB27" s="25"/>
      <c r="LVC27" s="25"/>
      <c r="LVD27" s="25"/>
      <c r="LVE27" s="25"/>
      <c r="LVF27" s="25"/>
      <c r="LVG27" s="25"/>
      <c r="LVH27" s="25"/>
      <c r="LVI27" s="25"/>
      <c r="LVJ27" s="25"/>
      <c r="LVK27" s="25"/>
      <c r="LVL27" s="25"/>
      <c r="LVM27" s="25"/>
      <c r="LVN27" s="25"/>
      <c r="LVO27" s="25"/>
      <c r="LVP27" s="25"/>
      <c r="LVQ27" s="25"/>
      <c r="LVR27" s="25"/>
      <c r="LVS27" s="25"/>
      <c r="LVT27" s="25"/>
      <c r="LVU27" s="25"/>
      <c r="LVV27" s="25"/>
      <c r="LVW27" s="25"/>
      <c r="LVX27" s="25"/>
      <c r="LVY27" s="25"/>
      <c r="LVZ27" s="25"/>
      <c r="LWA27" s="25"/>
      <c r="LWB27" s="25"/>
      <c r="LWC27" s="25"/>
      <c r="LWD27" s="25"/>
      <c r="LWE27" s="25"/>
      <c r="LWF27" s="25"/>
      <c r="LWG27" s="25"/>
      <c r="LWH27" s="25"/>
      <c r="LWI27" s="25"/>
      <c r="LWJ27" s="25"/>
      <c r="LWK27" s="25"/>
      <c r="LWL27" s="25"/>
      <c r="LWM27" s="25"/>
      <c r="LWN27" s="25"/>
      <c r="LWO27" s="25"/>
      <c r="LWP27" s="25"/>
      <c r="LWQ27" s="25"/>
      <c r="LWR27" s="25"/>
      <c r="LWS27" s="25"/>
      <c r="LWT27" s="25"/>
      <c r="LWU27" s="25"/>
      <c r="LWV27" s="25"/>
      <c r="LWW27" s="25"/>
      <c r="LWX27" s="25"/>
      <c r="LWY27" s="25"/>
      <c r="LWZ27" s="25"/>
      <c r="LXA27" s="25"/>
      <c r="LXB27" s="25"/>
      <c r="LXC27" s="25"/>
      <c r="LXD27" s="25"/>
      <c r="LXE27" s="25"/>
      <c r="LXF27" s="25"/>
      <c r="LXG27" s="25"/>
      <c r="LXH27" s="25"/>
      <c r="LXI27" s="25"/>
      <c r="LXJ27" s="25"/>
      <c r="LXK27" s="25"/>
      <c r="LXL27" s="25"/>
      <c r="LXM27" s="25"/>
      <c r="LXN27" s="25"/>
      <c r="LXO27" s="25"/>
      <c r="LXP27" s="25"/>
      <c r="LXQ27" s="25"/>
      <c r="LXR27" s="25"/>
      <c r="LXS27" s="25"/>
      <c r="LXT27" s="25"/>
      <c r="LXU27" s="25"/>
      <c r="LXV27" s="25"/>
      <c r="LXW27" s="25"/>
      <c r="LXX27" s="25"/>
      <c r="LXY27" s="25"/>
      <c r="LXZ27" s="25"/>
      <c r="LYA27" s="25"/>
      <c r="LYB27" s="25"/>
      <c r="LYC27" s="25"/>
      <c r="LYD27" s="25"/>
      <c r="LYE27" s="25"/>
      <c r="LYF27" s="25"/>
      <c r="LYG27" s="25"/>
      <c r="LYH27" s="25"/>
      <c r="LYI27" s="25"/>
      <c r="LYJ27" s="25"/>
      <c r="LYK27" s="25"/>
      <c r="LYL27" s="25"/>
      <c r="LYM27" s="25"/>
      <c r="LYN27" s="25"/>
      <c r="LYO27" s="25"/>
      <c r="LYP27" s="25"/>
      <c r="LYQ27" s="25"/>
      <c r="LYR27" s="25"/>
      <c r="LYS27" s="25"/>
      <c r="LYT27" s="25"/>
      <c r="LYU27" s="25"/>
      <c r="LYV27" s="25"/>
      <c r="LYW27" s="25"/>
      <c r="LYX27" s="25"/>
      <c r="LYY27" s="25"/>
      <c r="LYZ27" s="25"/>
      <c r="LZA27" s="25"/>
      <c r="LZB27" s="25"/>
      <c r="LZC27" s="25"/>
      <c r="LZD27" s="25"/>
      <c r="LZE27" s="25"/>
      <c r="LZF27" s="25"/>
      <c r="LZG27" s="25"/>
      <c r="LZH27" s="25"/>
      <c r="LZI27" s="25"/>
      <c r="LZJ27" s="25"/>
      <c r="LZK27" s="25"/>
      <c r="LZL27" s="25"/>
      <c r="LZM27" s="25"/>
      <c r="LZN27" s="25"/>
      <c r="LZO27" s="25"/>
      <c r="LZP27" s="25"/>
      <c r="LZQ27" s="25"/>
      <c r="LZR27" s="25"/>
      <c r="LZS27" s="25"/>
      <c r="LZT27" s="25"/>
      <c r="LZU27" s="25"/>
      <c r="LZV27" s="25"/>
      <c r="LZW27" s="25"/>
      <c r="LZX27" s="25"/>
      <c r="LZY27" s="25"/>
      <c r="LZZ27" s="25"/>
      <c r="MAA27" s="25"/>
      <c r="MAB27" s="25"/>
      <c r="MAC27" s="25"/>
      <c r="MAD27" s="25"/>
      <c r="MAE27" s="25"/>
      <c r="MAF27" s="25"/>
      <c r="MAG27" s="25"/>
      <c r="MAH27" s="25"/>
      <c r="MAI27" s="25"/>
      <c r="MAJ27" s="25"/>
      <c r="MAK27" s="25"/>
      <c r="MAL27" s="25"/>
      <c r="MAM27" s="25"/>
      <c r="MAN27" s="25"/>
      <c r="MAO27" s="25"/>
      <c r="MAP27" s="25"/>
      <c r="MAQ27" s="25"/>
      <c r="MAR27" s="25"/>
      <c r="MAS27" s="25"/>
      <c r="MAT27" s="25"/>
      <c r="MAU27" s="25"/>
      <c r="MAV27" s="25"/>
      <c r="MAW27" s="25"/>
      <c r="MAX27" s="25"/>
      <c r="MAY27" s="25"/>
      <c r="MAZ27" s="25"/>
      <c r="MBA27" s="25"/>
      <c r="MBB27" s="25"/>
      <c r="MBC27" s="25"/>
      <c r="MBD27" s="25"/>
      <c r="MBE27" s="25"/>
      <c r="MBF27" s="25"/>
      <c r="MBG27" s="25"/>
      <c r="MBH27" s="25"/>
      <c r="MBI27" s="25"/>
      <c r="MBJ27" s="25"/>
      <c r="MBK27" s="25"/>
      <c r="MBL27" s="25"/>
      <c r="MBM27" s="25"/>
      <c r="MBN27" s="25"/>
      <c r="MBO27" s="25"/>
      <c r="MBP27" s="25"/>
      <c r="MBQ27" s="25"/>
      <c r="MBR27" s="25"/>
      <c r="MBS27" s="25"/>
      <c r="MBT27" s="25"/>
      <c r="MBU27" s="25"/>
      <c r="MBV27" s="25"/>
      <c r="MBW27" s="25"/>
      <c r="MBX27" s="25"/>
      <c r="MBY27" s="25"/>
      <c r="MBZ27" s="25"/>
      <c r="MCA27" s="25"/>
      <c r="MCB27" s="25"/>
      <c r="MCC27" s="25"/>
      <c r="MCD27" s="25"/>
      <c r="MCE27" s="25"/>
      <c r="MCF27" s="25"/>
      <c r="MCG27" s="25"/>
      <c r="MCH27" s="25"/>
      <c r="MCI27" s="25"/>
      <c r="MCJ27" s="25"/>
      <c r="MCK27" s="25"/>
      <c r="MCL27" s="25"/>
      <c r="MCM27" s="25"/>
      <c r="MCN27" s="25"/>
      <c r="MCO27" s="25"/>
      <c r="MCP27" s="25"/>
      <c r="MCQ27" s="25"/>
      <c r="MCR27" s="25"/>
      <c r="MCS27" s="25"/>
      <c r="MCT27" s="25"/>
      <c r="MCU27" s="25"/>
      <c r="MCV27" s="25"/>
      <c r="MCW27" s="25"/>
      <c r="MCX27" s="25"/>
      <c r="MCY27" s="25"/>
      <c r="MCZ27" s="25"/>
      <c r="MDA27" s="25"/>
      <c r="MDB27" s="25"/>
      <c r="MDC27" s="25"/>
      <c r="MDD27" s="25"/>
      <c r="MDE27" s="25"/>
      <c r="MDF27" s="25"/>
      <c r="MDG27" s="25"/>
      <c r="MDH27" s="25"/>
      <c r="MDI27" s="25"/>
      <c r="MDJ27" s="25"/>
      <c r="MDK27" s="25"/>
      <c r="MDL27" s="25"/>
      <c r="MDM27" s="25"/>
      <c r="MDN27" s="25"/>
      <c r="MDO27" s="25"/>
      <c r="MDP27" s="25"/>
      <c r="MDQ27" s="25"/>
      <c r="MDR27" s="25"/>
      <c r="MDS27" s="25"/>
      <c r="MDT27" s="25"/>
      <c r="MDU27" s="25"/>
      <c r="MDV27" s="25"/>
      <c r="MDW27" s="25"/>
      <c r="MDX27" s="25"/>
      <c r="MDY27" s="25"/>
      <c r="MDZ27" s="25"/>
      <c r="MEA27" s="25"/>
      <c r="MEB27" s="25"/>
      <c r="MEC27" s="25"/>
      <c r="MED27" s="25"/>
      <c r="MEE27" s="25"/>
      <c r="MEF27" s="25"/>
      <c r="MEG27" s="25"/>
      <c r="MEH27" s="25"/>
      <c r="MEI27" s="25"/>
      <c r="MEJ27" s="25"/>
      <c r="MEK27" s="25"/>
      <c r="MEL27" s="25"/>
      <c r="MEM27" s="25"/>
      <c r="MEN27" s="25"/>
      <c r="MEO27" s="25"/>
      <c r="MEP27" s="25"/>
      <c r="MEQ27" s="25"/>
      <c r="MER27" s="25"/>
      <c r="MES27" s="25"/>
      <c r="MET27" s="25"/>
      <c r="MEU27" s="25"/>
      <c r="MEV27" s="25"/>
      <c r="MEW27" s="25"/>
      <c r="MEX27" s="25"/>
      <c r="MEY27" s="25"/>
      <c r="MEZ27" s="25"/>
      <c r="MFA27" s="25"/>
      <c r="MFB27" s="25"/>
      <c r="MFC27" s="25"/>
      <c r="MFD27" s="25"/>
      <c r="MFE27" s="25"/>
      <c r="MFF27" s="25"/>
      <c r="MFG27" s="25"/>
      <c r="MFH27" s="25"/>
      <c r="MFI27" s="25"/>
      <c r="MFJ27" s="25"/>
      <c r="MFK27" s="25"/>
      <c r="MFL27" s="25"/>
      <c r="MFM27" s="25"/>
      <c r="MFN27" s="25"/>
      <c r="MFO27" s="25"/>
      <c r="MFP27" s="25"/>
      <c r="MFQ27" s="25"/>
      <c r="MFR27" s="25"/>
      <c r="MFS27" s="25"/>
      <c r="MFT27" s="25"/>
      <c r="MFU27" s="25"/>
      <c r="MFV27" s="25"/>
      <c r="MFW27" s="25"/>
      <c r="MFX27" s="25"/>
      <c r="MFY27" s="25"/>
      <c r="MFZ27" s="25"/>
      <c r="MGA27" s="25"/>
      <c r="MGB27" s="25"/>
      <c r="MGC27" s="25"/>
      <c r="MGD27" s="25"/>
      <c r="MGE27" s="25"/>
      <c r="MGF27" s="25"/>
      <c r="MGG27" s="25"/>
      <c r="MGH27" s="25"/>
      <c r="MGI27" s="25"/>
      <c r="MGJ27" s="25"/>
      <c r="MGK27" s="25"/>
      <c r="MGL27" s="25"/>
      <c r="MGM27" s="25"/>
      <c r="MGN27" s="25"/>
      <c r="MGO27" s="25"/>
      <c r="MGP27" s="25"/>
      <c r="MGQ27" s="25"/>
      <c r="MGR27" s="25"/>
      <c r="MGS27" s="25"/>
      <c r="MGT27" s="25"/>
      <c r="MGU27" s="25"/>
      <c r="MGV27" s="25"/>
      <c r="MGW27" s="25"/>
      <c r="MGX27" s="25"/>
      <c r="MGY27" s="25"/>
      <c r="MGZ27" s="25"/>
      <c r="MHA27" s="25"/>
      <c r="MHB27" s="25"/>
      <c r="MHC27" s="25"/>
      <c r="MHD27" s="25"/>
      <c r="MHE27" s="25"/>
      <c r="MHF27" s="25"/>
      <c r="MHG27" s="25"/>
      <c r="MHH27" s="25"/>
      <c r="MHI27" s="25"/>
      <c r="MHJ27" s="25"/>
      <c r="MHK27" s="25"/>
      <c r="MHL27" s="25"/>
      <c r="MHM27" s="25"/>
      <c r="MHN27" s="25"/>
      <c r="MHO27" s="25"/>
      <c r="MHP27" s="25"/>
      <c r="MHQ27" s="25"/>
      <c r="MHR27" s="25"/>
      <c r="MHS27" s="25"/>
      <c r="MHT27" s="25"/>
      <c r="MHU27" s="25"/>
      <c r="MHV27" s="25"/>
      <c r="MHW27" s="25"/>
      <c r="MHX27" s="25"/>
      <c r="MHY27" s="25"/>
      <c r="MHZ27" s="25"/>
      <c r="MIA27" s="25"/>
      <c r="MIB27" s="25"/>
      <c r="MIC27" s="25"/>
      <c r="MID27" s="25"/>
      <c r="MIE27" s="25"/>
      <c r="MIF27" s="25"/>
      <c r="MIG27" s="25"/>
      <c r="MIH27" s="25"/>
      <c r="MII27" s="25"/>
      <c r="MIJ27" s="25"/>
      <c r="MIK27" s="25"/>
      <c r="MIL27" s="25"/>
      <c r="MIM27" s="25"/>
      <c r="MIN27" s="25"/>
      <c r="MIO27" s="25"/>
      <c r="MIP27" s="25"/>
      <c r="MIQ27" s="25"/>
      <c r="MIR27" s="25"/>
      <c r="MIS27" s="25"/>
      <c r="MIT27" s="25"/>
      <c r="MIU27" s="25"/>
      <c r="MIV27" s="25"/>
      <c r="MIW27" s="25"/>
      <c r="MIX27" s="25"/>
      <c r="MIY27" s="25"/>
      <c r="MIZ27" s="25"/>
      <c r="MJA27" s="25"/>
      <c r="MJB27" s="25"/>
      <c r="MJC27" s="25"/>
      <c r="MJD27" s="25"/>
      <c r="MJE27" s="25"/>
      <c r="MJF27" s="25"/>
      <c r="MJG27" s="25"/>
      <c r="MJH27" s="25"/>
      <c r="MJI27" s="25"/>
      <c r="MJJ27" s="25"/>
      <c r="MJK27" s="25"/>
      <c r="MJL27" s="25"/>
      <c r="MJM27" s="25"/>
      <c r="MJN27" s="25"/>
      <c r="MJO27" s="25"/>
      <c r="MJP27" s="25"/>
      <c r="MJQ27" s="25"/>
      <c r="MJR27" s="25"/>
      <c r="MJS27" s="25"/>
      <c r="MJT27" s="25"/>
      <c r="MJU27" s="25"/>
      <c r="MJV27" s="25"/>
      <c r="MJW27" s="25"/>
      <c r="MJX27" s="25"/>
      <c r="MJY27" s="25"/>
      <c r="MJZ27" s="25"/>
      <c r="MKA27" s="25"/>
      <c r="MKB27" s="25"/>
      <c r="MKC27" s="25"/>
      <c r="MKD27" s="25"/>
      <c r="MKE27" s="25"/>
      <c r="MKF27" s="25"/>
      <c r="MKG27" s="25"/>
      <c r="MKH27" s="25"/>
      <c r="MKI27" s="25"/>
      <c r="MKJ27" s="25"/>
      <c r="MKK27" s="25"/>
      <c r="MKL27" s="25"/>
      <c r="MKM27" s="25"/>
      <c r="MKN27" s="25"/>
      <c r="MKO27" s="25"/>
      <c r="MKP27" s="25"/>
      <c r="MKQ27" s="25"/>
      <c r="MKR27" s="25"/>
      <c r="MKS27" s="25"/>
      <c r="MKT27" s="25"/>
      <c r="MKU27" s="25"/>
      <c r="MKV27" s="25"/>
      <c r="MKW27" s="25"/>
      <c r="MKX27" s="25"/>
      <c r="MKY27" s="25"/>
      <c r="MKZ27" s="25"/>
      <c r="MLA27" s="25"/>
      <c r="MLB27" s="25"/>
      <c r="MLC27" s="25"/>
      <c r="MLD27" s="25"/>
      <c r="MLE27" s="25"/>
      <c r="MLF27" s="25"/>
      <c r="MLG27" s="25"/>
      <c r="MLH27" s="25"/>
      <c r="MLI27" s="25"/>
      <c r="MLJ27" s="25"/>
      <c r="MLK27" s="25"/>
      <c r="MLL27" s="25"/>
      <c r="MLM27" s="25"/>
      <c r="MLN27" s="25"/>
      <c r="MLO27" s="25"/>
      <c r="MLP27" s="25"/>
      <c r="MLQ27" s="25"/>
      <c r="MLR27" s="25"/>
      <c r="MLS27" s="25"/>
      <c r="MLT27" s="25"/>
      <c r="MLU27" s="25"/>
      <c r="MLV27" s="25"/>
      <c r="MLW27" s="25"/>
      <c r="MLX27" s="25"/>
      <c r="MLY27" s="25"/>
      <c r="MLZ27" s="25"/>
      <c r="MMA27" s="25"/>
      <c r="MMB27" s="25"/>
      <c r="MMC27" s="25"/>
      <c r="MMD27" s="25"/>
      <c r="MME27" s="25"/>
      <c r="MMF27" s="25"/>
      <c r="MMG27" s="25"/>
      <c r="MMH27" s="25"/>
      <c r="MMI27" s="25"/>
      <c r="MMJ27" s="25"/>
      <c r="MMK27" s="25"/>
      <c r="MML27" s="25"/>
      <c r="MMM27" s="25"/>
      <c r="MMN27" s="25"/>
      <c r="MMO27" s="25"/>
      <c r="MMP27" s="25"/>
      <c r="MMQ27" s="25"/>
      <c r="MMR27" s="25"/>
      <c r="MMS27" s="25"/>
      <c r="MMT27" s="25"/>
      <c r="MMU27" s="25"/>
      <c r="MMV27" s="25"/>
      <c r="MMW27" s="25"/>
      <c r="MMX27" s="25"/>
      <c r="MMY27" s="25"/>
      <c r="MMZ27" s="25"/>
      <c r="MNA27" s="25"/>
      <c r="MNB27" s="25"/>
      <c r="MNC27" s="25"/>
      <c r="MND27" s="25"/>
      <c r="MNE27" s="25"/>
      <c r="MNF27" s="25"/>
      <c r="MNG27" s="25"/>
      <c r="MNH27" s="25"/>
      <c r="MNI27" s="25"/>
      <c r="MNJ27" s="25"/>
      <c r="MNK27" s="25"/>
      <c r="MNL27" s="25"/>
      <c r="MNM27" s="25"/>
      <c r="MNN27" s="25"/>
      <c r="MNO27" s="25"/>
      <c r="MNP27" s="25"/>
      <c r="MNQ27" s="25"/>
      <c r="MNR27" s="25"/>
      <c r="MNS27" s="25"/>
      <c r="MNT27" s="25"/>
      <c r="MNU27" s="25"/>
      <c r="MNV27" s="25"/>
      <c r="MNW27" s="25"/>
      <c r="MNX27" s="25"/>
      <c r="MNY27" s="25"/>
      <c r="MNZ27" s="25"/>
      <c r="MOA27" s="25"/>
      <c r="MOB27" s="25"/>
      <c r="MOC27" s="25"/>
      <c r="MOD27" s="25"/>
      <c r="MOE27" s="25"/>
      <c r="MOF27" s="25"/>
      <c r="MOG27" s="25"/>
      <c r="MOH27" s="25"/>
      <c r="MOI27" s="25"/>
      <c r="MOJ27" s="25"/>
      <c r="MOK27" s="25"/>
      <c r="MOL27" s="25"/>
      <c r="MOM27" s="25"/>
      <c r="MON27" s="25"/>
      <c r="MOO27" s="25"/>
      <c r="MOP27" s="25"/>
      <c r="MOQ27" s="25"/>
      <c r="MOR27" s="25"/>
      <c r="MOS27" s="25"/>
      <c r="MOT27" s="25"/>
      <c r="MOU27" s="25"/>
      <c r="MOV27" s="25"/>
      <c r="MOW27" s="25"/>
      <c r="MOX27" s="25"/>
      <c r="MOY27" s="25"/>
      <c r="MOZ27" s="25"/>
      <c r="MPA27" s="25"/>
      <c r="MPB27" s="25"/>
      <c r="MPC27" s="25"/>
      <c r="MPD27" s="25"/>
      <c r="MPE27" s="25"/>
      <c r="MPF27" s="25"/>
      <c r="MPG27" s="25"/>
      <c r="MPH27" s="25"/>
      <c r="MPI27" s="25"/>
      <c r="MPJ27" s="25"/>
      <c r="MPK27" s="25"/>
      <c r="MPL27" s="25"/>
      <c r="MPM27" s="25"/>
      <c r="MPN27" s="25"/>
      <c r="MPO27" s="25"/>
      <c r="MPP27" s="25"/>
      <c r="MPQ27" s="25"/>
      <c r="MPR27" s="25"/>
      <c r="MPS27" s="25"/>
      <c r="MPT27" s="25"/>
      <c r="MPU27" s="25"/>
      <c r="MPV27" s="25"/>
      <c r="MPW27" s="25"/>
      <c r="MPX27" s="25"/>
      <c r="MPY27" s="25"/>
      <c r="MPZ27" s="25"/>
      <c r="MQA27" s="25"/>
      <c r="MQB27" s="25"/>
      <c r="MQC27" s="25"/>
      <c r="MQD27" s="25"/>
      <c r="MQE27" s="25"/>
      <c r="MQF27" s="25"/>
      <c r="MQG27" s="25"/>
      <c r="MQH27" s="25"/>
      <c r="MQI27" s="25"/>
      <c r="MQJ27" s="25"/>
      <c r="MQK27" s="25"/>
      <c r="MQL27" s="25"/>
      <c r="MQM27" s="25"/>
      <c r="MQN27" s="25"/>
      <c r="MQO27" s="25"/>
      <c r="MQP27" s="25"/>
      <c r="MQQ27" s="25"/>
      <c r="MQR27" s="25"/>
      <c r="MQS27" s="25"/>
      <c r="MQT27" s="25"/>
      <c r="MQU27" s="25"/>
      <c r="MQV27" s="25"/>
      <c r="MQW27" s="25"/>
      <c r="MQX27" s="25"/>
      <c r="MQY27" s="25"/>
      <c r="MQZ27" s="25"/>
      <c r="MRA27" s="25"/>
      <c r="MRB27" s="25"/>
      <c r="MRC27" s="25"/>
      <c r="MRD27" s="25"/>
      <c r="MRE27" s="25"/>
      <c r="MRF27" s="25"/>
      <c r="MRG27" s="25"/>
      <c r="MRH27" s="25"/>
      <c r="MRI27" s="25"/>
      <c r="MRJ27" s="25"/>
      <c r="MRK27" s="25"/>
      <c r="MRL27" s="25"/>
      <c r="MRM27" s="25"/>
      <c r="MRN27" s="25"/>
      <c r="MRO27" s="25"/>
      <c r="MRP27" s="25"/>
      <c r="MRQ27" s="25"/>
      <c r="MRR27" s="25"/>
      <c r="MRS27" s="25"/>
      <c r="MRT27" s="25"/>
      <c r="MRU27" s="25"/>
      <c r="MRV27" s="25"/>
      <c r="MRW27" s="25"/>
      <c r="MRX27" s="25"/>
      <c r="MRY27" s="25"/>
      <c r="MRZ27" s="25"/>
      <c r="MSA27" s="25"/>
      <c r="MSB27" s="25"/>
      <c r="MSC27" s="25"/>
      <c r="MSD27" s="25"/>
      <c r="MSE27" s="25"/>
      <c r="MSF27" s="25"/>
      <c r="MSG27" s="25"/>
      <c r="MSH27" s="25"/>
      <c r="MSI27" s="25"/>
      <c r="MSJ27" s="25"/>
      <c r="MSK27" s="25"/>
      <c r="MSL27" s="25"/>
      <c r="MSM27" s="25"/>
      <c r="MSN27" s="25"/>
      <c r="MSO27" s="25"/>
      <c r="MSP27" s="25"/>
      <c r="MSQ27" s="25"/>
      <c r="MSR27" s="25"/>
      <c r="MSS27" s="25"/>
      <c r="MST27" s="25"/>
      <c r="MSU27" s="25"/>
      <c r="MSV27" s="25"/>
      <c r="MSW27" s="25"/>
      <c r="MSX27" s="25"/>
      <c r="MSY27" s="25"/>
      <c r="MSZ27" s="25"/>
      <c r="MTA27" s="25"/>
      <c r="MTB27" s="25"/>
      <c r="MTC27" s="25"/>
      <c r="MTD27" s="25"/>
      <c r="MTE27" s="25"/>
      <c r="MTF27" s="25"/>
      <c r="MTG27" s="25"/>
      <c r="MTH27" s="25"/>
      <c r="MTI27" s="25"/>
      <c r="MTJ27" s="25"/>
      <c r="MTK27" s="25"/>
      <c r="MTL27" s="25"/>
      <c r="MTM27" s="25"/>
      <c r="MTN27" s="25"/>
      <c r="MTO27" s="25"/>
      <c r="MTP27" s="25"/>
      <c r="MTQ27" s="25"/>
      <c r="MTR27" s="25"/>
      <c r="MTS27" s="25"/>
      <c r="MTT27" s="25"/>
      <c r="MTU27" s="25"/>
      <c r="MTV27" s="25"/>
      <c r="MTW27" s="25"/>
      <c r="MTX27" s="25"/>
      <c r="MTY27" s="25"/>
      <c r="MTZ27" s="25"/>
      <c r="MUA27" s="25"/>
      <c r="MUB27" s="25"/>
      <c r="MUC27" s="25"/>
      <c r="MUD27" s="25"/>
      <c r="MUE27" s="25"/>
      <c r="MUF27" s="25"/>
      <c r="MUG27" s="25"/>
      <c r="MUH27" s="25"/>
      <c r="MUI27" s="25"/>
      <c r="MUJ27" s="25"/>
      <c r="MUK27" s="25"/>
      <c r="MUL27" s="25"/>
      <c r="MUM27" s="25"/>
      <c r="MUN27" s="25"/>
      <c r="MUO27" s="25"/>
      <c r="MUP27" s="25"/>
      <c r="MUQ27" s="25"/>
      <c r="MUR27" s="25"/>
      <c r="MUS27" s="25"/>
      <c r="MUT27" s="25"/>
      <c r="MUU27" s="25"/>
      <c r="MUV27" s="25"/>
      <c r="MUW27" s="25"/>
      <c r="MUX27" s="25"/>
      <c r="MUY27" s="25"/>
      <c r="MUZ27" s="25"/>
      <c r="MVA27" s="25"/>
      <c r="MVB27" s="25"/>
      <c r="MVC27" s="25"/>
      <c r="MVD27" s="25"/>
      <c r="MVE27" s="25"/>
      <c r="MVF27" s="25"/>
      <c r="MVG27" s="25"/>
      <c r="MVH27" s="25"/>
      <c r="MVI27" s="25"/>
      <c r="MVJ27" s="25"/>
      <c r="MVK27" s="25"/>
      <c r="MVL27" s="25"/>
      <c r="MVM27" s="25"/>
      <c r="MVN27" s="25"/>
      <c r="MVO27" s="25"/>
      <c r="MVP27" s="25"/>
      <c r="MVQ27" s="25"/>
      <c r="MVR27" s="25"/>
      <c r="MVS27" s="25"/>
      <c r="MVT27" s="25"/>
      <c r="MVU27" s="25"/>
      <c r="MVV27" s="25"/>
      <c r="MVW27" s="25"/>
      <c r="MVX27" s="25"/>
      <c r="MVY27" s="25"/>
      <c r="MVZ27" s="25"/>
      <c r="MWA27" s="25"/>
      <c r="MWB27" s="25"/>
      <c r="MWC27" s="25"/>
      <c r="MWD27" s="25"/>
      <c r="MWE27" s="25"/>
      <c r="MWF27" s="25"/>
      <c r="MWG27" s="25"/>
      <c r="MWH27" s="25"/>
      <c r="MWI27" s="25"/>
      <c r="MWJ27" s="25"/>
      <c r="MWK27" s="25"/>
      <c r="MWL27" s="25"/>
      <c r="MWM27" s="25"/>
      <c r="MWN27" s="25"/>
      <c r="MWO27" s="25"/>
      <c r="MWP27" s="25"/>
      <c r="MWQ27" s="25"/>
      <c r="MWR27" s="25"/>
      <c r="MWS27" s="25"/>
      <c r="MWT27" s="25"/>
      <c r="MWU27" s="25"/>
      <c r="MWV27" s="25"/>
      <c r="MWW27" s="25"/>
      <c r="MWX27" s="25"/>
      <c r="MWY27" s="25"/>
      <c r="MWZ27" s="25"/>
      <c r="MXA27" s="25"/>
      <c r="MXB27" s="25"/>
      <c r="MXC27" s="25"/>
      <c r="MXD27" s="25"/>
      <c r="MXE27" s="25"/>
      <c r="MXF27" s="25"/>
      <c r="MXG27" s="25"/>
      <c r="MXH27" s="25"/>
      <c r="MXI27" s="25"/>
      <c r="MXJ27" s="25"/>
      <c r="MXK27" s="25"/>
      <c r="MXL27" s="25"/>
      <c r="MXM27" s="25"/>
      <c r="MXN27" s="25"/>
      <c r="MXO27" s="25"/>
      <c r="MXP27" s="25"/>
      <c r="MXQ27" s="25"/>
      <c r="MXR27" s="25"/>
      <c r="MXS27" s="25"/>
      <c r="MXT27" s="25"/>
      <c r="MXU27" s="25"/>
      <c r="MXV27" s="25"/>
      <c r="MXW27" s="25"/>
      <c r="MXX27" s="25"/>
      <c r="MXY27" s="25"/>
      <c r="MXZ27" s="25"/>
      <c r="MYA27" s="25"/>
      <c r="MYB27" s="25"/>
      <c r="MYC27" s="25"/>
      <c r="MYD27" s="25"/>
      <c r="MYE27" s="25"/>
      <c r="MYF27" s="25"/>
      <c r="MYG27" s="25"/>
      <c r="MYH27" s="25"/>
      <c r="MYI27" s="25"/>
      <c r="MYJ27" s="25"/>
      <c r="MYK27" s="25"/>
      <c r="MYL27" s="25"/>
      <c r="MYM27" s="25"/>
      <c r="MYN27" s="25"/>
      <c r="MYO27" s="25"/>
      <c r="MYP27" s="25"/>
      <c r="MYQ27" s="25"/>
      <c r="MYR27" s="25"/>
      <c r="MYS27" s="25"/>
      <c r="MYT27" s="25"/>
      <c r="MYU27" s="25"/>
      <c r="MYV27" s="25"/>
      <c r="MYW27" s="25"/>
      <c r="MYX27" s="25"/>
      <c r="MYY27" s="25"/>
      <c r="MYZ27" s="25"/>
      <c r="MZA27" s="25"/>
      <c r="MZB27" s="25"/>
      <c r="MZC27" s="25"/>
      <c r="MZD27" s="25"/>
      <c r="MZE27" s="25"/>
      <c r="MZF27" s="25"/>
      <c r="MZG27" s="25"/>
      <c r="MZH27" s="25"/>
      <c r="MZI27" s="25"/>
      <c r="MZJ27" s="25"/>
      <c r="MZK27" s="25"/>
      <c r="MZL27" s="25"/>
      <c r="MZM27" s="25"/>
      <c r="MZN27" s="25"/>
      <c r="MZO27" s="25"/>
      <c r="MZP27" s="25"/>
      <c r="MZQ27" s="25"/>
      <c r="MZR27" s="25"/>
      <c r="MZS27" s="25"/>
      <c r="MZT27" s="25"/>
      <c r="MZU27" s="25"/>
      <c r="MZV27" s="25"/>
      <c r="MZW27" s="25"/>
      <c r="MZX27" s="25"/>
      <c r="MZY27" s="25"/>
      <c r="MZZ27" s="25"/>
      <c r="NAA27" s="25"/>
      <c r="NAB27" s="25"/>
      <c r="NAC27" s="25"/>
      <c r="NAD27" s="25"/>
      <c r="NAE27" s="25"/>
      <c r="NAF27" s="25"/>
      <c r="NAG27" s="25"/>
      <c r="NAH27" s="25"/>
      <c r="NAI27" s="25"/>
      <c r="NAJ27" s="25"/>
      <c r="NAK27" s="25"/>
      <c r="NAL27" s="25"/>
      <c r="NAM27" s="25"/>
      <c r="NAN27" s="25"/>
      <c r="NAO27" s="25"/>
      <c r="NAP27" s="25"/>
      <c r="NAQ27" s="25"/>
      <c r="NAR27" s="25"/>
      <c r="NAS27" s="25"/>
      <c r="NAT27" s="25"/>
      <c r="NAU27" s="25"/>
      <c r="NAV27" s="25"/>
      <c r="NAW27" s="25"/>
      <c r="NAX27" s="25"/>
      <c r="NAY27" s="25"/>
      <c r="NAZ27" s="25"/>
      <c r="NBA27" s="25"/>
      <c r="NBB27" s="25"/>
      <c r="NBC27" s="25"/>
      <c r="NBD27" s="25"/>
      <c r="NBE27" s="25"/>
      <c r="NBF27" s="25"/>
      <c r="NBG27" s="25"/>
      <c r="NBH27" s="25"/>
      <c r="NBI27" s="25"/>
      <c r="NBJ27" s="25"/>
      <c r="NBK27" s="25"/>
      <c r="NBL27" s="25"/>
      <c r="NBM27" s="25"/>
      <c r="NBN27" s="25"/>
      <c r="NBO27" s="25"/>
      <c r="NBP27" s="25"/>
      <c r="NBQ27" s="25"/>
      <c r="NBR27" s="25"/>
      <c r="NBS27" s="25"/>
      <c r="NBT27" s="25"/>
      <c r="NBU27" s="25"/>
      <c r="NBV27" s="25"/>
      <c r="NBW27" s="25"/>
      <c r="NBX27" s="25"/>
      <c r="NBY27" s="25"/>
      <c r="NBZ27" s="25"/>
      <c r="NCA27" s="25"/>
      <c r="NCB27" s="25"/>
      <c r="NCC27" s="25"/>
      <c r="NCD27" s="25"/>
      <c r="NCE27" s="25"/>
      <c r="NCF27" s="25"/>
      <c r="NCG27" s="25"/>
      <c r="NCH27" s="25"/>
      <c r="NCI27" s="25"/>
      <c r="NCJ27" s="25"/>
      <c r="NCK27" s="25"/>
      <c r="NCL27" s="25"/>
      <c r="NCM27" s="25"/>
      <c r="NCN27" s="25"/>
      <c r="NCO27" s="25"/>
      <c r="NCP27" s="25"/>
      <c r="NCQ27" s="25"/>
      <c r="NCR27" s="25"/>
      <c r="NCS27" s="25"/>
      <c r="NCT27" s="25"/>
      <c r="NCU27" s="25"/>
      <c r="NCV27" s="25"/>
      <c r="NCW27" s="25"/>
      <c r="NCX27" s="25"/>
      <c r="NCY27" s="25"/>
      <c r="NCZ27" s="25"/>
      <c r="NDA27" s="25"/>
      <c r="NDB27" s="25"/>
      <c r="NDC27" s="25"/>
      <c r="NDD27" s="25"/>
      <c r="NDE27" s="25"/>
      <c r="NDF27" s="25"/>
      <c r="NDG27" s="25"/>
      <c r="NDH27" s="25"/>
      <c r="NDI27" s="25"/>
      <c r="NDJ27" s="25"/>
      <c r="NDK27" s="25"/>
      <c r="NDL27" s="25"/>
      <c r="NDM27" s="25"/>
      <c r="NDN27" s="25"/>
      <c r="NDO27" s="25"/>
      <c r="NDP27" s="25"/>
      <c r="NDQ27" s="25"/>
      <c r="NDR27" s="25"/>
      <c r="NDS27" s="25"/>
      <c r="NDT27" s="25"/>
      <c r="NDU27" s="25"/>
      <c r="NDV27" s="25"/>
      <c r="NDW27" s="25"/>
      <c r="NDX27" s="25"/>
      <c r="NDY27" s="25"/>
      <c r="NDZ27" s="25"/>
      <c r="NEA27" s="25"/>
      <c r="NEB27" s="25"/>
      <c r="NEC27" s="25"/>
      <c r="NED27" s="25"/>
      <c r="NEE27" s="25"/>
      <c r="NEF27" s="25"/>
      <c r="NEG27" s="25"/>
      <c r="NEH27" s="25"/>
      <c r="NEI27" s="25"/>
      <c r="NEJ27" s="25"/>
      <c r="NEK27" s="25"/>
      <c r="NEL27" s="25"/>
      <c r="NEM27" s="25"/>
      <c r="NEN27" s="25"/>
      <c r="NEO27" s="25"/>
      <c r="NEP27" s="25"/>
      <c r="NEQ27" s="25"/>
      <c r="NER27" s="25"/>
      <c r="NES27" s="25"/>
      <c r="NET27" s="25"/>
      <c r="NEU27" s="25"/>
      <c r="NEV27" s="25"/>
      <c r="NEW27" s="25"/>
      <c r="NEX27" s="25"/>
      <c r="NEY27" s="25"/>
      <c r="NEZ27" s="25"/>
      <c r="NFA27" s="25"/>
      <c r="NFB27" s="25"/>
      <c r="NFC27" s="25"/>
      <c r="NFD27" s="25"/>
      <c r="NFE27" s="25"/>
      <c r="NFF27" s="25"/>
      <c r="NFG27" s="25"/>
      <c r="NFH27" s="25"/>
      <c r="NFI27" s="25"/>
      <c r="NFJ27" s="25"/>
      <c r="NFK27" s="25"/>
      <c r="NFL27" s="25"/>
      <c r="NFM27" s="25"/>
      <c r="NFN27" s="25"/>
      <c r="NFO27" s="25"/>
      <c r="NFP27" s="25"/>
      <c r="NFQ27" s="25"/>
      <c r="NFR27" s="25"/>
      <c r="NFS27" s="25"/>
      <c r="NFT27" s="25"/>
      <c r="NFU27" s="25"/>
      <c r="NFV27" s="25"/>
      <c r="NFW27" s="25"/>
      <c r="NFX27" s="25"/>
      <c r="NFY27" s="25"/>
      <c r="NFZ27" s="25"/>
      <c r="NGA27" s="25"/>
      <c r="NGB27" s="25"/>
      <c r="NGC27" s="25"/>
      <c r="NGD27" s="25"/>
      <c r="NGE27" s="25"/>
      <c r="NGF27" s="25"/>
      <c r="NGG27" s="25"/>
      <c r="NGH27" s="25"/>
      <c r="NGI27" s="25"/>
      <c r="NGJ27" s="25"/>
      <c r="NGK27" s="25"/>
      <c r="NGL27" s="25"/>
      <c r="NGM27" s="25"/>
      <c r="NGN27" s="25"/>
      <c r="NGO27" s="25"/>
      <c r="NGP27" s="25"/>
      <c r="NGQ27" s="25"/>
      <c r="NGR27" s="25"/>
      <c r="NGS27" s="25"/>
      <c r="NGT27" s="25"/>
      <c r="NGU27" s="25"/>
      <c r="NGV27" s="25"/>
      <c r="NGW27" s="25"/>
      <c r="NGX27" s="25"/>
      <c r="NGY27" s="25"/>
      <c r="NGZ27" s="25"/>
      <c r="NHA27" s="25"/>
      <c r="NHB27" s="25"/>
      <c r="NHC27" s="25"/>
      <c r="NHD27" s="25"/>
      <c r="NHE27" s="25"/>
      <c r="NHF27" s="25"/>
      <c r="NHG27" s="25"/>
      <c r="NHH27" s="25"/>
      <c r="NHI27" s="25"/>
      <c r="NHJ27" s="25"/>
      <c r="NHK27" s="25"/>
      <c r="NHL27" s="25"/>
      <c r="NHM27" s="25"/>
      <c r="NHN27" s="25"/>
      <c r="NHO27" s="25"/>
      <c r="NHP27" s="25"/>
      <c r="NHQ27" s="25"/>
      <c r="NHR27" s="25"/>
      <c r="NHS27" s="25"/>
      <c r="NHT27" s="25"/>
      <c r="NHU27" s="25"/>
      <c r="NHV27" s="25"/>
      <c r="NHW27" s="25"/>
      <c r="NHX27" s="25"/>
      <c r="NHY27" s="25"/>
      <c r="NHZ27" s="25"/>
      <c r="NIA27" s="25"/>
      <c r="NIB27" s="25"/>
      <c r="NIC27" s="25"/>
      <c r="NID27" s="25"/>
      <c r="NIE27" s="25"/>
      <c r="NIF27" s="25"/>
      <c r="NIG27" s="25"/>
      <c r="NIH27" s="25"/>
      <c r="NII27" s="25"/>
      <c r="NIJ27" s="25"/>
      <c r="NIK27" s="25"/>
      <c r="NIL27" s="25"/>
      <c r="NIM27" s="25"/>
      <c r="NIN27" s="25"/>
      <c r="NIO27" s="25"/>
      <c r="NIP27" s="25"/>
      <c r="NIQ27" s="25"/>
      <c r="NIR27" s="25"/>
      <c r="NIS27" s="25"/>
      <c r="NIT27" s="25"/>
      <c r="NIU27" s="25"/>
      <c r="NIV27" s="25"/>
      <c r="NIW27" s="25"/>
      <c r="NIX27" s="25"/>
      <c r="NIY27" s="25"/>
      <c r="NIZ27" s="25"/>
      <c r="NJA27" s="25"/>
      <c r="NJB27" s="25"/>
      <c r="NJC27" s="25"/>
      <c r="NJD27" s="25"/>
      <c r="NJE27" s="25"/>
      <c r="NJF27" s="25"/>
      <c r="NJG27" s="25"/>
      <c r="NJH27" s="25"/>
      <c r="NJI27" s="25"/>
      <c r="NJJ27" s="25"/>
      <c r="NJK27" s="25"/>
      <c r="NJL27" s="25"/>
      <c r="NJM27" s="25"/>
      <c r="NJN27" s="25"/>
      <c r="NJO27" s="25"/>
      <c r="NJP27" s="25"/>
      <c r="NJQ27" s="25"/>
      <c r="NJR27" s="25"/>
      <c r="NJS27" s="25"/>
      <c r="NJT27" s="25"/>
      <c r="NJU27" s="25"/>
      <c r="NJV27" s="25"/>
      <c r="NJW27" s="25"/>
      <c r="NJX27" s="25"/>
      <c r="NJY27" s="25"/>
      <c r="NJZ27" s="25"/>
      <c r="NKA27" s="25"/>
      <c r="NKB27" s="25"/>
      <c r="NKC27" s="25"/>
      <c r="NKD27" s="25"/>
      <c r="NKE27" s="25"/>
      <c r="NKF27" s="25"/>
      <c r="NKG27" s="25"/>
      <c r="NKH27" s="25"/>
      <c r="NKI27" s="25"/>
      <c r="NKJ27" s="25"/>
      <c r="NKK27" s="25"/>
      <c r="NKL27" s="25"/>
      <c r="NKM27" s="25"/>
      <c r="NKN27" s="25"/>
      <c r="NKO27" s="25"/>
      <c r="NKP27" s="25"/>
      <c r="NKQ27" s="25"/>
      <c r="NKR27" s="25"/>
      <c r="NKS27" s="25"/>
      <c r="NKT27" s="25"/>
      <c r="NKU27" s="25"/>
      <c r="NKV27" s="25"/>
      <c r="NKW27" s="25"/>
      <c r="NKX27" s="25"/>
      <c r="NKY27" s="25"/>
      <c r="NKZ27" s="25"/>
      <c r="NLA27" s="25"/>
      <c r="NLB27" s="25"/>
      <c r="NLC27" s="25"/>
      <c r="NLD27" s="25"/>
      <c r="NLE27" s="25"/>
      <c r="NLF27" s="25"/>
      <c r="NLG27" s="25"/>
      <c r="NLH27" s="25"/>
      <c r="NLI27" s="25"/>
      <c r="NLJ27" s="25"/>
      <c r="NLK27" s="25"/>
      <c r="NLL27" s="25"/>
      <c r="NLM27" s="25"/>
      <c r="NLN27" s="25"/>
      <c r="NLO27" s="25"/>
      <c r="NLP27" s="25"/>
      <c r="NLQ27" s="25"/>
      <c r="NLR27" s="25"/>
      <c r="NLS27" s="25"/>
      <c r="NLT27" s="25"/>
      <c r="NLU27" s="25"/>
      <c r="NLV27" s="25"/>
      <c r="NLW27" s="25"/>
      <c r="NLX27" s="25"/>
      <c r="NLY27" s="25"/>
      <c r="NLZ27" s="25"/>
      <c r="NMA27" s="25"/>
      <c r="NMB27" s="25"/>
      <c r="NMC27" s="25"/>
      <c r="NMD27" s="25"/>
      <c r="NME27" s="25"/>
      <c r="NMF27" s="25"/>
      <c r="NMG27" s="25"/>
      <c r="NMH27" s="25"/>
      <c r="NMI27" s="25"/>
      <c r="NMJ27" s="25"/>
      <c r="NMK27" s="25"/>
      <c r="NML27" s="25"/>
      <c r="NMM27" s="25"/>
      <c r="NMN27" s="25"/>
      <c r="NMO27" s="25"/>
      <c r="NMP27" s="25"/>
      <c r="NMQ27" s="25"/>
      <c r="NMR27" s="25"/>
      <c r="NMS27" s="25"/>
      <c r="NMT27" s="25"/>
      <c r="NMU27" s="25"/>
      <c r="NMV27" s="25"/>
      <c r="NMW27" s="25"/>
      <c r="NMX27" s="25"/>
      <c r="NMY27" s="25"/>
      <c r="NMZ27" s="25"/>
      <c r="NNA27" s="25"/>
      <c r="NNB27" s="25"/>
      <c r="NNC27" s="25"/>
      <c r="NND27" s="25"/>
      <c r="NNE27" s="25"/>
      <c r="NNF27" s="25"/>
      <c r="NNG27" s="25"/>
      <c r="NNH27" s="25"/>
      <c r="NNI27" s="25"/>
      <c r="NNJ27" s="25"/>
      <c r="NNK27" s="25"/>
      <c r="NNL27" s="25"/>
      <c r="NNM27" s="25"/>
      <c r="NNN27" s="25"/>
      <c r="NNO27" s="25"/>
      <c r="NNP27" s="25"/>
      <c r="NNQ27" s="25"/>
      <c r="NNR27" s="25"/>
      <c r="NNS27" s="25"/>
      <c r="NNT27" s="25"/>
      <c r="NNU27" s="25"/>
      <c r="NNV27" s="25"/>
      <c r="NNW27" s="25"/>
      <c r="NNX27" s="25"/>
      <c r="NNY27" s="25"/>
      <c r="NNZ27" s="25"/>
      <c r="NOA27" s="25"/>
      <c r="NOB27" s="25"/>
      <c r="NOC27" s="25"/>
      <c r="NOD27" s="25"/>
      <c r="NOE27" s="25"/>
      <c r="NOF27" s="25"/>
      <c r="NOG27" s="25"/>
      <c r="NOH27" s="25"/>
      <c r="NOI27" s="25"/>
      <c r="NOJ27" s="25"/>
      <c r="NOK27" s="25"/>
      <c r="NOL27" s="25"/>
      <c r="NOM27" s="25"/>
      <c r="NON27" s="25"/>
      <c r="NOO27" s="25"/>
      <c r="NOP27" s="25"/>
      <c r="NOQ27" s="25"/>
      <c r="NOR27" s="25"/>
      <c r="NOS27" s="25"/>
      <c r="NOT27" s="25"/>
      <c r="NOU27" s="25"/>
      <c r="NOV27" s="25"/>
      <c r="NOW27" s="25"/>
      <c r="NOX27" s="25"/>
      <c r="NOY27" s="25"/>
      <c r="NOZ27" s="25"/>
      <c r="NPA27" s="25"/>
      <c r="NPB27" s="25"/>
      <c r="NPC27" s="25"/>
      <c r="NPD27" s="25"/>
      <c r="NPE27" s="25"/>
      <c r="NPF27" s="25"/>
      <c r="NPG27" s="25"/>
      <c r="NPH27" s="25"/>
      <c r="NPI27" s="25"/>
      <c r="NPJ27" s="25"/>
      <c r="NPK27" s="25"/>
      <c r="NPL27" s="25"/>
      <c r="NPM27" s="25"/>
      <c r="NPN27" s="25"/>
      <c r="NPO27" s="25"/>
      <c r="NPP27" s="25"/>
      <c r="NPQ27" s="25"/>
      <c r="NPR27" s="25"/>
      <c r="NPS27" s="25"/>
      <c r="NPT27" s="25"/>
      <c r="NPU27" s="25"/>
      <c r="NPV27" s="25"/>
      <c r="NPW27" s="25"/>
      <c r="NPX27" s="25"/>
      <c r="NPY27" s="25"/>
      <c r="NPZ27" s="25"/>
      <c r="NQA27" s="25"/>
      <c r="NQB27" s="25"/>
      <c r="NQC27" s="25"/>
      <c r="NQD27" s="25"/>
      <c r="NQE27" s="25"/>
      <c r="NQF27" s="25"/>
      <c r="NQG27" s="25"/>
      <c r="NQH27" s="25"/>
      <c r="NQI27" s="25"/>
      <c r="NQJ27" s="25"/>
      <c r="NQK27" s="25"/>
      <c r="NQL27" s="25"/>
      <c r="NQM27" s="25"/>
      <c r="NQN27" s="25"/>
      <c r="NQO27" s="25"/>
      <c r="NQP27" s="25"/>
      <c r="NQQ27" s="25"/>
      <c r="NQR27" s="25"/>
      <c r="NQS27" s="25"/>
      <c r="NQT27" s="25"/>
      <c r="NQU27" s="25"/>
      <c r="NQV27" s="25"/>
      <c r="NQW27" s="25"/>
      <c r="NQX27" s="25"/>
      <c r="NQY27" s="25"/>
      <c r="NQZ27" s="25"/>
      <c r="NRA27" s="25"/>
      <c r="NRB27" s="25"/>
      <c r="NRC27" s="25"/>
      <c r="NRD27" s="25"/>
      <c r="NRE27" s="25"/>
      <c r="NRF27" s="25"/>
      <c r="NRG27" s="25"/>
      <c r="NRH27" s="25"/>
      <c r="NRI27" s="25"/>
      <c r="NRJ27" s="25"/>
      <c r="NRK27" s="25"/>
      <c r="NRL27" s="25"/>
      <c r="NRM27" s="25"/>
      <c r="NRN27" s="25"/>
      <c r="NRO27" s="25"/>
      <c r="NRP27" s="25"/>
      <c r="NRQ27" s="25"/>
      <c r="NRR27" s="25"/>
      <c r="NRS27" s="25"/>
      <c r="NRT27" s="25"/>
      <c r="NRU27" s="25"/>
      <c r="NRV27" s="25"/>
      <c r="NRW27" s="25"/>
      <c r="NRX27" s="25"/>
      <c r="NRY27" s="25"/>
      <c r="NRZ27" s="25"/>
      <c r="NSA27" s="25"/>
      <c r="NSB27" s="25"/>
      <c r="NSC27" s="25"/>
      <c r="NSD27" s="25"/>
      <c r="NSE27" s="25"/>
      <c r="NSF27" s="25"/>
      <c r="NSG27" s="25"/>
      <c r="NSH27" s="25"/>
      <c r="NSI27" s="25"/>
      <c r="NSJ27" s="25"/>
      <c r="NSK27" s="25"/>
      <c r="NSL27" s="25"/>
      <c r="NSM27" s="25"/>
      <c r="NSN27" s="25"/>
      <c r="NSO27" s="25"/>
      <c r="NSP27" s="25"/>
      <c r="NSQ27" s="25"/>
      <c r="NSR27" s="25"/>
      <c r="NSS27" s="25"/>
      <c r="NST27" s="25"/>
      <c r="NSU27" s="25"/>
      <c r="NSV27" s="25"/>
      <c r="NSW27" s="25"/>
      <c r="NSX27" s="25"/>
      <c r="NSY27" s="25"/>
      <c r="NSZ27" s="25"/>
      <c r="NTA27" s="25"/>
      <c r="NTB27" s="25"/>
      <c r="NTC27" s="25"/>
      <c r="NTD27" s="25"/>
      <c r="NTE27" s="25"/>
      <c r="NTF27" s="25"/>
      <c r="NTG27" s="25"/>
      <c r="NTH27" s="25"/>
      <c r="NTI27" s="25"/>
      <c r="NTJ27" s="25"/>
      <c r="NTK27" s="25"/>
      <c r="NTL27" s="25"/>
      <c r="NTM27" s="25"/>
      <c r="NTN27" s="25"/>
      <c r="NTO27" s="25"/>
      <c r="NTP27" s="25"/>
      <c r="NTQ27" s="25"/>
      <c r="NTR27" s="25"/>
      <c r="NTS27" s="25"/>
      <c r="NTT27" s="25"/>
      <c r="NTU27" s="25"/>
      <c r="NTV27" s="25"/>
      <c r="NTW27" s="25"/>
      <c r="NTX27" s="25"/>
      <c r="NTY27" s="25"/>
      <c r="NTZ27" s="25"/>
      <c r="NUA27" s="25"/>
      <c r="NUB27" s="25"/>
      <c r="NUC27" s="25"/>
      <c r="NUD27" s="25"/>
      <c r="NUE27" s="25"/>
      <c r="NUF27" s="25"/>
      <c r="NUG27" s="25"/>
      <c r="NUH27" s="25"/>
      <c r="NUI27" s="25"/>
      <c r="NUJ27" s="25"/>
      <c r="NUK27" s="25"/>
      <c r="NUL27" s="25"/>
      <c r="NUM27" s="25"/>
      <c r="NUN27" s="25"/>
      <c r="NUO27" s="25"/>
      <c r="NUP27" s="25"/>
      <c r="NUQ27" s="25"/>
      <c r="NUR27" s="25"/>
      <c r="NUS27" s="25"/>
      <c r="NUT27" s="25"/>
      <c r="NUU27" s="25"/>
      <c r="NUV27" s="25"/>
      <c r="NUW27" s="25"/>
      <c r="NUX27" s="25"/>
      <c r="NUY27" s="25"/>
      <c r="NUZ27" s="25"/>
      <c r="NVA27" s="25"/>
      <c r="NVB27" s="25"/>
      <c r="NVC27" s="25"/>
      <c r="NVD27" s="25"/>
      <c r="NVE27" s="25"/>
      <c r="NVF27" s="25"/>
      <c r="NVG27" s="25"/>
      <c r="NVH27" s="25"/>
      <c r="NVI27" s="25"/>
      <c r="NVJ27" s="25"/>
      <c r="NVK27" s="25"/>
      <c r="NVL27" s="25"/>
      <c r="NVM27" s="25"/>
      <c r="NVN27" s="25"/>
      <c r="NVO27" s="25"/>
      <c r="NVP27" s="25"/>
      <c r="NVQ27" s="25"/>
      <c r="NVR27" s="25"/>
      <c r="NVS27" s="25"/>
      <c r="NVT27" s="25"/>
      <c r="NVU27" s="25"/>
      <c r="NVV27" s="25"/>
      <c r="NVW27" s="25"/>
      <c r="NVX27" s="25"/>
      <c r="NVY27" s="25"/>
      <c r="NVZ27" s="25"/>
      <c r="NWA27" s="25"/>
      <c r="NWB27" s="25"/>
      <c r="NWC27" s="25"/>
      <c r="NWD27" s="25"/>
      <c r="NWE27" s="25"/>
      <c r="NWF27" s="25"/>
      <c r="NWG27" s="25"/>
      <c r="NWH27" s="25"/>
      <c r="NWI27" s="25"/>
      <c r="NWJ27" s="25"/>
      <c r="NWK27" s="25"/>
      <c r="NWL27" s="25"/>
      <c r="NWM27" s="25"/>
      <c r="NWN27" s="25"/>
      <c r="NWO27" s="25"/>
      <c r="NWP27" s="25"/>
      <c r="NWQ27" s="25"/>
      <c r="NWR27" s="25"/>
      <c r="NWS27" s="25"/>
      <c r="NWT27" s="25"/>
      <c r="NWU27" s="25"/>
      <c r="NWV27" s="25"/>
      <c r="NWW27" s="25"/>
      <c r="NWX27" s="25"/>
      <c r="NWY27" s="25"/>
      <c r="NWZ27" s="25"/>
      <c r="NXA27" s="25"/>
      <c r="NXB27" s="25"/>
      <c r="NXC27" s="25"/>
      <c r="NXD27" s="25"/>
      <c r="NXE27" s="25"/>
      <c r="NXF27" s="25"/>
      <c r="NXG27" s="25"/>
      <c r="NXH27" s="25"/>
      <c r="NXI27" s="25"/>
      <c r="NXJ27" s="25"/>
      <c r="NXK27" s="25"/>
      <c r="NXL27" s="25"/>
      <c r="NXM27" s="25"/>
      <c r="NXN27" s="25"/>
      <c r="NXO27" s="25"/>
      <c r="NXP27" s="25"/>
      <c r="NXQ27" s="25"/>
      <c r="NXR27" s="25"/>
      <c r="NXS27" s="25"/>
      <c r="NXT27" s="25"/>
      <c r="NXU27" s="25"/>
      <c r="NXV27" s="25"/>
      <c r="NXW27" s="25"/>
      <c r="NXX27" s="25"/>
      <c r="NXY27" s="25"/>
      <c r="NXZ27" s="25"/>
      <c r="NYA27" s="25"/>
      <c r="NYB27" s="25"/>
      <c r="NYC27" s="25"/>
      <c r="NYD27" s="25"/>
      <c r="NYE27" s="25"/>
      <c r="NYF27" s="25"/>
      <c r="NYG27" s="25"/>
      <c r="NYH27" s="25"/>
      <c r="NYI27" s="25"/>
      <c r="NYJ27" s="25"/>
      <c r="NYK27" s="25"/>
      <c r="NYL27" s="25"/>
      <c r="NYM27" s="25"/>
      <c r="NYN27" s="25"/>
      <c r="NYO27" s="25"/>
      <c r="NYP27" s="25"/>
      <c r="NYQ27" s="25"/>
      <c r="NYR27" s="25"/>
      <c r="NYS27" s="25"/>
      <c r="NYT27" s="25"/>
      <c r="NYU27" s="25"/>
      <c r="NYV27" s="25"/>
      <c r="NYW27" s="25"/>
      <c r="NYX27" s="25"/>
      <c r="NYY27" s="25"/>
      <c r="NYZ27" s="25"/>
      <c r="NZA27" s="25"/>
      <c r="NZB27" s="25"/>
      <c r="NZC27" s="25"/>
      <c r="NZD27" s="25"/>
      <c r="NZE27" s="25"/>
      <c r="NZF27" s="25"/>
      <c r="NZG27" s="25"/>
      <c r="NZH27" s="25"/>
      <c r="NZI27" s="25"/>
      <c r="NZJ27" s="25"/>
      <c r="NZK27" s="25"/>
      <c r="NZL27" s="25"/>
      <c r="NZM27" s="25"/>
      <c r="NZN27" s="25"/>
      <c r="NZO27" s="25"/>
      <c r="NZP27" s="25"/>
      <c r="NZQ27" s="25"/>
      <c r="NZR27" s="25"/>
      <c r="NZS27" s="25"/>
      <c r="NZT27" s="25"/>
      <c r="NZU27" s="25"/>
      <c r="NZV27" s="25"/>
      <c r="NZW27" s="25"/>
      <c r="NZX27" s="25"/>
      <c r="NZY27" s="25"/>
      <c r="NZZ27" s="25"/>
      <c r="OAA27" s="25"/>
      <c r="OAB27" s="25"/>
      <c r="OAC27" s="25"/>
      <c r="OAD27" s="25"/>
      <c r="OAE27" s="25"/>
      <c r="OAF27" s="25"/>
      <c r="OAG27" s="25"/>
      <c r="OAH27" s="25"/>
      <c r="OAI27" s="25"/>
      <c r="OAJ27" s="25"/>
      <c r="OAK27" s="25"/>
      <c r="OAL27" s="25"/>
      <c r="OAM27" s="25"/>
      <c r="OAN27" s="25"/>
      <c r="OAO27" s="25"/>
      <c r="OAP27" s="25"/>
      <c r="OAQ27" s="25"/>
      <c r="OAR27" s="25"/>
      <c r="OAS27" s="25"/>
      <c r="OAT27" s="25"/>
      <c r="OAU27" s="25"/>
      <c r="OAV27" s="25"/>
      <c r="OAW27" s="25"/>
      <c r="OAX27" s="25"/>
      <c r="OAY27" s="25"/>
      <c r="OAZ27" s="25"/>
      <c r="OBA27" s="25"/>
      <c r="OBB27" s="25"/>
      <c r="OBC27" s="25"/>
      <c r="OBD27" s="25"/>
      <c r="OBE27" s="25"/>
      <c r="OBF27" s="25"/>
      <c r="OBG27" s="25"/>
      <c r="OBH27" s="25"/>
      <c r="OBI27" s="25"/>
      <c r="OBJ27" s="25"/>
      <c r="OBK27" s="25"/>
      <c r="OBL27" s="25"/>
      <c r="OBM27" s="25"/>
      <c r="OBN27" s="25"/>
      <c r="OBO27" s="25"/>
      <c r="OBP27" s="25"/>
      <c r="OBQ27" s="25"/>
      <c r="OBR27" s="25"/>
      <c r="OBS27" s="25"/>
      <c r="OBT27" s="25"/>
      <c r="OBU27" s="25"/>
      <c r="OBV27" s="25"/>
      <c r="OBW27" s="25"/>
      <c r="OBX27" s="25"/>
      <c r="OBY27" s="25"/>
      <c r="OBZ27" s="25"/>
      <c r="OCA27" s="25"/>
      <c r="OCB27" s="25"/>
      <c r="OCC27" s="25"/>
      <c r="OCD27" s="25"/>
      <c r="OCE27" s="25"/>
      <c r="OCF27" s="25"/>
      <c r="OCG27" s="25"/>
      <c r="OCH27" s="25"/>
      <c r="OCI27" s="25"/>
      <c r="OCJ27" s="25"/>
      <c r="OCK27" s="25"/>
      <c r="OCL27" s="25"/>
      <c r="OCM27" s="25"/>
      <c r="OCN27" s="25"/>
      <c r="OCO27" s="25"/>
      <c r="OCP27" s="25"/>
      <c r="OCQ27" s="25"/>
      <c r="OCR27" s="25"/>
      <c r="OCS27" s="25"/>
      <c r="OCT27" s="25"/>
      <c r="OCU27" s="25"/>
      <c r="OCV27" s="25"/>
      <c r="OCW27" s="25"/>
      <c r="OCX27" s="25"/>
      <c r="OCY27" s="25"/>
      <c r="OCZ27" s="25"/>
      <c r="ODA27" s="25"/>
      <c r="ODB27" s="25"/>
      <c r="ODC27" s="25"/>
      <c r="ODD27" s="25"/>
      <c r="ODE27" s="25"/>
      <c r="ODF27" s="25"/>
      <c r="ODG27" s="25"/>
      <c r="ODH27" s="25"/>
      <c r="ODI27" s="25"/>
      <c r="ODJ27" s="25"/>
      <c r="ODK27" s="25"/>
      <c r="ODL27" s="25"/>
      <c r="ODM27" s="25"/>
      <c r="ODN27" s="25"/>
      <c r="ODO27" s="25"/>
      <c r="ODP27" s="25"/>
      <c r="ODQ27" s="25"/>
      <c r="ODR27" s="25"/>
      <c r="ODS27" s="25"/>
      <c r="ODT27" s="25"/>
      <c r="ODU27" s="25"/>
      <c r="ODV27" s="25"/>
      <c r="ODW27" s="25"/>
      <c r="ODX27" s="25"/>
      <c r="ODY27" s="25"/>
      <c r="ODZ27" s="25"/>
      <c r="OEA27" s="25"/>
      <c r="OEB27" s="25"/>
      <c r="OEC27" s="25"/>
      <c r="OED27" s="25"/>
      <c r="OEE27" s="25"/>
      <c r="OEF27" s="25"/>
      <c r="OEG27" s="25"/>
      <c r="OEH27" s="25"/>
      <c r="OEI27" s="25"/>
      <c r="OEJ27" s="25"/>
      <c r="OEK27" s="25"/>
      <c r="OEL27" s="25"/>
      <c r="OEM27" s="25"/>
      <c r="OEN27" s="25"/>
      <c r="OEO27" s="25"/>
      <c r="OEP27" s="25"/>
      <c r="OEQ27" s="25"/>
      <c r="OER27" s="25"/>
      <c r="OES27" s="25"/>
      <c r="OET27" s="25"/>
      <c r="OEU27" s="25"/>
      <c r="OEV27" s="25"/>
      <c r="OEW27" s="25"/>
      <c r="OEX27" s="25"/>
      <c r="OEY27" s="25"/>
      <c r="OEZ27" s="25"/>
      <c r="OFA27" s="25"/>
      <c r="OFB27" s="25"/>
      <c r="OFC27" s="25"/>
      <c r="OFD27" s="25"/>
      <c r="OFE27" s="25"/>
      <c r="OFF27" s="25"/>
      <c r="OFG27" s="25"/>
      <c r="OFH27" s="25"/>
      <c r="OFI27" s="25"/>
      <c r="OFJ27" s="25"/>
      <c r="OFK27" s="25"/>
      <c r="OFL27" s="25"/>
      <c r="OFM27" s="25"/>
      <c r="OFN27" s="25"/>
      <c r="OFO27" s="25"/>
      <c r="OFP27" s="25"/>
      <c r="OFQ27" s="25"/>
      <c r="OFR27" s="25"/>
      <c r="OFS27" s="25"/>
      <c r="OFT27" s="25"/>
      <c r="OFU27" s="25"/>
      <c r="OFV27" s="25"/>
      <c r="OFW27" s="25"/>
      <c r="OFX27" s="25"/>
      <c r="OFY27" s="25"/>
      <c r="OFZ27" s="25"/>
      <c r="OGA27" s="25"/>
      <c r="OGB27" s="25"/>
      <c r="OGC27" s="25"/>
      <c r="OGD27" s="25"/>
      <c r="OGE27" s="25"/>
      <c r="OGF27" s="25"/>
      <c r="OGG27" s="25"/>
      <c r="OGH27" s="25"/>
      <c r="OGI27" s="25"/>
      <c r="OGJ27" s="25"/>
      <c r="OGK27" s="25"/>
      <c r="OGL27" s="25"/>
      <c r="OGM27" s="25"/>
      <c r="OGN27" s="25"/>
      <c r="OGO27" s="25"/>
      <c r="OGP27" s="25"/>
      <c r="OGQ27" s="25"/>
      <c r="OGR27" s="25"/>
      <c r="OGS27" s="25"/>
      <c r="OGT27" s="25"/>
      <c r="OGU27" s="25"/>
      <c r="OGV27" s="25"/>
      <c r="OGW27" s="25"/>
      <c r="OGX27" s="25"/>
      <c r="OGY27" s="25"/>
      <c r="OGZ27" s="25"/>
      <c r="OHA27" s="25"/>
      <c r="OHB27" s="25"/>
      <c r="OHC27" s="25"/>
      <c r="OHD27" s="25"/>
      <c r="OHE27" s="25"/>
      <c r="OHF27" s="25"/>
      <c r="OHG27" s="25"/>
      <c r="OHH27" s="25"/>
      <c r="OHI27" s="25"/>
      <c r="OHJ27" s="25"/>
      <c r="OHK27" s="25"/>
      <c r="OHL27" s="25"/>
      <c r="OHM27" s="25"/>
      <c r="OHN27" s="25"/>
      <c r="OHO27" s="25"/>
      <c r="OHP27" s="25"/>
      <c r="OHQ27" s="25"/>
      <c r="OHR27" s="25"/>
      <c r="OHS27" s="25"/>
      <c r="OHT27" s="25"/>
      <c r="OHU27" s="25"/>
      <c r="OHV27" s="25"/>
      <c r="OHW27" s="25"/>
      <c r="OHX27" s="25"/>
      <c r="OHY27" s="25"/>
      <c r="OHZ27" s="25"/>
      <c r="OIA27" s="25"/>
      <c r="OIB27" s="25"/>
      <c r="OIC27" s="25"/>
      <c r="OID27" s="25"/>
      <c r="OIE27" s="25"/>
      <c r="OIF27" s="25"/>
      <c r="OIG27" s="25"/>
      <c r="OIH27" s="25"/>
      <c r="OII27" s="25"/>
      <c r="OIJ27" s="25"/>
      <c r="OIK27" s="25"/>
      <c r="OIL27" s="25"/>
      <c r="OIM27" s="25"/>
      <c r="OIN27" s="25"/>
      <c r="OIO27" s="25"/>
      <c r="OIP27" s="25"/>
      <c r="OIQ27" s="25"/>
      <c r="OIR27" s="25"/>
      <c r="OIS27" s="25"/>
      <c r="OIT27" s="25"/>
      <c r="OIU27" s="25"/>
      <c r="OIV27" s="25"/>
      <c r="OIW27" s="25"/>
      <c r="OIX27" s="25"/>
      <c r="OIY27" s="25"/>
      <c r="OIZ27" s="25"/>
      <c r="OJA27" s="25"/>
      <c r="OJB27" s="25"/>
      <c r="OJC27" s="25"/>
      <c r="OJD27" s="25"/>
      <c r="OJE27" s="25"/>
      <c r="OJF27" s="25"/>
      <c r="OJG27" s="25"/>
      <c r="OJH27" s="25"/>
      <c r="OJI27" s="25"/>
      <c r="OJJ27" s="25"/>
      <c r="OJK27" s="25"/>
      <c r="OJL27" s="25"/>
      <c r="OJM27" s="25"/>
      <c r="OJN27" s="25"/>
      <c r="OJO27" s="25"/>
      <c r="OJP27" s="25"/>
      <c r="OJQ27" s="25"/>
      <c r="OJR27" s="25"/>
      <c r="OJS27" s="25"/>
      <c r="OJT27" s="25"/>
      <c r="OJU27" s="25"/>
      <c r="OJV27" s="25"/>
      <c r="OJW27" s="25"/>
      <c r="OJX27" s="25"/>
      <c r="OJY27" s="25"/>
      <c r="OJZ27" s="25"/>
      <c r="OKA27" s="25"/>
      <c r="OKB27" s="25"/>
      <c r="OKC27" s="25"/>
      <c r="OKD27" s="25"/>
      <c r="OKE27" s="25"/>
      <c r="OKF27" s="25"/>
      <c r="OKG27" s="25"/>
      <c r="OKH27" s="25"/>
      <c r="OKI27" s="25"/>
      <c r="OKJ27" s="25"/>
      <c r="OKK27" s="25"/>
      <c r="OKL27" s="25"/>
      <c r="OKM27" s="25"/>
      <c r="OKN27" s="25"/>
      <c r="OKO27" s="25"/>
      <c r="OKP27" s="25"/>
      <c r="OKQ27" s="25"/>
      <c r="OKR27" s="25"/>
      <c r="OKS27" s="25"/>
      <c r="OKT27" s="25"/>
      <c r="OKU27" s="25"/>
      <c r="OKV27" s="25"/>
      <c r="OKW27" s="25"/>
      <c r="OKX27" s="25"/>
      <c r="OKY27" s="25"/>
      <c r="OKZ27" s="25"/>
      <c r="OLA27" s="25"/>
      <c r="OLB27" s="25"/>
      <c r="OLC27" s="25"/>
      <c r="OLD27" s="25"/>
      <c r="OLE27" s="25"/>
      <c r="OLF27" s="25"/>
      <c r="OLG27" s="25"/>
      <c r="OLH27" s="25"/>
      <c r="OLI27" s="25"/>
      <c r="OLJ27" s="25"/>
      <c r="OLK27" s="25"/>
      <c r="OLL27" s="25"/>
      <c r="OLM27" s="25"/>
      <c r="OLN27" s="25"/>
      <c r="OLO27" s="25"/>
      <c r="OLP27" s="25"/>
      <c r="OLQ27" s="25"/>
      <c r="OLR27" s="25"/>
      <c r="OLS27" s="25"/>
      <c r="OLT27" s="25"/>
      <c r="OLU27" s="25"/>
      <c r="OLV27" s="25"/>
      <c r="OLW27" s="25"/>
      <c r="OLX27" s="25"/>
      <c r="OLY27" s="25"/>
      <c r="OLZ27" s="25"/>
      <c r="OMA27" s="25"/>
      <c r="OMB27" s="25"/>
      <c r="OMC27" s="25"/>
      <c r="OMD27" s="25"/>
      <c r="OME27" s="25"/>
      <c r="OMF27" s="25"/>
      <c r="OMG27" s="25"/>
      <c r="OMH27" s="25"/>
      <c r="OMI27" s="25"/>
      <c r="OMJ27" s="25"/>
      <c r="OMK27" s="25"/>
      <c r="OML27" s="25"/>
      <c r="OMM27" s="25"/>
      <c r="OMN27" s="25"/>
      <c r="OMO27" s="25"/>
      <c r="OMP27" s="25"/>
      <c r="OMQ27" s="25"/>
      <c r="OMR27" s="25"/>
      <c r="OMS27" s="25"/>
      <c r="OMT27" s="25"/>
      <c r="OMU27" s="25"/>
      <c r="OMV27" s="25"/>
      <c r="OMW27" s="25"/>
      <c r="OMX27" s="25"/>
      <c r="OMY27" s="25"/>
      <c r="OMZ27" s="25"/>
      <c r="ONA27" s="25"/>
      <c r="ONB27" s="25"/>
      <c r="ONC27" s="25"/>
      <c r="OND27" s="25"/>
      <c r="ONE27" s="25"/>
      <c r="ONF27" s="25"/>
      <c r="ONG27" s="25"/>
      <c r="ONH27" s="25"/>
      <c r="ONI27" s="25"/>
      <c r="ONJ27" s="25"/>
      <c r="ONK27" s="25"/>
      <c r="ONL27" s="25"/>
      <c r="ONM27" s="25"/>
      <c r="ONN27" s="25"/>
      <c r="ONO27" s="25"/>
      <c r="ONP27" s="25"/>
      <c r="ONQ27" s="25"/>
      <c r="ONR27" s="25"/>
      <c r="ONS27" s="25"/>
      <c r="ONT27" s="25"/>
      <c r="ONU27" s="25"/>
      <c r="ONV27" s="25"/>
      <c r="ONW27" s="25"/>
      <c r="ONX27" s="25"/>
      <c r="ONY27" s="25"/>
      <c r="ONZ27" s="25"/>
      <c r="OOA27" s="25"/>
      <c r="OOB27" s="25"/>
      <c r="OOC27" s="25"/>
      <c r="OOD27" s="25"/>
      <c r="OOE27" s="25"/>
      <c r="OOF27" s="25"/>
      <c r="OOG27" s="25"/>
      <c r="OOH27" s="25"/>
      <c r="OOI27" s="25"/>
      <c r="OOJ27" s="25"/>
      <c r="OOK27" s="25"/>
      <c r="OOL27" s="25"/>
      <c r="OOM27" s="25"/>
      <c r="OON27" s="25"/>
      <c r="OOO27" s="25"/>
      <c r="OOP27" s="25"/>
      <c r="OOQ27" s="25"/>
      <c r="OOR27" s="25"/>
      <c r="OOS27" s="25"/>
      <c r="OOT27" s="25"/>
      <c r="OOU27" s="25"/>
      <c r="OOV27" s="25"/>
      <c r="OOW27" s="25"/>
      <c r="OOX27" s="25"/>
      <c r="OOY27" s="25"/>
      <c r="OOZ27" s="25"/>
      <c r="OPA27" s="25"/>
      <c r="OPB27" s="25"/>
      <c r="OPC27" s="25"/>
      <c r="OPD27" s="25"/>
      <c r="OPE27" s="25"/>
      <c r="OPF27" s="25"/>
      <c r="OPG27" s="25"/>
      <c r="OPH27" s="25"/>
      <c r="OPI27" s="25"/>
      <c r="OPJ27" s="25"/>
      <c r="OPK27" s="25"/>
      <c r="OPL27" s="25"/>
      <c r="OPM27" s="25"/>
      <c r="OPN27" s="25"/>
      <c r="OPO27" s="25"/>
      <c r="OPP27" s="25"/>
      <c r="OPQ27" s="25"/>
      <c r="OPR27" s="25"/>
      <c r="OPS27" s="25"/>
      <c r="OPT27" s="25"/>
      <c r="OPU27" s="25"/>
      <c r="OPV27" s="25"/>
      <c r="OPW27" s="25"/>
      <c r="OPX27" s="25"/>
      <c r="OPY27" s="25"/>
      <c r="OPZ27" s="25"/>
      <c r="OQA27" s="25"/>
      <c r="OQB27" s="25"/>
      <c r="OQC27" s="25"/>
      <c r="OQD27" s="25"/>
      <c r="OQE27" s="25"/>
      <c r="OQF27" s="25"/>
      <c r="OQG27" s="25"/>
      <c r="OQH27" s="25"/>
      <c r="OQI27" s="25"/>
      <c r="OQJ27" s="25"/>
      <c r="OQK27" s="25"/>
      <c r="OQL27" s="25"/>
      <c r="OQM27" s="25"/>
      <c r="OQN27" s="25"/>
      <c r="OQO27" s="25"/>
      <c r="OQP27" s="25"/>
      <c r="OQQ27" s="25"/>
      <c r="OQR27" s="25"/>
      <c r="OQS27" s="25"/>
      <c r="OQT27" s="25"/>
      <c r="OQU27" s="25"/>
      <c r="OQV27" s="25"/>
      <c r="OQW27" s="25"/>
      <c r="OQX27" s="25"/>
      <c r="OQY27" s="25"/>
      <c r="OQZ27" s="25"/>
      <c r="ORA27" s="25"/>
      <c r="ORB27" s="25"/>
      <c r="ORC27" s="25"/>
      <c r="ORD27" s="25"/>
      <c r="ORE27" s="25"/>
      <c r="ORF27" s="25"/>
      <c r="ORG27" s="25"/>
      <c r="ORH27" s="25"/>
      <c r="ORI27" s="25"/>
      <c r="ORJ27" s="25"/>
      <c r="ORK27" s="25"/>
      <c r="ORL27" s="25"/>
      <c r="ORM27" s="25"/>
      <c r="ORN27" s="25"/>
      <c r="ORO27" s="25"/>
      <c r="ORP27" s="25"/>
      <c r="ORQ27" s="25"/>
      <c r="ORR27" s="25"/>
      <c r="ORS27" s="25"/>
      <c r="ORT27" s="25"/>
      <c r="ORU27" s="25"/>
      <c r="ORV27" s="25"/>
      <c r="ORW27" s="25"/>
      <c r="ORX27" s="25"/>
      <c r="ORY27" s="25"/>
      <c r="ORZ27" s="25"/>
      <c r="OSA27" s="25"/>
      <c r="OSB27" s="25"/>
      <c r="OSC27" s="25"/>
      <c r="OSD27" s="25"/>
      <c r="OSE27" s="25"/>
      <c r="OSF27" s="25"/>
      <c r="OSG27" s="25"/>
      <c r="OSH27" s="25"/>
      <c r="OSI27" s="25"/>
      <c r="OSJ27" s="25"/>
      <c r="OSK27" s="25"/>
      <c r="OSL27" s="25"/>
      <c r="OSM27" s="25"/>
      <c r="OSN27" s="25"/>
      <c r="OSO27" s="25"/>
      <c r="OSP27" s="25"/>
      <c r="OSQ27" s="25"/>
      <c r="OSR27" s="25"/>
      <c r="OSS27" s="25"/>
      <c r="OST27" s="25"/>
      <c r="OSU27" s="25"/>
      <c r="OSV27" s="25"/>
      <c r="OSW27" s="25"/>
      <c r="OSX27" s="25"/>
      <c r="OSY27" s="25"/>
      <c r="OSZ27" s="25"/>
      <c r="OTA27" s="25"/>
      <c r="OTB27" s="25"/>
      <c r="OTC27" s="25"/>
      <c r="OTD27" s="25"/>
      <c r="OTE27" s="25"/>
      <c r="OTF27" s="25"/>
      <c r="OTG27" s="25"/>
      <c r="OTH27" s="25"/>
      <c r="OTI27" s="25"/>
      <c r="OTJ27" s="25"/>
      <c r="OTK27" s="25"/>
      <c r="OTL27" s="25"/>
      <c r="OTM27" s="25"/>
      <c r="OTN27" s="25"/>
      <c r="OTO27" s="25"/>
      <c r="OTP27" s="25"/>
      <c r="OTQ27" s="25"/>
      <c r="OTR27" s="25"/>
      <c r="OTS27" s="25"/>
      <c r="OTT27" s="25"/>
      <c r="OTU27" s="25"/>
      <c r="OTV27" s="25"/>
      <c r="OTW27" s="25"/>
      <c r="OTX27" s="25"/>
      <c r="OTY27" s="25"/>
      <c r="OTZ27" s="25"/>
      <c r="OUA27" s="25"/>
      <c r="OUB27" s="25"/>
      <c r="OUC27" s="25"/>
      <c r="OUD27" s="25"/>
      <c r="OUE27" s="25"/>
      <c r="OUF27" s="25"/>
      <c r="OUG27" s="25"/>
      <c r="OUH27" s="25"/>
      <c r="OUI27" s="25"/>
      <c r="OUJ27" s="25"/>
      <c r="OUK27" s="25"/>
      <c r="OUL27" s="25"/>
      <c r="OUM27" s="25"/>
      <c r="OUN27" s="25"/>
      <c r="OUO27" s="25"/>
      <c r="OUP27" s="25"/>
      <c r="OUQ27" s="25"/>
      <c r="OUR27" s="25"/>
      <c r="OUS27" s="25"/>
      <c r="OUT27" s="25"/>
      <c r="OUU27" s="25"/>
      <c r="OUV27" s="25"/>
      <c r="OUW27" s="25"/>
      <c r="OUX27" s="25"/>
      <c r="OUY27" s="25"/>
      <c r="OUZ27" s="25"/>
      <c r="OVA27" s="25"/>
      <c r="OVB27" s="25"/>
      <c r="OVC27" s="25"/>
      <c r="OVD27" s="25"/>
      <c r="OVE27" s="25"/>
      <c r="OVF27" s="25"/>
      <c r="OVG27" s="25"/>
      <c r="OVH27" s="25"/>
      <c r="OVI27" s="25"/>
      <c r="OVJ27" s="25"/>
      <c r="OVK27" s="25"/>
      <c r="OVL27" s="25"/>
      <c r="OVM27" s="25"/>
      <c r="OVN27" s="25"/>
      <c r="OVO27" s="25"/>
      <c r="OVP27" s="25"/>
      <c r="OVQ27" s="25"/>
      <c r="OVR27" s="25"/>
      <c r="OVS27" s="25"/>
      <c r="OVT27" s="25"/>
      <c r="OVU27" s="25"/>
      <c r="OVV27" s="25"/>
      <c r="OVW27" s="25"/>
      <c r="OVX27" s="25"/>
      <c r="OVY27" s="25"/>
      <c r="OVZ27" s="25"/>
      <c r="OWA27" s="25"/>
      <c r="OWB27" s="25"/>
      <c r="OWC27" s="25"/>
      <c r="OWD27" s="25"/>
      <c r="OWE27" s="25"/>
      <c r="OWF27" s="25"/>
      <c r="OWG27" s="25"/>
      <c r="OWH27" s="25"/>
      <c r="OWI27" s="25"/>
      <c r="OWJ27" s="25"/>
      <c r="OWK27" s="25"/>
      <c r="OWL27" s="25"/>
      <c r="OWM27" s="25"/>
      <c r="OWN27" s="25"/>
      <c r="OWO27" s="25"/>
      <c r="OWP27" s="25"/>
      <c r="OWQ27" s="25"/>
      <c r="OWR27" s="25"/>
      <c r="OWS27" s="25"/>
      <c r="OWT27" s="25"/>
      <c r="OWU27" s="25"/>
      <c r="OWV27" s="25"/>
      <c r="OWW27" s="25"/>
      <c r="OWX27" s="25"/>
      <c r="OWY27" s="25"/>
      <c r="OWZ27" s="25"/>
      <c r="OXA27" s="25"/>
      <c r="OXB27" s="25"/>
      <c r="OXC27" s="25"/>
      <c r="OXD27" s="25"/>
      <c r="OXE27" s="25"/>
      <c r="OXF27" s="25"/>
      <c r="OXG27" s="25"/>
      <c r="OXH27" s="25"/>
      <c r="OXI27" s="25"/>
      <c r="OXJ27" s="25"/>
      <c r="OXK27" s="25"/>
      <c r="OXL27" s="25"/>
      <c r="OXM27" s="25"/>
      <c r="OXN27" s="25"/>
      <c r="OXO27" s="25"/>
      <c r="OXP27" s="25"/>
      <c r="OXQ27" s="25"/>
      <c r="OXR27" s="25"/>
      <c r="OXS27" s="25"/>
      <c r="OXT27" s="25"/>
      <c r="OXU27" s="25"/>
      <c r="OXV27" s="25"/>
      <c r="OXW27" s="25"/>
      <c r="OXX27" s="25"/>
      <c r="OXY27" s="25"/>
      <c r="OXZ27" s="25"/>
      <c r="OYA27" s="25"/>
      <c r="OYB27" s="25"/>
      <c r="OYC27" s="25"/>
      <c r="OYD27" s="25"/>
      <c r="OYE27" s="25"/>
      <c r="OYF27" s="25"/>
      <c r="OYG27" s="25"/>
      <c r="OYH27" s="25"/>
      <c r="OYI27" s="25"/>
      <c r="OYJ27" s="25"/>
      <c r="OYK27" s="25"/>
      <c r="OYL27" s="25"/>
      <c r="OYM27" s="25"/>
      <c r="OYN27" s="25"/>
      <c r="OYO27" s="25"/>
      <c r="OYP27" s="25"/>
      <c r="OYQ27" s="25"/>
      <c r="OYR27" s="25"/>
      <c r="OYS27" s="25"/>
      <c r="OYT27" s="25"/>
      <c r="OYU27" s="25"/>
      <c r="OYV27" s="25"/>
      <c r="OYW27" s="25"/>
      <c r="OYX27" s="25"/>
      <c r="OYY27" s="25"/>
      <c r="OYZ27" s="25"/>
      <c r="OZA27" s="25"/>
      <c r="OZB27" s="25"/>
      <c r="OZC27" s="25"/>
      <c r="OZD27" s="25"/>
      <c r="OZE27" s="25"/>
      <c r="OZF27" s="25"/>
      <c r="OZG27" s="25"/>
      <c r="OZH27" s="25"/>
      <c r="OZI27" s="25"/>
      <c r="OZJ27" s="25"/>
      <c r="OZK27" s="25"/>
      <c r="OZL27" s="25"/>
      <c r="OZM27" s="25"/>
      <c r="OZN27" s="25"/>
      <c r="OZO27" s="25"/>
      <c r="OZP27" s="25"/>
      <c r="OZQ27" s="25"/>
      <c r="OZR27" s="25"/>
      <c r="OZS27" s="25"/>
      <c r="OZT27" s="25"/>
      <c r="OZU27" s="25"/>
      <c r="OZV27" s="25"/>
      <c r="OZW27" s="25"/>
      <c r="OZX27" s="25"/>
      <c r="OZY27" s="25"/>
      <c r="OZZ27" s="25"/>
      <c r="PAA27" s="25"/>
      <c r="PAB27" s="25"/>
      <c r="PAC27" s="25"/>
      <c r="PAD27" s="25"/>
      <c r="PAE27" s="25"/>
      <c r="PAF27" s="25"/>
      <c r="PAG27" s="25"/>
      <c r="PAH27" s="25"/>
      <c r="PAI27" s="25"/>
      <c r="PAJ27" s="25"/>
      <c r="PAK27" s="25"/>
      <c r="PAL27" s="25"/>
      <c r="PAM27" s="25"/>
      <c r="PAN27" s="25"/>
      <c r="PAO27" s="25"/>
      <c r="PAP27" s="25"/>
      <c r="PAQ27" s="25"/>
      <c r="PAR27" s="25"/>
      <c r="PAS27" s="25"/>
      <c r="PAT27" s="25"/>
      <c r="PAU27" s="25"/>
      <c r="PAV27" s="25"/>
      <c r="PAW27" s="25"/>
      <c r="PAX27" s="25"/>
      <c r="PAY27" s="25"/>
      <c r="PAZ27" s="25"/>
      <c r="PBA27" s="25"/>
      <c r="PBB27" s="25"/>
      <c r="PBC27" s="25"/>
      <c r="PBD27" s="25"/>
      <c r="PBE27" s="25"/>
      <c r="PBF27" s="25"/>
      <c r="PBG27" s="25"/>
      <c r="PBH27" s="25"/>
      <c r="PBI27" s="25"/>
      <c r="PBJ27" s="25"/>
      <c r="PBK27" s="25"/>
      <c r="PBL27" s="25"/>
      <c r="PBM27" s="25"/>
      <c r="PBN27" s="25"/>
      <c r="PBO27" s="25"/>
      <c r="PBP27" s="25"/>
      <c r="PBQ27" s="25"/>
      <c r="PBR27" s="25"/>
      <c r="PBS27" s="25"/>
      <c r="PBT27" s="25"/>
      <c r="PBU27" s="25"/>
      <c r="PBV27" s="25"/>
      <c r="PBW27" s="25"/>
      <c r="PBX27" s="25"/>
      <c r="PBY27" s="25"/>
      <c r="PBZ27" s="25"/>
      <c r="PCA27" s="25"/>
      <c r="PCB27" s="25"/>
      <c r="PCC27" s="25"/>
      <c r="PCD27" s="25"/>
      <c r="PCE27" s="25"/>
      <c r="PCF27" s="25"/>
      <c r="PCG27" s="25"/>
      <c r="PCH27" s="25"/>
      <c r="PCI27" s="25"/>
      <c r="PCJ27" s="25"/>
      <c r="PCK27" s="25"/>
      <c r="PCL27" s="25"/>
      <c r="PCM27" s="25"/>
      <c r="PCN27" s="25"/>
      <c r="PCO27" s="25"/>
      <c r="PCP27" s="25"/>
      <c r="PCQ27" s="25"/>
      <c r="PCR27" s="25"/>
      <c r="PCS27" s="25"/>
      <c r="PCT27" s="25"/>
      <c r="PCU27" s="25"/>
      <c r="PCV27" s="25"/>
      <c r="PCW27" s="25"/>
      <c r="PCX27" s="25"/>
      <c r="PCY27" s="25"/>
      <c r="PCZ27" s="25"/>
      <c r="PDA27" s="25"/>
      <c r="PDB27" s="25"/>
      <c r="PDC27" s="25"/>
      <c r="PDD27" s="25"/>
      <c r="PDE27" s="25"/>
      <c r="PDF27" s="25"/>
      <c r="PDG27" s="25"/>
      <c r="PDH27" s="25"/>
      <c r="PDI27" s="25"/>
      <c r="PDJ27" s="25"/>
      <c r="PDK27" s="25"/>
      <c r="PDL27" s="25"/>
      <c r="PDM27" s="25"/>
      <c r="PDN27" s="25"/>
      <c r="PDO27" s="25"/>
      <c r="PDP27" s="25"/>
      <c r="PDQ27" s="25"/>
      <c r="PDR27" s="25"/>
      <c r="PDS27" s="25"/>
      <c r="PDT27" s="25"/>
      <c r="PDU27" s="25"/>
      <c r="PDV27" s="25"/>
      <c r="PDW27" s="25"/>
      <c r="PDX27" s="25"/>
      <c r="PDY27" s="25"/>
      <c r="PDZ27" s="25"/>
      <c r="PEA27" s="25"/>
      <c r="PEB27" s="25"/>
      <c r="PEC27" s="25"/>
      <c r="PED27" s="25"/>
      <c r="PEE27" s="25"/>
      <c r="PEF27" s="25"/>
      <c r="PEG27" s="25"/>
      <c r="PEH27" s="25"/>
      <c r="PEI27" s="25"/>
      <c r="PEJ27" s="25"/>
      <c r="PEK27" s="25"/>
      <c r="PEL27" s="25"/>
      <c r="PEM27" s="25"/>
      <c r="PEN27" s="25"/>
      <c r="PEO27" s="25"/>
      <c r="PEP27" s="25"/>
      <c r="PEQ27" s="25"/>
      <c r="PER27" s="25"/>
      <c r="PES27" s="25"/>
      <c r="PET27" s="25"/>
      <c r="PEU27" s="25"/>
      <c r="PEV27" s="25"/>
      <c r="PEW27" s="25"/>
      <c r="PEX27" s="25"/>
      <c r="PEY27" s="25"/>
      <c r="PEZ27" s="25"/>
      <c r="PFA27" s="25"/>
      <c r="PFB27" s="25"/>
      <c r="PFC27" s="25"/>
      <c r="PFD27" s="25"/>
      <c r="PFE27" s="25"/>
      <c r="PFF27" s="25"/>
      <c r="PFG27" s="25"/>
      <c r="PFH27" s="25"/>
      <c r="PFI27" s="25"/>
      <c r="PFJ27" s="25"/>
      <c r="PFK27" s="25"/>
      <c r="PFL27" s="25"/>
      <c r="PFM27" s="25"/>
      <c r="PFN27" s="25"/>
      <c r="PFO27" s="25"/>
      <c r="PFP27" s="25"/>
      <c r="PFQ27" s="25"/>
      <c r="PFR27" s="25"/>
      <c r="PFS27" s="25"/>
      <c r="PFT27" s="25"/>
      <c r="PFU27" s="25"/>
      <c r="PFV27" s="25"/>
      <c r="PFW27" s="25"/>
      <c r="PFX27" s="25"/>
      <c r="PFY27" s="25"/>
      <c r="PFZ27" s="25"/>
      <c r="PGA27" s="25"/>
      <c r="PGB27" s="25"/>
      <c r="PGC27" s="25"/>
      <c r="PGD27" s="25"/>
      <c r="PGE27" s="25"/>
      <c r="PGF27" s="25"/>
      <c r="PGG27" s="25"/>
      <c r="PGH27" s="25"/>
      <c r="PGI27" s="25"/>
      <c r="PGJ27" s="25"/>
      <c r="PGK27" s="25"/>
      <c r="PGL27" s="25"/>
      <c r="PGM27" s="25"/>
      <c r="PGN27" s="25"/>
      <c r="PGO27" s="25"/>
      <c r="PGP27" s="25"/>
      <c r="PGQ27" s="25"/>
      <c r="PGR27" s="25"/>
      <c r="PGS27" s="25"/>
      <c r="PGT27" s="25"/>
      <c r="PGU27" s="25"/>
      <c r="PGV27" s="25"/>
      <c r="PGW27" s="25"/>
      <c r="PGX27" s="25"/>
      <c r="PGY27" s="25"/>
      <c r="PGZ27" s="25"/>
      <c r="PHA27" s="25"/>
      <c r="PHB27" s="25"/>
      <c r="PHC27" s="25"/>
      <c r="PHD27" s="25"/>
      <c r="PHE27" s="25"/>
      <c r="PHF27" s="25"/>
      <c r="PHG27" s="25"/>
      <c r="PHH27" s="25"/>
      <c r="PHI27" s="25"/>
      <c r="PHJ27" s="25"/>
      <c r="PHK27" s="25"/>
      <c r="PHL27" s="25"/>
      <c r="PHM27" s="25"/>
      <c r="PHN27" s="25"/>
      <c r="PHO27" s="25"/>
      <c r="PHP27" s="25"/>
      <c r="PHQ27" s="25"/>
      <c r="PHR27" s="25"/>
      <c r="PHS27" s="25"/>
      <c r="PHT27" s="25"/>
      <c r="PHU27" s="25"/>
      <c r="PHV27" s="25"/>
      <c r="PHW27" s="25"/>
      <c r="PHX27" s="25"/>
      <c r="PHY27" s="25"/>
      <c r="PHZ27" s="25"/>
      <c r="PIA27" s="25"/>
      <c r="PIB27" s="25"/>
      <c r="PIC27" s="25"/>
      <c r="PID27" s="25"/>
      <c r="PIE27" s="25"/>
      <c r="PIF27" s="25"/>
      <c r="PIG27" s="25"/>
      <c r="PIH27" s="25"/>
      <c r="PII27" s="25"/>
      <c r="PIJ27" s="25"/>
      <c r="PIK27" s="25"/>
      <c r="PIL27" s="25"/>
      <c r="PIM27" s="25"/>
      <c r="PIN27" s="25"/>
      <c r="PIO27" s="25"/>
      <c r="PIP27" s="25"/>
      <c r="PIQ27" s="25"/>
      <c r="PIR27" s="25"/>
      <c r="PIS27" s="25"/>
      <c r="PIT27" s="25"/>
      <c r="PIU27" s="25"/>
      <c r="PIV27" s="25"/>
      <c r="PIW27" s="25"/>
      <c r="PIX27" s="25"/>
      <c r="PIY27" s="25"/>
      <c r="PIZ27" s="25"/>
      <c r="PJA27" s="25"/>
      <c r="PJB27" s="25"/>
      <c r="PJC27" s="25"/>
      <c r="PJD27" s="25"/>
      <c r="PJE27" s="25"/>
      <c r="PJF27" s="25"/>
      <c r="PJG27" s="25"/>
      <c r="PJH27" s="25"/>
      <c r="PJI27" s="25"/>
      <c r="PJJ27" s="25"/>
      <c r="PJK27" s="25"/>
      <c r="PJL27" s="25"/>
      <c r="PJM27" s="25"/>
      <c r="PJN27" s="25"/>
      <c r="PJO27" s="25"/>
      <c r="PJP27" s="25"/>
      <c r="PJQ27" s="25"/>
      <c r="PJR27" s="25"/>
      <c r="PJS27" s="25"/>
      <c r="PJT27" s="25"/>
      <c r="PJU27" s="25"/>
      <c r="PJV27" s="25"/>
      <c r="PJW27" s="25"/>
      <c r="PJX27" s="25"/>
      <c r="PJY27" s="25"/>
      <c r="PJZ27" s="25"/>
      <c r="PKA27" s="25"/>
      <c r="PKB27" s="25"/>
      <c r="PKC27" s="25"/>
      <c r="PKD27" s="25"/>
      <c r="PKE27" s="25"/>
      <c r="PKF27" s="25"/>
      <c r="PKG27" s="25"/>
      <c r="PKH27" s="25"/>
      <c r="PKI27" s="25"/>
      <c r="PKJ27" s="25"/>
      <c r="PKK27" s="25"/>
      <c r="PKL27" s="25"/>
      <c r="PKM27" s="25"/>
      <c r="PKN27" s="25"/>
      <c r="PKO27" s="25"/>
      <c r="PKP27" s="25"/>
      <c r="PKQ27" s="25"/>
      <c r="PKR27" s="25"/>
      <c r="PKS27" s="25"/>
      <c r="PKT27" s="25"/>
      <c r="PKU27" s="25"/>
      <c r="PKV27" s="25"/>
      <c r="PKW27" s="25"/>
      <c r="PKX27" s="25"/>
      <c r="PKY27" s="25"/>
      <c r="PKZ27" s="25"/>
      <c r="PLA27" s="25"/>
      <c r="PLB27" s="25"/>
      <c r="PLC27" s="25"/>
      <c r="PLD27" s="25"/>
      <c r="PLE27" s="25"/>
      <c r="PLF27" s="25"/>
      <c r="PLG27" s="25"/>
      <c r="PLH27" s="25"/>
      <c r="PLI27" s="25"/>
      <c r="PLJ27" s="25"/>
      <c r="PLK27" s="25"/>
      <c r="PLL27" s="25"/>
      <c r="PLM27" s="25"/>
      <c r="PLN27" s="25"/>
      <c r="PLO27" s="25"/>
      <c r="PLP27" s="25"/>
      <c r="PLQ27" s="25"/>
      <c r="PLR27" s="25"/>
      <c r="PLS27" s="25"/>
      <c r="PLT27" s="25"/>
      <c r="PLU27" s="25"/>
      <c r="PLV27" s="25"/>
      <c r="PLW27" s="25"/>
      <c r="PLX27" s="25"/>
      <c r="PLY27" s="25"/>
      <c r="PLZ27" s="25"/>
      <c r="PMA27" s="25"/>
      <c r="PMB27" s="25"/>
      <c r="PMC27" s="25"/>
      <c r="PMD27" s="25"/>
      <c r="PME27" s="25"/>
      <c r="PMF27" s="25"/>
      <c r="PMG27" s="25"/>
      <c r="PMH27" s="25"/>
      <c r="PMI27" s="25"/>
      <c r="PMJ27" s="25"/>
      <c r="PMK27" s="25"/>
      <c r="PML27" s="25"/>
      <c r="PMM27" s="25"/>
      <c r="PMN27" s="25"/>
      <c r="PMO27" s="25"/>
      <c r="PMP27" s="25"/>
      <c r="PMQ27" s="25"/>
      <c r="PMR27" s="25"/>
      <c r="PMS27" s="25"/>
      <c r="PMT27" s="25"/>
      <c r="PMU27" s="25"/>
      <c r="PMV27" s="25"/>
      <c r="PMW27" s="25"/>
      <c r="PMX27" s="25"/>
      <c r="PMY27" s="25"/>
      <c r="PMZ27" s="25"/>
      <c r="PNA27" s="25"/>
      <c r="PNB27" s="25"/>
      <c r="PNC27" s="25"/>
      <c r="PND27" s="25"/>
      <c r="PNE27" s="25"/>
      <c r="PNF27" s="25"/>
      <c r="PNG27" s="25"/>
      <c r="PNH27" s="25"/>
      <c r="PNI27" s="25"/>
      <c r="PNJ27" s="25"/>
      <c r="PNK27" s="25"/>
      <c r="PNL27" s="25"/>
      <c r="PNM27" s="25"/>
      <c r="PNN27" s="25"/>
      <c r="PNO27" s="25"/>
      <c r="PNP27" s="25"/>
      <c r="PNQ27" s="25"/>
      <c r="PNR27" s="25"/>
      <c r="PNS27" s="25"/>
      <c r="PNT27" s="25"/>
      <c r="PNU27" s="25"/>
      <c r="PNV27" s="25"/>
      <c r="PNW27" s="25"/>
      <c r="PNX27" s="25"/>
      <c r="PNY27" s="25"/>
      <c r="PNZ27" s="25"/>
      <c r="POA27" s="25"/>
      <c r="POB27" s="25"/>
      <c r="POC27" s="25"/>
      <c r="POD27" s="25"/>
      <c r="POE27" s="25"/>
      <c r="POF27" s="25"/>
      <c r="POG27" s="25"/>
      <c r="POH27" s="25"/>
      <c r="POI27" s="25"/>
      <c r="POJ27" s="25"/>
      <c r="POK27" s="25"/>
      <c r="POL27" s="25"/>
      <c r="POM27" s="25"/>
      <c r="PON27" s="25"/>
      <c r="POO27" s="25"/>
      <c r="POP27" s="25"/>
      <c r="POQ27" s="25"/>
      <c r="POR27" s="25"/>
      <c r="POS27" s="25"/>
      <c r="POT27" s="25"/>
      <c r="POU27" s="25"/>
      <c r="POV27" s="25"/>
      <c r="POW27" s="25"/>
      <c r="POX27" s="25"/>
      <c r="POY27" s="25"/>
      <c r="POZ27" s="25"/>
      <c r="PPA27" s="25"/>
      <c r="PPB27" s="25"/>
      <c r="PPC27" s="25"/>
      <c r="PPD27" s="25"/>
      <c r="PPE27" s="25"/>
      <c r="PPF27" s="25"/>
      <c r="PPG27" s="25"/>
      <c r="PPH27" s="25"/>
      <c r="PPI27" s="25"/>
      <c r="PPJ27" s="25"/>
      <c r="PPK27" s="25"/>
      <c r="PPL27" s="25"/>
      <c r="PPM27" s="25"/>
      <c r="PPN27" s="25"/>
      <c r="PPO27" s="25"/>
      <c r="PPP27" s="25"/>
      <c r="PPQ27" s="25"/>
      <c r="PPR27" s="25"/>
      <c r="PPS27" s="25"/>
      <c r="PPT27" s="25"/>
      <c r="PPU27" s="25"/>
      <c r="PPV27" s="25"/>
      <c r="PPW27" s="25"/>
      <c r="PPX27" s="25"/>
      <c r="PPY27" s="25"/>
      <c r="PPZ27" s="25"/>
      <c r="PQA27" s="25"/>
      <c r="PQB27" s="25"/>
      <c r="PQC27" s="25"/>
      <c r="PQD27" s="25"/>
      <c r="PQE27" s="25"/>
      <c r="PQF27" s="25"/>
      <c r="PQG27" s="25"/>
      <c r="PQH27" s="25"/>
      <c r="PQI27" s="25"/>
      <c r="PQJ27" s="25"/>
      <c r="PQK27" s="25"/>
      <c r="PQL27" s="25"/>
      <c r="PQM27" s="25"/>
      <c r="PQN27" s="25"/>
      <c r="PQO27" s="25"/>
      <c r="PQP27" s="25"/>
      <c r="PQQ27" s="25"/>
      <c r="PQR27" s="25"/>
      <c r="PQS27" s="25"/>
      <c r="PQT27" s="25"/>
      <c r="PQU27" s="25"/>
      <c r="PQV27" s="25"/>
      <c r="PQW27" s="25"/>
      <c r="PQX27" s="25"/>
      <c r="PQY27" s="25"/>
      <c r="PQZ27" s="25"/>
      <c r="PRA27" s="25"/>
      <c r="PRB27" s="25"/>
      <c r="PRC27" s="25"/>
      <c r="PRD27" s="25"/>
      <c r="PRE27" s="25"/>
      <c r="PRF27" s="25"/>
      <c r="PRG27" s="25"/>
      <c r="PRH27" s="25"/>
      <c r="PRI27" s="25"/>
      <c r="PRJ27" s="25"/>
      <c r="PRK27" s="25"/>
      <c r="PRL27" s="25"/>
      <c r="PRM27" s="25"/>
      <c r="PRN27" s="25"/>
      <c r="PRO27" s="25"/>
      <c r="PRP27" s="25"/>
      <c r="PRQ27" s="25"/>
      <c r="PRR27" s="25"/>
      <c r="PRS27" s="25"/>
      <c r="PRT27" s="25"/>
      <c r="PRU27" s="25"/>
      <c r="PRV27" s="25"/>
      <c r="PRW27" s="25"/>
      <c r="PRX27" s="25"/>
      <c r="PRY27" s="25"/>
      <c r="PRZ27" s="25"/>
      <c r="PSA27" s="25"/>
      <c r="PSB27" s="25"/>
      <c r="PSC27" s="25"/>
      <c r="PSD27" s="25"/>
      <c r="PSE27" s="25"/>
      <c r="PSF27" s="25"/>
      <c r="PSG27" s="25"/>
      <c r="PSH27" s="25"/>
      <c r="PSI27" s="25"/>
      <c r="PSJ27" s="25"/>
      <c r="PSK27" s="25"/>
      <c r="PSL27" s="25"/>
      <c r="PSM27" s="25"/>
      <c r="PSN27" s="25"/>
      <c r="PSO27" s="25"/>
      <c r="PSP27" s="25"/>
      <c r="PSQ27" s="25"/>
      <c r="PSR27" s="25"/>
      <c r="PSS27" s="25"/>
      <c r="PST27" s="25"/>
      <c r="PSU27" s="25"/>
      <c r="PSV27" s="25"/>
      <c r="PSW27" s="25"/>
      <c r="PSX27" s="25"/>
      <c r="PSY27" s="25"/>
      <c r="PSZ27" s="25"/>
      <c r="PTA27" s="25"/>
      <c r="PTB27" s="25"/>
      <c r="PTC27" s="25"/>
      <c r="PTD27" s="25"/>
      <c r="PTE27" s="25"/>
      <c r="PTF27" s="25"/>
      <c r="PTG27" s="25"/>
      <c r="PTH27" s="25"/>
      <c r="PTI27" s="25"/>
      <c r="PTJ27" s="25"/>
      <c r="PTK27" s="25"/>
      <c r="PTL27" s="25"/>
      <c r="PTM27" s="25"/>
      <c r="PTN27" s="25"/>
      <c r="PTO27" s="25"/>
      <c r="PTP27" s="25"/>
      <c r="PTQ27" s="25"/>
      <c r="PTR27" s="25"/>
      <c r="PTS27" s="25"/>
      <c r="PTT27" s="25"/>
      <c r="PTU27" s="25"/>
      <c r="PTV27" s="25"/>
      <c r="PTW27" s="25"/>
      <c r="PTX27" s="25"/>
      <c r="PTY27" s="25"/>
      <c r="PTZ27" s="25"/>
      <c r="PUA27" s="25"/>
      <c r="PUB27" s="25"/>
      <c r="PUC27" s="25"/>
      <c r="PUD27" s="25"/>
      <c r="PUE27" s="25"/>
      <c r="PUF27" s="25"/>
      <c r="PUG27" s="25"/>
      <c r="PUH27" s="25"/>
      <c r="PUI27" s="25"/>
      <c r="PUJ27" s="25"/>
      <c r="PUK27" s="25"/>
      <c r="PUL27" s="25"/>
      <c r="PUM27" s="25"/>
      <c r="PUN27" s="25"/>
      <c r="PUO27" s="25"/>
      <c r="PUP27" s="25"/>
      <c r="PUQ27" s="25"/>
      <c r="PUR27" s="25"/>
      <c r="PUS27" s="25"/>
      <c r="PUT27" s="25"/>
      <c r="PUU27" s="25"/>
      <c r="PUV27" s="25"/>
      <c r="PUW27" s="25"/>
      <c r="PUX27" s="25"/>
      <c r="PUY27" s="25"/>
      <c r="PUZ27" s="25"/>
      <c r="PVA27" s="25"/>
      <c r="PVB27" s="25"/>
      <c r="PVC27" s="25"/>
      <c r="PVD27" s="25"/>
      <c r="PVE27" s="25"/>
      <c r="PVF27" s="25"/>
      <c r="PVG27" s="25"/>
      <c r="PVH27" s="25"/>
      <c r="PVI27" s="25"/>
      <c r="PVJ27" s="25"/>
      <c r="PVK27" s="25"/>
      <c r="PVL27" s="25"/>
      <c r="PVM27" s="25"/>
      <c r="PVN27" s="25"/>
      <c r="PVO27" s="25"/>
      <c r="PVP27" s="25"/>
      <c r="PVQ27" s="25"/>
      <c r="PVR27" s="25"/>
      <c r="PVS27" s="25"/>
      <c r="PVT27" s="25"/>
      <c r="PVU27" s="25"/>
      <c r="PVV27" s="25"/>
      <c r="PVW27" s="25"/>
      <c r="PVX27" s="25"/>
      <c r="PVY27" s="25"/>
      <c r="PVZ27" s="25"/>
      <c r="PWA27" s="25"/>
      <c r="PWB27" s="25"/>
      <c r="PWC27" s="25"/>
      <c r="PWD27" s="25"/>
      <c r="PWE27" s="25"/>
      <c r="PWF27" s="25"/>
      <c r="PWG27" s="25"/>
      <c r="PWH27" s="25"/>
      <c r="PWI27" s="25"/>
      <c r="PWJ27" s="25"/>
      <c r="PWK27" s="25"/>
      <c r="PWL27" s="25"/>
      <c r="PWM27" s="25"/>
      <c r="PWN27" s="25"/>
      <c r="PWO27" s="25"/>
      <c r="PWP27" s="25"/>
      <c r="PWQ27" s="25"/>
      <c r="PWR27" s="25"/>
      <c r="PWS27" s="25"/>
      <c r="PWT27" s="25"/>
      <c r="PWU27" s="25"/>
      <c r="PWV27" s="25"/>
      <c r="PWW27" s="25"/>
      <c r="PWX27" s="25"/>
      <c r="PWY27" s="25"/>
      <c r="PWZ27" s="25"/>
      <c r="PXA27" s="25"/>
      <c r="PXB27" s="25"/>
      <c r="PXC27" s="25"/>
      <c r="PXD27" s="25"/>
      <c r="PXE27" s="25"/>
      <c r="PXF27" s="25"/>
      <c r="PXG27" s="25"/>
      <c r="PXH27" s="25"/>
      <c r="PXI27" s="25"/>
      <c r="PXJ27" s="25"/>
      <c r="PXK27" s="25"/>
      <c r="PXL27" s="25"/>
      <c r="PXM27" s="25"/>
      <c r="PXN27" s="25"/>
      <c r="PXO27" s="25"/>
      <c r="PXP27" s="25"/>
      <c r="PXQ27" s="25"/>
      <c r="PXR27" s="25"/>
      <c r="PXS27" s="25"/>
      <c r="PXT27" s="25"/>
      <c r="PXU27" s="25"/>
      <c r="PXV27" s="25"/>
      <c r="PXW27" s="25"/>
      <c r="PXX27" s="25"/>
      <c r="PXY27" s="25"/>
      <c r="PXZ27" s="25"/>
      <c r="PYA27" s="25"/>
      <c r="PYB27" s="25"/>
      <c r="PYC27" s="25"/>
      <c r="PYD27" s="25"/>
      <c r="PYE27" s="25"/>
      <c r="PYF27" s="25"/>
      <c r="PYG27" s="25"/>
      <c r="PYH27" s="25"/>
      <c r="PYI27" s="25"/>
      <c r="PYJ27" s="25"/>
      <c r="PYK27" s="25"/>
      <c r="PYL27" s="25"/>
      <c r="PYM27" s="25"/>
      <c r="PYN27" s="25"/>
      <c r="PYO27" s="25"/>
      <c r="PYP27" s="25"/>
      <c r="PYQ27" s="25"/>
      <c r="PYR27" s="25"/>
      <c r="PYS27" s="25"/>
      <c r="PYT27" s="25"/>
      <c r="PYU27" s="25"/>
      <c r="PYV27" s="25"/>
      <c r="PYW27" s="25"/>
      <c r="PYX27" s="25"/>
      <c r="PYY27" s="25"/>
      <c r="PYZ27" s="25"/>
      <c r="PZA27" s="25"/>
      <c r="PZB27" s="25"/>
      <c r="PZC27" s="25"/>
      <c r="PZD27" s="25"/>
      <c r="PZE27" s="25"/>
      <c r="PZF27" s="25"/>
      <c r="PZG27" s="25"/>
      <c r="PZH27" s="25"/>
      <c r="PZI27" s="25"/>
      <c r="PZJ27" s="25"/>
      <c r="PZK27" s="25"/>
      <c r="PZL27" s="25"/>
      <c r="PZM27" s="25"/>
      <c r="PZN27" s="25"/>
      <c r="PZO27" s="25"/>
      <c r="PZP27" s="25"/>
      <c r="PZQ27" s="25"/>
      <c r="PZR27" s="25"/>
      <c r="PZS27" s="25"/>
      <c r="PZT27" s="25"/>
      <c r="PZU27" s="25"/>
      <c r="PZV27" s="25"/>
      <c r="PZW27" s="25"/>
      <c r="PZX27" s="25"/>
      <c r="PZY27" s="25"/>
      <c r="PZZ27" s="25"/>
      <c r="QAA27" s="25"/>
      <c r="QAB27" s="25"/>
      <c r="QAC27" s="25"/>
      <c r="QAD27" s="25"/>
      <c r="QAE27" s="25"/>
      <c r="QAF27" s="25"/>
      <c r="QAG27" s="25"/>
      <c r="QAH27" s="25"/>
      <c r="QAI27" s="25"/>
      <c r="QAJ27" s="25"/>
      <c r="QAK27" s="25"/>
      <c r="QAL27" s="25"/>
      <c r="QAM27" s="25"/>
      <c r="QAN27" s="25"/>
      <c r="QAO27" s="25"/>
      <c r="QAP27" s="25"/>
      <c r="QAQ27" s="25"/>
      <c r="QAR27" s="25"/>
      <c r="QAS27" s="25"/>
      <c r="QAT27" s="25"/>
      <c r="QAU27" s="25"/>
      <c r="QAV27" s="25"/>
      <c r="QAW27" s="25"/>
      <c r="QAX27" s="25"/>
      <c r="QAY27" s="25"/>
      <c r="QAZ27" s="25"/>
      <c r="QBA27" s="25"/>
      <c r="QBB27" s="25"/>
      <c r="QBC27" s="25"/>
      <c r="QBD27" s="25"/>
      <c r="QBE27" s="25"/>
      <c r="QBF27" s="25"/>
      <c r="QBG27" s="25"/>
      <c r="QBH27" s="25"/>
      <c r="QBI27" s="25"/>
      <c r="QBJ27" s="25"/>
      <c r="QBK27" s="25"/>
      <c r="QBL27" s="25"/>
      <c r="QBM27" s="25"/>
      <c r="QBN27" s="25"/>
      <c r="QBO27" s="25"/>
      <c r="QBP27" s="25"/>
      <c r="QBQ27" s="25"/>
      <c r="QBR27" s="25"/>
      <c r="QBS27" s="25"/>
      <c r="QBT27" s="25"/>
      <c r="QBU27" s="25"/>
      <c r="QBV27" s="25"/>
      <c r="QBW27" s="25"/>
      <c r="QBX27" s="25"/>
      <c r="QBY27" s="25"/>
      <c r="QBZ27" s="25"/>
      <c r="QCA27" s="25"/>
      <c r="QCB27" s="25"/>
      <c r="QCC27" s="25"/>
      <c r="QCD27" s="25"/>
      <c r="QCE27" s="25"/>
      <c r="QCF27" s="25"/>
      <c r="QCG27" s="25"/>
      <c r="QCH27" s="25"/>
      <c r="QCI27" s="25"/>
      <c r="QCJ27" s="25"/>
      <c r="QCK27" s="25"/>
      <c r="QCL27" s="25"/>
      <c r="QCM27" s="25"/>
      <c r="QCN27" s="25"/>
      <c r="QCO27" s="25"/>
      <c r="QCP27" s="25"/>
      <c r="QCQ27" s="25"/>
      <c r="QCR27" s="25"/>
      <c r="QCS27" s="25"/>
      <c r="QCT27" s="25"/>
      <c r="QCU27" s="25"/>
      <c r="QCV27" s="25"/>
      <c r="QCW27" s="25"/>
      <c r="QCX27" s="25"/>
      <c r="QCY27" s="25"/>
      <c r="QCZ27" s="25"/>
      <c r="QDA27" s="25"/>
      <c r="QDB27" s="25"/>
      <c r="QDC27" s="25"/>
      <c r="QDD27" s="25"/>
      <c r="QDE27" s="25"/>
      <c r="QDF27" s="25"/>
      <c r="QDG27" s="25"/>
      <c r="QDH27" s="25"/>
      <c r="QDI27" s="25"/>
      <c r="QDJ27" s="25"/>
      <c r="QDK27" s="25"/>
      <c r="QDL27" s="25"/>
      <c r="QDM27" s="25"/>
      <c r="QDN27" s="25"/>
      <c r="QDO27" s="25"/>
      <c r="QDP27" s="25"/>
      <c r="QDQ27" s="25"/>
      <c r="QDR27" s="25"/>
      <c r="QDS27" s="25"/>
      <c r="QDT27" s="25"/>
      <c r="QDU27" s="25"/>
      <c r="QDV27" s="25"/>
      <c r="QDW27" s="25"/>
      <c r="QDX27" s="25"/>
      <c r="QDY27" s="25"/>
      <c r="QDZ27" s="25"/>
      <c r="QEA27" s="25"/>
      <c r="QEB27" s="25"/>
      <c r="QEC27" s="25"/>
      <c r="QED27" s="25"/>
      <c r="QEE27" s="25"/>
      <c r="QEF27" s="25"/>
      <c r="QEG27" s="25"/>
      <c r="QEH27" s="25"/>
      <c r="QEI27" s="25"/>
      <c r="QEJ27" s="25"/>
      <c r="QEK27" s="25"/>
      <c r="QEL27" s="25"/>
      <c r="QEM27" s="25"/>
      <c r="QEN27" s="25"/>
      <c r="QEO27" s="25"/>
      <c r="QEP27" s="25"/>
      <c r="QEQ27" s="25"/>
      <c r="QER27" s="25"/>
      <c r="QES27" s="25"/>
      <c r="QET27" s="25"/>
      <c r="QEU27" s="25"/>
      <c r="QEV27" s="25"/>
      <c r="QEW27" s="25"/>
      <c r="QEX27" s="25"/>
      <c r="QEY27" s="25"/>
      <c r="QEZ27" s="25"/>
      <c r="QFA27" s="25"/>
      <c r="QFB27" s="25"/>
      <c r="QFC27" s="25"/>
      <c r="QFD27" s="25"/>
      <c r="QFE27" s="25"/>
      <c r="QFF27" s="25"/>
      <c r="QFG27" s="25"/>
      <c r="QFH27" s="25"/>
      <c r="QFI27" s="25"/>
      <c r="QFJ27" s="25"/>
      <c r="QFK27" s="25"/>
      <c r="QFL27" s="25"/>
      <c r="QFM27" s="25"/>
      <c r="QFN27" s="25"/>
      <c r="QFO27" s="25"/>
      <c r="QFP27" s="25"/>
      <c r="QFQ27" s="25"/>
      <c r="QFR27" s="25"/>
      <c r="QFS27" s="25"/>
      <c r="QFT27" s="25"/>
      <c r="QFU27" s="25"/>
      <c r="QFV27" s="25"/>
      <c r="QFW27" s="25"/>
      <c r="QFX27" s="25"/>
      <c r="QFY27" s="25"/>
      <c r="QFZ27" s="25"/>
      <c r="QGA27" s="25"/>
      <c r="QGB27" s="25"/>
      <c r="QGC27" s="25"/>
      <c r="QGD27" s="25"/>
      <c r="QGE27" s="25"/>
      <c r="QGF27" s="25"/>
      <c r="QGG27" s="25"/>
      <c r="QGH27" s="25"/>
      <c r="QGI27" s="25"/>
      <c r="QGJ27" s="25"/>
      <c r="QGK27" s="25"/>
      <c r="QGL27" s="25"/>
      <c r="QGM27" s="25"/>
      <c r="QGN27" s="25"/>
      <c r="QGO27" s="25"/>
      <c r="QGP27" s="25"/>
      <c r="QGQ27" s="25"/>
      <c r="QGR27" s="25"/>
      <c r="QGS27" s="25"/>
      <c r="QGT27" s="25"/>
      <c r="QGU27" s="25"/>
      <c r="QGV27" s="25"/>
      <c r="QGW27" s="25"/>
      <c r="QGX27" s="25"/>
      <c r="QGY27" s="25"/>
      <c r="QGZ27" s="25"/>
      <c r="QHA27" s="25"/>
      <c r="QHB27" s="25"/>
      <c r="QHC27" s="25"/>
      <c r="QHD27" s="25"/>
      <c r="QHE27" s="25"/>
      <c r="QHF27" s="25"/>
      <c r="QHG27" s="25"/>
      <c r="QHH27" s="25"/>
      <c r="QHI27" s="25"/>
      <c r="QHJ27" s="25"/>
      <c r="QHK27" s="25"/>
      <c r="QHL27" s="25"/>
      <c r="QHM27" s="25"/>
      <c r="QHN27" s="25"/>
      <c r="QHO27" s="25"/>
      <c r="QHP27" s="25"/>
      <c r="QHQ27" s="25"/>
      <c r="QHR27" s="25"/>
      <c r="QHS27" s="25"/>
      <c r="QHT27" s="25"/>
      <c r="QHU27" s="25"/>
      <c r="QHV27" s="25"/>
      <c r="QHW27" s="25"/>
      <c r="QHX27" s="25"/>
      <c r="QHY27" s="25"/>
      <c r="QHZ27" s="25"/>
      <c r="QIA27" s="25"/>
      <c r="QIB27" s="25"/>
      <c r="QIC27" s="25"/>
      <c r="QID27" s="25"/>
      <c r="QIE27" s="25"/>
      <c r="QIF27" s="25"/>
      <c r="QIG27" s="25"/>
      <c r="QIH27" s="25"/>
      <c r="QII27" s="25"/>
      <c r="QIJ27" s="25"/>
      <c r="QIK27" s="25"/>
      <c r="QIL27" s="25"/>
      <c r="QIM27" s="25"/>
      <c r="QIN27" s="25"/>
      <c r="QIO27" s="25"/>
      <c r="QIP27" s="25"/>
      <c r="QIQ27" s="25"/>
      <c r="QIR27" s="25"/>
      <c r="QIS27" s="25"/>
      <c r="QIT27" s="25"/>
      <c r="QIU27" s="25"/>
      <c r="QIV27" s="25"/>
      <c r="QIW27" s="25"/>
      <c r="QIX27" s="25"/>
      <c r="QIY27" s="25"/>
      <c r="QIZ27" s="25"/>
      <c r="QJA27" s="25"/>
      <c r="QJB27" s="25"/>
      <c r="QJC27" s="25"/>
      <c r="QJD27" s="25"/>
      <c r="QJE27" s="25"/>
      <c r="QJF27" s="25"/>
      <c r="QJG27" s="25"/>
      <c r="QJH27" s="25"/>
      <c r="QJI27" s="25"/>
      <c r="QJJ27" s="25"/>
      <c r="QJK27" s="25"/>
      <c r="QJL27" s="25"/>
      <c r="QJM27" s="25"/>
      <c r="QJN27" s="25"/>
      <c r="QJO27" s="25"/>
      <c r="QJP27" s="25"/>
      <c r="QJQ27" s="25"/>
      <c r="QJR27" s="25"/>
      <c r="QJS27" s="25"/>
      <c r="QJT27" s="25"/>
      <c r="QJU27" s="25"/>
      <c r="QJV27" s="25"/>
      <c r="QJW27" s="25"/>
      <c r="QJX27" s="25"/>
      <c r="QJY27" s="25"/>
      <c r="QJZ27" s="25"/>
      <c r="QKA27" s="25"/>
      <c r="QKB27" s="25"/>
      <c r="QKC27" s="25"/>
      <c r="QKD27" s="25"/>
      <c r="QKE27" s="25"/>
      <c r="QKF27" s="25"/>
      <c r="QKG27" s="25"/>
      <c r="QKH27" s="25"/>
      <c r="QKI27" s="25"/>
      <c r="QKJ27" s="25"/>
      <c r="QKK27" s="25"/>
      <c r="QKL27" s="25"/>
      <c r="QKM27" s="25"/>
      <c r="QKN27" s="25"/>
      <c r="QKO27" s="25"/>
      <c r="QKP27" s="25"/>
      <c r="QKQ27" s="25"/>
      <c r="QKR27" s="25"/>
      <c r="QKS27" s="25"/>
      <c r="QKT27" s="25"/>
      <c r="QKU27" s="25"/>
      <c r="QKV27" s="25"/>
      <c r="QKW27" s="25"/>
      <c r="QKX27" s="25"/>
      <c r="QKY27" s="25"/>
      <c r="QKZ27" s="25"/>
      <c r="QLA27" s="25"/>
      <c r="QLB27" s="25"/>
      <c r="QLC27" s="25"/>
      <c r="QLD27" s="25"/>
      <c r="QLE27" s="25"/>
      <c r="QLF27" s="25"/>
      <c r="QLG27" s="25"/>
      <c r="QLH27" s="25"/>
      <c r="QLI27" s="25"/>
      <c r="QLJ27" s="25"/>
      <c r="QLK27" s="25"/>
      <c r="QLL27" s="25"/>
      <c r="QLM27" s="25"/>
      <c r="QLN27" s="25"/>
      <c r="QLO27" s="25"/>
      <c r="QLP27" s="25"/>
      <c r="QLQ27" s="25"/>
      <c r="QLR27" s="25"/>
      <c r="QLS27" s="25"/>
      <c r="QLT27" s="25"/>
      <c r="QLU27" s="25"/>
      <c r="QLV27" s="25"/>
      <c r="QLW27" s="25"/>
      <c r="QLX27" s="25"/>
      <c r="QLY27" s="25"/>
      <c r="QLZ27" s="25"/>
      <c r="QMA27" s="25"/>
      <c r="QMB27" s="25"/>
      <c r="QMC27" s="25"/>
      <c r="QMD27" s="25"/>
      <c r="QME27" s="25"/>
      <c r="QMF27" s="25"/>
      <c r="QMG27" s="25"/>
      <c r="QMH27" s="25"/>
      <c r="QMI27" s="25"/>
      <c r="QMJ27" s="25"/>
      <c r="QMK27" s="25"/>
      <c r="QML27" s="25"/>
      <c r="QMM27" s="25"/>
      <c r="QMN27" s="25"/>
      <c r="QMO27" s="25"/>
      <c r="QMP27" s="25"/>
      <c r="QMQ27" s="25"/>
      <c r="QMR27" s="25"/>
      <c r="QMS27" s="25"/>
      <c r="QMT27" s="25"/>
      <c r="QMU27" s="25"/>
      <c r="QMV27" s="25"/>
      <c r="QMW27" s="25"/>
      <c r="QMX27" s="25"/>
      <c r="QMY27" s="25"/>
      <c r="QMZ27" s="25"/>
      <c r="QNA27" s="25"/>
      <c r="QNB27" s="25"/>
      <c r="QNC27" s="25"/>
      <c r="QND27" s="25"/>
      <c r="QNE27" s="25"/>
      <c r="QNF27" s="25"/>
      <c r="QNG27" s="25"/>
      <c r="QNH27" s="25"/>
      <c r="QNI27" s="25"/>
      <c r="QNJ27" s="25"/>
      <c r="QNK27" s="25"/>
      <c r="QNL27" s="25"/>
      <c r="QNM27" s="25"/>
      <c r="QNN27" s="25"/>
      <c r="QNO27" s="25"/>
      <c r="QNP27" s="25"/>
      <c r="QNQ27" s="25"/>
      <c r="QNR27" s="25"/>
      <c r="QNS27" s="25"/>
      <c r="QNT27" s="25"/>
      <c r="QNU27" s="25"/>
      <c r="QNV27" s="25"/>
      <c r="QNW27" s="25"/>
      <c r="QNX27" s="25"/>
      <c r="QNY27" s="25"/>
      <c r="QNZ27" s="25"/>
      <c r="QOA27" s="25"/>
      <c r="QOB27" s="25"/>
      <c r="QOC27" s="25"/>
      <c r="QOD27" s="25"/>
      <c r="QOE27" s="25"/>
      <c r="QOF27" s="25"/>
      <c r="QOG27" s="25"/>
      <c r="QOH27" s="25"/>
      <c r="QOI27" s="25"/>
      <c r="QOJ27" s="25"/>
      <c r="QOK27" s="25"/>
      <c r="QOL27" s="25"/>
      <c r="QOM27" s="25"/>
      <c r="QON27" s="25"/>
      <c r="QOO27" s="25"/>
      <c r="QOP27" s="25"/>
      <c r="QOQ27" s="25"/>
      <c r="QOR27" s="25"/>
      <c r="QOS27" s="25"/>
      <c r="QOT27" s="25"/>
      <c r="QOU27" s="25"/>
      <c r="QOV27" s="25"/>
      <c r="QOW27" s="25"/>
      <c r="QOX27" s="25"/>
      <c r="QOY27" s="25"/>
      <c r="QOZ27" s="25"/>
      <c r="QPA27" s="25"/>
      <c r="QPB27" s="25"/>
      <c r="QPC27" s="25"/>
      <c r="QPD27" s="25"/>
      <c r="QPE27" s="25"/>
      <c r="QPF27" s="25"/>
      <c r="QPG27" s="25"/>
      <c r="QPH27" s="25"/>
      <c r="QPI27" s="25"/>
      <c r="QPJ27" s="25"/>
      <c r="QPK27" s="25"/>
      <c r="QPL27" s="25"/>
      <c r="QPM27" s="25"/>
      <c r="QPN27" s="25"/>
      <c r="QPO27" s="25"/>
      <c r="QPP27" s="25"/>
      <c r="QPQ27" s="25"/>
      <c r="QPR27" s="25"/>
      <c r="QPS27" s="25"/>
      <c r="QPT27" s="25"/>
      <c r="QPU27" s="25"/>
      <c r="QPV27" s="25"/>
      <c r="QPW27" s="25"/>
      <c r="QPX27" s="25"/>
      <c r="QPY27" s="25"/>
      <c r="QPZ27" s="25"/>
      <c r="QQA27" s="25"/>
      <c r="QQB27" s="25"/>
      <c r="QQC27" s="25"/>
      <c r="QQD27" s="25"/>
      <c r="QQE27" s="25"/>
      <c r="QQF27" s="25"/>
      <c r="QQG27" s="25"/>
      <c r="QQH27" s="25"/>
      <c r="QQI27" s="25"/>
      <c r="QQJ27" s="25"/>
      <c r="QQK27" s="25"/>
      <c r="QQL27" s="25"/>
      <c r="QQM27" s="25"/>
      <c r="QQN27" s="25"/>
      <c r="QQO27" s="25"/>
      <c r="QQP27" s="25"/>
      <c r="QQQ27" s="25"/>
      <c r="QQR27" s="25"/>
      <c r="QQS27" s="25"/>
      <c r="QQT27" s="25"/>
      <c r="QQU27" s="25"/>
      <c r="QQV27" s="25"/>
      <c r="QQW27" s="25"/>
      <c r="QQX27" s="25"/>
      <c r="QQY27" s="25"/>
      <c r="QQZ27" s="25"/>
      <c r="QRA27" s="25"/>
      <c r="QRB27" s="25"/>
      <c r="QRC27" s="25"/>
      <c r="QRD27" s="25"/>
      <c r="QRE27" s="25"/>
      <c r="QRF27" s="25"/>
      <c r="QRG27" s="25"/>
      <c r="QRH27" s="25"/>
      <c r="QRI27" s="25"/>
      <c r="QRJ27" s="25"/>
      <c r="QRK27" s="25"/>
      <c r="QRL27" s="25"/>
      <c r="QRM27" s="25"/>
      <c r="QRN27" s="25"/>
      <c r="QRO27" s="25"/>
      <c r="QRP27" s="25"/>
      <c r="QRQ27" s="25"/>
      <c r="QRR27" s="25"/>
      <c r="QRS27" s="25"/>
      <c r="QRT27" s="25"/>
      <c r="QRU27" s="25"/>
      <c r="QRV27" s="25"/>
      <c r="QRW27" s="25"/>
      <c r="QRX27" s="25"/>
      <c r="QRY27" s="25"/>
      <c r="QRZ27" s="25"/>
      <c r="QSA27" s="25"/>
      <c r="QSB27" s="25"/>
      <c r="QSC27" s="25"/>
      <c r="QSD27" s="25"/>
      <c r="QSE27" s="25"/>
      <c r="QSF27" s="25"/>
      <c r="QSG27" s="25"/>
      <c r="QSH27" s="25"/>
      <c r="QSI27" s="25"/>
      <c r="QSJ27" s="25"/>
      <c r="QSK27" s="25"/>
      <c r="QSL27" s="25"/>
      <c r="QSM27" s="25"/>
      <c r="QSN27" s="25"/>
      <c r="QSO27" s="25"/>
      <c r="QSP27" s="25"/>
      <c r="QSQ27" s="25"/>
      <c r="QSR27" s="25"/>
      <c r="QSS27" s="25"/>
      <c r="QST27" s="25"/>
      <c r="QSU27" s="25"/>
      <c r="QSV27" s="25"/>
      <c r="QSW27" s="25"/>
      <c r="QSX27" s="25"/>
      <c r="QSY27" s="25"/>
      <c r="QSZ27" s="25"/>
      <c r="QTA27" s="25"/>
      <c r="QTB27" s="25"/>
      <c r="QTC27" s="25"/>
      <c r="QTD27" s="25"/>
      <c r="QTE27" s="25"/>
      <c r="QTF27" s="25"/>
      <c r="QTG27" s="25"/>
      <c r="QTH27" s="25"/>
      <c r="QTI27" s="25"/>
      <c r="QTJ27" s="25"/>
      <c r="QTK27" s="25"/>
      <c r="QTL27" s="25"/>
      <c r="QTM27" s="25"/>
      <c r="QTN27" s="25"/>
      <c r="QTO27" s="25"/>
      <c r="QTP27" s="25"/>
      <c r="QTQ27" s="25"/>
      <c r="QTR27" s="25"/>
      <c r="QTS27" s="25"/>
      <c r="QTT27" s="25"/>
      <c r="QTU27" s="25"/>
      <c r="QTV27" s="25"/>
      <c r="QTW27" s="25"/>
      <c r="QTX27" s="25"/>
      <c r="QTY27" s="25"/>
      <c r="QTZ27" s="25"/>
      <c r="QUA27" s="25"/>
      <c r="QUB27" s="25"/>
      <c r="QUC27" s="25"/>
      <c r="QUD27" s="25"/>
      <c r="QUE27" s="25"/>
      <c r="QUF27" s="25"/>
      <c r="QUG27" s="25"/>
      <c r="QUH27" s="25"/>
      <c r="QUI27" s="25"/>
      <c r="QUJ27" s="25"/>
      <c r="QUK27" s="25"/>
      <c r="QUL27" s="25"/>
      <c r="QUM27" s="25"/>
      <c r="QUN27" s="25"/>
      <c r="QUO27" s="25"/>
      <c r="QUP27" s="25"/>
      <c r="QUQ27" s="25"/>
      <c r="QUR27" s="25"/>
      <c r="QUS27" s="25"/>
      <c r="QUT27" s="25"/>
      <c r="QUU27" s="25"/>
      <c r="QUV27" s="25"/>
      <c r="QUW27" s="25"/>
      <c r="QUX27" s="25"/>
      <c r="QUY27" s="25"/>
      <c r="QUZ27" s="25"/>
      <c r="QVA27" s="25"/>
      <c r="QVB27" s="25"/>
      <c r="QVC27" s="25"/>
      <c r="QVD27" s="25"/>
      <c r="QVE27" s="25"/>
      <c r="QVF27" s="25"/>
      <c r="QVG27" s="25"/>
      <c r="QVH27" s="25"/>
      <c r="QVI27" s="25"/>
      <c r="QVJ27" s="25"/>
      <c r="QVK27" s="25"/>
      <c r="QVL27" s="25"/>
      <c r="QVM27" s="25"/>
      <c r="QVN27" s="25"/>
      <c r="QVO27" s="25"/>
      <c r="QVP27" s="25"/>
      <c r="QVQ27" s="25"/>
      <c r="QVR27" s="25"/>
      <c r="QVS27" s="25"/>
      <c r="QVT27" s="25"/>
      <c r="QVU27" s="25"/>
      <c r="QVV27" s="25"/>
      <c r="QVW27" s="25"/>
      <c r="QVX27" s="25"/>
      <c r="QVY27" s="25"/>
      <c r="QVZ27" s="25"/>
      <c r="QWA27" s="25"/>
      <c r="QWB27" s="25"/>
      <c r="QWC27" s="25"/>
      <c r="QWD27" s="25"/>
      <c r="QWE27" s="25"/>
      <c r="QWF27" s="25"/>
      <c r="QWG27" s="25"/>
      <c r="QWH27" s="25"/>
      <c r="QWI27" s="25"/>
      <c r="QWJ27" s="25"/>
      <c r="QWK27" s="25"/>
      <c r="QWL27" s="25"/>
      <c r="QWM27" s="25"/>
      <c r="QWN27" s="25"/>
      <c r="QWO27" s="25"/>
      <c r="QWP27" s="25"/>
      <c r="QWQ27" s="25"/>
      <c r="QWR27" s="25"/>
      <c r="QWS27" s="25"/>
      <c r="QWT27" s="25"/>
      <c r="QWU27" s="25"/>
      <c r="QWV27" s="25"/>
      <c r="QWW27" s="25"/>
      <c r="QWX27" s="25"/>
      <c r="QWY27" s="25"/>
      <c r="QWZ27" s="25"/>
      <c r="QXA27" s="25"/>
      <c r="QXB27" s="25"/>
      <c r="QXC27" s="25"/>
      <c r="QXD27" s="25"/>
      <c r="QXE27" s="25"/>
      <c r="QXF27" s="25"/>
      <c r="QXG27" s="25"/>
      <c r="QXH27" s="25"/>
      <c r="QXI27" s="25"/>
      <c r="QXJ27" s="25"/>
      <c r="QXK27" s="25"/>
      <c r="QXL27" s="25"/>
      <c r="QXM27" s="25"/>
      <c r="QXN27" s="25"/>
      <c r="QXO27" s="25"/>
      <c r="QXP27" s="25"/>
      <c r="QXQ27" s="25"/>
      <c r="QXR27" s="25"/>
      <c r="QXS27" s="25"/>
      <c r="QXT27" s="25"/>
      <c r="QXU27" s="25"/>
      <c r="QXV27" s="25"/>
      <c r="QXW27" s="25"/>
      <c r="QXX27" s="25"/>
      <c r="QXY27" s="25"/>
      <c r="QXZ27" s="25"/>
      <c r="QYA27" s="25"/>
      <c r="QYB27" s="25"/>
      <c r="QYC27" s="25"/>
      <c r="QYD27" s="25"/>
      <c r="QYE27" s="25"/>
      <c r="QYF27" s="25"/>
      <c r="QYG27" s="25"/>
      <c r="QYH27" s="25"/>
      <c r="QYI27" s="25"/>
      <c r="QYJ27" s="25"/>
      <c r="QYK27" s="25"/>
      <c r="QYL27" s="25"/>
      <c r="QYM27" s="25"/>
      <c r="QYN27" s="25"/>
      <c r="QYO27" s="25"/>
      <c r="QYP27" s="25"/>
      <c r="QYQ27" s="25"/>
      <c r="QYR27" s="25"/>
      <c r="QYS27" s="25"/>
      <c r="QYT27" s="25"/>
      <c r="QYU27" s="25"/>
      <c r="QYV27" s="25"/>
      <c r="QYW27" s="25"/>
      <c r="QYX27" s="25"/>
      <c r="QYY27" s="25"/>
      <c r="QYZ27" s="25"/>
      <c r="QZA27" s="25"/>
      <c r="QZB27" s="25"/>
      <c r="QZC27" s="25"/>
      <c r="QZD27" s="25"/>
      <c r="QZE27" s="25"/>
      <c r="QZF27" s="25"/>
      <c r="QZG27" s="25"/>
      <c r="QZH27" s="25"/>
      <c r="QZI27" s="25"/>
      <c r="QZJ27" s="25"/>
      <c r="QZK27" s="25"/>
      <c r="QZL27" s="25"/>
      <c r="QZM27" s="25"/>
      <c r="QZN27" s="25"/>
      <c r="QZO27" s="25"/>
      <c r="QZP27" s="25"/>
      <c r="QZQ27" s="25"/>
      <c r="QZR27" s="25"/>
      <c r="QZS27" s="25"/>
      <c r="QZT27" s="25"/>
      <c r="QZU27" s="25"/>
      <c r="QZV27" s="25"/>
      <c r="QZW27" s="25"/>
      <c r="QZX27" s="25"/>
      <c r="QZY27" s="25"/>
      <c r="QZZ27" s="25"/>
      <c r="RAA27" s="25"/>
      <c r="RAB27" s="25"/>
      <c r="RAC27" s="25"/>
      <c r="RAD27" s="25"/>
      <c r="RAE27" s="25"/>
      <c r="RAF27" s="25"/>
      <c r="RAG27" s="25"/>
      <c r="RAH27" s="25"/>
      <c r="RAI27" s="25"/>
      <c r="RAJ27" s="25"/>
      <c r="RAK27" s="25"/>
      <c r="RAL27" s="25"/>
      <c r="RAM27" s="25"/>
      <c r="RAN27" s="25"/>
      <c r="RAO27" s="25"/>
      <c r="RAP27" s="25"/>
      <c r="RAQ27" s="25"/>
      <c r="RAR27" s="25"/>
      <c r="RAS27" s="25"/>
      <c r="RAT27" s="25"/>
      <c r="RAU27" s="25"/>
      <c r="RAV27" s="25"/>
      <c r="RAW27" s="25"/>
      <c r="RAX27" s="25"/>
      <c r="RAY27" s="25"/>
      <c r="RAZ27" s="25"/>
      <c r="RBA27" s="25"/>
      <c r="RBB27" s="25"/>
      <c r="RBC27" s="25"/>
      <c r="RBD27" s="25"/>
      <c r="RBE27" s="25"/>
      <c r="RBF27" s="25"/>
      <c r="RBG27" s="25"/>
      <c r="RBH27" s="25"/>
      <c r="RBI27" s="25"/>
      <c r="RBJ27" s="25"/>
      <c r="RBK27" s="25"/>
      <c r="RBL27" s="25"/>
      <c r="RBM27" s="25"/>
      <c r="RBN27" s="25"/>
      <c r="RBO27" s="25"/>
      <c r="RBP27" s="25"/>
      <c r="RBQ27" s="25"/>
      <c r="RBR27" s="25"/>
      <c r="RBS27" s="25"/>
      <c r="RBT27" s="25"/>
      <c r="RBU27" s="25"/>
      <c r="RBV27" s="25"/>
      <c r="RBW27" s="25"/>
      <c r="RBX27" s="25"/>
      <c r="RBY27" s="25"/>
      <c r="RBZ27" s="25"/>
      <c r="RCA27" s="25"/>
      <c r="RCB27" s="25"/>
      <c r="RCC27" s="25"/>
      <c r="RCD27" s="25"/>
      <c r="RCE27" s="25"/>
      <c r="RCF27" s="25"/>
      <c r="RCG27" s="25"/>
      <c r="RCH27" s="25"/>
      <c r="RCI27" s="25"/>
      <c r="RCJ27" s="25"/>
      <c r="RCK27" s="25"/>
      <c r="RCL27" s="25"/>
      <c r="RCM27" s="25"/>
      <c r="RCN27" s="25"/>
      <c r="RCO27" s="25"/>
      <c r="RCP27" s="25"/>
      <c r="RCQ27" s="25"/>
      <c r="RCR27" s="25"/>
      <c r="RCS27" s="25"/>
      <c r="RCT27" s="25"/>
      <c r="RCU27" s="25"/>
      <c r="RCV27" s="25"/>
      <c r="RCW27" s="25"/>
      <c r="RCX27" s="25"/>
      <c r="RCY27" s="25"/>
      <c r="RCZ27" s="25"/>
      <c r="RDA27" s="25"/>
      <c r="RDB27" s="25"/>
      <c r="RDC27" s="25"/>
      <c r="RDD27" s="25"/>
      <c r="RDE27" s="25"/>
      <c r="RDF27" s="25"/>
      <c r="RDG27" s="25"/>
      <c r="RDH27" s="25"/>
      <c r="RDI27" s="25"/>
      <c r="RDJ27" s="25"/>
      <c r="RDK27" s="25"/>
      <c r="RDL27" s="25"/>
      <c r="RDM27" s="25"/>
      <c r="RDN27" s="25"/>
      <c r="RDO27" s="25"/>
      <c r="RDP27" s="25"/>
      <c r="RDQ27" s="25"/>
      <c r="RDR27" s="25"/>
      <c r="RDS27" s="25"/>
      <c r="RDT27" s="25"/>
      <c r="RDU27" s="25"/>
      <c r="RDV27" s="25"/>
      <c r="RDW27" s="25"/>
      <c r="RDX27" s="25"/>
      <c r="RDY27" s="25"/>
      <c r="RDZ27" s="25"/>
      <c r="REA27" s="25"/>
      <c r="REB27" s="25"/>
      <c r="REC27" s="25"/>
      <c r="RED27" s="25"/>
      <c r="REE27" s="25"/>
      <c r="REF27" s="25"/>
      <c r="REG27" s="25"/>
      <c r="REH27" s="25"/>
      <c r="REI27" s="25"/>
      <c r="REJ27" s="25"/>
      <c r="REK27" s="25"/>
      <c r="REL27" s="25"/>
      <c r="REM27" s="25"/>
      <c r="REN27" s="25"/>
      <c r="REO27" s="25"/>
      <c r="REP27" s="25"/>
      <c r="REQ27" s="25"/>
      <c r="RER27" s="25"/>
      <c r="RES27" s="25"/>
      <c r="RET27" s="25"/>
      <c r="REU27" s="25"/>
      <c r="REV27" s="25"/>
      <c r="REW27" s="25"/>
      <c r="REX27" s="25"/>
      <c r="REY27" s="25"/>
      <c r="REZ27" s="25"/>
      <c r="RFA27" s="25"/>
      <c r="RFB27" s="25"/>
      <c r="RFC27" s="25"/>
      <c r="RFD27" s="25"/>
      <c r="RFE27" s="25"/>
      <c r="RFF27" s="25"/>
      <c r="RFG27" s="25"/>
      <c r="RFH27" s="25"/>
      <c r="RFI27" s="25"/>
      <c r="RFJ27" s="25"/>
      <c r="RFK27" s="25"/>
      <c r="RFL27" s="25"/>
      <c r="RFM27" s="25"/>
      <c r="RFN27" s="25"/>
      <c r="RFO27" s="25"/>
      <c r="RFP27" s="25"/>
      <c r="RFQ27" s="25"/>
      <c r="RFR27" s="25"/>
      <c r="RFS27" s="25"/>
      <c r="RFT27" s="25"/>
      <c r="RFU27" s="25"/>
      <c r="RFV27" s="25"/>
      <c r="RFW27" s="25"/>
      <c r="RFX27" s="25"/>
      <c r="RFY27" s="25"/>
      <c r="RFZ27" s="25"/>
      <c r="RGA27" s="25"/>
      <c r="RGB27" s="25"/>
      <c r="RGC27" s="25"/>
      <c r="RGD27" s="25"/>
      <c r="RGE27" s="25"/>
      <c r="RGF27" s="25"/>
      <c r="RGG27" s="25"/>
      <c r="RGH27" s="25"/>
      <c r="RGI27" s="25"/>
      <c r="RGJ27" s="25"/>
      <c r="RGK27" s="25"/>
      <c r="RGL27" s="25"/>
      <c r="RGM27" s="25"/>
      <c r="RGN27" s="25"/>
      <c r="RGO27" s="25"/>
      <c r="RGP27" s="25"/>
      <c r="RGQ27" s="25"/>
      <c r="RGR27" s="25"/>
      <c r="RGS27" s="25"/>
      <c r="RGT27" s="25"/>
      <c r="RGU27" s="25"/>
      <c r="RGV27" s="25"/>
      <c r="RGW27" s="25"/>
      <c r="RGX27" s="25"/>
      <c r="RGY27" s="25"/>
      <c r="RGZ27" s="25"/>
      <c r="RHA27" s="25"/>
      <c r="RHB27" s="25"/>
      <c r="RHC27" s="25"/>
      <c r="RHD27" s="25"/>
      <c r="RHE27" s="25"/>
      <c r="RHF27" s="25"/>
      <c r="RHG27" s="25"/>
      <c r="RHH27" s="25"/>
      <c r="RHI27" s="25"/>
      <c r="RHJ27" s="25"/>
      <c r="RHK27" s="25"/>
      <c r="RHL27" s="25"/>
      <c r="RHM27" s="25"/>
      <c r="RHN27" s="25"/>
      <c r="RHO27" s="25"/>
      <c r="RHP27" s="25"/>
      <c r="RHQ27" s="25"/>
      <c r="RHR27" s="25"/>
      <c r="RHS27" s="25"/>
      <c r="RHT27" s="25"/>
      <c r="RHU27" s="25"/>
      <c r="RHV27" s="25"/>
      <c r="RHW27" s="25"/>
      <c r="RHX27" s="25"/>
      <c r="RHY27" s="25"/>
      <c r="RHZ27" s="25"/>
      <c r="RIA27" s="25"/>
      <c r="RIB27" s="25"/>
      <c r="RIC27" s="25"/>
      <c r="RID27" s="25"/>
      <c r="RIE27" s="25"/>
      <c r="RIF27" s="25"/>
      <c r="RIG27" s="25"/>
      <c r="RIH27" s="25"/>
      <c r="RII27" s="25"/>
      <c r="RIJ27" s="25"/>
      <c r="RIK27" s="25"/>
      <c r="RIL27" s="25"/>
      <c r="RIM27" s="25"/>
      <c r="RIN27" s="25"/>
      <c r="RIO27" s="25"/>
      <c r="RIP27" s="25"/>
      <c r="RIQ27" s="25"/>
      <c r="RIR27" s="25"/>
      <c r="RIS27" s="25"/>
      <c r="RIT27" s="25"/>
      <c r="RIU27" s="25"/>
      <c r="RIV27" s="25"/>
      <c r="RIW27" s="25"/>
      <c r="RIX27" s="25"/>
      <c r="RIY27" s="25"/>
      <c r="RIZ27" s="25"/>
      <c r="RJA27" s="25"/>
      <c r="RJB27" s="25"/>
      <c r="RJC27" s="25"/>
      <c r="RJD27" s="25"/>
      <c r="RJE27" s="25"/>
      <c r="RJF27" s="25"/>
      <c r="RJG27" s="25"/>
      <c r="RJH27" s="25"/>
      <c r="RJI27" s="25"/>
      <c r="RJJ27" s="25"/>
      <c r="RJK27" s="25"/>
      <c r="RJL27" s="25"/>
      <c r="RJM27" s="25"/>
      <c r="RJN27" s="25"/>
      <c r="RJO27" s="25"/>
      <c r="RJP27" s="25"/>
      <c r="RJQ27" s="25"/>
      <c r="RJR27" s="25"/>
      <c r="RJS27" s="25"/>
      <c r="RJT27" s="25"/>
      <c r="RJU27" s="25"/>
      <c r="RJV27" s="25"/>
      <c r="RJW27" s="25"/>
      <c r="RJX27" s="25"/>
      <c r="RJY27" s="25"/>
      <c r="RJZ27" s="25"/>
      <c r="RKA27" s="25"/>
      <c r="RKB27" s="25"/>
      <c r="RKC27" s="25"/>
      <c r="RKD27" s="25"/>
      <c r="RKE27" s="25"/>
      <c r="RKF27" s="25"/>
      <c r="RKG27" s="25"/>
      <c r="RKH27" s="25"/>
      <c r="RKI27" s="25"/>
      <c r="RKJ27" s="25"/>
      <c r="RKK27" s="25"/>
      <c r="RKL27" s="25"/>
      <c r="RKM27" s="25"/>
      <c r="RKN27" s="25"/>
      <c r="RKO27" s="25"/>
      <c r="RKP27" s="25"/>
      <c r="RKQ27" s="25"/>
      <c r="RKR27" s="25"/>
      <c r="RKS27" s="25"/>
      <c r="RKT27" s="25"/>
      <c r="RKU27" s="25"/>
      <c r="RKV27" s="25"/>
      <c r="RKW27" s="25"/>
      <c r="RKX27" s="25"/>
      <c r="RKY27" s="25"/>
      <c r="RKZ27" s="25"/>
      <c r="RLA27" s="25"/>
      <c r="RLB27" s="25"/>
      <c r="RLC27" s="25"/>
      <c r="RLD27" s="25"/>
      <c r="RLE27" s="25"/>
      <c r="RLF27" s="25"/>
      <c r="RLG27" s="25"/>
      <c r="RLH27" s="25"/>
      <c r="RLI27" s="25"/>
      <c r="RLJ27" s="25"/>
      <c r="RLK27" s="25"/>
      <c r="RLL27" s="25"/>
      <c r="RLM27" s="25"/>
      <c r="RLN27" s="25"/>
      <c r="RLO27" s="25"/>
      <c r="RLP27" s="25"/>
      <c r="RLQ27" s="25"/>
      <c r="RLR27" s="25"/>
      <c r="RLS27" s="25"/>
      <c r="RLT27" s="25"/>
      <c r="RLU27" s="25"/>
      <c r="RLV27" s="25"/>
      <c r="RLW27" s="25"/>
      <c r="RLX27" s="25"/>
      <c r="RLY27" s="25"/>
      <c r="RLZ27" s="25"/>
      <c r="RMA27" s="25"/>
      <c r="RMB27" s="25"/>
      <c r="RMC27" s="25"/>
      <c r="RMD27" s="25"/>
      <c r="RME27" s="25"/>
      <c r="RMF27" s="25"/>
      <c r="RMG27" s="25"/>
      <c r="RMH27" s="25"/>
      <c r="RMI27" s="25"/>
      <c r="RMJ27" s="25"/>
      <c r="RMK27" s="25"/>
      <c r="RML27" s="25"/>
      <c r="RMM27" s="25"/>
      <c r="RMN27" s="25"/>
      <c r="RMO27" s="25"/>
      <c r="RMP27" s="25"/>
      <c r="RMQ27" s="25"/>
      <c r="RMR27" s="25"/>
      <c r="RMS27" s="25"/>
      <c r="RMT27" s="25"/>
      <c r="RMU27" s="25"/>
      <c r="RMV27" s="25"/>
      <c r="RMW27" s="25"/>
      <c r="RMX27" s="25"/>
      <c r="RMY27" s="25"/>
      <c r="RMZ27" s="25"/>
      <c r="RNA27" s="25"/>
      <c r="RNB27" s="25"/>
      <c r="RNC27" s="25"/>
      <c r="RND27" s="25"/>
      <c r="RNE27" s="25"/>
      <c r="RNF27" s="25"/>
      <c r="RNG27" s="25"/>
      <c r="RNH27" s="25"/>
      <c r="RNI27" s="25"/>
      <c r="RNJ27" s="25"/>
      <c r="RNK27" s="25"/>
      <c r="RNL27" s="25"/>
      <c r="RNM27" s="25"/>
      <c r="RNN27" s="25"/>
      <c r="RNO27" s="25"/>
      <c r="RNP27" s="25"/>
      <c r="RNQ27" s="25"/>
      <c r="RNR27" s="25"/>
      <c r="RNS27" s="25"/>
      <c r="RNT27" s="25"/>
      <c r="RNU27" s="25"/>
      <c r="RNV27" s="25"/>
      <c r="RNW27" s="25"/>
      <c r="RNX27" s="25"/>
      <c r="RNY27" s="25"/>
      <c r="RNZ27" s="25"/>
      <c r="ROA27" s="25"/>
      <c r="ROB27" s="25"/>
      <c r="ROC27" s="25"/>
      <c r="ROD27" s="25"/>
      <c r="ROE27" s="25"/>
      <c r="ROF27" s="25"/>
      <c r="ROG27" s="25"/>
      <c r="ROH27" s="25"/>
      <c r="ROI27" s="25"/>
      <c r="ROJ27" s="25"/>
      <c r="ROK27" s="25"/>
      <c r="ROL27" s="25"/>
      <c r="ROM27" s="25"/>
      <c r="RON27" s="25"/>
      <c r="ROO27" s="25"/>
      <c r="ROP27" s="25"/>
      <c r="ROQ27" s="25"/>
      <c r="ROR27" s="25"/>
      <c r="ROS27" s="25"/>
      <c r="ROT27" s="25"/>
      <c r="ROU27" s="25"/>
      <c r="ROV27" s="25"/>
      <c r="ROW27" s="25"/>
      <c r="ROX27" s="25"/>
      <c r="ROY27" s="25"/>
      <c r="ROZ27" s="25"/>
      <c r="RPA27" s="25"/>
      <c r="RPB27" s="25"/>
      <c r="RPC27" s="25"/>
      <c r="RPD27" s="25"/>
      <c r="RPE27" s="25"/>
      <c r="RPF27" s="25"/>
      <c r="RPG27" s="25"/>
      <c r="RPH27" s="25"/>
      <c r="RPI27" s="25"/>
      <c r="RPJ27" s="25"/>
      <c r="RPK27" s="25"/>
      <c r="RPL27" s="25"/>
      <c r="RPM27" s="25"/>
      <c r="RPN27" s="25"/>
      <c r="RPO27" s="25"/>
      <c r="RPP27" s="25"/>
      <c r="RPQ27" s="25"/>
      <c r="RPR27" s="25"/>
      <c r="RPS27" s="25"/>
      <c r="RPT27" s="25"/>
      <c r="RPU27" s="25"/>
      <c r="RPV27" s="25"/>
      <c r="RPW27" s="25"/>
      <c r="RPX27" s="25"/>
      <c r="RPY27" s="25"/>
      <c r="RPZ27" s="25"/>
      <c r="RQA27" s="25"/>
      <c r="RQB27" s="25"/>
      <c r="RQC27" s="25"/>
      <c r="RQD27" s="25"/>
      <c r="RQE27" s="25"/>
      <c r="RQF27" s="25"/>
      <c r="RQG27" s="25"/>
      <c r="RQH27" s="25"/>
      <c r="RQI27" s="25"/>
      <c r="RQJ27" s="25"/>
      <c r="RQK27" s="25"/>
      <c r="RQL27" s="25"/>
      <c r="RQM27" s="25"/>
      <c r="RQN27" s="25"/>
      <c r="RQO27" s="25"/>
      <c r="RQP27" s="25"/>
      <c r="RQQ27" s="25"/>
      <c r="RQR27" s="25"/>
      <c r="RQS27" s="25"/>
      <c r="RQT27" s="25"/>
      <c r="RQU27" s="25"/>
      <c r="RQV27" s="25"/>
      <c r="RQW27" s="25"/>
      <c r="RQX27" s="25"/>
      <c r="RQY27" s="25"/>
      <c r="RQZ27" s="25"/>
      <c r="RRA27" s="25"/>
      <c r="RRB27" s="25"/>
      <c r="RRC27" s="25"/>
      <c r="RRD27" s="25"/>
      <c r="RRE27" s="25"/>
      <c r="RRF27" s="25"/>
      <c r="RRG27" s="25"/>
      <c r="RRH27" s="25"/>
      <c r="RRI27" s="25"/>
      <c r="RRJ27" s="25"/>
      <c r="RRK27" s="25"/>
      <c r="RRL27" s="25"/>
      <c r="RRM27" s="25"/>
      <c r="RRN27" s="25"/>
      <c r="RRO27" s="25"/>
      <c r="RRP27" s="25"/>
      <c r="RRQ27" s="25"/>
      <c r="RRR27" s="25"/>
      <c r="RRS27" s="25"/>
      <c r="RRT27" s="25"/>
      <c r="RRU27" s="25"/>
      <c r="RRV27" s="25"/>
      <c r="RRW27" s="25"/>
      <c r="RRX27" s="25"/>
      <c r="RRY27" s="25"/>
      <c r="RRZ27" s="25"/>
      <c r="RSA27" s="25"/>
      <c r="RSB27" s="25"/>
      <c r="RSC27" s="25"/>
      <c r="RSD27" s="25"/>
      <c r="RSE27" s="25"/>
      <c r="RSF27" s="25"/>
      <c r="RSG27" s="25"/>
      <c r="RSH27" s="25"/>
      <c r="RSI27" s="25"/>
      <c r="RSJ27" s="25"/>
      <c r="RSK27" s="25"/>
      <c r="RSL27" s="25"/>
      <c r="RSM27" s="25"/>
      <c r="RSN27" s="25"/>
      <c r="RSO27" s="25"/>
      <c r="RSP27" s="25"/>
      <c r="RSQ27" s="25"/>
      <c r="RSR27" s="25"/>
      <c r="RSS27" s="25"/>
      <c r="RST27" s="25"/>
      <c r="RSU27" s="25"/>
      <c r="RSV27" s="25"/>
      <c r="RSW27" s="25"/>
      <c r="RSX27" s="25"/>
      <c r="RSY27" s="25"/>
      <c r="RSZ27" s="25"/>
      <c r="RTA27" s="25"/>
      <c r="RTB27" s="25"/>
      <c r="RTC27" s="25"/>
      <c r="RTD27" s="25"/>
      <c r="RTE27" s="25"/>
      <c r="RTF27" s="25"/>
      <c r="RTG27" s="25"/>
      <c r="RTH27" s="25"/>
      <c r="RTI27" s="25"/>
      <c r="RTJ27" s="25"/>
      <c r="RTK27" s="25"/>
      <c r="RTL27" s="25"/>
      <c r="RTM27" s="25"/>
      <c r="RTN27" s="25"/>
      <c r="RTO27" s="25"/>
      <c r="RTP27" s="25"/>
      <c r="RTQ27" s="25"/>
      <c r="RTR27" s="25"/>
      <c r="RTS27" s="25"/>
      <c r="RTT27" s="25"/>
      <c r="RTU27" s="25"/>
      <c r="RTV27" s="25"/>
      <c r="RTW27" s="25"/>
      <c r="RTX27" s="25"/>
      <c r="RTY27" s="25"/>
      <c r="RTZ27" s="25"/>
      <c r="RUA27" s="25"/>
      <c r="RUB27" s="25"/>
      <c r="RUC27" s="25"/>
      <c r="RUD27" s="25"/>
      <c r="RUE27" s="25"/>
      <c r="RUF27" s="25"/>
      <c r="RUG27" s="25"/>
      <c r="RUH27" s="25"/>
      <c r="RUI27" s="25"/>
      <c r="RUJ27" s="25"/>
      <c r="RUK27" s="25"/>
      <c r="RUL27" s="25"/>
      <c r="RUM27" s="25"/>
      <c r="RUN27" s="25"/>
      <c r="RUO27" s="25"/>
      <c r="RUP27" s="25"/>
      <c r="RUQ27" s="25"/>
      <c r="RUR27" s="25"/>
      <c r="RUS27" s="25"/>
      <c r="RUT27" s="25"/>
      <c r="RUU27" s="25"/>
      <c r="RUV27" s="25"/>
      <c r="RUW27" s="25"/>
      <c r="RUX27" s="25"/>
      <c r="RUY27" s="25"/>
      <c r="RUZ27" s="25"/>
      <c r="RVA27" s="25"/>
      <c r="RVB27" s="25"/>
      <c r="RVC27" s="25"/>
      <c r="RVD27" s="25"/>
      <c r="RVE27" s="25"/>
      <c r="RVF27" s="25"/>
      <c r="RVG27" s="25"/>
      <c r="RVH27" s="25"/>
      <c r="RVI27" s="25"/>
      <c r="RVJ27" s="25"/>
      <c r="RVK27" s="25"/>
      <c r="RVL27" s="25"/>
      <c r="RVM27" s="25"/>
      <c r="RVN27" s="25"/>
      <c r="RVO27" s="25"/>
      <c r="RVP27" s="25"/>
      <c r="RVQ27" s="25"/>
      <c r="RVR27" s="25"/>
      <c r="RVS27" s="25"/>
      <c r="RVT27" s="25"/>
      <c r="RVU27" s="25"/>
      <c r="RVV27" s="25"/>
      <c r="RVW27" s="25"/>
      <c r="RVX27" s="25"/>
      <c r="RVY27" s="25"/>
      <c r="RVZ27" s="25"/>
      <c r="RWA27" s="25"/>
      <c r="RWB27" s="25"/>
      <c r="RWC27" s="25"/>
      <c r="RWD27" s="25"/>
      <c r="RWE27" s="25"/>
      <c r="RWF27" s="25"/>
      <c r="RWG27" s="25"/>
      <c r="RWH27" s="25"/>
      <c r="RWI27" s="25"/>
      <c r="RWJ27" s="25"/>
      <c r="RWK27" s="25"/>
      <c r="RWL27" s="25"/>
      <c r="RWM27" s="25"/>
      <c r="RWN27" s="25"/>
      <c r="RWO27" s="25"/>
      <c r="RWP27" s="25"/>
      <c r="RWQ27" s="25"/>
      <c r="RWR27" s="25"/>
      <c r="RWS27" s="25"/>
      <c r="RWT27" s="25"/>
      <c r="RWU27" s="25"/>
      <c r="RWV27" s="25"/>
      <c r="RWW27" s="25"/>
      <c r="RWX27" s="25"/>
      <c r="RWY27" s="25"/>
      <c r="RWZ27" s="25"/>
      <c r="RXA27" s="25"/>
      <c r="RXB27" s="25"/>
      <c r="RXC27" s="25"/>
      <c r="RXD27" s="25"/>
      <c r="RXE27" s="25"/>
      <c r="RXF27" s="25"/>
      <c r="RXG27" s="25"/>
      <c r="RXH27" s="25"/>
      <c r="RXI27" s="25"/>
      <c r="RXJ27" s="25"/>
      <c r="RXK27" s="25"/>
      <c r="RXL27" s="25"/>
      <c r="RXM27" s="25"/>
      <c r="RXN27" s="25"/>
      <c r="RXO27" s="25"/>
      <c r="RXP27" s="25"/>
      <c r="RXQ27" s="25"/>
      <c r="RXR27" s="25"/>
      <c r="RXS27" s="25"/>
      <c r="RXT27" s="25"/>
      <c r="RXU27" s="25"/>
      <c r="RXV27" s="25"/>
      <c r="RXW27" s="25"/>
      <c r="RXX27" s="25"/>
      <c r="RXY27" s="25"/>
      <c r="RXZ27" s="25"/>
      <c r="RYA27" s="25"/>
      <c r="RYB27" s="25"/>
      <c r="RYC27" s="25"/>
      <c r="RYD27" s="25"/>
      <c r="RYE27" s="25"/>
      <c r="RYF27" s="25"/>
      <c r="RYG27" s="25"/>
      <c r="RYH27" s="25"/>
      <c r="RYI27" s="25"/>
      <c r="RYJ27" s="25"/>
      <c r="RYK27" s="25"/>
      <c r="RYL27" s="25"/>
      <c r="RYM27" s="25"/>
      <c r="RYN27" s="25"/>
      <c r="RYO27" s="25"/>
      <c r="RYP27" s="25"/>
      <c r="RYQ27" s="25"/>
      <c r="RYR27" s="25"/>
      <c r="RYS27" s="25"/>
      <c r="RYT27" s="25"/>
      <c r="RYU27" s="25"/>
      <c r="RYV27" s="25"/>
      <c r="RYW27" s="25"/>
      <c r="RYX27" s="25"/>
      <c r="RYY27" s="25"/>
      <c r="RYZ27" s="25"/>
      <c r="RZA27" s="25"/>
      <c r="RZB27" s="25"/>
      <c r="RZC27" s="25"/>
      <c r="RZD27" s="25"/>
      <c r="RZE27" s="25"/>
      <c r="RZF27" s="25"/>
      <c r="RZG27" s="25"/>
      <c r="RZH27" s="25"/>
      <c r="RZI27" s="25"/>
      <c r="RZJ27" s="25"/>
      <c r="RZK27" s="25"/>
      <c r="RZL27" s="25"/>
      <c r="RZM27" s="25"/>
      <c r="RZN27" s="25"/>
      <c r="RZO27" s="25"/>
      <c r="RZP27" s="25"/>
      <c r="RZQ27" s="25"/>
      <c r="RZR27" s="25"/>
      <c r="RZS27" s="25"/>
      <c r="RZT27" s="25"/>
      <c r="RZU27" s="25"/>
      <c r="RZV27" s="25"/>
      <c r="RZW27" s="25"/>
      <c r="RZX27" s="25"/>
      <c r="RZY27" s="25"/>
      <c r="RZZ27" s="25"/>
      <c r="SAA27" s="25"/>
      <c r="SAB27" s="25"/>
      <c r="SAC27" s="25"/>
      <c r="SAD27" s="25"/>
      <c r="SAE27" s="25"/>
      <c r="SAF27" s="25"/>
      <c r="SAG27" s="25"/>
      <c r="SAH27" s="25"/>
      <c r="SAI27" s="25"/>
      <c r="SAJ27" s="25"/>
      <c r="SAK27" s="25"/>
      <c r="SAL27" s="25"/>
      <c r="SAM27" s="25"/>
      <c r="SAN27" s="25"/>
      <c r="SAO27" s="25"/>
      <c r="SAP27" s="25"/>
      <c r="SAQ27" s="25"/>
      <c r="SAR27" s="25"/>
      <c r="SAS27" s="25"/>
      <c r="SAT27" s="25"/>
      <c r="SAU27" s="25"/>
      <c r="SAV27" s="25"/>
      <c r="SAW27" s="25"/>
      <c r="SAX27" s="25"/>
      <c r="SAY27" s="25"/>
      <c r="SAZ27" s="25"/>
      <c r="SBA27" s="25"/>
      <c r="SBB27" s="25"/>
      <c r="SBC27" s="25"/>
      <c r="SBD27" s="25"/>
      <c r="SBE27" s="25"/>
      <c r="SBF27" s="25"/>
      <c r="SBG27" s="25"/>
      <c r="SBH27" s="25"/>
      <c r="SBI27" s="25"/>
      <c r="SBJ27" s="25"/>
      <c r="SBK27" s="25"/>
      <c r="SBL27" s="25"/>
      <c r="SBM27" s="25"/>
      <c r="SBN27" s="25"/>
      <c r="SBO27" s="25"/>
      <c r="SBP27" s="25"/>
      <c r="SBQ27" s="25"/>
      <c r="SBR27" s="25"/>
      <c r="SBS27" s="25"/>
      <c r="SBT27" s="25"/>
      <c r="SBU27" s="25"/>
      <c r="SBV27" s="25"/>
      <c r="SBW27" s="25"/>
      <c r="SBX27" s="25"/>
      <c r="SBY27" s="25"/>
      <c r="SBZ27" s="25"/>
      <c r="SCA27" s="25"/>
      <c r="SCB27" s="25"/>
      <c r="SCC27" s="25"/>
      <c r="SCD27" s="25"/>
      <c r="SCE27" s="25"/>
      <c r="SCF27" s="25"/>
      <c r="SCG27" s="25"/>
      <c r="SCH27" s="25"/>
      <c r="SCI27" s="25"/>
      <c r="SCJ27" s="25"/>
      <c r="SCK27" s="25"/>
      <c r="SCL27" s="25"/>
      <c r="SCM27" s="25"/>
      <c r="SCN27" s="25"/>
      <c r="SCO27" s="25"/>
      <c r="SCP27" s="25"/>
      <c r="SCQ27" s="25"/>
      <c r="SCR27" s="25"/>
      <c r="SCS27" s="25"/>
      <c r="SCT27" s="25"/>
      <c r="SCU27" s="25"/>
      <c r="SCV27" s="25"/>
      <c r="SCW27" s="25"/>
      <c r="SCX27" s="25"/>
      <c r="SCY27" s="25"/>
      <c r="SCZ27" s="25"/>
      <c r="SDA27" s="25"/>
      <c r="SDB27" s="25"/>
      <c r="SDC27" s="25"/>
      <c r="SDD27" s="25"/>
      <c r="SDE27" s="25"/>
      <c r="SDF27" s="25"/>
      <c r="SDG27" s="25"/>
      <c r="SDH27" s="25"/>
      <c r="SDI27" s="25"/>
      <c r="SDJ27" s="25"/>
      <c r="SDK27" s="25"/>
      <c r="SDL27" s="25"/>
      <c r="SDM27" s="25"/>
      <c r="SDN27" s="25"/>
      <c r="SDO27" s="25"/>
      <c r="SDP27" s="25"/>
      <c r="SDQ27" s="25"/>
      <c r="SDR27" s="25"/>
      <c r="SDS27" s="25"/>
      <c r="SDT27" s="25"/>
      <c r="SDU27" s="25"/>
      <c r="SDV27" s="25"/>
      <c r="SDW27" s="25"/>
      <c r="SDX27" s="25"/>
      <c r="SDY27" s="25"/>
      <c r="SDZ27" s="25"/>
      <c r="SEA27" s="25"/>
      <c r="SEB27" s="25"/>
      <c r="SEC27" s="25"/>
      <c r="SED27" s="25"/>
      <c r="SEE27" s="25"/>
      <c r="SEF27" s="25"/>
      <c r="SEG27" s="25"/>
      <c r="SEH27" s="25"/>
      <c r="SEI27" s="25"/>
      <c r="SEJ27" s="25"/>
      <c r="SEK27" s="25"/>
      <c r="SEL27" s="25"/>
      <c r="SEM27" s="25"/>
      <c r="SEN27" s="25"/>
      <c r="SEO27" s="25"/>
      <c r="SEP27" s="25"/>
      <c r="SEQ27" s="25"/>
      <c r="SER27" s="25"/>
      <c r="SES27" s="25"/>
      <c r="SET27" s="25"/>
      <c r="SEU27" s="25"/>
      <c r="SEV27" s="25"/>
      <c r="SEW27" s="25"/>
      <c r="SEX27" s="25"/>
      <c r="SEY27" s="25"/>
      <c r="SEZ27" s="25"/>
      <c r="SFA27" s="25"/>
      <c r="SFB27" s="25"/>
      <c r="SFC27" s="25"/>
      <c r="SFD27" s="25"/>
      <c r="SFE27" s="25"/>
      <c r="SFF27" s="25"/>
      <c r="SFG27" s="25"/>
      <c r="SFH27" s="25"/>
      <c r="SFI27" s="25"/>
      <c r="SFJ27" s="25"/>
      <c r="SFK27" s="25"/>
      <c r="SFL27" s="25"/>
      <c r="SFM27" s="25"/>
      <c r="SFN27" s="25"/>
      <c r="SFO27" s="25"/>
      <c r="SFP27" s="25"/>
      <c r="SFQ27" s="25"/>
      <c r="SFR27" s="25"/>
      <c r="SFS27" s="25"/>
      <c r="SFT27" s="25"/>
      <c r="SFU27" s="25"/>
      <c r="SFV27" s="25"/>
      <c r="SFW27" s="25"/>
      <c r="SFX27" s="25"/>
      <c r="SFY27" s="25"/>
      <c r="SFZ27" s="25"/>
      <c r="SGA27" s="25"/>
      <c r="SGB27" s="25"/>
      <c r="SGC27" s="25"/>
      <c r="SGD27" s="25"/>
      <c r="SGE27" s="25"/>
      <c r="SGF27" s="25"/>
      <c r="SGG27" s="25"/>
      <c r="SGH27" s="25"/>
      <c r="SGI27" s="25"/>
      <c r="SGJ27" s="25"/>
      <c r="SGK27" s="25"/>
      <c r="SGL27" s="25"/>
      <c r="SGM27" s="25"/>
      <c r="SGN27" s="25"/>
      <c r="SGO27" s="25"/>
      <c r="SGP27" s="25"/>
      <c r="SGQ27" s="25"/>
      <c r="SGR27" s="25"/>
      <c r="SGS27" s="25"/>
      <c r="SGT27" s="25"/>
      <c r="SGU27" s="25"/>
      <c r="SGV27" s="25"/>
      <c r="SGW27" s="25"/>
      <c r="SGX27" s="25"/>
      <c r="SGY27" s="25"/>
      <c r="SGZ27" s="25"/>
      <c r="SHA27" s="25"/>
      <c r="SHB27" s="25"/>
      <c r="SHC27" s="25"/>
      <c r="SHD27" s="25"/>
      <c r="SHE27" s="25"/>
      <c r="SHF27" s="25"/>
      <c r="SHG27" s="25"/>
      <c r="SHH27" s="25"/>
      <c r="SHI27" s="25"/>
      <c r="SHJ27" s="25"/>
      <c r="SHK27" s="25"/>
      <c r="SHL27" s="25"/>
      <c r="SHM27" s="25"/>
      <c r="SHN27" s="25"/>
      <c r="SHO27" s="25"/>
      <c r="SHP27" s="25"/>
      <c r="SHQ27" s="25"/>
      <c r="SHR27" s="25"/>
      <c r="SHS27" s="25"/>
      <c r="SHT27" s="25"/>
      <c r="SHU27" s="25"/>
      <c r="SHV27" s="25"/>
      <c r="SHW27" s="25"/>
      <c r="SHX27" s="25"/>
      <c r="SHY27" s="25"/>
      <c r="SHZ27" s="25"/>
      <c r="SIA27" s="25"/>
      <c r="SIB27" s="25"/>
      <c r="SIC27" s="25"/>
      <c r="SID27" s="25"/>
      <c r="SIE27" s="25"/>
      <c r="SIF27" s="25"/>
      <c r="SIG27" s="25"/>
      <c r="SIH27" s="25"/>
      <c r="SII27" s="25"/>
      <c r="SIJ27" s="25"/>
      <c r="SIK27" s="25"/>
      <c r="SIL27" s="25"/>
      <c r="SIM27" s="25"/>
      <c r="SIN27" s="25"/>
      <c r="SIO27" s="25"/>
      <c r="SIP27" s="25"/>
      <c r="SIQ27" s="25"/>
      <c r="SIR27" s="25"/>
      <c r="SIS27" s="25"/>
      <c r="SIT27" s="25"/>
      <c r="SIU27" s="25"/>
      <c r="SIV27" s="25"/>
      <c r="SIW27" s="25"/>
      <c r="SIX27" s="25"/>
      <c r="SIY27" s="25"/>
      <c r="SIZ27" s="25"/>
      <c r="SJA27" s="25"/>
      <c r="SJB27" s="25"/>
      <c r="SJC27" s="25"/>
      <c r="SJD27" s="25"/>
      <c r="SJE27" s="25"/>
      <c r="SJF27" s="25"/>
      <c r="SJG27" s="25"/>
      <c r="SJH27" s="25"/>
      <c r="SJI27" s="25"/>
      <c r="SJJ27" s="25"/>
      <c r="SJK27" s="25"/>
      <c r="SJL27" s="25"/>
      <c r="SJM27" s="25"/>
      <c r="SJN27" s="25"/>
      <c r="SJO27" s="25"/>
      <c r="SJP27" s="25"/>
      <c r="SJQ27" s="25"/>
      <c r="SJR27" s="25"/>
      <c r="SJS27" s="25"/>
      <c r="SJT27" s="25"/>
      <c r="SJU27" s="25"/>
      <c r="SJV27" s="25"/>
      <c r="SJW27" s="25"/>
      <c r="SJX27" s="25"/>
      <c r="SJY27" s="25"/>
      <c r="SJZ27" s="25"/>
      <c r="SKA27" s="25"/>
      <c r="SKB27" s="25"/>
      <c r="SKC27" s="25"/>
      <c r="SKD27" s="25"/>
      <c r="SKE27" s="25"/>
      <c r="SKF27" s="25"/>
      <c r="SKG27" s="25"/>
      <c r="SKH27" s="25"/>
      <c r="SKI27" s="25"/>
      <c r="SKJ27" s="25"/>
      <c r="SKK27" s="25"/>
      <c r="SKL27" s="25"/>
      <c r="SKM27" s="25"/>
      <c r="SKN27" s="25"/>
      <c r="SKO27" s="25"/>
      <c r="SKP27" s="25"/>
      <c r="SKQ27" s="25"/>
      <c r="SKR27" s="25"/>
      <c r="SKS27" s="25"/>
      <c r="SKT27" s="25"/>
      <c r="SKU27" s="25"/>
      <c r="SKV27" s="25"/>
      <c r="SKW27" s="25"/>
      <c r="SKX27" s="25"/>
      <c r="SKY27" s="25"/>
      <c r="SKZ27" s="25"/>
      <c r="SLA27" s="25"/>
      <c r="SLB27" s="25"/>
      <c r="SLC27" s="25"/>
      <c r="SLD27" s="25"/>
      <c r="SLE27" s="25"/>
      <c r="SLF27" s="25"/>
      <c r="SLG27" s="25"/>
      <c r="SLH27" s="25"/>
      <c r="SLI27" s="25"/>
      <c r="SLJ27" s="25"/>
      <c r="SLK27" s="25"/>
      <c r="SLL27" s="25"/>
      <c r="SLM27" s="25"/>
      <c r="SLN27" s="25"/>
      <c r="SLO27" s="25"/>
      <c r="SLP27" s="25"/>
      <c r="SLQ27" s="25"/>
      <c r="SLR27" s="25"/>
      <c r="SLS27" s="25"/>
      <c r="SLT27" s="25"/>
      <c r="SLU27" s="25"/>
      <c r="SLV27" s="25"/>
      <c r="SLW27" s="25"/>
      <c r="SLX27" s="25"/>
      <c r="SLY27" s="25"/>
      <c r="SLZ27" s="25"/>
      <c r="SMA27" s="25"/>
      <c r="SMB27" s="25"/>
      <c r="SMC27" s="25"/>
      <c r="SMD27" s="25"/>
      <c r="SME27" s="25"/>
      <c r="SMF27" s="25"/>
      <c r="SMG27" s="25"/>
      <c r="SMH27" s="25"/>
      <c r="SMI27" s="25"/>
      <c r="SMJ27" s="25"/>
      <c r="SMK27" s="25"/>
      <c r="SML27" s="25"/>
      <c r="SMM27" s="25"/>
      <c r="SMN27" s="25"/>
      <c r="SMO27" s="25"/>
      <c r="SMP27" s="25"/>
      <c r="SMQ27" s="25"/>
      <c r="SMR27" s="25"/>
      <c r="SMS27" s="25"/>
      <c r="SMT27" s="25"/>
      <c r="SMU27" s="25"/>
      <c r="SMV27" s="25"/>
      <c r="SMW27" s="25"/>
      <c r="SMX27" s="25"/>
      <c r="SMY27" s="25"/>
      <c r="SMZ27" s="25"/>
      <c r="SNA27" s="25"/>
      <c r="SNB27" s="25"/>
      <c r="SNC27" s="25"/>
      <c r="SND27" s="25"/>
      <c r="SNE27" s="25"/>
      <c r="SNF27" s="25"/>
      <c r="SNG27" s="25"/>
      <c r="SNH27" s="25"/>
      <c r="SNI27" s="25"/>
      <c r="SNJ27" s="25"/>
      <c r="SNK27" s="25"/>
      <c r="SNL27" s="25"/>
      <c r="SNM27" s="25"/>
      <c r="SNN27" s="25"/>
      <c r="SNO27" s="25"/>
      <c r="SNP27" s="25"/>
      <c r="SNQ27" s="25"/>
      <c r="SNR27" s="25"/>
      <c r="SNS27" s="25"/>
      <c r="SNT27" s="25"/>
      <c r="SNU27" s="25"/>
      <c r="SNV27" s="25"/>
      <c r="SNW27" s="25"/>
      <c r="SNX27" s="25"/>
      <c r="SNY27" s="25"/>
      <c r="SNZ27" s="25"/>
      <c r="SOA27" s="25"/>
      <c r="SOB27" s="25"/>
      <c r="SOC27" s="25"/>
      <c r="SOD27" s="25"/>
      <c r="SOE27" s="25"/>
      <c r="SOF27" s="25"/>
      <c r="SOG27" s="25"/>
      <c r="SOH27" s="25"/>
      <c r="SOI27" s="25"/>
      <c r="SOJ27" s="25"/>
      <c r="SOK27" s="25"/>
      <c r="SOL27" s="25"/>
      <c r="SOM27" s="25"/>
      <c r="SON27" s="25"/>
      <c r="SOO27" s="25"/>
      <c r="SOP27" s="25"/>
      <c r="SOQ27" s="25"/>
      <c r="SOR27" s="25"/>
      <c r="SOS27" s="25"/>
      <c r="SOT27" s="25"/>
      <c r="SOU27" s="25"/>
      <c r="SOV27" s="25"/>
      <c r="SOW27" s="25"/>
      <c r="SOX27" s="25"/>
      <c r="SOY27" s="25"/>
      <c r="SOZ27" s="25"/>
      <c r="SPA27" s="25"/>
      <c r="SPB27" s="25"/>
      <c r="SPC27" s="25"/>
      <c r="SPD27" s="25"/>
      <c r="SPE27" s="25"/>
      <c r="SPF27" s="25"/>
      <c r="SPG27" s="25"/>
      <c r="SPH27" s="25"/>
      <c r="SPI27" s="25"/>
      <c r="SPJ27" s="25"/>
      <c r="SPK27" s="25"/>
      <c r="SPL27" s="25"/>
      <c r="SPM27" s="25"/>
      <c r="SPN27" s="25"/>
      <c r="SPO27" s="25"/>
      <c r="SPP27" s="25"/>
      <c r="SPQ27" s="25"/>
      <c r="SPR27" s="25"/>
      <c r="SPS27" s="25"/>
      <c r="SPT27" s="25"/>
      <c r="SPU27" s="25"/>
      <c r="SPV27" s="25"/>
      <c r="SPW27" s="25"/>
      <c r="SPX27" s="25"/>
      <c r="SPY27" s="25"/>
      <c r="SPZ27" s="25"/>
      <c r="SQA27" s="25"/>
      <c r="SQB27" s="25"/>
      <c r="SQC27" s="25"/>
      <c r="SQD27" s="25"/>
      <c r="SQE27" s="25"/>
      <c r="SQF27" s="25"/>
      <c r="SQG27" s="25"/>
      <c r="SQH27" s="25"/>
      <c r="SQI27" s="25"/>
      <c r="SQJ27" s="25"/>
      <c r="SQK27" s="25"/>
      <c r="SQL27" s="25"/>
      <c r="SQM27" s="25"/>
      <c r="SQN27" s="25"/>
      <c r="SQO27" s="25"/>
      <c r="SQP27" s="25"/>
      <c r="SQQ27" s="25"/>
      <c r="SQR27" s="25"/>
      <c r="SQS27" s="25"/>
      <c r="SQT27" s="25"/>
      <c r="SQU27" s="25"/>
      <c r="SQV27" s="25"/>
      <c r="SQW27" s="25"/>
      <c r="SQX27" s="25"/>
      <c r="SQY27" s="25"/>
      <c r="SQZ27" s="25"/>
      <c r="SRA27" s="25"/>
      <c r="SRB27" s="25"/>
      <c r="SRC27" s="25"/>
      <c r="SRD27" s="25"/>
      <c r="SRE27" s="25"/>
      <c r="SRF27" s="25"/>
      <c r="SRG27" s="25"/>
      <c r="SRH27" s="25"/>
      <c r="SRI27" s="25"/>
      <c r="SRJ27" s="25"/>
      <c r="SRK27" s="25"/>
      <c r="SRL27" s="25"/>
      <c r="SRM27" s="25"/>
      <c r="SRN27" s="25"/>
      <c r="SRO27" s="25"/>
      <c r="SRP27" s="25"/>
      <c r="SRQ27" s="25"/>
      <c r="SRR27" s="25"/>
      <c r="SRS27" s="25"/>
      <c r="SRT27" s="25"/>
      <c r="SRU27" s="25"/>
      <c r="SRV27" s="25"/>
      <c r="SRW27" s="25"/>
      <c r="SRX27" s="25"/>
      <c r="SRY27" s="25"/>
      <c r="SRZ27" s="25"/>
      <c r="SSA27" s="25"/>
      <c r="SSB27" s="25"/>
      <c r="SSC27" s="25"/>
      <c r="SSD27" s="25"/>
      <c r="SSE27" s="25"/>
      <c r="SSF27" s="25"/>
      <c r="SSG27" s="25"/>
      <c r="SSH27" s="25"/>
      <c r="SSI27" s="25"/>
      <c r="SSJ27" s="25"/>
      <c r="SSK27" s="25"/>
      <c r="SSL27" s="25"/>
      <c r="SSM27" s="25"/>
      <c r="SSN27" s="25"/>
      <c r="SSO27" s="25"/>
      <c r="SSP27" s="25"/>
      <c r="SSQ27" s="25"/>
      <c r="SSR27" s="25"/>
      <c r="SSS27" s="25"/>
      <c r="SST27" s="25"/>
      <c r="SSU27" s="25"/>
      <c r="SSV27" s="25"/>
      <c r="SSW27" s="25"/>
      <c r="SSX27" s="25"/>
      <c r="SSY27" s="25"/>
      <c r="SSZ27" s="25"/>
      <c r="STA27" s="25"/>
      <c r="STB27" s="25"/>
      <c r="STC27" s="25"/>
      <c r="STD27" s="25"/>
      <c r="STE27" s="25"/>
      <c r="STF27" s="25"/>
      <c r="STG27" s="25"/>
      <c r="STH27" s="25"/>
      <c r="STI27" s="25"/>
      <c r="STJ27" s="25"/>
      <c r="STK27" s="25"/>
      <c r="STL27" s="25"/>
      <c r="STM27" s="25"/>
      <c r="STN27" s="25"/>
      <c r="STO27" s="25"/>
      <c r="STP27" s="25"/>
      <c r="STQ27" s="25"/>
      <c r="STR27" s="25"/>
      <c r="STS27" s="25"/>
      <c r="STT27" s="25"/>
      <c r="STU27" s="25"/>
      <c r="STV27" s="25"/>
      <c r="STW27" s="25"/>
      <c r="STX27" s="25"/>
      <c r="STY27" s="25"/>
      <c r="STZ27" s="25"/>
      <c r="SUA27" s="25"/>
      <c r="SUB27" s="25"/>
      <c r="SUC27" s="25"/>
      <c r="SUD27" s="25"/>
      <c r="SUE27" s="25"/>
      <c r="SUF27" s="25"/>
      <c r="SUG27" s="25"/>
      <c r="SUH27" s="25"/>
      <c r="SUI27" s="25"/>
      <c r="SUJ27" s="25"/>
      <c r="SUK27" s="25"/>
      <c r="SUL27" s="25"/>
      <c r="SUM27" s="25"/>
      <c r="SUN27" s="25"/>
      <c r="SUO27" s="25"/>
      <c r="SUP27" s="25"/>
      <c r="SUQ27" s="25"/>
      <c r="SUR27" s="25"/>
      <c r="SUS27" s="25"/>
      <c r="SUT27" s="25"/>
      <c r="SUU27" s="25"/>
      <c r="SUV27" s="25"/>
      <c r="SUW27" s="25"/>
      <c r="SUX27" s="25"/>
      <c r="SUY27" s="25"/>
      <c r="SUZ27" s="25"/>
      <c r="SVA27" s="25"/>
      <c r="SVB27" s="25"/>
      <c r="SVC27" s="25"/>
      <c r="SVD27" s="25"/>
      <c r="SVE27" s="25"/>
      <c r="SVF27" s="25"/>
      <c r="SVG27" s="25"/>
      <c r="SVH27" s="25"/>
      <c r="SVI27" s="25"/>
      <c r="SVJ27" s="25"/>
      <c r="SVK27" s="25"/>
      <c r="SVL27" s="25"/>
      <c r="SVM27" s="25"/>
      <c r="SVN27" s="25"/>
      <c r="SVO27" s="25"/>
      <c r="SVP27" s="25"/>
      <c r="SVQ27" s="25"/>
      <c r="SVR27" s="25"/>
      <c r="SVS27" s="25"/>
      <c r="SVT27" s="25"/>
      <c r="SVU27" s="25"/>
      <c r="SVV27" s="25"/>
      <c r="SVW27" s="25"/>
      <c r="SVX27" s="25"/>
      <c r="SVY27" s="25"/>
      <c r="SVZ27" s="25"/>
      <c r="SWA27" s="25"/>
      <c r="SWB27" s="25"/>
      <c r="SWC27" s="25"/>
      <c r="SWD27" s="25"/>
      <c r="SWE27" s="25"/>
      <c r="SWF27" s="25"/>
      <c r="SWG27" s="25"/>
      <c r="SWH27" s="25"/>
      <c r="SWI27" s="25"/>
      <c r="SWJ27" s="25"/>
      <c r="SWK27" s="25"/>
      <c r="SWL27" s="25"/>
      <c r="SWM27" s="25"/>
      <c r="SWN27" s="25"/>
      <c r="SWO27" s="25"/>
      <c r="SWP27" s="25"/>
      <c r="SWQ27" s="25"/>
      <c r="SWR27" s="25"/>
      <c r="SWS27" s="25"/>
      <c r="SWT27" s="25"/>
      <c r="SWU27" s="25"/>
      <c r="SWV27" s="25"/>
      <c r="SWW27" s="25"/>
      <c r="SWX27" s="25"/>
      <c r="SWY27" s="25"/>
      <c r="SWZ27" s="25"/>
      <c r="SXA27" s="25"/>
      <c r="SXB27" s="25"/>
      <c r="SXC27" s="25"/>
      <c r="SXD27" s="25"/>
      <c r="SXE27" s="25"/>
      <c r="SXF27" s="25"/>
      <c r="SXG27" s="25"/>
      <c r="SXH27" s="25"/>
      <c r="SXI27" s="25"/>
      <c r="SXJ27" s="25"/>
      <c r="SXK27" s="25"/>
      <c r="SXL27" s="25"/>
      <c r="SXM27" s="25"/>
      <c r="SXN27" s="25"/>
      <c r="SXO27" s="25"/>
      <c r="SXP27" s="25"/>
      <c r="SXQ27" s="25"/>
      <c r="SXR27" s="25"/>
      <c r="SXS27" s="25"/>
      <c r="SXT27" s="25"/>
      <c r="SXU27" s="25"/>
      <c r="SXV27" s="25"/>
      <c r="SXW27" s="25"/>
      <c r="SXX27" s="25"/>
      <c r="SXY27" s="25"/>
      <c r="SXZ27" s="25"/>
      <c r="SYA27" s="25"/>
      <c r="SYB27" s="25"/>
      <c r="SYC27" s="25"/>
      <c r="SYD27" s="25"/>
      <c r="SYE27" s="25"/>
      <c r="SYF27" s="25"/>
      <c r="SYG27" s="25"/>
      <c r="SYH27" s="25"/>
      <c r="SYI27" s="25"/>
      <c r="SYJ27" s="25"/>
      <c r="SYK27" s="25"/>
      <c r="SYL27" s="25"/>
      <c r="SYM27" s="25"/>
      <c r="SYN27" s="25"/>
      <c r="SYO27" s="25"/>
      <c r="SYP27" s="25"/>
      <c r="SYQ27" s="25"/>
      <c r="SYR27" s="25"/>
      <c r="SYS27" s="25"/>
      <c r="SYT27" s="25"/>
      <c r="SYU27" s="25"/>
      <c r="SYV27" s="25"/>
      <c r="SYW27" s="25"/>
      <c r="SYX27" s="25"/>
      <c r="SYY27" s="25"/>
      <c r="SYZ27" s="25"/>
      <c r="SZA27" s="25"/>
      <c r="SZB27" s="25"/>
      <c r="SZC27" s="25"/>
      <c r="SZD27" s="25"/>
      <c r="SZE27" s="25"/>
      <c r="SZF27" s="25"/>
      <c r="SZG27" s="25"/>
      <c r="SZH27" s="25"/>
      <c r="SZI27" s="25"/>
      <c r="SZJ27" s="25"/>
      <c r="SZK27" s="25"/>
      <c r="SZL27" s="25"/>
      <c r="SZM27" s="25"/>
      <c r="SZN27" s="25"/>
      <c r="SZO27" s="25"/>
      <c r="SZP27" s="25"/>
      <c r="SZQ27" s="25"/>
      <c r="SZR27" s="25"/>
      <c r="SZS27" s="25"/>
      <c r="SZT27" s="25"/>
      <c r="SZU27" s="25"/>
      <c r="SZV27" s="25"/>
      <c r="SZW27" s="25"/>
      <c r="SZX27" s="25"/>
      <c r="SZY27" s="25"/>
      <c r="SZZ27" s="25"/>
      <c r="TAA27" s="25"/>
      <c r="TAB27" s="25"/>
      <c r="TAC27" s="25"/>
      <c r="TAD27" s="25"/>
      <c r="TAE27" s="25"/>
      <c r="TAF27" s="25"/>
      <c r="TAG27" s="25"/>
      <c r="TAH27" s="25"/>
      <c r="TAI27" s="25"/>
      <c r="TAJ27" s="25"/>
      <c r="TAK27" s="25"/>
      <c r="TAL27" s="25"/>
      <c r="TAM27" s="25"/>
      <c r="TAN27" s="25"/>
      <c r="TAO27" s="25"/>
      <c r="TAP27" s="25"/>
      <c r="TAQ27" s="25"/>
      <c r="TAR27" s="25"/>
      <c r="TAS27" s="25"/>
      <c r="TAT27" s="25"/>
      <c r="TAU27" s="25"/>
      <c r="TAV27" s="25"/>
      <c r="TAW27" s="25"/>
      <c r="TAX27" s="25"/>
      <c r="TAY27" s="25"/>
      <c r="TAZ27" s="25"/>
      <c r="TBA27" s="25"/>
      <c r="TBB27" s="25"/>
      <c r="TBC27" s="25"/>
      <c r="TBD27" s="25"/>
      <c r="TBE27" s="25"/>
      <c r="TBF27" s="25"/>
      <c r="TBG27" s="25"/>
      <c r="TBH27" s="25"/>
      <c r="TBI27" s="25"/>
      <c r="TBJ27" s="25"/>
      <c r="TBK27" s="25"/>
      <c r="TBL27" s="25"/>
      <c r="TBM27" s="25"/>
      <c r="TBN27" s="25"/>
      <c r="TBO27" s="25"/>
      <c r="TBP27" s="25"/>
      <c r="TBQ27" s="25"/>
      <c r="TBR27" s="25"/>
      <c r="TBS27" s="25"/>
      <c r="TBT27" s="25"/>
      <c r="TBU27" s="25"/>
      <c r="TBV27" s="25"/>
      <c r="TBW27" s="25"/>
      <c r="TBX27" s="25"/>
      <c r="TBY27" s="25"/>
      <c r="TBZ27" s="25"/>
      <c r="TCA27" s="25"/>
      <c r="TCB27" s="25"/>
      <c r="TCC27" s="25"/>
      <c r="TCD27" s="25"/>
      <c r="TCE27" s="25"/>
      <c r="TCF27" s="25"/>
      <c r="TCG27" s="25"/>
      <c r="TCH27" s="25"/>
      <c r="TCI27" s="25"/>
      <c r="TCJ27" s="25"/>
      <c r="TCK27" s="25"/>
      <c r="TCL27" s="25"/>
      <c r="TCM27" s="25"/>
      <c r="TCN27" s="25"/>
      <c r="TCO27" s="25"/>
      <c r="TCP27" s="25"/>
      <c r="TCQ27" s="25"/>
      <c r="TCR27" s="25"/>
      <c r="TCS27" s="25"/>
      <c r="TCT27" s="25"/>
      <c r="TCU27" s="25"/>
      <c r="TCV27" s="25"/>
      <c r="TCW27" s="25"/>
      <c r="TCX27" s="25"/>
      <c r="TCY27" s="25"/>
      <c r="TCZ27" s="25"/>
      <c r="TDA27" s="25"/>
      <c r="TDB27" s="25"/>
      <c r="TDC27" s="25"/>
      <c r="TDD27" s="25"/>
      <c r="TDE27" s="25"/>
      <c r="TDF27" s="25"/>
      <c r="TDG27" s="25"/>
      <c r="TDH27" s="25"/>
      <c r="TDI27" s="25"/>
      <c r="TDJ27" s="25"/>
      <c r="TDK27" s="25"/>
      <c r="TDL27" s="25"/>
      <c r="TDM27" s="25"/>
      <c r="TDN27" s="25"/>
      <c r="TDO27" s="25"/>
      <c r="TDP27" s="25"/>
      <c r="TDQ27" s="25"/>
      <c r="TDR27" s="25"/>
      <c r="TDS27" s="25"/>
      <c r="TDT27" s="25"/>
      <c r="TDU27" s="25"/>
      <c r="TDV27" s="25"/>
      <c r="TDW27" s="25"/>
      <c r="TDX27" s="25"/>
      <c r="TDY27" s="25"/>
      <c r="TDZ27" s="25"/>
      <c r="TEA27" s="25"/>
      <c r="TEB27" s="25"/>
      <c r="TEC27" s="25"/>
      <c r="TED27" s="25"/>
      <c r="TEE27" s="25"/>
      <c r="TEF27" s="25"/>
      <c r="TEG27" s="25"/>
      <c r="TEH27" s="25"/>
      <c r="TEI27" s="25"/>
      <c r="TEJ27" s="25"/>
      <c r="TEK27" s="25"/>
      <c r="TEL27" s="25"/>
      <c r="TEM27" s="25"/>
      <c r="TEN27" s="25"/>
      <c r="TEO27" s="25"/>
      <c r="TEP27" s="25"/>
      <c r="TEQ27" s="25"/>
      <c r="TER27" s="25"/>
      <c r="TES27" s="25"/>
      <c r="TET27" s="25"/>
      <c r="TEU27" s="25"/>
      <c r="TEV27" s="25"/>
      <c r="TEW27" s="25"/>
      <c r="TEX27" s="25"/>
      <c r="TEY27" s="25"/>
      <c r="TEZ27" s="25"/>
      <c r="TFA27" s="25"/>
      <c r="TFB27" s="25"/>
      <c r="TFC27" s="25"/>
      <c r="TFD27" s="25"/>
      <c r="TFE27" s="25"/>
      <c r="TFF27" s="25"/>
      <c r="TFG27" s="25"/>
      <c r="TFH27" s="25"/>
      <c r="TFI27" s="25"/>
      <c r="TFJ27" s="25"/>
      <c r="TFK27" s="25"/>
      <c r="TFL27" s="25"/>
      <c r="TFM27" s="25"/>
      <c r="TFN27" s="25"/>
      <c r="TFO27" s="25"/>
      <c r="TFP27" s="25"/>
      <c r="TFQ27" s="25"/>
      <c r="TFR27" s="25"/>
      <c r="TFS27" s="25"/>
      <c r="TFT27" s="25"/>
      <c r="TFU27" s="25"/>
      <c r="TFV27" s="25"/>
      <c r="TFW27" s="25"/>
      <c r="TFX27" s="25"/>
      <c r="TFY27" s="25"/>
      <c r="TFZ27" s="25"/>
      <c r="TGA27" s="25"/>
      <c r="TGB27" s="25"/>
      <c r="TGC27" s="25"/>
      <c r="TGD27" s="25"/>
      <c r="TGE27" s="25"/>
      <c r="TGF27" s="25"/>
      <c r="TGG27" s="25"/>
      <c r="TGH27" s="25"/>
      <c r="TGI27" s="25"/>
      <c r="TGJ27" s="25"/>
      <c r="TGK27" s="25"/>
      <c r="TGL27" s="25"/>
      <c r="TGM27" s="25"/>
      <c r="TGN27" s="25"/>
      <c r="TGO27" s="25"/>
      <c r="TGP27" s="25"/>
      <c r="TGQ27" s="25"/>
      <c r="TGR27" s="25"/>
      <c r="TGS27" s="25"/>
      <c r="TGT27" s="25"/>
      <c r="TGU27" s="25"/>
      <c r="TGV27" s="25"/>
      <c r="TGW27" s="25"/>
      <c r="TGX27" s="25"/>
      <c r="TGY27" s="25"/>
      <c r="TGZ27" s="25"/>
      <c r="THA27" s="25"/>
      <c r="THB27" s="25"/>
      <c r="THC27" s="25"/>
      <c r="THD27" s="25"/>
      <c r="THE27" s="25"/>
      <c r="THF27" s="25"/>
      <c r="THG27" s="25"/>
      <c r="THH27" s="25"/>
      <c r="THI27" s="25"/>
      <c r="THJ27" s="25"/>
      <c r="THK27" s="25"/>
      <c r="THL27" s="25"/>
      <c r="THM27" s="25"/>
      <c r="THN27" s="25"/>
      <c r="THO27" s="25"/>
      <c r="THP27" s="25"/>
      <c r="THQ27" s="25"/>
      <c r="THR27" s="25"/>
      <c r="THS27" s="25"/>
      <c r="THT27" s="25"/>
      <c r="THU27" s="25"/>
      <c r="THV27" s="25"/>
      <c r="THW27" s="25"/>
      <c r="THX27" s="25"/>
      <c r="THY27" s="25"/>
      <c r="THZ27" s="25"/>
      <c r="TIA27" s="25"/>
      <c r="TIB27" s="25"/>
      <c r="TIC27" s="25"/>
      <c r="TID27" s="25"/>
      <c r="TIE27" s="25"/>
      <c r="TIF27" s="25"/>
      <c r="TIG27" s="25"/>
      <c r="TIH27" s="25"/>
      <c r="TII27" s="25"/>
      <c r="TIJ27" s="25"/>
      <c r="TIK27" s="25"/>
      <c r="TIL27" s="25"/>
      <c r="TIM27" s="25"/>
      <c r="TIN27" s="25"/>
      <c r="TIO27" s="25"/>
      <c r="TIP27" s="25"/>
      <c r="TIQ27" s="25"/>
      <c r="TIR27" s="25"/>
      <c r="TIS27" s="25"/>
      <c r="TIT27" s="25"/>
      <c r="TIU27" s="25"/>
      <c r="TIV27" s="25"/>
      <c r="TIW27" s="25"/>
      <c r="TIX27" s="25"/>
      <c r="TIY27" s="25"/>
      <c r="TIZ27" s="25"/>
      <c r="TJA27" s="25"/>
      <c r="TJB27" s="25"/>
      <c r="TJC27" s="25"/>
      <c r="TJD27" s="25"/>
      <c r="TJE27" s="25"/>
      <c r="TJF27" s="25"/>
      <c r="TJG27" s="25"/>
      <c r="TJH27" s="25"/>
      <c r="TJI27" s="25"/>
      <c r="TJJ27" s="25"/>
      <c r="TJK27" s="25"/>
      <c r="TJL27" s="25"/>
      <c r="TJM27" s="25"/>
      <c r="TJN27" s="25"/>
      <c r="TJO27" s="25"/>
      <c r="TJP27" s="25"/>
      <c r="TJQ27" s="25"/>
      <c r="TJR27" s="25"/>
      <c r="TJS27" s="25"/>
      <c r="TJT27" s="25"/>
      <c r="TJU27" s="25"/>
      <c r="TJV27" s="25"/>
      <c r="TJW27" s="25"/>
      <c r="TJX27" s="25"/>
      <c r="TJY27" s="25"/>
      <c r="TJZ27" s="25"/>
      <c r="TKA27" s="25"/>
      <c r="TKB27" s="25"/>
      <c r="TKC27" s="25"/>
      <c r="TKD27" s="25"/>
      <c r="TKE27" s="25"/>
      <c r="TKF27" s="25"/>
      <c r="TKG27" s="25"/>
      <c r="TKH27" s="25"/>
      <c r="TKI27" s="25"/>
      <c r="TKJ27" s="25"/>
      <c r="TKK27" s="25"/>
      <c r="TKL27" s="25"/>
      <c r="TKM27" s="25"/>
      <c r="TKN27" s="25"/>
      <c r="TKO27" s="25"/>
      <c r="TKP27" s="25"/>
      <c r="TKQ27" s="25"/>
      <c r="TKR27" s="25"/>
      <c r="TKS27" s="25"/>
      <c r="TKT27" s="25"/>
      <c r="TKU27" s="25"/>
      <c r="TKV27" s="25"/>
      <c r="TKW27" s="25"/>
      <c r="TKX27" s="25"/>
      <c r="TKY27" s="25"/>
      <c r="TKZ27" s="25"/>
      <c r="TLA27" s="25"/>
      <c r="TLB27" s="25"/>
      <c r="TLC27" s="25"/>
      <c r="TLD27" s="25"/>
      <c r="TLE27" s="25"/>
      <c r="TLF27" s="25"/>
      <c r="TLG27" s="25"/>
      <c r="TLH27" s="25"/>
      <c r="TLI27" s="25"/>
      <c r="TLJ27" s="25"/>
      <c r="TLK27" s="25"/>
      <c r="TLL27" s="25"/>
      <c r="TLM27" s="25"/>
      <c r="TLN27" s="25"/>
      <c r="TLO27" s="25"/>
      <c r="TLP27" s="25"/>
      <c r="TLQ27" s="25"/>
      <c r="TLR27" s="25"/>
      <c r="TLS27" s="25"/>
      <c r="TLT27" s="25"/>
      <c r="TLU27" s="25"/>
      <c r="TLV27" s="25"/>
      <c r="TLW27" s="25"/>
      <c r="TLX27" s="25"/>
      <c r="TLY27" s="25"/>
      <c r="TLZ27" s="25"/>
      <c r="TMA27" s="25"/>
      <c r="TMB27" s="25"/>
      <c r="TMC27" s="25"/>
      <c r="TMD27" s="25"/>
      <c r="TME27" s="25"/>
      <c r="TMF27" s="25"/>
      <c r="TMG27" s="25"/>
      <c r="TMH27" s="25"/>
      <c r="TMI27" s="25"/>
      <c r="TMJ27" s="25"/>
      <c r="TMK27" s="25"/>
      <c r="TML27" s="25"/>
      <c r="TMM27" s="25"/>
      <c r="TMN27" s="25"/>
      <c r="TMO27" s="25"/>
      <c r="TMP27" s="25"/>
      <c r="TMQ27" s="25"/>
      <c r="TMR27" s="25"/>
      <c r="TMS27" s="25"/>
      <c r="TMT27" s="25"/>
      <c r="TMU27" s="25"/>
      <c r="TMV27" s="25"/>
      <c r="TMW27" s="25"/>
      <c r="TMX27" s="25"/>
      <c r="TMY27" s="25"/>
      <c r="TMZ27" s="25"/>
      <c r="TNA27" s="25"/>
      <c r="TNB27" s="25"/>
      <c r="TNC27" s="25"/>
      <c r="TND27" s="25"/>
      <c r="TNE27" s="25"/>
      <c r="TNF27" s="25"/>
      <c r="TNG27" s="25"/>
      <c r="TNH27" s="25"/>
      <c r="TNI27" s="25"/>
      <c r="TNJ27" s="25"/>
      <c r="TNK27" s="25"/>
      <c r="TNL27" s="25"/>
      <c r="TNM27" s="25"/>
      <c r="TNN27" s="25"/>
      <c r="TNO27" s="25"/>
      <c r="TNP27" s="25"/>
      <c r="TNQ27" s="25"/>
      <c r="TNR27" s="25"/>
      <c r="TNS27" s="25"/>
      <c r="TNT27" s="25"/>
      <c r="TNU27" s="25"/>
      <c r="TNV27" s="25"/>
      <c r="TNW27" s="25"/>
      <c r="TNX27" s="25"/>
      <c r="TNY27" s="25"/>
      <c r="TNZ27" s="25"/>
      <c r="TOA27" s="25"/>
      <c r="TOB27" s="25"/>
      <c r="TOC27" s="25"/>
      <c r="TOD27" s="25"/>
      <c r="TOE27" s="25"/>
      <c r="TOF27" s="25"/>
      <c r="TOG27" s="25"/>
      <c r="TOH27" s="25"/>
      <c r="TOI27" s="25"/>
      <c r="TOJ27" s="25"/>
      <c r="TOK27" s="25"/>
      <c r="TOL27" s="25"/>
      <c r="TOM27" s="25"/>
      <c r="TON27" s="25"/>
      <c r="TOO27" s="25"/>
      <c r="TOP27" s="25"/>
      <c r="TOQ27" s="25"/>
      <c r="TOR27" s="25"/>
      <c r="TOS27" s="25"/>
      <c r="TOT27" s="25"/>
      <c r="TOU27" s="25"/>
      <c r="TOV27" s="25"/>
      <c r="TOW27" s="25"/>
      <c r="TOX27" s="25"/>
      <c r="TOY27" s="25"/>
      <c r="TOZ27" s="25"/>
      <c r="TPA27" s="25"/>
      <c r="TPB27" s="25"/>
      <c r="TPC27" s="25"/>
      <c r="TPD27" s="25"/>
      <c r="TPE27" s="25"/>
      <c r="TPF27" s="25"/>
      <c r="TPG27" s="25"/>
      <c r="TPH27" s="25"/>
      <c r="TPI27" s="25"/>
      <c r="TPJ27" s="25"/>
      <c r="TPK27" s="25"/>
      <c r="TPL27" s="25"/>
      <c r="TPM27" s="25"/>
      <c r="TPN27" s="25"/>
      <c r="TPO27" s="25"/>
      <c r="TPP27" s="25"/>
      <c r="TPQ27" s="25"/>
      <c r="TPR27" s="25"/>
      <c r="TPS27" s="25"/>
      <c r="TPT27" s="25"/>
      <c r="TPU27" s="25"/>
      <c r="TPV27" s="25"/>
      <c r="TPW27" s="25"/>
      <c r="TPX27" s="25"/>
      <c r="TPY27" s="25"/>
      <c r="TPZ27" s="25"/>
      <c r="TQA27" s="25"/>
      <c r="TQB27" s="25"/>
      <c r="TQC27" s="25"/>
      <c r="TQD27" s="25"/>
      <c r="TQE27" s="25"/>
      <c r="TQF27" s="25"/>
      <c r="TQG27" s="25"/>
      <c r="TQH27" s="25"/>
      <c r="TQI27" s="25"/>
      <c r="TQJ27" s="25"/>
      <c r="TQK27" s="25"/>
      <c r="TQL27" s="25"/>
      <c r="TQM27" s="25"/>
      <c r="TQN27" s="25"/>
      <c r="TQO27" s="25"/>
      <c r="TQP27" s="25"/>
      <c r="TQQ27" s="25"/>
      <c r="TQR27" s="25"/>
      <c r="TQS27" s="25"/>
      <c r="TQT27" s="25"/>
      <c r="TQU27" s="25"/>
      <c r="TQV27" s="25"/>
      <c r="TQW27" s="25"/>
      <c r="TQX27" s="25"/>
      <c r="TQY27" s="25"/>
      <c r="TQZ27" s="25"/>
      <c r="TRA27" s="25"/>
      <c r="TRB27" s="25"/>
      <c r="TRC27" s="25"/>
      <c r="TRD27" s="25"/>
      <c r="TRE27" s="25"/>
      <c r="TRF27" s="25"/>
      <c r="TRG27" s="25"/>
      <c r="TRH27" s="25"/>
      <c r="TRI27" s="25"/>
      <c r="TRJ27" s="25"/>
      <c r="TRK27" s="25"/>
      <c r="TRL27" s="25"/>
      <c r="TRM27" s="25"/>
      <c r="TRN27" s="25"/>
      <c r="TRO27" s="25"/>
      <c r="TRP27" s="25"/>
      <c r="TRQ27" s="25"/>
      <c r="TRR27" s="25"/>
      <c r="TRS27" s="25"/>
      <c r="TRT27" s="25"/>
      <c r="TRU27" s="25"/>
      <c r="TRV27" s="25"/>
      <c r="TRW27" s="25"/>
      <c r="TRX27" s="25"/>
      <c r="TRY27" s="25"/>
      <c r="TRZ27" s="25"/>
      <c r="TSA27" s="25"/>
      <c r="TSB27" s="25"/>
      <c r="TSC27" s="25"/>
      <c r="TSD27" s="25"/>
      <c r="TSE27" s="25"/>
      <c r="TSF27" s="25"/>
      <c r="TSG27" s="25"/>
      <c r="TSH27" s="25"/>
      <c r="TSI27" s="25"/>
      <c r="TSJ27" s="25"/>
      <c r="TSK27" s="25"/>
      <c r="TSL27" s="25"/>
      <c r="TSM27" s="25"/>
      <c r="TSN27" s="25"/>
      <c r="TSO27" s="25"/>
      <c r="TSP27" s="25"/>
      <c r="TSQ27" s="25"/>
      <c r="TSR27" s="25"/>
      <c r="TSS27" s="25"/>
      <c r="TST27" s="25"/>
      <c r="TSU27" s="25"/>
      <c r="TSV27" s="25"/>
      <c r="TSW27" s="25"/>
      <c r="TSX27" s="25"/>
      <c r="TSY27" s="25"/>
      <c r="TSZ27" s="25"/>
      <c r="TTA27" s="25"/>
      <c r="TTB27" s="25"/>
      <c r="TTC27" s="25"/>
      <c r="TTD27" s="25"/>
      <c r="TTE27" s="25"/>
      <c r="TTF27" s="25"/>
      <c r="TTG27" s="25"/>
      <c r="TTH27" s="25"/>
      <c r="TTI27" s="25"/>
      <c r="TTJ27" s="25"/>
      <c r="TTK27" s="25"/>
      <c r="TTL27" s="25"/>
      <c r="TTM27" s="25"/>
      <c r="TTN27" s="25"/>
      <c r="TTO27" s="25"/>
      <c r="TTP27" s="25"/>
      <c r="TTQ27" s="25"/>
      <c r="TTR27" s="25"/>
      <c r="TTS27" s="25"/>
      <c r="TTT27" s="25"/>
      <c r="TTU27" s="25"/>
      <c r="TTV27" s="25"/>
      <c r="TTW27" s="25"/>
      <c r="TTX27" s="25"/>
      <c r="TTY27" s="25"/>
      <c r="TTZ27" s="25"/>
      <c r="TUA27" s="25"/>
      <c r="TUB27" s="25"/>
      <c r="TUC27" s="25"/>
      <c r="TUD27" s="25"/>
      <c r="TUE27" s="25"/>
      <c r="TUF27" s="25"/>
      <c r="TUG27" s="25"/>
      <c r="TUH27" s="25"/>
      <c r="TUI27" s="25"/>
      <c r="TUJ27" s="25"/>
      <c r="TUK27" s="25"/>
      <c r="TUL27" s="25"/>
      <c r="TUM27" s="25"/>
      <c r="TUN27" s="25"/>
      <c r="TUO27" s="25"/>
      <c r="TUP27" s="25"/>
      <c r="TUQ27" s="25"/>
      <c r="TUR27" s="25"/>
      <c r="TUS27" s="25"/>
      <c r="TUT27" s="25"/>
      <c r="TUU27" s="25"/>
      <c r="TUV27" s="25"/>
      <c r="TUW27" s="25"/>
      <c r="TUX27" s="25"/>
      <c r="TUY27" s="25"/>
      <c r="TUZ27" s="25"/>
      <c r="TVA27" s="25"/>
      <c r="TVB27" s="25"/>
      <c r="TVC27" s="25"/>
      <c r="TVD27" s="25"/>
      <c r="TVE27" s="25"/>
      <c r="TVF27" s="25"/>
      <c r="TVG27" s="25"/>
      <c r="TVH27" s="25"/>
      <c r="TVI27" s="25"/>
      <c r="TVJ27" s="25"/>
      <c r="TVK27" s="25"/>
      <c r="TVL27" s="25"/>
      <c r="TVM27" s="25"/>
      <c r="TVN27" s="25"/>
      <c r="TVO27" s="25"/>
      <c r="TVP27" s="25"/>
      <c r="TVQ27" s="25"/>
      <c r="TVR27" s="25"/>
      <c r="TVS27" s="25"/>
      <c r="TVT27" s="25"/>
      <c r="TVU27" s="25"/>
      <c r="TVV27" s="25"/>
      <c r="TVW27" s="25"/>
      <c r="TVX27" s="25"/>
      <c r="TVY27" s="25"/>
      <c r="TVZ27" s="25"/>
      <c r="TWA27" s="25"/>
      <c r="TWB27" s="25"/>
      <c r="TWC27" s="25"/>
      <c r="TWD27" s="25"/>
      <c r="TWE27" s="25"/>
      <c r="TWF27" s="25"/>
      <c r="TWG27" s="25"/>
      <c r="TWH27" s="25"/>
      <c r="TWI27" s="25"/>
      <c r="TWJ27" s="25"/>
      <c r="TWK27" s="25"/>
      <c r="TWL27" s="25"/>
      <c r="TWM27" s="25"/>
      <c r="TWN27" s="25"/>
      <c r="TWO27" s="25"/>
      <c r="TWP27" s="25"/>
      <c r="TWQ27" s="25"/>
      <c r="TWR27" s="25"/>
      <c r="TWS27" s="25"/>
      <c r="TWT27" s="25"/>
      <c r="TWU27" s="25"/>
      <c r="TWV27" s="25"/>
      <c r="TWW27" s="25"/>
      <c r="TWX27" s="25"/>
      <c r="TWY27" s="25"/>
      <c r="TWZ27" s="25"/>
      <c r="TXA27" s="25"/>
      <c r="TXB27" s="25"/>
      <c r="TXC27" s="25"/>
      <c r="TXD27" s="25"/>
      <c r="TXE27" s="25"/>
      <c r="TXF27" s="25"/>
      <c r="TXG27" s="25"/>
      <c r="TXH27" s="25"/>
      <c r="TXI27" s="25"/>
      <c r="TXJ27" s="25"/>
      <c r="TXK27" s="25"/>
      <c r="TXL27" s="25"/>
      <c r="TXM27" s="25"/>
      <c r="TXN27" s="25"/>
      <c r="TXO27" s="25"/>
      <c r="TXP27" s="25"/>
      <c r="TXQ27" s="25"/>
      <c r="TXR27" s="25"/>
      <c r="TXS27" s="25"/>
      <c r="TXT27" s="25"/>
      <c r="TXU27" s="25"/>
      <c r="TXV27" s="25"/>
      <c r="TXW27" s="25"/>
      <c r="TXX27" s="25"/>
      <c r="TXY27" s="25"/>
      <c r="TXZ27" s="25"/>
      <c r="TYA27" s="25"/>
      <c r="TYB27" s="25"/>
      <c r="TYC27" s="25"/>
      <c r="TYD27" s="25"/>
      <c r="TYE27" s="25"/>
      <c r="TYF27" s="25"/>
      <c r="TYG27" s="25"/>
      <c r="TYH27" s="25"/>
      <c r="TYI27" s="25"/>
      <c r="TYJ27" s="25"/>
      <c r="TYK27" s="25"/>
      <c r="TYL27" s="25"/>
      <c r="TYM27" s="25"/>
      <c r="TYN27" s="25"/>
      <c r="TYO27" s="25"/>
      <c r="TYP27" s="25"/>
      <c r="TYQ27" s="25"/>
      <c r="TYR27" s="25"/>
      <c r="TYS27" s="25"/>
      <c r="TYT27" s="25"/>
      <c r="TYU27" s="25"/>
      <c r="TYV27" s="25"/>
      <c r="TYW27" s="25"/>
      <c r="TYX27" s="25"/>
      <c r="TYY27" s="25"/>
      <c r="TYZ27" s="25"/>
      <c r="TZA27" s="25"/>
      <c r="TZB27" s="25"/>
      <c r="TZC27" s="25"/>
      <c r="TZD27" s="25"/>
      <c r="TZE27" s="25"/>
      <c r="TZF27" s="25"/>
      <c r="TZG27" s="25"/>
      <c r="TZH27" s="25"/>
      <c r="TZI27" s="25"/>
      <c r="TZJ27" s="25"/>
      <c r="TZK27" s="25"/>
      <c r="TZL27" s="25"/>
      <c r="TZM27" s="25"/>
      <c r="TZN27" s="25"/>
      <c r="TZO27" s="25"/>
      <c r="TZP27" s="25"/>
      <c r="TZQ27" s="25"/>
      <c r="TZR27" s="25"/>
      <c r="TZS27" s="25"/>
      <c r="TZT27" s="25"/>
      <c r="TZU27" s="25"/>
      <c r="TZV27" s="25"/>
      <c r="TZW27" s="25"/>
      <c r="TZX27" s="25"/>
      <c r="TZY27" s="25"/>
      <c r="TZZ27" s="25"/>
      <c r="UAA27" s="25"/>
      <c r="UAB27" s="25"/>
      <c r="UAC27" s="25"/>
      <c r="UAD27" s="25"/>
      <c r="UAE27" s="25"/>
      <c r="UAF27" s="25"/>
      <c r="UAG27" s="25"/>
      <c r="UAH27" s="25"/>
      <c r="UAI27" s="25"/>
      <c r="UAJ27" s="25"/>
      <c r="UAK27" s="25"/>
      <c r="UAL27" s="25"/>
      <c r="UAM27" s="25"/>
      <c r="UAN27" s="25"/>
      <c r="UAO27" s="25"/>
      <c r="UAP27" s="25"/>
      <c r="UAQ27" s="25"/>
      <c r="UAR27" s="25"/>
      <c r="UAS27" s="25"/>
      <c r="UAT27" s="25"/>
      <c r="UAU27" s="25"/>
      <c r="UAV27" s="25"/>
      <c r="UAW27" s="25"/>
      <c r="UAX27" s="25"/>
      <c r="UAY27" s="25"/>
      <c r="UAZ27" s="25"/>
      <c r="UBA27" s="25"/>
      <c r="UBB27" s="25"/>
      <c r="UBC27" s="25"/>
      <c r="UBD27" s="25"/>
      <c r="UBE27" s="25"/>
      <c r="UBF27" s="25"/>
      <c r="UBG27" s="25"/>
      <c r="UBH27" s="25"/>
      <c r="UBI27" s="25"/>
      <c r="UBJ27" s="25"/>
      <c r="UBK27" s="25"/>
      <c r="UBL27" s="25"/>
      <c r="UBM27" s="25"/>
      <c r="UBN27" s="25"/>
      <c r="UBO27" s="25"/>
      <c r="UBP27" s="25"/>
      <c r="UBQ27" s="25"/>
      <c r="UBR27" s="25"/>
      <c r="UBS27" s="25"/>
      <c r="UBT27" s="25"/>
      <c r="UBU27" s="25"/>
      <c r="UBV27" s="25"/>
      <c r="UBW27" s="25"/>
      <c r="UBX27" s="25"/>
      <c r="UBY27" s="25"/>
      <c r="UBZ27" s="25"/>
      <c r="UCA27" s="25"/>
      <c r="UCB27" s="25"/>
      <c r="UCC27" s="25"/>
      <c r="UCD27" s="25"/>
      <c r="UCE27" s="25"/>
      <c r="UCF27" s="25"/>
      <c r="UCG27" s="25"/>
      <c r="UCH27" s="25"/>
      <c r="UCI27" s="25"/>
      <c r="UCJ27" s="25"/>
      <c r="UCK27" s="25"/>
      <c r="UCL27" s="25"/>
      <c r="UCM27" s="25"/>
      <c r="UCN27" s="25"/>
      <c r="UCO27" s="25"/>
      <c r="UCP27" s="25"/>
      <c r="UCQ27" s="25"/>
      <c r="UCR27" s="25"/>
      <c r="UCS27" s="25"/>
      <c r="UCT27" s="25"/>
      <c r="UCU27" s="25"/>
      <c r="UCV27" s="25"/>
      <c r="UCW27" s="25"/>
      <c r="UCX27" s="25"/>
      <c r="UCY27" s="25"/>
      <c r="UCZ27" s="25"/>
      <c r="UDA27" s="25"/>
      <c r="UDB27" s="25"/>
      <c r="UDC27" s="25"/>
      <c r="UDD27" s="25"/>
      <c r="UDE27" s="25"/>
      <c r="UDF27" s="25"/>
      <c r="UDG27" s="25"/>
      <c r="UDH27" s="25"/>
      <c r="UDI27" s="25"/>
      <c r="UDJ27" s="25"/>
      <c r="UDK27" s="25"/>
      <c r="UDL27" s="25"/>
      <c r="UDM27" s="25"/>
      <c r="UDN27" s="25"/>
      <c r="UDO27" s="25"/>
      <c r="UDP27" s="25"/>
      <c r="UDQ27" s="25"/>
      <c r="UDR27" s="25"/>
      <c r="UDS27" s="25"/>
      <c r="UDT27" s="25"/>
      <c r="UDU27" s="25"/>
      <c r="UDV27" s="25"/>
      <c r="UDW27" s="25"/>
      <c r="UDX27" s="25"/>
      <c r="UDY27" s="25"/>
      <c r="UDZ27" s="25"/>
      <c r="UEA27" s="25"/>
      <c r="UEB27" s="25"/>
      <c r="UEC27" s="25"/>
      <c r="UED27" s="25"/>
      <c r="UEE27" s="25"/>
      <c r="UEF27" s="25"/>
      <c r="UEG27" s="25"/>
      <c r="UEH27" s="25"/>
      <c r="UEI27" s="25"/>
      <c r="UEJ27" s="25"/>
      <c r="UEK27" s="25"/>
      <c r="UEL27" s="25"/>
      <c r="UEM27" s="25"/>
      <c r="UEN27" s="25"/>
      <c r="UEO27" s="25"/>
      <c r="UEP27" s="25"/>
      <c r="UEQ27" s="25"/>
      <c r="UER27" s="25"/>
      <c r="UES27" s="25"/>
      <c r="UET27" s="25"/>
      <c r="UEU27" s="25"/>
      <c r="UEV27" s="25"/>
      <c r="UEW27" s="25"/>
      <c r="UEX27" s="25"/>
      <c r="UEY27" s="25"/>
      <c r="UEZ27" s="25"/>
      <c r="UFA27" s="25"/>
      <c r="UFB27" s="25"/>
      <c r="UFC27" s="25"/>
      <c r="UFD27" s="25"/>
      <c r="UFE27" s="25"/>
      <c r="UFF27" s="25"/>
      <c r="UFG27" s="25"/>
      <c r="UFH27" s="25"/>
      <c r="UFI27" s="25"/>
      <c r="UFJ27" s="25"/>
      <c r="UFK27" s="25"/>
      <c r="UFL27" s="25"/>
      <c r="UFM27" s="25"/>
      <c r="UFN27" s="25"/>
      <c r="UFO27" s="25"/>
      <c r="UFP27" s="25"/>
      <c r="UFQ27" s="25"/>
      <c r="UFR27" s="25"/>
      <c r="UFS27" s="25"/>
      <c r="UFT27" s="25"/>
      <c r="UFU27" s="25"/>
      <c r="UFV27" s="25"/>
      <c r="UFW27" s="25"/>
      <c r="UFX27" s="25"/>
      <c r="UFY27" s="25"/>
      <c r="UFZ27" s="25"/>
      <c r="UGA27" s="25"/>
      <c r="UGB27" s="25"/>
      <c r="UGC27" s="25"/>
      <c r="UGD27" s="25"/>
      <c r="UGE27" s="25"/>
      <c r="UGF27" s="25"/>
      <c r="UGG27" s="25"/>
      <c r="UGH27" s="25"/>
      <c r="UGI27" s="25"/>
      <c r="UGJ27" s="25"/>
      <c r="UGK27" s="25"/>
      <c r="UGL27" s="25"/>
      <c r="UGM27" s="25"/>
      <c r="UGN27" s="25"/>
      <c r="UGO27" s="25"/>
      <c r="UGP27" s="25"/>
      <c r="UGQ27" s="25"/>
      <c r="UGR27" s="25"/>
      <c r="UGS27" s="25"/>
      <c r="UGT27" s="25"/>
      <c r="UGU27" s="25"/>
      <c r="UGV27" s="25"/>
      <c r="UGW27" s="25"/>
      <c r="UGX27" s="25"/>
      <c r="UGY27" s="25"/>
      <c r="UGZ27" s="25"/>
      <c r="UHA27" s="25"/>
      <c r="UHB27" s="25"/>
      <c r="UHC27" s="25"/>
      <c r="UHD27" s="25"/>
      <c r="UHE27" s="25"/>
      <c r="UHF27" s="25"/>
      <c r="UHG27" s="25"/>
      <c r="UHH27" s="25"/>
      <c r="UHI27" s="25"/>
      <c r="UHJ27" s="25"/>
      <c r="UHK27" s="25"/>
      <c r="UHL27" s="25"/>
      <c r="UHM27" s="25"/>
      <c r="UHN27" s="25"/>
      <c r="UHO27" s="25"/>
      <c r="UHP27" s="25"/>
      <c r="UHQ27" s="25"/>
      <c r="UHR27" s="25"/>
      <c r="UHS27" s="25"/>
      <c r="UHT27" s="25"/>
      <c r="UHU27" s="25"/>
      <c r="UHV27" s="25"/>
      <c r="UHW27" s="25"/>
      <c r="UHX27" s="25"/>
      <c r="UHY27" s="25"/>
      <c r="UHZ27" s="25"/>
      <c r="UIA27" s="25"/>
      <c r="UIB27" s="25"/>
      <c r="UIC27" s="25"/>
      <c r="UID27" s="25"/>
      <c r="UIE27" s="25"/>
      <c r="UIF27" s="25"/>
      <c r="UIG27" s="25"/>
      <c r="UIH27" s="25"/>
      <c r="UII27" s="25"/>
      <c r="UIJ27" s="25"/>
      <c r="UIK27" s="25"/>
      <c r="UIL27" s="25"/>
      <c r="UIM27" s="25"/>
      <c r="UIN27" s="25"/>
      <c r="UIO27" s="25"/>
      <c r="UIP27" s="25"/>
      <c r="UIQ27" s="25"/>
      <c r="UIR27" s="25"/>
      <c r="UIS27" s="25"/>
      <c r="UIT27" s="25"/>
      <c r="UIU27" s="25"/>
      <c r="UIV27" s="25"/>
      <c r="UIW27" s="25"/>
      <c r="UIX27" s="25"/>
      <c r="UIY27" s="25"/>
      <c r="UIZ27" s="25"/>
      <c r="UJA27" s="25"/>
      <c r="UJB27" s="25"/>
      <c r="UJC27" s="25"/>
      <c r="UJD27" s="25"/>
      <c r="UJE27" s="25"/>
      <c r="UJF27" s="25"/>
      <c r="UJG27" s="25"/>
      <c r="UJH27" s="25"/>
      <c r="UJI27" s="25"/>
      <c r="UJJ27" s="25"/>
      <c r="UJK27" s="25"/>
      <c r="UJL27" s="25"/>
      <c r="UJM27" s="25"/>
      <c r="UJN27" s="25"/>
      <c r="UJO27" s="25"/>
      <c r="UJP27" s="25"/>
      <c r="UJQ27" s="25"/>
      <c r="UJR27" s="25"/>
      <c r="UJS27" s="25"/>
      <c r="UJT27" s="25"/>
      <c r="UJU27" s="25"/>
      <c r="UJV27" s="25"/>
      <c r="UJW27" s="25"/>
      <c r="UJX27" s="25"/>
      <c r="UJY27" s="25"/>
      <c r="UJZ27" s="25"/>
      <c r="UKA27" s="25"/>
      <c r="UKB27" s="25"/>
      <c r="UKC27" s="25"/>
      <c r="UKD27" s="25"/>
      <c r="UKE27" s="25"/>
      <c r="UKF27" s="25"/>
      <c r="UKG27" s="25"/>
      <c r="UKH27" s="25"/>
      <c r="UKI27" s="25"/>
      <c r="UKJ27" s="25"/>
      <c r="UKK27" s="25"/>
      <c r="UKL27" s="25"/>
      <c r="UKM27" s="25"/>
      <c r="UKN27" s="25"/>
      <c r="UKO27" s="25"/>
      <c r="UKP27" s="25"/>
      <c r="UKQ27" s="25"/>
      <c r="UKR27" s="25"/>
      <c r="UKS27" s="25"/>
      <c r="UKT27" s="25"/>
      <c r="UKU27" s="25"/>
      <c r="UKV27" s="25"/>
      <c r="UKW27" s="25"/>
      <c r="UKX27" s="25"/>
      <c r="UKY27" s="25"/>
      <c r="UKZ27" s="25"/>
      <c r="ULA27" s="25"/>
      <c r="ULB27" s="25"/>
      <c r="ULC27" s="25"/>
      <c r="ULD27" s="25"/>
      <c r="ULE27" s="25"/>
      <c r="ULF27" s="25"/>
      <c r="ULG27" s="25"/>
      <c r="ULH27" s="25"/>
      <c r="ULI27" s="25"/>
      <c r="ULJ27" s="25"/>
      <c r="ULK27" s="25"/>
      <c r="ULL27" s="25"/>
      <c r="ULM27" s="25"/>
      <c r="ULN27" s="25"/>
      <c r="ULO27" s="25"/>
      <c r="ULP27" s="25"/>
      <c r="ULQ27" s="25"/>
      <c r="ULR27" s="25"/>
      <c r="ULS27" s="25"/>
      <c r="ULT27" s="25"/>
      <c r="ULU27" s="25"/>
      <c r="ULV27" s="25"/>
      <c r="ULW27" s="25"/>
      <c r="ULX27" s="25"/>
      <c r="ULY27" s="25"/>
      <c r="ULZ27" s="25"/>
      <c r="UMA27" s="25"/>
      <c r="UMB27" s="25"/>
      <c r="UMC27" s="25"/>
      <c r="UMD27" s="25"/>
      <c r="UME27" s="25"/>
      <c r="UMF27" s="25"/>
      <c r="UMG27" s="25"/>
      <c r="UMH27" s="25"/>
      <c r="UMI27" s="25"/>
      <c r="UMJ27" s="25"/>
      <c r="UMK27" s="25"/>
      <c r="UML27" s="25"/>
      <c r="UMM27" s="25"/>
      <c r="UMN27" s="25"/>
      <c r="UMO27" s="25"/>
      <c r="UMP27" s="25"/>
      <c r="UMQ27" s="25"/>
      <c r="UMR27" s="25"/>
      <c r="UMS27" s="25"/>
      <c r="UMT27" s="25"/>
      <c r="UMU27" s="25"/>
      <c r="UMV27" s="25"/>
      <c r="UMW27" s="25"/>
      <c r="UMX27" s="25"/>
      <c r="UMY27" s="25"/>
      <c r="UMZ27" s="25"/>
      <c r="UNA27" s="25"/>
      <c r="UNB27" s="25"/>
      <c r="UNC27" s="25"/>
      <c r="UND27" s="25"/>
      <c r="UNE27" s="25"/>
      <c r="UNF27" s="25"/>
      <c r="UNG27" s="25"/>
      <c r="UNH27" s="25"/>
      <c r="UNI27" s="25"/>
      <c r="UNJ27" s="25"/>
      <c r="UNK27" s="25"/>
      <c r="UNL27" s="25"/>
      <c r="UNM27" s="25"/>
      <c r="UNN27" s="25"/>
      <c r="UNO27" s="25"/>
      <c r="UNP27" s="25"/>
      <c r="UNQ27" s="25"/>
      <c r="UNR27" s="25"/>
      <c r="UNS27" s="25"/>
      <c r="UNT27" s="25"/>
      <c r="UNU27" s="25"/>
      <c r="UNV27" s="25"/>
      <c r="UNW27" s="25"/>
      <c r="UNX27" s="25"/>
      <c r="UNY27" s="25"/>
      <c r="UNZ27" s="25"/>
      <c r="UOA27" s="25"/>
      <c r="UOB27" s="25"/>
      <c r="UOC27" s="25"/>
      <c r="UOD27" s="25"/>
      <c r="UOE27" s="25"/>
      <c r="UOF27" s="25"/>
      <c r="UOG27" s="25"/>
      <c r="UOH27" s="25"/>
      <c r="UOI27" s="25"/>
      <c r="UOJ27" s="25"/>
      <c r="UOK27" s="25"/>
      <c r="UOL27" s="25"/>
      <c r="UOM27" s="25"/>
      <c r="UON27" s="25"/>
      <c r="UOO27" s="25"/>
      <c r="UOP27" s="25"/>
      <c r="UOQ27" s="25"/>
      <c r="UOR27" s="25"/>
      <c r="UOS27" s="25"/>
      <c r="UOT27" s="25"/>
      <c r="UOU27" s="25"/>
      <c r="UOV27" s="25"/>
      <c r="UOW27" s="25"/>
      <c r="UOX27" s="25"/>
      <c r="UOY27" s="25"/>
      <c r="UOZ27" s="25"/>
      <c r="UPA27" s="25"/>
      <c r="UPB27" s="25"/>
      <c r="UPC27" s="25"/>
      <c r="UPD27" s="25"/>
      <c r="UPE27" s="25"/>
      <c r="UPF27" s="25"/>
      <c r="UPG27" s="25"/>
      <c r="UPH27" s="25"/>
      <c r="UPI27" s="25"/>
      <c r="UPJ27" s="25"/>
      <c r="UPK27" s="25"/>
      <c r="UPL27" s="25"/>
      <c r="UPM27" s="25"/>
      <c r="UPN27" s="25"/>
      <c r="UPO27" s="25"/>
      <c r="UPP27" s="25"/>
      <c r="UPQ27" s="25"/>
      <c r="UPR27" s="25"/>
      <c r="UPS27" s="25"/>
      <c r="UPT27" s="25"/>
      <c r="UPU27" s="25"/>
      <c r="UPV27" s="25"/>
      <c r="UPW27" s="25"/>
      <c r="UPX27" s="25"/>
      <c r="UPY27" s="25"/>
      <c r="UPZ27" s="25"/>
      <c r="UQA27" s="25"/>
      <c r="UQB27" s="25"/>
      <c r="UQC27" s="25"/>
      <c r="UQD27" s="25"/>
      <c r="UQE27" s="25"/>
      <c r="UQF27" s="25"/>
      <c r="UQG27" s="25"/>
      <c r="UQH27" s="25"/>
      <c r="UQI27" s="25"/>
      <c r="UQJ27" s="25"/>
      <c r="UQK27" s="25"/>
      <c r="UQL27" s="25"/>
      <c r="UQM27" s="25"/>
      <c r="UQN27" s="25"/>
      <c r="UQO27" s="25"/>
      <c r="UQP27" s="25"/>
      <c r="UQQ27" s="25"/>
      <c r="UQR27" s="25"/>
      <c r="UQS27" s="25"/>
      <c r="UQT27" s="25"/>
      <c r="UQU27" s="25"/>
      <c r="UQV27" s="25"/>
      <c r="UQW27" s="25"/>
      <c r="UQX27" s="25"/>
      <c r="UQY27" s="25"/>
      <c r="UQZ27" s="25"/>
      <c r="URA27" s="25"/>
      <c r="URB27" s="25"/>
      <c r="URC27" s="25"/>
      <c r="URD27" s="25"/>
      <c r="URE27" s="25"/>
      <c r="URF27" s="25"/>
      <c r="URG27" s="25"/>
      <c r="URH27" s="25"/>
      <c r="URI27" s="25"/>
      <c r="URJ27" s="25"/>
      <c r="URK27" s="25"/>
      <c r="URL27" s="25"/>
      <c r="URM27" s="25"/>
      <c r="URN27" s="25"/>
      <c r="URO27" s="25"/>
      <c r="URP27" s="25"/>
      <c r="URQ27" s="25"/>
      <c r="URR27" s="25"/>
      <c r="URS27" s="25"/>
      <c r="URT27" s="25"/>
      <c r="URU27" s="25"/>
      <c r="URV27" s="25"/>
      <c r="URW27" s="25"/>
      <c r="URX27" s="25"/>
      <c r="URY27" s="25"/>
      <c r="URZ27" s="25"/>
      <c r="USA27" s="25"/>
      <c r="USB27" s="25"/>
      <c r="USC27" s="25"/>
      <c r="USD27" s="25"/>
      <c r="USE27" s="25"/>
      <c r="USF27" s="25"/>
      <c r="USG27" s="25"/>
      <c r="USH27" s="25"/>
      <c r="USI27" s="25"/>
      <c r="USJ27" s="25"/>
      <c r="USK27" s="25"/>
      <c r="USL27" s="25"/>
      <c r="USM27" s="25"/>
      <c r="USN27" s="25"/>
      <c r="USO27" s="25"/>
      <c r="USP27" s="25"/>
      <c r="USQ27" s="25"/>
      <c r="USR27" s="25"/>
      <c r="USS27" s="25"/>
      <c r="UST27" s="25"/>
      <c r="USU27" s="25"/>
      <c r="USV27" s="25"/>
      <c r="USW27" s="25"/>
      <c r="USX27" s="25"/>
      <c r="USY27" s="25"/>
      <c r="USZ27" s="25"/>
      <c r="UTA27" s="25"/>
      <c r="UTB27" s="25"/>
      <c r="UTC27" s="25"/>
      <c r="UTD27" s="25"/>
      <c r="UTE27" s="25"/>
      <c r="UTF27" s="25"/>
      <c r="UTG27" s="25"/>
      <c r="UTH27" s="25"/>
      <c r="UTI27" s="25"/>
      <c r="UTJ27" s="25"/>
      <c r="UTK27" s="25"/>
      <c r="UTL27" s="25"/>
      <c r="UTM27" s="25"/>
      <c r="UTN27" s="25"/>
      <c r="UTO27" s="25"/>
      <c r="UTP27" s="25"/>
      <c r="UTQ27" s="25"/>
      <c r="UTR27" s="25"/>
      <c r="UTS27" s="25"/>
      <c r="UTT27" s="25"/>
      <c r="UTU27" s="25"/>
      <c r="UTV27" s="25"/>
      <c r="UTW27" s="25"/>
      <c r="UTX27" s="25"/>
      <c r="UTY27" s="25"/>
      <c r="UTZ27" s="25"/>
      <c r="UUA27" s="25"/>
      <c r="UUB27" s="25"/>
      <c r="UUC27" s="25"/>
      <c r="UUD27" s="25"/>
      <c r="UUE27" s="25"/>
      <c r="UUF27" s="25"/>
      <c r="UUG27" s="25"/>
      <c r="UUH27" s="25"/>
      <c r="UUI27" s="25"/>
      <c r="UUJ27" s="25"/>
      <c r="UUK27" s="25"/>
      <c r="UUL27" s="25"/>
      <c r="UUM27" s="25"/>
      <c r="UUN27" s="25"/>
      <c r="UUO27" s="25"/>
      <c r="UUP27" s="25"/>
      <c r="UUQ27" s="25"/>
      <c r="UUR27" s="25"/>
      <c r="UUS27" s="25"/>
      <c r="UUT27" s="25"/>
      <c r="UUU27" s="25"/>
      <c r="UUV27" s="25"/>
      <c r="UUW27" s="25"/>
      <c r="UUX27" s="25"/>
      <c r="UUY27" s="25"/>
      <c r="UUZ27" s="25"/>
      <c r="UVA27" s="25"/>
      <c r="UVB27" s="25"/>
      <c r="UVC27" s="25"/>
      <c r="UVD27" s="25"/>
      <c r="UVE27" s="25"/>
      <c r="UVF27" s="25"/>
      <c r="UVG27" s="25"/>
      <c r="UVH27" s="25"/>
      <c r="UVI27" s="25"/>
      <c r="UVJ27" s="25"/>
      <c r="UVK27" s="25"/>
      <c r="UVL27" s="25"/>
      <c r="UVM27" s="25"/>
      <c r="UVN27" s="25"/>
      <c r="UVO27" s="25"/>
      <c r="UVP27" s="25"/>
      <c r="UVQ27" s="25"/>
      <c r="UVR27" s="25"/>
      <c r="UVS27" s="25"/>
      <c r="UVT27" s="25"/>
      <c r="UVU27" s="25"/>
      <c r="UVV27" s="25"/>
      <c r="UVW27" s="25"/>
      <c r="UVX27" s="25"/>
      <c r="UVY27" s="25"/>
      <c r="UVZ27" s="25"/>
      <c r="UWA27" s="25"/>
      <c r="UWB27" s="25"/>
      <c r="UWC27" s="25"/>
      <c r="UWD27" s="25"/>
      <c r="UWE27" s="25"/>
      <c r="UWF27" s="25"/>
      <c r="UWG27" s="25"/>
      <c r="UWH27" s="25"/>
      <c r="UWI27" s="25"/>
      <c r="UWJ27" s="25"/>
      <c r="UWK27" s="25"/>
      <c r="UWL27" s="25"/>
      <c r="UWM27" s="25"/>
      <c r="UWN27" s="25"/>
      <c r="UWO27" s="25"/>
      <c r="UWP27" s="25"/>
      <c r="UWQ27" s="25"/>
      <c r="UWR27" s="25"/>
      <c r="UWS27" s="25"/>
      <c r="UWT27" s="25"/>
      <c r="UWU27" s="25"/>
      <c r="UWV27" s="25"/>
      <c r="UWW27" s="25"/>
      <c r="UWX27" s="25"/>
      <c r="UWY27" s="25"/>
      <c r="UWZ27" s="25"/>
      <c r="UXA27" s="25"/>
      <c r="UXB27" s="25"/>
      <c r="UXC27" s="25"/>
      <c r="UXD27" s="25"/>
      <c r="UXE27" s="25"/>
      <c r="UXF27" s="25"/>
      <c r="UXG27" s="25"/>
      <c r="UXH27" s="25"/>
      <c r="UXI27" s="25"/>
      <c r="UXJ27" s="25"/>
      <c r="UXK27" s="25"/>
      <c r="UXL27" s="25"/>
      <c r="UXM27" s="25"/>
      <c r="UXN27" s="25"/>
      <c r="UXO27" s="25"/>
      <c r="UXP27" s="25"/>
      <c r="UXQ27" s="25"/>
      <c r="UXR27" s="25"/>
      <c r="UXS27" s="25"/>
      <c r="UXT27" s="25"/>
      <c r="UXU27" s="25"/>
      <c r="UXV27" s="25"/>
      <c r="UXW27" s="25"/>
      <c r="UXX27" s="25"/>
      <c r="UXY27" s="25"/>
      <c r="UXZ27" s="25"/>
      <c r="UYA27" s="25"/>
      <c r="UYB27" s="25"/>
      <c r="UYC27" s="25"/>
      <c r="UYD27" s="25"/>
      <c r="UYE27" s="25"/>
      <c r="UYF27" s="25"/>
      <c r="UYG27" s="25"/>
      <c r="UYH27" s="25"/>
      <c r="UYI27" s="25"/>
      <c r="UYJ27" s="25"/>
      <c r="UYK27" s="25"/>
      <c r="UYL27" s="25"/>
      <c r="UYM27" s="25"/>
      <c r="UYN27" s="25"/>
      <c r="UYO27" s="25"/>
      <c r="UYP27" s="25"/>
      <c r="UYQ27" s="25"/>
      <c r="UYR27" s="25"/>
      <c r="UYS27" s="25"/>
      <c r="UYT27" s="25"/>
      <c r="UYU27" s="25"/>
      <c r="UYV27" s="25"/>
      <c r="UYW27" s="25"/>
      <c r="UYX27" s="25"/>
      <c r="UYY27" s="25"/>
      <c r="UYZ27" s="25"/>
      <c r="UZA27" s="25"/>
      <c r="UZB27" s="25"/>
      <c r="UZC27" s="25"/>
      <c r="UZD27" s="25"/>
      <c r="UZE27" s="25"/>
      <c r="UZF27" s="25"/>
      <c r="UZG27" s="25"/>
      <c r="UZH27" s="25"/>
      <c r="UZI27" s="25"/>
      <c r="UZJ27" s="25"/>
      <c r="UZK27" s="25"/>
      <c r="UZL27" s="25"/>
      <c r="UZM27" s="25"/>
      <c r="UZN27" s="25"/>
      <c r="UZO27" s="25"/>
      <c r="UZP27" s="25"/>
      <c r="UZQ27" s="25"/>
      <c r="UZR27" s="25"/>
      <c r="UZS27" s="25"/>
      <c r="UZT27" s="25"/>
      <c r="UZU27" s="25"/>
      <c r="UZV27" s="25"/>
      <c r="UZW27" s="25"/>
      <c r="UZX27" s="25"/>
      <c r="UZY27" s="25"/>
      <c r="UZZ27" s="25"/>
      <c r="VAA27" s="25"/>
      <c r="VAB27" s="25"/>
      <c r="VAC27" s="25"/>
      <c r="VAD27" s="25"/>
      <c r="VAE27" s="25"/>
      <c r="VAF27" s="25"/>
      <c r="VAG27" s="25"/>
      <c r="VAH27" s="25"/>
      <c r="VAI27" s="25"/>
      <c r="VAJ27" s="25"/>
      <c r="VAK27" s="25"/>
      <c r="VAL27" s="25"/>
      <c r="VAM27" s="25"/>
      <c r="VAN27" s="25"/>
      <c r="VAO27" s="25"/>
      <c r="VAP27" s="25"/>
      <c r="VAQ27" s="25"/>
      <c r="VAR27" s="25"/>
      <c r="VAS27" s="25"/>
      <c r="VAT27" s="25"/>
      <c r="VAU27" s="25"/>
      <c r="VAV27" s="25"/>
      <c r="VAW27" s="25"/>
      <c r="VAX27" s="25"/>
      <c r="VAY27" s="25"/>
      <c r="VAZ27" s="25"/>
      <c r="VBA27" s="25"/>
      <c r="VBB27" s="25"/>
      <c r="VBC27" s="25"/>
      <c r="VBD27" s="25"/>
      <c r="VBE27" s="25"/>
      <c r="VBF27" s="25"/>
      <c r="VBG27" s="25"/>
      <c r="VBH27" s="25"/>
      <c r="VBI27" s="25"/>
      <c r="VBJ27" s="25"/>
      <c r="VBK27" s="25"/>
      <c r="VBL27" s="25"/>
      <c r="VBM27" s="25"/>
      <c r="VBN27" s="25"/>
      <c r="VBO27" s="25"/>
      <c r="VBP27" s="25"/>
      <c r="VBQ27" s="25"/>
      <c r="VBR27" s="25"/>
      <c r="VBS27" s="25"/>
      <c r="VBT27" s="25"/>
      <c r="VBU27" s="25"/>
      <c r="VBV27" s="25"/>
      <c r="VBW27" s="25"/>
      <c r="VBX27" s="25"/>
      <c r="VBY27" s="25"/>
      <c r="VBZ27" s="25"/>
      <c r="VCA27" s="25"/>
      <c r="VCB27" s="25"/>
      <c r="VCC27" s="25"/>
      <c r="VCD27" s="25"/>
      <c r="VCE27" s="25"/>
      <c r="VCF27" s="25"/>
      <c r="VCG27" s="25"/>
      <c r="VCH27" s="25"/>
      <c r="VCI27" s="25"/>
      <c r="VCJ27" s="25"/>
      <c r="VCK27" s="25"/>
      <c r="VCL27" s="25"/>
      <c r="VCM27" s="25"/>
      <c r="VCN27" s="25"/>
      <c r="VCO27" s="25"/>
      <c r="VCP27" s="25"/>
      <c r="VCQ27" s="25"/>
      <c r="VCR27" s="25"/>
      <c r="VCS27" s="25"/>
      <c r="VCT27" s="25"/>
      <c r="VCU27" s="25"/>
      <c r="VCV27" s="25"/>
      <c r="VCW27" s="25"/>
      <c r="VCX27" s="25"/>
      <c r="VCY27" s="25"/>
      <c r="VCZ27" s="25"/>
      <c r="VDA27" s="25"/>
      <c r="VDB27" s="25"/>
      <c r="VDC27" s="25"/>
      <c r="VDD27" s="25"/>
      <c r="VDE27" s="25"/>
      <c r="VDF27" s="25"/>
      <c r="VDG27" s="25"/>
      <c r="VDH27" s="25"/>
      <c r="VDI27" s="25"/>
      <c r="VDJ27" s="25"/>
      <c r="VDK27" s="25"/>
      <c r="VDL27" s="25"/>
      <c r="VDM27" s="25"/>
      <c r="VDN27" s="25"/>
      <c r="VDO27" s="25"/>
      <c r="VDP27" s="25"/>
      <c r="VDQ27" s="25"/>
      <c r="VDR27" s="25"/>
      <c r="VDS27" s="25"/>
      <c r="VDT27" s="25"/>
      <c r="VDU27" s="25"/>
      <c r="VDV27" s="25"/>
      <c r="VDW27" s="25"/>
      <c r="VDX27" s="25"/>
      <c r="VDY27" s="25"/>
      <c r="VDZ27" s="25"/>
      <c r="VEA27" s="25"/>
      <c r="VEB27" s="25"/>
      <c r="VEC27" s="25"/>
      <c r="VED27" s="25"/>
      <c r="VEE27" s="25"/>
      <c r="VEF27" s="25"/>
      <c r="VEG27" s="25"/>
      <c r="VEH27" s="25"/>
      <c r="VEI27" s="25"/>
      <c r="VEJ27" s="25"/>
      <c r="VEK27" s="25"/>
      <c r="VEL27" s="25"/>
      <c r="VEM27" s="25"/>
      <c r="VEN27" s="25"/>
      <c r="VEO27" s="25"/>
      <c r="VEP27" s="25"/>
      <c r="VEQ27" s="25"/>
      <c r="VER27" s="25"/>
      <c r="VES27" s="25"/>
      <c r="VET27" s="25"/>
      <c r="VEU27" s="25"/>
      <c r="VEV27" s="25"/>
      <c r="VEW27" s="25"/>
      <c r="VEX27" s="25"/>
      <c r="VEY27" s="25"/>
      <c r="VEZ27" s="25"/>
      <c r="VFA27" s="25"/>
      <c r="VFB27" s="25"/>
      <c r="VFC27" s="25"/>
      <c r="VFD27" s="25"/>
      <c r="VFE27" s="25"/>
      <c r="VFF27" s="25"/>
      <c r="VFG27" s="25"/>
      <c r="VFH27" s="25"/>
      <c r="VFI27" s="25"/>
      <c r="VFJ27" s="25"/>
      <c r="VFK27" s="25"/>
      <c r="VFL27" s="25"/>
      <c r="VFM27" s="25"/>
      <c r="VFN27" s="25"/>
      <c r="VFO27" s="25"/>
      <c r="VFP27" s="25"/>
      <c r="VFQ27" s="25"/>
      <c r="VFR27" s="25"/>
      <c r="VFS27" s="25"/>
      <c r="VFT27" s="25"/>
      <c r="VFU27" s="25"/>
      <c r="VFV27" s="25"/>
      <c r="VFW27" s="25"/>
      <c r="VFX27" s="25"/>
      <c r="VFY27" s="25"/>
      <c r="VFZ27" s="25"/>
      <c r="VGA27" s="25"/>
      <c r="VGB27" s="25"/>
      <c r="VGC27" s="25"/>
      <c r="VGD27" s="25"/>
      <c r="VGE27" s="25"/>
      <c r="VGF27" s="25"/>
      <c r="VGG27" s="25"/>
      <c r="VGH27" s="25"/>
      <c r="VGI27" s="25"/>
      <c r="VGJ27" s="25"/>
      <c r="VGK27" s="25"/>
      <c r="VGL27" s="25"/>
      <c r="VGM27" s="25"/>
      <c r="VGN27" s="25"/>
      <c r="VGO27" s="25"/>
      <c r="VGP27" s="25"/>
      <c r="VGQ27" s="25"/>
      <c r="VGR27" s="25"/>
      <c r="VGS27" s="25"/>
      <c r="VGT27" s="25"/>
      <c r="VGU27" s="25"/>
      <c r="VGV27" s="25"/>
      <c r="VGW27" s="25"/>
      <c r="VGX27" s="25"/>
      <c r="VGY27" s="25"/>
      <c r="VGZ27" s="25"/>
      <c r="VHA27" s="25"/>
      <c r="VHB27" s="25"/>
      <c r="VHC27" s="25"/>
      <c r="VHD27" s="25"/>
      <c r="VHE27" s="25"/>
      <c r="VHF27" s="25"/>
      <c r="VHG27" s="25"/>
      <c r="VHH27" s="25"/>
      <c r="VHI27" s="25"/>
      <c r="VHJ27" s="25"/>
      <c r="VHK27" s="25"/>
      <c r="VHL27" s="25"/>
      <c r="VHM27" s="25"/>
      <c r="VHN27" s="25"/>
      <c r="VHO27" s="25"/>
      <c r="VHP27" s="25"/>
      <c r="VHQ27" s="25"/>
      <c r="VHR27" s="25"/>
      <c r="VHS27" s="25"/>
      <c r="VHT27" s="25"/>
      <c r="VHU27" s="25"/>
      <c r="VHV27" s="25"/>
      <c r="VHW27" s="25"/>
      <c r="VHX27" s="25"/>
      <c r="VHY27" s="25"/>
      <c r="VHZ27" s="25"/>
      <c r="VIA27" s="25"/>
      <c r="VIB27" s="25"/>
      <c r="VIC27" s="25"/>
      <c r="VID27" s="25"/>
      <c r="VIE27" s="25"/>
      <c r="VIF27" s="25"/>
      <c r="VIG27" s="25"/>
      <c r="VIH27" s="25"/>
      <c r="VII27" s="25"/>
      <c r="VIJ27" s="25"/>
      <c r="VIK27" s="25"/>
      <c r="VIL27" s="25"/>
      <c r="VIM27" s="25"/>
      <c r="VIN27" s="25"/>
      <c r="VIO27" s="25"/>
      <c r="VIP27" s="25"/>
      <c r="VIQ27" s="25"/>
      <c r="VIR27" s="25"/>
      <c r="VIS27" s="25"/>
      <c r="VIT27" s="25"/>
      <c r="VIU27" s="25"/>
      <c r="VIV27" s="25"/>
      <c r="VIW27" s="25"/>
      <c r="VIX27" s="25"/>
      <c r="VIY27" s="25"/>
      <c r="VIZ27" s="25"/>
      <c r="VJA27" s="25"/>
      <c r="VJB27" s="25"/>
      <c r="VJC27" s="25"/>
      <c r="VJD27" s="25"/>
      <c r="VJE27" s="25"/>
      <c r="VJF27" s="25"/>
      <c r="VJG27" s="25"/>
      <c r="VJH27" s="25"/>
      <c r="VJI27" s="25"/>
      <c r="VJJ27" s="25"/>
      <c r="VJK27" s="25"/>
      <c r="VJL27" s="25"/>
      <c r="VJM27" s="25"/>
      <c r="VJN27" s="25"/>
      <c r="VJO27" s="25"/>
      <c r="VJP27" s="25"/>
      <c r="VJQ27" s="25"/>
      <c r="VJR27" s="25"/>
      <c r="VJS27" s="25"/>
      <c r="VJT27" s="25"/>
      <c r="VJU27" s="25"/>
      <c r="VJV27" s="25"/>
      <c r="VJW27" s="25"/>
      <c r="VJX27" s="25"/>
      <c r="VJY27" s="25"/>
      <c r="VJZ27" s="25"/>
      <c r="VKA27" s="25"/>
      <c r="VKB27" s="25"/>
      <c r="VKC27" s="25"/>
      <c r="VKD27" s="25"/>
      <c r="VKE27" s="25"/>
      <c r="VKF27" s="25"/>
      <c r="VKG27" s="25"/>
      <c r="VKH27" s="25"/>
      <c r="VKI27" s="25"/>
      <c r="VKJ27" s="25"/>
      <c r="VKK27" s="25"/>
      <c r="VKL27" s="25"/>
      <c r="VKM27" s="25"/>
      <c r="VKN27" s="25"/>
      <c r="VKO27" s="25"/>
      <c r="VKP27" s="25"/>
      <c r="VKQ27" s="25"/>
      <c r="VKR27" s="25"/>
      <c r="VKS27" s="25"/>
      <c r="VKT27" s="25"/>
      <c r="VKU27" s="25"/>
      <c r="VKV27" s="25"/>
      <c r="VKW27" s="25"/>
      <c r="VKX27" s="25"/>
      <c r="VKY27" s="25"/>
      <c r="VKZ27" s="25"/>
      <c r="VLA27" s="25"/>
      <c r="VLB27" s="25"/>
      <c r="VLC27" s="25"/>
      <c r="VLD27" s="25"/>
      <c r="VLE27" s="25"/>
      <c r="VLF27" s="25"/>
      <c r="VLG27" s="25"/>
      <c r="VLH27" s="25"/>
      <c r="VLI27" s="25"/>
      <c r="VLJ27" s="25"/>
      <c r="VLK27" s="25"/>
      <c r="VLL27" s="25"/>
      <c r="VLM27" s="25"/>
      <c r="VLN27" s="25"/>
      <c r="VLO27" s="25"/>
      <c r="VLP27" s="25"/>
      <c r="VLQ27" s="25"/>
      <c r="VLR27" s="25"/>
      <c r="VLS27" s="25"/>
      <c r="VLT27" s="25"/>
      <c r="VLU27" s="25"/>
      <c r="VLV27" s="25"/>
      <c r="VLW27" s="25"/>
      <c r="VLX27" s="25"/>
      <c r="VLY27" s="25"/>
      <c r="VLZ27" s="25"/>
      <c r="VMA27" s="25"/>
      <c r="VMB27" s="25"/>
      <c r="VMC27" s="25"/>
      <c r="VMD27" s="25"/>
      <c r="VME27" s="25"/>
      <c r="VMF27" s="25"/>
      <c r="VMG27" s="25"/>
      <c r="VMH27" s="25"/>
      <c r="VMI27" s="25"/>
      <c r="VMJ27" s="25"/>
      <c r="VMK27" s="25"/>
      <c r="VML27" s="25"/>
      <c r="VMM27" s="25"/>
      <c r="VMN27" s="25"/>
      <c r="VMO27" s="25"/>
      <c r="VMP27" s="25"/>
      <c r="VMQ27" s="25"/>
      <c r="VMR27" s="25"/>
      <c r="VMS27" s="25"/>
      <c r="VMT27" s="25"/>
      <c r="VMU27" s="25"/>
      <c r="VMV27" s="25"/>
      <c r="VMW27" s="25"/>
      <c r="VMX27" s="25"/>
      <c r="VMY27" s="25"/>
      <c r="VMZ27" s="25"/>
      <c r="VNA27" s="25"/>
      <c r="VNB27" s="25"/>
      <c r="VNC27" s="25"/>
      <c r="VND27" s="25"/>
      <c r="VNE27" s="25"/>
      <c r="VNF27" s="25"/>
      <c r="VNG27" s="25"/>
      <c r="VNH27" s="25"/>
      <c r="VNI27" s="25"/>
      <c r="VNJ27" s="25"/>
      <c r="VNK27" s="25"/>
      <c r="VNL27" s="25"/>
      <c r="VNM27" s="25"/>
      <c r="VNN27" s="25"/>
      <c r="VNO27" s="25"/>
      <c r="VNP27" s="25"/>
      <c r="VNQ27" s="25"/>
      <c r="VNR27" s="25"/>
      <c r="VNS27" s="25"/>
      <c r="VNT27" s="25"/>
      <c r="VNU27" s="25"/>
      <c r="VNV27" s="25"/>
      <c r="VNW27" s="25"/>
      <c r="VNX27" s="25"/>
      <c r="VNY27" s="25"/>
      <c r="VNZ27" s="25"/>
      <c r="VOA27" s="25"/>
      <c r="VOB27" s="25"/>
      <c r="VOC27" s="25"/>
      <c r="VOD27" s="25"/>
      <c r="VOE27" s="25"/>
      <c r="VOF27" s="25"/>
      <c r="VOG27" s="25"/>
      <c r="VOH27" s="25"/>
      <c r="VOI27" s="25"/>
      <c r="VOJ27" s="25"/>
      <c r="VOK27" s="25"/>
      <c r="VOL27" s="25"/>
      <c r="VOM27" s="25"/>
      <c r="VON27" s="25"/>
      <c r="VOO27" s="25"/>
      <c r="VOP27" s="25"/>
      <c r="VOQ27" s="25"/>
      <c r="VOR27" s="25"/>
      <c r="VOS27" s="25"/>
      <c r="VOT27" s="25"/>
      <c r="VOU27" s="25"/>
      <c r="VOV27" s="25"/>
      <c r="VOW27" s="25"/>
      <c r="VOX27" s="25"/>
      <c r="VOY27" s="25"/>
      <c r="VOZ27" s="25"/>
      <c r="VPA27" s="25"/>
      <c r="VPB27" s="25"/>
      <c r="VPC27" s="25"/>
      <c r="VPD27" s="25"/>
      <c r="VPE27" s="25"/>
      <c r="VPF27" s="25"/>
      <c r="VPG27" s="25"/>
      <c r="VPH27" s="25"/>
      <c r="VPI27" s="25"/>
      <c r="VPJ27" s="25"/>
      <c r="VPK27" s="25"/>
      <c r="VPL27" s="25"/>
      <c r="VPM27" s="25"/>
      <c r="VPN27" s="25"/>
      <c r="VPO27" s="25"/>
      <c r="VPP27" s="25"/>
      <c r="VPQ27" s="25"/>
      <c r="VPR27" s="25"/>
      <c r="VPS27" s="25"/>
      <c r="VPT27" s="25"/>
      <c r="VPU27" s="25"/>
      <c r="VPV27" s="25"/>
      <c r="VPW27" s="25"/>
      <c r="VPX27" s="25"/>
      <c r="VPY27" s="25"/>
      <c r="VPZ27" s="25"/>
      <c r="VQA27" s="25"/>
      <c r="VQB27" s="25"/>
      <c r="VQC27" s="25"/>
      <c r="VQD27" s="25"/>
      <c r="VQE27" s="25"/>
      <c r="VQF27" s="25"/>
      <c r="VQG27" s="25"/>
      <c r="VQH27" s="25"/>
      <c r="VQI27" s="25"/>
      <c r="VQJ27" s="25"/>
      <c r="VQK27" s="25"/>
      <c r="VQL27" s="25"/>
      <c r="VQM27" s="25"/>
      <c r="VQN27" s="25"/>
      <c r="VQO27" s="25"/>
      <c r="VQP27" s="25"/>
      <c r="VQQ27" s="25"/>
      <c r="VQR27" s="25"/>
      <c r="VQS27" s="25"/>
      <c r="VQT27" s="25"/>
      <c r="VQU27" s="25"/>
      <c r="VQV27" s="25"/>
      <c r="VQW27" s="25"/>
      <c r="VQX27" s="25"/>
      <c r="VQY27" s="25"/>
      <c r="VQZ27" s="25"/>
      <c r="VRA27" s="25"/>
      <c r="VRB27" s="25"/>
      <c r="VRC27" s="25"/>
      <c r="VRD27" s="25"/>
      <c r="VRE27" s="25"/>
      <c r="VRF27" s="25"/>
      <c r="VRG27" s="25"/>
      <c r="VRH27" s="25"/>
      <c r="VRI27" s="25"/>
      <c r="VRJ27" s="25"/>
      <c r="VRK27" s="25"/>
      <c r="VRL27" s="25"/>
      <c r="VRM27" s="25"/>
      <c r="VRN27" s="25"/>
      <c r="VRO27" s="25"/>
      <c r="VRP27" s="25"/>
      <c r="VRQ27" s="25"/>
      <c r="VRR27" s="25"/>
      <c r="VRS27" s="25"/>
      <c r="VRT27" s="25"/>
      <c r="VRU27" s="25"/>
      <c r="VRV27" s="25"/>
      <c r="VRW27" s="25"/>
      <c r="VRX27" s="25"/>
      <c r="VRY27" s="25"/>
      <c r="VRZ27" s="25"/>
      <c r="VSA27" s="25"/>
      <c r="VSB27" s="25"/>
      <c r="VSC27" s="25"/>
      <c r="VSD27" s="25"/>
      <c r="VSE27" s="25"/>
      <c r="VSF27" s="25"/>
      <c r="VSG27" s="25"/>
      <c r="VSH27" s="25"/>
      <c r="VSI27" s="25"/>
      <c r="VSJ27" s="25"/>
      <c r="VSK27" s="25"/>
      <c r="VSL27" s="25"/>
      <c r="VSM27" s="25"/>
      <c r="VSN27" s="25"/>
      <c r="VSO27" s="25"/>
      <c r="VSP27" s="25"/>
      <c r="VSQ27" s="25"/>
      <c r="VSR27" s="25"/>
      <c r="VSS27" s="25"/>
      <c r="VST27" s="25"/>
      <c r="VSU27" s="25"/>
      <c r="VSV27" s="25"/>
      <c r="VSW27" s="25"/>
      <c r="VSX27" s="25"/>
      <c r="VSY27" s="25"/>
      <c r="VSZ27" s="25"/>
      <c r="VTA27" s="25"/>
      <c r="VTB27" s="25"/>
      <c r="VTC27" s="25"/>
      <c r="VTD27" s="25"/>
      <c r="VTE27" s="25"/>
      <c r="VTF27" s="25"/>
      <c r="VTG27" s="25"/>
      <c r="VTH27" s="25"/>
      <c r="VTI27" s="25"/>
      <c r="VTJ27" s="25"/>
      <c r="VTK27" s="25"/>
      <c r="VTL27" s="25"/>
      <c r="VTM27" s="25"/>
      <c r="VTN27" s="25"/>
      <c r="VTO27" s="25"/>
      <c r="VTP27" s="25"/>
      <c r="VTQ27" s="25"/>
      <c r="VTR27" s="25"/>
      <c r="VTS27" s="25"/>
      <c r="VTT27" s="25"/>
      <c r="VTU27" s="25"/>
      <c r="VTV27" s="25"/>
      <c r="VTW27" s="25"/>
      <c r="VTX27" s="25"/>
      <c r="VTY27" s="25"/>
      <c r="VTZ27" s="25"/>
      <c r="VUA27" s="25"/>
      <c r="VUB27" s="25"/>
      <c r="VUC27" s="25"/>
      <c r="VUD27" s="25"/>
      <c r="VUE27" s="25"/>
      <c r="VUF27" s="25"/>
      <c r="VUG27" s="25"/>
      <c r="VUH27" s="25"/>
      <c r="VUI27" s="25"/>
      <c r="VUJ27" s="25"/>
      <c r="VUK27" s="25"/>
      <c r="VUL27" s="25"/>
      <c r="VUM27" s="25"/>
      <c r="VUN27" s="25"/>
      <c r="VUO27" s="25"/>
      <c r="VUP27" s="25"/>
      <c r="VUQ27" s="25"/>
      <c r="VUR27" s="25"/>
      <c r="VUS27" s="25"/>
      <c r="VUT27" s="25"/>
      <c r="VUU27" s="25"/>
      <c r="VUV27" s="25"/>
      <c r="VUW27" s="25"/>
      <c r="VUX27" s="25"/>
      <c r="VUY27" s="25"/>
      <c r="VUZ27" s="25"/>
      <c r="VVA27" s="25"/>
      <c r="VVB27" s="25"/>
      <c r="VVC27" s="25"/>
      <c r="VVD27" s="25"/>
      <c r="VVE27" s="25"/>
      <c r="VVF27" s="25"/>
      <c r="VVG27" s="25"/>
      <c r="VVH27" s="25"/>
      <c r="VVI27" s="25"/>
      <c r="VVJ27" s="25"/>
      <c r="VVK27" s="25"/>
      <c r="VVL27" s="25"/>
      <c r="VVM27" s="25"/>
      <c r="VVN27" s="25"/>
      <c r="VVO27" s="25"/>
      <c r="VVP27" s="25"/>
      <c r="VVQ27" s="25"/>
      <c r="VVR27" s="25"/>
      <c r="VVS27" s="25"/>
      <c r="VVT27" s="25"/>
      <c r="VVU27" s="25"/>
      <c r="VVV27" s="25"/>
      <c r="VVW27" s="25"/>
      <c r="VVX27" s="25"/>
      <c r="VVY27" s="25"/>
      <c r="VVZ27" s="25"/>
      <c r="VWA27" s="25"/>
      <c r="VWB27" s="25"/>
      <c r="VWC27" s="25"/>
      <c r="VWD27" s="25"/>
      <c r="VWE27" s="25"/>
      <c r="VWF27" s="25"/>
      <c r="VWG27" s="25"/>
      <c r="VWH27" s="25"/>
      <c r="VWI27" s="25"/>
      <c r="VWJ27" s="25"/>
      <c r="VWK27" s="25"/>
      <c r="VWL27" s="25"/>
      <c r="VWM27" s="25"/>
      <c r="VWN27" s="25"/>
      <c r="VWO27" s="25"/>
      <c r="VWP27" s="25"/>
      <c r="VWQ27" s="25"/>
      <c r="VWR27" s="25"/>
      <c r="VWS27" s="25"/>
      <c r="VWT27" s="25"/>
      <c r="VWU27" s="25"/>
      <c r="VWV27" s="25"/>
      <c r="VWW27" s="25"/>
      <c r="VWX27" s="25"/>
      <c r="VWY27" s="25"/>
      <c r="VWZ27" s="25"/>
      <c r="VXA27" s="25"/>
      <c r="VXB27" s="25"/>
      <c r="VXC27" s="25"/>
      <c r="VXD27" s="25"/>
      <c r="VXE27" s="25"/>
      <c r="VXF27" s="25"/>
      <c r="VXG27" s="25"/>
      <c r="VXH27" s="25"/>
      <c r="VXI27" s="25"/>
      <c r="VXJ27" s="25"/>
      <c r="VXK27" s="25"/>
      <c r="VXL27" s="25"/>
      <c r="VXM27" s="25"/>
      <c r="VXN27" s="25"/>
      <c r="VXO27" s="25"/>
      <c r="VXP27" s="25"/>
      <c r="VXQ27" s="25"/>
      <c r="VXR27" s="25"/>
      <c r="VXS27" s="25"/>
      <c r="VXT27" s="25"/>
      <c r="VXU27" s="25"/>
      <c r="VXV27" s="25"/>
      <c r="VXW27" s="25"/>
      <c r="VXX27" s="25"/>
      <c r="VXY27" s="25"/>
      <c r="VXZ27" s="25"/>
      <c r="VYA27" s="25"/>
      <c r="VYB27" s="25"/>
      <c r="VYC27" s="25"/>
      <c r="VYD27" s="25"/>
      <c r="VYE27" s="25"/>
      <c r="VYF27" s="25"/>
      <c r="VYG27" s="25"/>
      <c r="VYH27" s="25"/>
      <c r="VYI27" s="25"/>
      <c r="VYJ27" s="25"/>
      <c r="VYK27" s="25"/>
      <c r="VYL27" s="25"/>
      <c r="VYM27" s="25"/>
      <c r="VYN27" s="25"/>
      <c r="VYO27" s="25"/>
      <c r="VYP27" s="25"/>
      <c r="VYQ27" s="25"/>
      <c r="VYR27" s="25"/>
      <c r="VYS27" s="25"/>
      <c r="VYT27" s="25"/>
      <c r="VYU27" s="25"/>
      <c r="VYV27" s="25"/>
      <c r="VYW27" s="25"/>
      <c r="VYX27" s="25"/>
      <c r="VYY27" s="25"/>
      <c r="VYZ27" s="25"/>
      <c r="VZA27" s="25"/>
      <c r="VZB27" s="25"/>
      <c r="VZC27" s="25"/>
      <c r="VZD27" s="25"/>
      <c r="VZE27" s="25"/>
      <c r="VZF27" s="25"/>
      <c r="VZG27" s="25"/>
      <c r="VZH27" s="25"/>
      <c r="VZI27" s="25"/>
      <c r="VZJ27" s="25"/>
      <c r="VZK27" s="25"/>
      <c r="VZL27" s="25"/>
      <c r="VZM27" s="25"/>
      <c r="VZN27" s="25"/>
      <c r="VZO27" s="25"/>
      <c r="VZP27" s="25"/>
      <c r="VZQ27" s="25"/>
      <c r="VZR27" s="25"/>
      <c r="VZS27" s="25"/>
      <c r="VZT27" s="25"/>
      <c r="VZU27" s="25"/>
      <c r="VZV27" s="25"/>
      <c r="VZW27" s="25"/>
      <c r="VZX27" s="25"/>
      <c r="VZY27" s="25"/>
      <c r="VZZ27" s="25"/>
      <c r="WAA27" s="25"/>
      <c r="WAB27" s="25"/>
      <c r="WAC27" s="25"/>
      <c r="WAD27" s="25"/>
      <c r="WAE27" s="25"/>
      <c r="WAF27" s="25"/>
      <c r="WAG27" s="25"/>
      <c r="WAH27" s="25"/>
      <c r="WAI27" s="25"/>
      <c r="WAJ27" s="25"/>
      <c r="WAK27" s="25"/>
      <c r="WAL27" s="25"/>
      <c r="WAM27" s="25"/>
      <c r="WAN27" s="25"/>
      <c r="WAO27" s="25"/>
      <c r="WAP27" s="25"/>
      <c r="WAQ27" s="25"/>
      <c r="WAR27" s="25"/>
      <c r="WAS27" s="25"/>
      <c r="WAT27" s="25"/>
      <c r="WAU27" s="25"/>
      <c r="WAV27" s="25"/>
      <c r="WAW27" s="25"/>
      <c r="WAX27" s="25"/>
      <c r="WAY27" s="25"/>
      <c r="WAZ27" s="25"/>
      <c r="WBA27" s="25"/>
      <c r="WBB27" s="25"/>
      <c r="WBC27" s="25"/>
      <c r="WBD27" s="25"/>
      <c r="WBE27" s="25"/>
      <c r="WBF27" s="25"/>
      <c r="WBG27" s="25"/>
      <c r="WBH27" s="25"/>
      <c r="WBI27" s="25"/>
      <c r="WBJ27" s="25"/>
      <c r="WBK27" s="25"/>
      <c r="WBL27" s="25"/>
      <c r="WBM27" s="25"/>
      <c r="WBN27" s="25"/>
      <c r="WBO27" s="25"/>
      <c r="WBP27" s="25"/>
      <c r="WBQ27" s="25"/>
      <c r="WBR27" s="25"/>
      <c r="WBS27" s="25"/>
      <c r="WBT27" s="25"/>
      <c r="WBU27" s="25"/>
      <c r="WBV27" s="25"/>
      <c r="WBW27" s="25"/>
      <c r="WBX27" s="25"/>
      <c r="WBY27" s="25"/>
      <c r="WBZ27" s="25"/>
      <c r="WCA27" s="25"/>
      <c r="WCB27" s="25"/>
      <c r="WCC27" s="25"/>
      <c r="WCD27" s="25"/>
      <c r="WCE27" s="25"/>
      <c r="WCF27" s="25"/>
      <c r="WCG27" s="25"/>
      <c r="WCH27" s="25"/>
      <c r="WCI27" s="25"/>
      <c r="WCJ27" s="25"/>
      <c r="WCK27" s="25"/>
      <c r="WCL27" s="25"/>
      <c r="WCM27" s="25"/>
      <c r="WCN27" s="25"/>
      <c r="WCO27" s="25"/>
      <c r="WCP27" s="25"/>
      <c r="WCQ27" s="25"/>
      <c r="WCR27" s="25"/>
      <c r="WCS27" s="25"/>
      <c r="WCT27" s="25"/>
      <c r="WCU27" s="25"/>
      <c r="WCV27" s="25"/>
      <c r="WCW27" s="25"/>
      <c r="WCX27" s="25"/>
      <c r="WCY27" s="25"/>
      <c r="WCZ27" s="25"/>
      <c r="WDA27" s="25"/>
      <c r="WDB27" s="25"/>
      <c r="WDC27" s="25"/>
      <c r="WDD27" s="25"/>
      <c r="WDE27" s="25"/>
      <c r="WDF27" s="25"/>
      <c r="WDG27" s="25"/>
      <c r="WDH27" s="25"/>
      <c r="WDI27" s="25"/>
      <c r="WDJ27" s="25"/>
      <c r="WDK27" s="25"/>
      <c r="WDL27" s="25"/>
      <c r="WDM27" s="25"/>
      <c r="WDN27" s="25"/>
      <c r="WDO27" s="25"/>
      <c r="WDP27" s="25"/>
      <c r="WDQ27" s="25"/>
      <c r="WDR27" s="25"/>
      <c r="WDS27" s="25"/>
      <c r="WDT27" s="25"/>
      <c r="WDU27" s="25"/>
      <c r="WDV27" s="25"/>
      <c r="WDW27" s="25"/>
      <c r="WDX27" s="25"/>
      <c r="WDY27" s="25"/>
      <c r="WDZ27" s="25"/>
      <c r="WEA27" s="25"/>
      <c r="WEB27" s="25"/>
      <c r="WEC27" s="25"/>
      <c r="WED27" s="25"/>
      <c r="WEE27" s="25"/>
      <c r="WEF27" s="25"/>
      <c r="WEG27" s="25"/>
      <c r="WEH27" s="25"/>
      <c r="WEI27" s="25"/>
      <c r="WEJ27" s="25"/>
      <c r="WEK27" s="25"/>
      <c r="WEL27" s="25"/>
      <c r="WEM27" s="25"/>
      <c r="WEN27" s="25"/>
      <c r="WEO27" s="25"/>
      <c r="WEP27" s="25"/>
      <c r="WEQ27" s="25"/>
      <c r="WER27" s="25"/>
      <c r="WES27" s="25"/>
      <c r="WET27" s="25"/>
      <c r="WEU27" s="25"/>
      <c r="WEV27" s="25"/>
      <c r="WEW27" s="25"/>
      <c r="WEX27" s="25"/>
      <c r="WEY27" s="25"/>
      <c r="WEZ27" s="25"/>
      <c r="WFA27" s="25"/>
      <c r="WFB27" s="25"/>
      <c r="WFC27" s="25"/>
      <c r="WFD27" s="25"/>
      <c r="WFE27" s="25"/>
      <c r="WFF27" s="25"/>
      <c r="WFG27" s="25"/>
      <c r="WFH27" s="25"/>
      <c r="WFI27" s="25"/>
      <c r="WFJ27" s="25"/>
      <c r="WFK27" s="25"/>
      <c r="WFL27" s="25"/>
      <c r="WFM27" s="25"/>
      <c r="WFN27" s="25"/>
      <c r="WFO27" s="25"/>
      <c r="WFP27" s="25"/>
      <c r="WFQ27" s="25"/>
      <c r="WFR27" s="25"/>
      <c r="WFS27" s="25"/>
      <c r="WFT27" s="25"/>
      <c r="WFU27" s="25"/>
      <c r="WFV27" s="25"/>
      <c r="WFW27" s="25"/>
      <c r="WFX27" s="25"/>
      <c r="WFY27" s="25"/>
      <c r="WFZ27" s="25"/>
      <c r="WGA27" s="25"/>
      <c r="WGB27" s="25"/>
      <c r="WGC27" s="25"/>
      <c r="WGD27" s="25"/>
      <c r="WGE27" s="25"/>
      <c r="WGF27" s="25"/>
      <c r="WGG27" s="25"/>
      <c r="WGH27" s="25"/>
      <c r="WGI27" s="25"/>
      <c r="WGJ27" s="25"/>
      <c r="WGK27" s="25"/>
      <c r="WGL27" s="25"/>
      <c r="WGM27" s="25"/>
      <c r="WGN27" s="25"/>
      <c r="WGO27" s="25"/>
      <c r="WGP27" s="25"/>
      <c r="WGQ27" s="25"/>
      <c r="WGR27" s="25"/>
      <c r="WGS27" s="25"/>
      <c r="WGT27" s="25"/>
      <c r="WGU27" s="25"/>
      <c r="WGV27" s="25"/>
      <c r="WGW27" s="25"/>
      <c r="WGX27" s="25"/>
      <c r="WGY27" s="25"/>
      <c r="WGZ27" s="25"/>
      <c r="WHA27" s="25"/>
      <c r="WHB27" s="25"/>
      <c r="WHC27" s="25"/>
      <c r="WHD27" s="25"/>
      <c r="WHE27" s="25"/>
      <c r="WHF27" s="25"/>
      <c r="WHG27" s="25"/>
      <c r="WHH27" s="25"/>
      <c r="WHI27" s="25"/>
      <c r="WHJ27" s="25"/>
      <c r="WHK27" s="25"/>
      <c r="WHL27" s="25"/>
      <c r="WHM27" s="25"/>
      <c r="WHN27" s="25"/>
      <c r="WHO27" s="25"/>
      <c r="WHP27" s="25"/>
      <c r="WHQ27" s="25"/>
      <c r="WHR27" s="25"/>
      <c r="WHS27" s="25"/>
      <c r="WHT27" s="25"/>
      <c r="WHU27" s="25"/>
      <c r="WHV27" s="25"/>
      <c r="WHW27" s="25"/>
      <c r="WHX27" s="25"/>
      <c r="WHY27" s="25"/>
      <c r="WHZ27" s="25"/>
      <c r="WIA27" s="25"/>
      <c r="WIB27" s="25"/>
      <c r="WIC27" s="25"/>
      <c r="WID27" s="25"/>
      <c r="WIE27" s="25"/>
      <c r="WIF27" s="25"/>
      <c r="WIG27" s="25"/>
      <c r="WIH27" s="25"/>
      <c r="WII27" s="25"/>
      <c r="WIJ27" s="25"/>
      <c r="WIK27" s="25"/>
      <c r="WIL27" s="25"/>
      <c r="WIM27" s="25"/>
      <c r="WIN27" s="25"/>
      <c r="WIO27" s="25"/>
      <c r="WIP27" s="25"/>
      <c r="WIQ27" s="25"/>
      <c r="WIR27" s="25"/>
      <c r="WIS27" s="25"/>
      <c r="WIT27" s="25"/>
      <c r="WIU27" s="25"/>
      <c r="WIV27" s="25"/>
      <c r="WIW27" s="25"/>
      <c r="WIX27" s="25"/>
      <c r="WIY27" s="25"/>
      <c r="WIZ27" s="25"/>
      <c r="WJA27" s="25"/>
      <c r="WJB27" s="25"/>
      <c r="WJC27" s="25"/>
      <c r="WJD27" s="25"/>
      <c r="WJE27" s="25"/>
      <c r="WJF27" s="25"/>
      <c r="WJG27" s="25"/>
      <c r="WJH27" s="25"/>
      <c r="WJI27" s="25"/>
      <c r="WJJ27" s="25"/>
      <c r="WJK27" s="25"/>
      <c r="WJL27" s="25"/>
      <c r="WJM27" s="25"/>
      <c r="WJN27" s="25"/>
      <c r="WJO27" s="25"/>
      <c r="WJP27" s="25"/>
      <c r="WJQ27" s="25"/>
      <c r="WJR27" s="25"/>
      <c r="WJS27" s="25"/>
      <c r="WJT27" s="25"/>
      <c r="WJU27" s="25"/>
      <c r="WJV27" s="25"/>
      <c r="WJW27" s="25"/>
      <c r="WJX27" s="25"/>
      <c r="WJY27" s="25"/>
      <c r="WJZ27" s="25"/>
      <c r="WKA27" s="25"/>
      <c r="WKB27" s="25"/>
      <c r="WKC27" s="25"/>
      <c r="WKD27" s="25"/>
      <c r="WKE27" s="25"/>
      <c r="WKF27" s="25"/>
      <c r="WKG27" s="25"/>
      <c r="WKH27" s="25"/>
      <c r="WKI27" s="25"/>
      <c r="WKJ27" s="25"/>
      <c r="WKK27" s="25"/>
      <c r="WKL27" s="25"/>
      <c r="WKM27" s="25"/>
      <c r="WKN27" s="25"/>
      <c r="WKO27" s="25"/>
      <c r="WKP27" s="25"/>
      <c r="WKQ27" s="25"/>
      <c r="WKR27" s="25"/>
      <c r="WKS27" s="25"/>
      <c r="WKT27" s="25"/>
      <c r="WKU27" s="25"/>
      <c r="WKV27" s="25"/>
      <c r="WKW27" s="25"/>
      <c r="WKX27" s="25"/>
      <c r="WKY27" s="25"/>
      <c r="WKZ27" s="25"/>
      <c r="WLA27" s="25"/>
      <c r="WLB27" s="25"/>
      <c r="WLC27" s="25"/>
      <c r="WLD27" s="25"/>
      <c r="WLE27" s="25"/>
      <c r="WLF27" s="25"/>
      <c r="WLG27" s="25"/>
      <c r="WLH27" s="25"/>
      <c r="WLI27" s="25"/>
      <c r="WLJ27" s="25"/>
      <c r="WLK27" s="25"/>
      <c r="WLL27" s="25"/>
      <c r="WLM27" s="25"/>
      <c r="WLN27" s="25"/>
      <c r="WLO27" s="25"/>
      <c r="WLP27" s="25"/>
      <c r="WLQ27" s="25"/>
      <c r="WLR27" s="25"/>
      <c r="WLS27" s="25"/>
      <c r="WLT27" s="25"/>
      <c r="WLU27" s="25"/>
      <c r="WLV27" s="25"/>
      <c r="WLW27" s="25"/>
      <c r="WLX27" s="25"/>
      <c r="WLY27" s="25"/>
      <c r="WLZ27" s="25"/>
      <c r="WMA27" s="25"/>
      <c r="WMB27" s="25"/>
      <c r="WMC27" s="25"/>
      <c r="WMD27" s="25"/>
      <c r="WME27" s="25"/>
      <c r="WMF27" s="25"/>
      <c r="WMG27" s="25"/>
      <c r="WMH27" s="25"/>
      <c r="WMI27" s="25"/>
      <c r="WMJ27" s="25"/>
      <c r="WMK27" s="25"/>
      <c r="WML27" s="25"/>
      <c r="WMM27" s="25"/>
      <c r="WMN27" s="25"/>
      <c r="WMO27" s="25"/>
      <c r="WMP27" s="25"/>
      <c r="WMQ27" s="25"/>
      <c r="WMR27" s="25"/>
      <c r="WMS27" s="25"/>
      <c r="WMT27" s="25"/>
      <c r="WMU27" s="25"/>
      <c r="WMV27" s="25"/>
      <c r="WMW27" s="25"/>
      <c r="WMX27" s="25"/>
      <c r="WMY27" s="25"/>
      <c r="WMZ27" s="25"/>
      <c r="WNA27" s="25"/>
      <c r="WNB27" s="25"/>
      <c r="WNC27" s="25"/>
      <c r="WND27" s="25"/>
      <c r="WNE27" s="25"/>
      <c r="WNF27" s="25"/>
      <c r="WNG27" s="25"/>
      <c r="WNH27" s="25"/>
      <c r="WNI27" s="25"/>
      <c r="WNJ27" s="25"/>
      <c r="WNK27" s="25"/>
      <c r="WNL27" s="25"/>
      <c r="WNM27" s="25"/>
      <c r="WNN27" s="25"/>
      <c r="WNO27" s="25"/>
      <c r="WNP27" s="25"/>
      <c r="WNQ27" s="25"/>
      <c r="WNR27" s="25"/>
      <c r="WNS27" s="25"/>
      <c r="WNT27" s="25"/>
      <c r="WNU27" s="25"/>
      <c r="WNV27" s="25"/>
      <c r="WNW27" s="25"/>
      <c r="WNX27" s="25"/>
      <c r="WNY27" s="25"/>
      <c r="WNZ27" s="25"/>
      <c r="WOA27" s="25"/>
      <c r="WOB27" s="25"/>
      <c r="WOC27" s="25"/>
      <c r="WOD27" s="25"/>
      <c r="WOE27" s="25"/>
      <c r="WOF27" s="25"/>
      <c r="WOG27" s="25"/>
      <c r="WOH27" s="25"/>
      <c r="WOI27" s="25"/>
      <c r="WOJ27" s="25"/>
      <c r="WOK27" s="25"/>
      <c r="WOL27" s="25"/>
      <c r="WOM27" s="25"/>
      <c r="WON27" s="25"/>
      <c r="WOO27" s="25"/>
      <c r="WOP27" s="25"/>
      <c r="WOQ27" s="25"/>
      <c r="WOR27" s="25"/>
      <c r="WOS27" s="25"/>
      <c r="WOT27" s="25"/>
      <c r="WOU27" s="25"/>
      <c r="WOV27" s="25"/>
      <c r="WOW27" s="25"/>
      <c r="WOX27" s="25"/>
      <c r="WOY27" s="25"/>
      <c r="WOZ27" s="25"/>
      <c r="WPA27" s="25"/>
      <c r="WPB27" s="25"/>
      <c r="WPC27" s="25"/>
      <c r="WPD27" s="25"/>
      <c r="WPE27" s="25"/>
      <c r="WPF27" s="25"/>
      <c r="WPG27" s="25"/>
      <c r="WPH27" s="25"/>
      <c r="WPI27" s="25"/>
      <c r="WPJ27" s="25"/>
      <c r="WPK27" s="25"/>
      <c r="WPL27" s="25"/>
      <c r="WPM27" s="25"/>
      <c r="WPN27" s="25"/>
      <c r="WPO27" s="25"/>
      <c r="WPP27" s="25"/>
      <c r="WPQ27" s="25"/>
      <c r="WPR27" s="25"/>
      <c r="WPS27" s="25"/>
      <c r="WPT27" s="25"/>
      <c r="WPU27" s="25"/>
      <c r="WPV27" s="25"/>
      <c r="WPW27" s="25"/>
      <c r="WPX27" s="25"/>
      <c r="WPY27" s="25"/>
      <c r="WPZ27" s="25"/>
      <c r="WQA27" s="25"/>
      <c r="WQB27" s="25"/>
      <c r="WQC27" s="25"/>
      <c r="WQD27" s="25"/>
      <c r="WQE27" s="25"/>
      <c r="WQF27" s="25"/>
      <c r="WQG27" s="25"/>
      <c r="WQH27" s="25"/>
      <c r="WQI27" s="25"/>
      <c r="WQJ27" s="25"/>
      <c r="WQK27" s="25"/>
      <c r="WQL27" s="25"/>
      <c r="WQM27" s="25"/>
      <c r="WQN27" s="25"/>
      <c r="WQO27" s="25"/>
      <c r="WQP27" s="25"/>
      <c r="WQQ27" s="25"/>
      <c r="WQR27" s="25"/>
      <c r="WQS27" s="25"/>
      <c r="WQT27" s="25"/>
      <c r="WQU27" s="25"/>
      <c r="WQV27" s="25"/>
      <c r="WQW27" s="25"/>
      <c r="WQX27" s="25"/>
      <c r="WQY27" s="25"/>
      <c r="WQZ27" s="25"/>
      <c r="WRA27" s="25"/>
      <c r="WRB27" s="25"/>
      <c r="WRC27" s="25"/>
      <c r="WRD27" s="25"/>
      <c r="WRE27" s="25"/>
      <c r="WRF27" s="25"/>
      <c r="WRG27" s="25"/>
      <c r="WRH27" s="25"/>
      <c r="WRI27" s="25"/>
      <c r="WRJ27" s="25"/>
      <c r="WRK27" s="25"/>
      <c r="WRL27" s="25"/>
      <c r="WRM27" s="25"/>
      <c r="WRN27" s="25"/>
      <c r="WRO27" s="25"/>
      <c r="WRP27" s="25"/>
      <c r="WRQ27" s="25"/>
      <c r="WRR27" s="25"/>
      <c r="WRS27" s="25"/>
      <c r="WRT27" s="25"/>
      <c r="WRU27" s="25"/>
      <c r="WRV27" s="25"/>
      <c r="WRW27" s="25"/>
      <c r="WRX27" s="25"/>
      <c r="WRY27" s="25"/>
      <c r="WRZ27" s="25"/>
      <c r="WSA27" s="25"/>
      <c r="WSB27" s="25"/>
      <c r="WSC27" s="25"/>
      <c r="WSD27" s="25"/>
      <c r="WSE27" s="25"/>
      <c r="WSF27" s="25"/>
      <c r="WSG27" s="25"/>
      <c r="WSH27" s="25"/>
      <c r="WSI27" s="25"/>
      <c r="WSJ27" s="25"/>
      <c r="WSK27" s="25"/>
      <c r="WSL27" s="25"/>
      <c r="WSM27" s="25"/>
      <c r="WSN27" s="25"/>
      <c r="WSO27" s="25"/>
      <c r="WSP27" s="25"/>
      <c r="WSQ27" s="25"/>
      <c r="WSR27" s="25"/>
      <c r="WSS27" s="25"/>
      <c r="WST27" s="25"/>
      <c r="WSU27" s="25"/>
      <c r="WSV27" s="25"/>
      <c r="WSW27" s="25"/>
      <c r="WSX27" s="25"/>
      <c r="WSY27" s="25"/>
      <c r="WSZ27" s="25"/>
      <c r="WTA27" s="25"/>
      <c r="WTB27" s="25"/>
      <c r="WTC27" s="25"/>
      <c r="WTD27" s="25"/>
      <c r="WTE27" s="25"/>
      <c r="WTF27" s="25"/>
      <c r="WTG27" s="25"/>
      <c r="WTH27" s="25"/>
      <c r="WTI27" s="25"/>
      <c r="WTJ27" s="25"/>
      <c r="WTK27" s="25"/>
      <c r="WTL27" s="25"/>
      <c r="WTM27" s="25"/>
      <c r="WTN27" s="25"/>
      <c r="WTO27" s="25"/>
      <c r="WTP27" s="25"/>
      <c r="WTQ27" s="25"/>
      <c r="WTR27" s="25"/>
      <c r="WTS27" s="25"/>
      <c r="WTT27" s="25"/>
      <c r="WTU27" s="25"/>
      <c r="WTV27" s="25"/>
      <c r="WTW27" s="25"/>
      <c r="WTX27" s="25"/>
      <c r="WTY27" s="25"/>
      <c r="WTZ27" s="25"/>
      <c r="WUA27" s="25"/>
      <c r="WUB27" s="25"/>
      <c r="WUC27" s="25"/>
      <c r="WUD27" s="25"/>
      <c r="WUE27" s="25"/>
      <c r="WUF27" s="25"/>
      <c r="WUG27" s="25"/>
      <c r="WUH27" s="25"/>
      <c r="WUI27" s="25"/>
      <c r="WUJ27" s="25"/>
      <c r="WUK27" s="25"/>
      <c r="WUL27" s="25"/>
      <c r="WUM27" s="25"/>
      <c r="WUN27" s="25"/>
      <c r="WUO27" s="25"/>
      <c r="WUP27" s="25"/>
      <c r="WUQ27" s="25"/>
      <c r="WUR27" s="25"/>
      <c r="WUS27" s="25"/>
      <c r="WUT27" s="25"/>
      <c r="WUU27" s="25"/>
      <c r="WUV27" s="25"/>
      <c r="WUW27" s="25"/>
      <c r="WUX27" s="25"/>
      <c r="WUY27" s="25"/>
      <c r="WUZ27" s="25"/>
      <c r="WVA27" s="25"/>
      <c r="WVB27" s="25"/>
      <c r="WVC27" s="25"/>
      <c r="WVD27" s="25"/>
      <c r="WVE27" s="25"/>
      <c r="WVF27" s="25"/>
      <c r="WVG27" s="25"/>
      <c r="WVH27" s="25"/>
      <c r="WVI27" s="25"/>
      <c r="WVJ27" s="25"/>
      <c r="WVK27" s="25"/>
      <c r="WVL27" s="25"/>
      <c r="WVM27" s="25"/>
      <c r="WVN27" s="25"/>
      <c r="WVO27" s="25"/>
      <c r="WVP27" s="25"/>
      <c r="WVQ27" s="25"/>
      <c r="WVR27" s="25"/>
      <c r="WVS27" s="25"/>
      <c r="WVT27" s="25"/>
      <c r="WVU27" s="25"/>
      <c r="WVV27" s="25"/>
      <c r="WVW27" s="25"/>
      <c r="WVX27" s="25"/>
      <c r="WVY27" s="25"/>
      <c r="WVZ27" s="25"/>
      <c r="WWA27" s="25"/>
      <c r="WWB27" s="25"/>
      <c r="WWC27" s="25"/>
      <c r="WWD27" s="25"/>
      <c r="WWE27" s="25"/>
      <c r="WWF27" s="25"/>
      <c r="WWG27" s="25"/>
      <c r="WWH27" s="25"/>
      <c r="WWI27" s="25"/>
      <c r="WWJ27" s="25"/>
      <c r="WWK27" s="25"/>
      <c r="WWL27" s="25"/>
      <c r="WWM27" s="25"/>
      <c r="WWN27" s="25"/>
      <c r="WWO27" s="25"/>
      <c r="WWP27" s="25"/>
      <c r="WWQ27" s="25"/>
      <c r="WWR27" s="25"/>
      <c r="WWS27" s="25"/>
      <c r="WWT27" s="25"/>
      <c r="WWU27" s="25"/>
      <c r="WWV27" s="25"/>
      <c r="WWW27" s="25"/>
      <c r="WWX27" s="25"/>
      <c r="WWY27" s="25"/>
      <c r="WWZ27" s="25"/>
      <c r="WXA27" s="25"/>
      <c r="WXB27" s="25"/>
      <c r="WXC27" s="25"/>
      <c r="WXD27" s="25"/>
      <c r="WXE27" s="25"/>
      <c r="WXF27" s="25"/>
      <c r="WXG27" s="25"/>
      <c r="WXH27" s="25"/>
      <c r="WXI27" s="25"/>
      <c r="WXJ27" s="25"/>
      <c r="WXK27" s="25"/>
      <c r="WXL27" s="25"/>
      <c r="WXM27" s="25"/>
      <c r="WXN27" s="25"/>
      <c r="WXO27" s="25"/>
      <c r="WXP27" s="25"/>
      <c r="WXQ27" s="25"/>
      <c r="WXR27" s="25"/>
      <c r="WXS27" s="25"/>
      <c r="WXT27" s="25"/>
      <c r="WXU27" s="25"/>
      <c r="WXV27" s="25"/>
      <c r="WXW27" s="25"/>
      <c r="WXX27" s="25"/>
      <c r="WXY27" s="25"/>
      <c r="WXZ27" s="25"/>
      <c r="WYA27" s="25"/>
      <c r="WYB27" s="25"/>
      <c r="WYC27" s="25"/>
      <c r="WYD27" s="25"/>
      <c r="WYE27" s="25"/>
      <c r="WYF27" s="25"/>
      <c r="WYG27" s="25"/>
      <c r="WYH27" s="25"/>
      <c r="WYI27" s="25"/>
      <c r="WYJ27" s="25"/>
      <c r="WYK27" s="25"/>
      <c r="WYL27" s="25"/>
      <c r="WYM27" s="25"/>
      <c r="WYN27" s="25"/>
      <c r="WYO27" s="25"/>
      <c r="WYP27" s="25"/>
      <c r="WYQ27" s="25"/>
      <c r="WYR27" s="25"/>
      <c r="WYS27" s="25"/>
      <c r="WYT27" s="25"/>
      <c r="WYU27" s="25"/>
      <c r="WYV27" s="25"/>
      <c r="WYW27" s="25"/>
      <c r="WYX27" s="25"/>
      <c r="WYY27" s="25"/>
      <c r="WYZ27" s="25"/>
      <c r="WZA27" s="25"/>
      <c r="WZB27" s="25"/>
      <c r="WZC27" s="25"/>
      <c r="WZD27" s="25"/>
      <c r="WZE27" s="25"/>
      <c r="WZF27" s="25"/>
      <c r="WZG27" s="25"/>
      <c r="WZH27" s="25"/>
      <c r="WZI27" s="25"/>
      <c r="WZJ27" s="25"/>
      <c r="WZK27" s="25"/>
      <c r="WZL27" s="25"/>
      <c r="WZM27" s="25"/>
      <c r="WZN27" s="25"/>
      <c r="WZO27" s="25"/>
      <c r="WZP27" s="25"/>
      <c r="WZQ27" s="25"/>
      <c r="WZR27" s="25"/>
      <c r="WZS27" s="25"/>
      <c r="WZT27" s="25"/>
      <c r="WZU27" s="25"/>
      <c r="WZV27" s="25"/>
      <c r="WZW27" s="25"/>
      <c r="WZX27" s="25"/>
      <c r="WZY27" s="25"/>
      <c r="WZZ27" s="25"/>
      <c r="XAA27" s="25"/>
      <c r="XAB27" s="25"/>
      <c r="XAC27" s="25"/>
      <c r="XAD27" s="25"/>
      <c r="XAE27" s="25"/>
      <c r="XAF27" s="25"/>
      <c r="XAG27" s="25"/>
      <c r="XAH27" s="25"/>
      <c r="XAI27" s="25"/>
      <c r="XAJ27" s="25"/>
      <c r="XAK27" s="25"/>
      <c r="XAL27" s="25"/>
      <c r="XAM27" s="25"/>
      <c r="XAN27" s="25"/>
      <c r="XAO27" s="25"/>
      <c r="XAP27" s="25"/>
      <c r="XAQ27" s="25"/>
      <c r="XAR27" s="25"/>
      <c r="XAS27" s="25"/>
      <c r="XAT27" s="25"/>
      <c r="XAU27" s="25"/>
      <c r="XAV27" s="25"/>
      <c r="XAW27" s="25"/>
      <c r="XAX27" s="25"/>
      <c r="XAY27" s="25"/>
      <c r="XAZ27" s="25"/>
      <c r="XBA27" s="25"/>
      <c r="XBB27" s="25"/>
      <c r="XBC27" s="25"/>
      <c r="XBD27" s="25"/>
      <c r="XBE27" s="25"/>
      <c r="XBF27" s="25"/>
      <c r="XBG27" s="25"/>
      <c r="XBH27" s="25"/>
      <c r="XBI27" s="25"/>
      <c r="XBJ27" s="25"/>
      <c r="XBK27" s="25"/>
      <c r="XBL27" s="25"/>
      <c r="XBM27" s="25"/>
      <c r="XBN27" s="25"/>
      <c r="XBO27" s="25"/>
      <c r="XBP27" s="25"/>
      <c r="XBQ27" s="25"/>
      <c r="XBR27" s="25"/>
      <c r="XBS27" s="25"/>
      <c r="XBT27" s="25"/>
      <c r="XBU27" s="25"/>
      <c r="XBV27" s="25"/>
      <c r="XBW27" s="25"/>
      <c r="XBX27" s="25"/>
      <c r="XBY27" s="25"/>
      <c r="XBZ27" s="25"/>
      <c r="XCA27" s="25"/>
      <c r="XCB27" s="25"/>
      <c r="XCC27" s="25"/>
      <c r="XCD27" s="25"/>
      <c r="XCE27" s="25"/>
      <c r="XCF27" s="25"/>
      <c r="XCG27" s="25"/>
      <c r="XCH27" s="25"/>
      <c r="XCI27" s="25"/>
      <c r="XCJ27" s="25"/>
      <c r="XCK27" s="25"/>
      <c r="XCL27" s="25"/>
      <c r="XCM27" s="25"/>
      <c r="XCN27" s="25"/>
      <c r="XCO27" s="25"/>
      <c r="XCP27" s="25"/>
      <c r="XCQ27" s="25"/>
      <c r="XCR27" s="25"/>
      <c r="XCS27" s="25"/>
      <c r="XCT27" s="25"/>
      <c r="XCU27" s="25"/>
      <c r="XCV27" s="25"/>
      <c r="XCW27" s="25"/>
      <c r="XCX27" s="25"/>
      <c r="XCY27" s="25"/>
      <c r="XCZ27" s="25"/>
      <c r="XDA27" s="25"/>
      <c r="XDB27" s="25"/>
      <c r="XDC27" s="25"/>
      <c r="XDD27" s="25"/>
      <c r="XDE27" s="25"/>
      <c r="XDF27" s="25"/>
      <c r="XDG27" s="25"/>
      <c r="XDH27" s="25"/>
      <c r="XDI27" s="25"/>
      <c r="XDJ27" s="25"/>
      <c r="XDK27" s="25"/>
      <c r="XDL27" s="25"/>
      <c r="XDM27" s="25"/>
      <c r="XDN27" s="25"/>
      <c r="XDO27" s="25"/>
      <c r="XDP27" s="25"/>
      <c r="XDQ27" s="25"/>
      <c r="XDR27" s="25"/>
    </row>
    <row r="28" spans="2:16346" s="165" customFormat="1" ht="30" customHeight="1">
      <c r="B28" s="53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637"/>
      <c r="R28"/>
      <c r="W28" s="829"/>
      <c r="X28" s="660"/>
      <c r="Y28" s="288" t="str">
        <f t="shared" si="2"/>
        <v/>
      </c>
      <c r="Z28" s="294"/>
      <c r="AA28" s="294"/>
      <c r="AB28" s="556"/>
      <c r="AC28" s="292" t="str">
        <f t="shared" si="10"/>
        <v/>
      </c>
      <c r="AD28" s="293" t="str">
        <f t="shared" si="3"/>
        <v/>
      </c>
      <c r="AE28" s="323"/>
      <c r="AF28" s="323"/>
    </row>
    <row r="29" spans="2:16346" s="165" customFormat="1" ht="30" customHeight="1">
      <c r="B29" s="193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637"/>
      <c r="V29" s="354"/>
      <c r="W29" s="829"/>
      <c r="X29" s="660"/>
      <c r="Y29" s="288" t="str">
        <f t="shared" si="2"/>
        <v/>
      </c>
      <c r="Z29" s="294"/>
      <c r="AA29" s="294"/>
      <c r="AB29" s="556"/>
      <c r="AC29" s="292" t="str">
        <f t="shared" si="10"/>
        <v/>
      </c>
      <c r="AD29" s="293" t="str">
        <f t="shared" si="3"/>
        <v/>
      </c>
      <c r="AE29" s="323"/>
      <c r="AF29" s="323"/>
    </row>
    <row r="30" spans="2:16346" s="165" customFormat="1" ht="30" customHeight="1">
      <c r="B30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638"/>
      <c r="W30" s="829"/>
      <c r="X30" s="660"/>
      <c r="Y30" s="288" t="str">
        <f t="shared" si="2"/>
        <v/>
      </c>
      <c r="Z30" s="294"/>
      <c r="AA30" s="294"/>
      <c r="AB30" s="556"/>
      <c r="AC30" s="292" t="str">
        <f t="shared" si="10"/>
        <v/>
      </c>
      <c r="AD30" s="293" t="str">
        <f t="shared" si="3"/>
        <v/>
      </c>
      <c r="AE30" s="323"/>
      <c r="AF30" s="323"/>
    </row>
    <row r="31" spans="2:16346" ht="30" customHeight="1">
      <c r="B31" s="165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637"/>
      <c r="R31" s="165"/>
      <c r="V31" s="177"/>
      <c r="W31" s="829"/>
      <c r="X31" s="660"/>
      <c r="Y31" s="288" t="str">
        <f t="shared" si="2"/>
        <v/>
      </c>
      <c r="Z31" s="294"/>
      <c r="AA31" s="294"/>
      <c r="AB31" s="556"/>
      <c r="AC31" s="292" t="str">
        <f t="shared" si="10"/>
        <v/>
      </c>
      <c r="AD31" s="293" t="str">
        <f t="shared" si="3"/>
        <v/>
      </c>
      <c r="AE31" s="323"/>
      <c r="AF31" s="323"/>
    </row>
    <row r="32" spans="2:16346" ht="30" customHeight="1">
      <c r="B32" s="165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637"/>
      <c r="V32" s="177"/>
      <c r="W32" s="829"/>
      <c r="X32" s="660"/>
      <c r="Y32" s="288" t="str">
        <f t="shared" si="2"/>
        <v/>
      </c>
      <c r="Z32" s="294"/>
      <c r="AA32" s="294"/>
      <c r="AB32" s="556"/>
      <c r="AC32" s="292" t="str">
        <f t="shared" si="10"/>
        <v/>
      </c>
      <c r="AD32" s="293" t="str">
        <f t="shared" si="3"/>
        <v/>
      </c>
      <c r="AE32" s="323"/>
      <c r="AF32" s="323"/>
    </row>
    <row r="33" spans="2:32" ht="30" customHeight="1">
      <c r="B33" s="165"/>
      <c r="C33" s="165"/>
      <c r="D33" s="165"/>
      <c r="E33" s="165"/>
      <c r="F33" s="165"/>
      <c r="G33" s="165"/>
      <c r="H33" s="165"/>
      <c r="I33" s="165"/>
      <c r="J33" s="165"/>
      <c r="K33" s="165"/>
      <c r="L33" s="165"/>
      <c r="M33" s="165"/>
      <c r="N33" s="165"/>
      <c r="O33" s="165"/>
      <c r="P33" s="165"/>
      <c r="Q33" s="637"/>
      <c r="V33" s="177"/>
      <c r="W33" s="829"/>
      <c r="X33" s="660"/>
      <c r="Y33" s="288" t="str">
        <f t="shared" si="2"/>
        <v/>
      </c>
      <c r="Z33" s="294"/>
      <c r="AA33" s="294"/>
      <c r="AB33" s="556"/>
      <c r="AC33" s="292" t="str">
        <f t="shared" si="10"/>
        <v/>
      </c>
      <c r="AD33" s="293" t="str">
        <f t="shared" si="3"/>
        <v/>
      </c>
      <c r="AE33" s="323"/>
      <c r="AF33" s="323"/>
    </row>
    <row r="34" spans="2:32" ht="30" customHeight="1">
      <c r="V34" s="177"/>
      <c r="W34" s="829"/>
      <c r="X34" s="660"/>
      <c r="Y34" s="288" t="str">
        <f t="shared" si="2"/>
        <v/>
      </c>
      <c r="Z34" s="294"/>
      <c r="AA34" s="294"/>
      <c r="AB34" s="556"/>
      <c r="AC34" s="292" t="str">
        <f t="shared" si="10"/>
        <v/>
      </c>
      <c r="AD34" s="293" t="str">
        <f t="shared" si="3"/>
        <v/>
      </c>
      <c r="AE34" s="323"/>
      <c r="AF34" s="323"/>
    </row>
    <row r="35" spans="2:32" s="165" customFormat="1" ht="30" customHeight="1">
      <c r="B35"/>
      <c r="C35"/>
      <c r="D35"/>
      <c r="E35"/>
      <c r="F35"/>
      <c r="G35"/>
      <c r="H35"/>
      <c r="I35"/>
      <c r="J35" s="5"/>
      <c r="K35" s="5"/>
      <c r="L35" s="5"/>
      <c r="M35" s="5"/>
      <c r="N35" s="5"/>
      <c r="O35" s="5"/>
      <c r="P35" s="5"/>
      <c r="Q35" s="638"/>
      <c r="R35" s="5"/>
      <c r="S35" s="177"/>
      <c r="T35" s="177"/>
      <c r="U35" s="177"/>
      <c r="V35" s="177"/>
      <c r="W35" s="829"/>
      <c r="X35" s="660"/>
      <c r="Y35" s="288" t="str">
        <f t="shared" si="2"/>
        <v/>
      </c>
      <c r="Z35" s="294"/>
      <c r="AA35" s="294"/>
      <c r="AB35" s="556"/>
      <c r="AC35" s="292" t="str">
        <f t="shared" si="10"/>
        <v/>
      </c>
      <c r="AD35" s="293" t="str">
        <f t="shared" si="3"/>
        <v/>
      </c>
      <c r="AE35" s="323"/>
      <c r="AF35" s="323"/>
    </row>
    <row r="36" spans="2:32" ht="30" customHeight="1">
      <c r="R36" s="177"/>
      <c r="V36" s="177"/>
      <c r="W36" s="829"/>
      <c r="X36" s="660"/>
      <c r="Y36" s="288" t="str">
        <f t="shared" si="2"/>
        <v/>
      </c>
      <c r="Z36" s="294"/>
      <c r="AA36" s="294"/>
      <c r="AB36" s="556"/>
      <c r="AC36" s="292" t="str">
        <f t="shared" si="10"/>
        <v/>
      </c>
      <c r="AD36" s="293" t="str">
        <f t="shared" si="3"/>
        <v/>
      </c>
      <c r="AE36" s="323"/>
      <c r="AF36" s="323"/>
    </row>
    <row r="37" spans="2:32" ht="30" customHeight="1">
      <c r="V37" s="177"/>
      <c r="W37" s="829"/>
      <c r="X37" s="660"/>
      <c r="Y37" s="288" t="str">
        <f t="shared" si="2"/>
        <v/>
      </c>
      <c r="Z37" s="294"/>
      <c r="AA37" s="294"/>
      <c r="AB37" s="556"/>
      <c r="AC37" s="292" t="str">
        <f t="shared" si="10"/>
        <v/>
      </c>
      <c r="AD37" s="293" t="str">
        <f t="shared" si="3"/>
        <v/>
      </c>
      <c r="AE37" s="323"/>
      <c r="AF37" s="323"/>
    </row>
    <row r="38" spans="2:32" ht="30" customHeight="1">
      <c r="V38" s="177"/>
      <c r="W38" s="829"/>
      <c r="X38" s="660"/>
      <c r="Y38" s="288" t="str">
        <f t="shared" si="2"/>
        <v/>
      </c>
      <c r="Z38" s="294"/>
      <c r="AA38" s="294"/>
      <c r="AB38" s="556"/>
      <c r="AC38" s="292" t="str">
        <f t="shared" si="10"/>
        <v/>
      </c>
      <c r="AD38" s="293" t="str">
        <f t="shared" si="3"/>
        <v/>
      </c>
      <c r="AE38" s="323"/>
      <c r="AF38" s="323"/>
    </row>
    <row r="39" spans="2:32" s="165" customFormat="1" ht="30" customHeight="1">
      <c r="B39"/>
      <c r="C39"/>
      <c r="D39"/>
      <c r="E39"/>
      <c r="F39"/>
      <c r="G39"/>
      <c r="H39"/>
      <c r="I39"/>
      <c r="J39" s="5"/>
      <c r="K39" s="5"/>
      <c r="L39" s="5"/>
      <c r="M39" s="5"/>
      <c r="N39" s="5"/>
      <c r="O39" s="5"/>
      <c r="P39" s="5"/>
      <c r="Q39" s="638"/>
      <c r="R39" s="5"/>
      <c r="S39" s="177"/>
      <c r="T39" s="177"/>
      <c r="U39" s="177"/>
      <c r="V39" s="177"/>
      <c r="W39" s="829"/>
      <c r="X39" s="660"/>
      <c r="Y39" s="288" t="str">
        <f t="shared" si="2"/>
        <v/>
      </c>
      <c r="Z39" s="294"/>
      <c r="AA39" s="294"/>
      <c r="AB39" s="556"/>
      <c r="AC39" s="292" t="str">
        <f t="shared" si="10"/>
        <v/>
      </c>
      <c r="AD39" s="293" t="str">
        <f t="shared" si="3"/>
        <v/>
      </c>
      <c r="AE39" s="323"/>
      <c r="AF39" s="323"/>
    </row>
    <row r="40" spans="2:32" ht="30" customHeight="1">
      <c r="R40" s="177"/>
      <c r="V40" s="177"/>
      <c r="W40" s="829"/>
      <c r="X40" s="660"/>
      <c r="Y40" s="288" t="str">
        <f t="shared" si="2"/>
        <v/>
      </c>
      <c r="Z40" s="294"/>
      <c r="AA40" s="294"/>
      <c r="AB40" s="556"/>
      <c r="AC40" s="292" t="str">
        <f t="shared" si="10"/>
        <v/>
      </c>
      <c r="AD40" s="293" t="str">
        <f t="shared" si="3"/>
        <v/>
      </c>
      <c r="AE40" s="323"/>
      <c r="AF40" s="323"/>
    </row>
    <row r="41" spans="2:32" ht="30" customHeight="1">
      <c r="V41" s="177"/>
      <c r="W41" s="829"/>
      <c r="X41" s="660"/>
      <c r="Y41" s="288" t="str">
        <f t="shared" si="2"/>
        <v/>
      </c>
      <c r="Z41" s="294"/>
      <c r="AA41" s="294"/>
      <c r="AB41" s="556"/>
      <c r="AC41" s="292" t="str">
        <f t="shared" si="10"/>
        <v/>
      </c>
      <c r="AD41" s="293" t="str">
        <f t="shared" si="3"/>
        <v/>
      </c>
      <c r="AE41" s="323"/>
      <c r="AF41" s="323"/>
    </row>
    <row r="42" spans="2:32" ht="30" customHeight="1">
      <c r="B42" s="165"/>
      <c r="C42" s="165"/>
      <c r="D42" s="165"/>
      <c r="E42" s="165"/>
      <c r="F42" s="165"/>
      <c r="G42" s="165"/>
      <c r="H42" s="165"/>
      <c r="I42" s="165"/>
      <c r="J42" s="165"/>
      <c r="K42" s="177"/>
      <c r="L42" s="177"/>
      <c r="M42" s="177"/>
      <c r="N42" s="177"/>
      <c r="O42" s="177"/>
      <c r="P42" s="177"/>
      <c r="V42" s="177"/>
      <c r="W42" s="829"/>
      <c r="X42" s="660"/>
      <c r="Y42" s="288" t="str">
        <f t="shared" si="2"/>
        <v/>
      </c>
      <c r="Z42" s="294"/>
      <c r="AA42" s="294"/>
      <c r="AB42" s="556"/>
      <c r="AC42" s="292" t="str">
        <f t="shared" si="10"/>
        <v/>
      </c>
      <c r="AD42" s="293" t="str">
        <f t="shared" si="3"/>
        <v/>
      </c>
      <c r="AE42" s="323"/>
      <c r="AF42" s="323"/>
    </row>
    <row r="43" spans="2:32" ht="30" customHeight="1">
      <c r="V43" s="177"/>
      <c r="W43" s="829"/>
      <c r="X43" s="660"/>
      <c r="Y43" s="288" t="str">
        <f t="shared" si="2"/>
        <v/>
      </c>
      <c r="Z43" s="294"/>
      <c r="AA43" s="294"/>
      <c r="AB43" s="556"/>
      <c r="AC43" s="292" t="str">
        <f t="shared" si="10"/>
        <v/>
      </c>
      <c r="AD43" s="293" t="str">
        <f t="shared" si="3"/>
        <v/>
      </c>
      <c r="AE43" s="323"/>
      <c r="AF43" s="323"/>
    </row>
    <row r="44" spans="2:32" ht="30" customHeight="1">
      <c r="V44" s="177"/>
      <c r="W44" s="829"/>
      <c r="X44" s="660"/>
      <c r="Y44" s="288" t="str">
        <f t="shared" si="2"/>
        <v/>
      </c>
      <c r="Z44" s="294"/>
      <c r="AA44" s="294"/>
      <c r="AB44" s="556"/>
      <c r="AC44" s="292" t="str">
        <f t="shared" si="10"/>
        <v/>
      </c>
      <c r="AD44" s="293" t="str">
        <f t="shared" si="3"/>
        <v/>
      </c>
      <c r="AE44" s="323"/>
      <c r="AF44" s="323"/>
    </row>
    <row r="45" spans="2:32" ht="30" customHeight="1">
      <c r="V45" s="177"/>
      <c r="W45" s="829"/>
      <c r="X45" s="660"/>
      <c r="Y45" s="288" t="str">
        <f t="shared" ref="Y45" si="18">IFERROR((VLOOKUP(X45,$C$6:$G$21,2,FALSE)),"")</f>
        <v/>
      </c>
      <c r="Z45" s="294"/>
      <c r="AA45" s="294"/>
      <c r="AB45" s="556"/>
      <c r="AC45" s="292" t="str">
        <f t="shared" si="10"/>
        <v/>
      </c>
      <c r="AD45" s="293" t="str">
        <f t="shared" ref="AD45" si="19">IF(Z45&gt;0,(AC45*Z45),"")</f>
        <v/>
      </c>
      <c r="AE45" s="323"/>
      <c r="AF45" s="323"/>
    </row>
    <row r="46" spans="2:32" ht="30" customHeight="1">
      <c r="V46" s="177"/>
      <c r="W46" s="829"/>
      <c r="X46" s="660"/>
      <c r="Y46" s="288" t="str">
        <f t="shared" si="2"/>
        <v/>
      </c>
      <c r="Z46" s="294"/>
      <c r="AA46" s="294"/>
      <c r="AB46" s="556"/>
      <c r="AC46" s="292" t="str">
        <f t="shared" si="10"/>
        <v/>
      </c>
      <c r="AD46" s="293" t="str">
        <f t="shared" si="3"/>
        <v/>
      </c>
      <c r="AE46" s="323"/>
      <c r="AF46" s="323"/>
    </row>
    <row r="47" spans="2:32" s="165" customFormat="1" ht="30" customHeight="1">
      <c r="B47"/>
      <c r="C47"/>
      <c r="D47"/>
      <c r="E47"/>
      <c r="F47"/>
      <c r="G47"/>
      <c r="H47"/>
      <c r="I47"/>
      <c r="J47" s="5"/>
      <c r="K47" s="5"/>
      <c r="L47" s="5"/>
      <c r="M47" s="5"/>
      <c r="N47" s="5"/>
      <c r="O47" s="5"/>
      <c r="P47" s="5"/>
      <c r="Q47" s="638"/>
      <c r="R47" s="5"/>
      <c r="S47" s="177"/>
      <c r="T47" s="177"/>
      <c r="U47" s="177"/>
      <c r="V47" s="177"/>
      <c r="W47" s="829"/>
      <c r="X47" s="660"/>
      <c r="Y47" s="288" t="str">
        <f t="shared" ref="Y47" si="20">IFERROR((VLOOKUP(X47,$C$6:$G$21,2,FALSE)),"")</f>
        <v/>
      </c>
      <c r="Z47" s="294"/>
      <c r="AA47" s="294"/>
      <c r="AB47" s="556"/>
      <c r="AC47" s="292" t="str">
        <f t="shared" si="10"/>
        <v/>
      </c>
      <c r="AD47" s="293" t="str">
        <f t="shared" ref="AD47" si="21">IF(Z47&gt;0,(AC47*Z47),"")</f>
        <v/>
      </c>
      <c r="AE47" s="323"/>
      <c r="AF47" s="323"/>
    </row>
    <row r="48" spans="2:32" ht="30" customHeight="1">
      <c r="R48" s="177"/>
      <c r="V48" s="177"/>
      <c r="W48" s="829"/>
      <c r="X48" s="660"/>
      <c r="Y48" s="288" t="str">
        <f t="shared" si="2"/>
        <v/>
      </c>
      <c r="Z48" s="294"/>
      <c r="AA48" s="294"/>
      <c r="AB48" s="556"/>
      <c r="AC48" s="292" t="str">
        <f t="shared" si="10"/>
        <v/>
      </c>
      <c r="AD48" s="293" t="str">
        <f t="shared" si="3"/>
        <v/>
      </c>
      <c r="AE48" s="323"/>
      <c r="AF48" s="323"/>
    </row>
    <row r="49" spans="2:32" s="165" customFormat="1" ht="30" customHeight="1">
      <c r="B49"/>
      <c r="C49"/>
      <c r="D49"/>
      <c r="E49"/>
      <c r="F49"/>
      <c r="G49"/>
      <c r="H49"/>
      <c r="I49"/>
      <c r="J49" s="5"/>
      <c r="K49" s="5"/>
      <c r="L49" s="5"/>
      <c r="M49" s="5"/>
      <c r="N49" s="5"/>
      <c r="O49" s="5"/>
      <c r="P49" s="5"/>
      <c r="Q49" s="638"/>
      <c r="R49" s="5"/>
      <c r="S49" s="177"/>
      <c r="T49" s="177"/>
      <c r="U49" s="177"/>
      <c r="V49" s="177"/>
      <c r="W49" s="829"/>
      <c r="X49" s="660"/>
      <c r="Y49" s="288" t="str">
        <f t="shared" ref="Y49" si="22">IFERROR((VLOOKUP(X49,$C$6:$G$21,2,FALSE)),"")</f>
        <v/>
      </c>
      <c r="Z49" s="294"/>
      <c r="AA49" s="294"/>
      <c r="AB49" s="556"/>
      <c r="AC49" s="292" t="str">
        <f t="shared" si="10"/>
        <v/>
      </c>
      <c r="AD49" s="293" t="str">
        <f t="shared" ref="AD49" si="23">IF(Z49&gt;0,(AC49*Z49),"")</f>
        <v/>
      </c>
      <c r="AE49" s="323"/>
      <c r="AF49" s="323"/>
    </row>
    <row r="50" spans="2:32" ht="30" customHeight="1">
      <c r="B50" s="165"/>
      <c r="C50" s="165"/>
      <c r="D50" s="165"/>
      <c r="E50" s="165"/>
      <c r="F50" s="165"/>
      <c r="G50" s="165"/>
      <c r="H50" s="165"/>
      <c r="I50" s="165"/>
      <c r="J50" s="165"/>
      <c r="K50" s="177"/>
      <c r="L50" s="177"/>
      <c r="M50" s="177"/>
      <c r="N50" s="177"/>
      <c r="O50" s="177"/>
      <c r="P50" s="177"/>
      <c r="R50" s="177"/>
      <c r="V50" s="177"/>
      <c r="W50" s="829"/>
      <c r="X50" s="660"/>
      <c r="Y50" s="288" t="str">
        <f t="shared" ref="Y50" si="24">IFERROR((VLOOKUP(X50,$C$6:$G$21,2,FALSE)),"")</f>
        <v/>
      </c>
      <c r="Z50" s="294"/>
      <c r="AA50" s="294"/>
      <c r="AB50" s="556"/>
      <c r="AC50" s="292" t="str">
        <f t="shared" si="10"/>
        <v/>
      </c>
      <c r="AD50" s="293" t="str">
        <f t="shared" ref="AD50" si="25">IF(Z50&gt;0,(AC50*Z50),"")</f>
        <v/>
      </c>
      <c r="AE50" s="323"/>
      <c r="AF50" s="323"/>
    </row>
    <row r="51" spans="2:32" ht="30" customHeight="1">
      <c r="V51" s="177"/>
      <c r="W51" s="829"/>
      <c r="X51" s="660"/>
      <c r="Y51" s="288" t="str">
        <f t="shared" si="2"/>
        <v/>
      </c>
      <c r="Z51" s="294"/>
      <c r="AA51" s="294"/>
      <c r="AB51" s="556"/>
      <c r="AC51" s="292" t="str">
        <f t="shared" si="10"/>
        <v/>
      </c>
      <c r="AD51" s="293" t="str">
        <f t="shared" si="3"/>
        <v/>
      </c>
      <c r="AE51" s="323"/>
      <c r="AF51" s="323"/>
    </row>
    <row r="52" spans="2:32" ht="30" customHeight="1">
      <c r="B52" s="165"/>
      <c r="C52" s="165"/>
      <c r="D52" s="165"/>
      <c r="E52" s="165"/>
      <c r="F52" s="165"/>
      <c r="G52" s="165"/>
      <c r="H52" s="165"/>
      <c r="I52" s="165"/>
      <c r="J52" s="165"/>
      <c r="K52" s="177"/>
      <c r="L52" s="177"/>
      <c r="M52" s="177"/>
      <c r="N52" s="177"/>
      <c r="O52" s="177"/>
      <c r="P52" s="177"/>
      <c r="V52" s="177"/>
      <c r="W52" s="829"/>
      <c r="X52" s="660"/>
      <c r="Y52" s="288" t="str">
        <f t="shared" si="2"/>
        <v/>
      </c>
      <c r="Z52" s="294"/>
      <c r="AA52" s="294"/>
      <c r="AB52" s="556"/>
      <c r="AC52" s="292" t="str">
        <f t="shared" si="10"/>
        <v/>
      </c>
      <c r="AD52" s="293" t="str">
        <f t="shared" si="3"/>
        <v/>
      </c>
      <c r="AE52" s="323"/>
      <c r="AF52" s="323"/>
    </row>
    <row r="53" spans="2:32" ht="30" customHeight="1">
      <c r="V53" s="177"/>
      <c r="W53" s="829"/>
      <c r="X53" s="660"/>
      <c r="Y53" s="288" t="str">
        <f t="shared" si="2"/>
        <v/>
      </c>
      <c r="Z53" s="294"/>
      <c r="AA53" s="294"/>
      <c r="AB53" s="556"/>
      <c r="AC53" s="292" t="str">
        <f t="shared" si="10"/>
        <v/>
      </c>
      <c r="AD53" s="293" t="str">
        <f t="shared" si="3"/>
        <v/>
      </c>
      <c r="AE53" s="323"/>
      <c r="AF53" s="323"/>
    </row>
    <row r="54" spans="2:32" ht="30" customHeight="1">
      <c r="V54" s="177"/>
      <c r="W54" s="829"/>
      <c r="X54" s="660"/>
      <c r="Y54" s="288" t="str">
        <f t="shared" si="2"/>
        <v/>
      </c>
      <c r="Z54" s="294"/>
      <c r="AA54" s="294"/>
      <c r="AB54" s="556"/>
      <c r="AC54" s="292" t="str">
        <f t="shared" si="10"/>
        <v/>
      </c>
      <c r="AD54" s="293" t="str">
        <f t="shared" si="3"/>
        <v/>
      </c>
      <c r="AE54" s="323"/>
      <c r="AF54" s="323"/>
    </row>
    <row r="55" spans="2:32" ht="30" customHeight="1">
      <c r="V55" s="177"/>
      <c r="W55" s="829"/>
      <c r="X55" s="660"/>
      <c r="Y55" s="288" t="str">
        <f t="shared" ref="Y55:Y82" si="26">IFERROR((VLOOKUP(X55,$C$6:$G$21,2,FALSE)),"")</f>
        <v/>
      </c>
      <c r="Z55" s="294"/>
      <c r="AA55" s="294"/>
      <c r="AB55" s="556"/>
      <c r="AC55" s="292" t="str">
        <f t="shared" si="10"/>
        <v/>
      </c>
      <c r="AD55" s="293" t="str">
        <f t="shared" ref="AD55:AD82" si="27">IF(Z55&gt;0,(AC55*Z55),"")</f>
        <v/>
      </c>
      <c r="AE55" s="323"/>
      <c r="AF55" s="323"/>
    </row>
    <row r="56" spans="2:32" ht="30" customHeight="1">
      <c r="V56" s="177"/>
      <c r="W56" s="829"/>
      <c r="X56" s="660"/>
      <c r="Y56" s="288" t="str">
        <f t="shared" si="26"/>
        <v/>
      </c>
      <c r="Z56" s="294"/>
      <c r="AA56" s="294"/>
      <c r="AB56" s="556"/>
      <c r="AC56" s="292" t="str">
        <f t="shared" si="10"/>
        <v/>
      </c>
      <c r="AD56" s="293" t="str">
        <f t="shared" si="27"/>
        <v/>
      </c>
      <c r="AE56" s="323"/>
      <c r="AF56" s="323"/>
    </row>
    <row r="57" spans="2:32" ht="30" customHeight="1">
      <c r="V57" s="177"/>
      <c r="W57" s="829"/>
      <c r="X57" s="660"/>
      <c r="Y57" s="288" t="str">
        <f t="shared" si="26"/>
        <v/>
      </c>
      <c r="Z57" s="294"/>
      <c r="AA57" s="294"/>
      <c r="AB57" s="555"/>
      <c r="AC57" s="292" t="str">
        <f t="shared" si="10"/>
        <v/>
      </c>
      <c r="AD57" s="293" t="str">
        <f t="shared" si="27"/>
        <v/>
      </c>
      <c r="AE57" s="323"/>
      <c r="AF57" s="323"/>
    </row>
    <row r="58" spans="2:32" ht="30" customHeight="1">
      <c r="V58" s="177"/>
      <c r="W58" s="830"/>
      <c r="X58" s="660"/>
      <c r="Y58" s="288" t="str">
        <f t="shared" si="26"/>
        <v/>
      </c>
      <c r="Z58" s="294"/>
      <c r="AA58" s="294"/>
      <c r="AB58" s="555"/>
      <c r="AC58" s="292" t="str">
        <f t="shared" si="10"/>
        <v/>
      </c>
      <c r="AD58" s="293" t="str">
        <f t="shared" si="27"/>
        <v/>
      </c>
      <c r="AE58" s="323"/>
      <c r="AF58" s="323"/>
    </row>
    <row r="59" spans="2:32" ht="30" customHeight="1">
      <c r="V59" s="177"/>
      <c r="W59" s="830"/>
      <c r="X59" s="660"/>
      <c r="Y59" s="288" t="str">
        <f t="shared" si="26"/>
        <v/>
      </c>
      <c r="Z59" s="294"/>
      <c r="AA59" s="294"/>
      <c r="AB59" s="555"/>
      <c r="AC59" s="292" t="str">
        <f t="shared" si="10"/>
        <v/>
      </c>
      <c r="AD59" s="293" t="str">
        <f t="shared" si="27"/>
        <v/>
      </c>
      <c r="AE59" s="323"/>
      <c r="AF59" s="323"/>
    </row>
    <row r="60" spans="2:32" ht="30" customHeight="1">
      <c r="V60" s="177"/>
      <c r="W60" s="830"/>
      <c r="X60" s="660"/>
      <c r="Y60" s="288" t="str">
        <f t="shared" si="26"/>
        <v/>
      </c>
      <c r="Z60" s="294"/>
      <c r="AA60" s="294"/>
      <c r="AB60" s="555"/>
      <c r="AC60" s="292" t="str">
        <f t="shared" si="10"/>
        <v/>
      </c>
      <c r="AD60" s="293" t="str">
        <f t="shared" si="27"/>
        <v/>
      </c>
      <c r="AE60" s="323"/>
      <c r="AF60" s="323"/>
    </row>
    <row r="61" spans="2:32" ht="30" customHeight="1">
      <c r="V61" s="177"/>
      <c r="W61" s="830"/>
      <c r="X61" s="660"/>
      <c r="Y61" s="288" t="str">
        <f t="shared" si="26"/>
        <v/>
      </c>
      <c r="Z61" s="294"/>
      <c r="AA61" s="294"/>
      <c r="AB61" s="555"/>
      <c r="AC61" s="292" t="str">
        <f t="shared" si="10"/>
        <v/>
      </c>
      <c r="AD61" s="293" t="str">
        <f t="shared" si="27"/>
        <v/>
      </c>
      <c r="AE61" s="323"/>
      <c r="AF61" s="323"/>
    </row>
    <row r="62" spans="2:32" ht="30" customHeight="1">
      <c r="V62" s="177"/>
      <c r="W62" s="830"/>
      <c r="X62" s="660"/>
      <c r="Y62" s="288" t="str">
        <f t="shared" si="26"/>
        <v/>
      </c>
      <c r="Z62" s="294"/>
      <c r="AA62" s="294"/>
      <c r="AB62" s="555"/>
      <c r="AC62" s="292" t="str">
        <f t="shared" si="10"/>
        <v/>
      </c>
      <c r="AD62" s="293" t="str">
        <f t="shared" si="27"/>
        <v/>
      </c>
      <c r="AE62" s="323"/>
      <c r="AF62" s="323"/>
    </row>
    <row r="63" spans="2:32" ht="30" customHeight="1">
      <c r="V63" s="177"/>
      <c r="W63" s="830"/>
      <c r="X63" s="660"/>
      <c r="Y63" s="288" t="str">
        <f t="shared" si="26"/>
        <v/>
      </c>
      <c r="Z63" s="294"/>
      <c r="AA63" s="294"/>
      <c r="AB63" s="555"/>
      <c r="AC63" s="292" t="str">
        <f t="shared" si="10"/>
        <v/>
      </c>
      <c r="AD63" s="293" t="str">
        <f t="shared" si="27"/>
        <v/>
      </c>
      <c r="AE63" s="323"/>
      <c r="AF63" s="323"/>
    </row>
    <row r="64" spans="2:32" s="165" customFormat="1" ht="30" customHeight="1">
      <c r="B64"/>
      <c r="C64"/>
      <c r="D64"/>
      <c r="E64"/>
      <c r="F64"/>
      <c r="G64"/>
      <c r="H64"/>
      <c r="I64"/>
      <c r="J64" s="5"/>
      <c r="K64" s="5"/>
      <c r="L64" s="5"/>
      <c r="M64" s="5"/>
      <c r="N64" s="5"/>
      <c r="O64" s="5"/>
      <c r="P64" s="5"/>
      <c r="Q64" s="638"/>
      <c r="R64" s="5"/>
      <c r="S64" s="177"/>
      <c r="T64" s="177"/>
      <c r="U64" s="177"/>
      <c r="V64" s="177"/>
      <c r="W64" s="830"/>
      <c r="X64" s="660"/>
      <c r="Y64" s="288" t="str">
        <f t="shared" si="26"/>
        <v/>
      </c>
      <c r="Z64" s="294"/>
      <c r="AA64" s="294"/>
      <c r="AB64" s="555"/>
      <c r="AC64" s="292" t="str">
        <f t="shared" si="10"/>
        <v/>
      </c>
      <c r="AD64" s="293" t="str">
        <f t="shared" si="27"/>
        <v/>
      </c>
      <c r="AE64" s="323"/>
      <c r="AF64" s="323"/>
    </row>
    <row r="65" spans="2:32" ht="30" customHeight="1">
      <c r="R65" s="177"/>
      <c r="V65" s="177"/>
      <c r="W65" s="830"/>
      <c r="X65" s="660"/>
      <c r="Y65" s="288" t="str">
        <f t="shared" si="26"/>
        <v/>
      </c>
      <c r="Z65" s="294"/>
      <c r="AA65" s="294"/>
      <c r="AB65" s="555"/>
      <c r="AC65" s="292" t="str">
        <f t="shared" si="10"/>
        <v/>
      </c>
      <c r="AD65" s="293" t="str">
        <f t="shared" si="27"/>
        <v/>
      </c>
      <c r="AE65" s="323"/>
      <c r="AF65" s="323"/>
    </row>
    <row r="66" spans="2:32" s="165" customFormat="1" ht="30" customHeight="1">
      <c r="B66"/>
      <c r="C66"/>
      <c r="D66"/>
      <c r="E66"/>
      <c r="F66"/>
      <c r="G66"/>
      <c r="H66"/>
      <c r="I66"/>
      <c r="J66" s="5"/>
      <c r="K66" s="5"/>
      <c r="L66" s="5"/>
      <c r="M66" s="5"/>
      <c r="N66" s="5"/>
      <c r="O66" s="5"/>
      <c r="P66" s="5"/>
      <c r="Q66" s="638"/>
      <c r="R66" s="5"/>
      <c r="S66" s="177"/>
      <c r="T66" s="177"/>
      <c r="U66" s="177"/>
      <c r="V66" s="177"/>
      <c r="W66" s="830"/>
      <c r="X66" s="660"/>
      <c r="Y66" s="288" t="str">
        <f t="shared" si="26"/>
        <v/>
      </c>
      <c r="Z66" s="294"/>
      <c r="AA66" s="294"/>
      <c r="AB66" s="555"/>
      <c r="AC66" s="292" t="str">
        <f t="shared" si="10"/>
        <v/>
      </c>
      <c r="AD66" s="293" t="str">
        <f t="shared" si="27"/>
        <v/>
      </c>
      <c r="AE66" s="323"/>
      <c r="AF66" s="323"/>
    </row>
    <row r="67" spans="2:32" ht="30" customHeight="1">
      <c r="B67" s="165"/>
      <c r="C67" s="165"/>
      <c r="D67" s="165"/>
      <c r="E67" s="165"/>
      <c r="F67" s="165"/>
      <c r="G67" s="165"/>
      <c r="H67" s="165"/>
      <c r="I67" s="165"/>
      <c r="J67" s="165"/>
      <c r="K67" s="177"/>
      <c r="L67" s="177"/>
      <c r="M67" s="177"/>
      <c r="N67" s="177"/>
      <c r="O67" s="177"/>
      <c r="P67" s="177"/>
      <c r="R67" s="177"/>
      <c r="V67" s="177"/>
      <c r="W67" s="830"/>
      <c r="X67" s="660"/>
      <c r="Y67" s="288" t="str">
        <f t="shared" si="26"/>
        <v/>
      </c>
      <c r="Z67" s="294"/>
      <c r="AA67" s="294"/>
      <c r="AB67" s="555"/>
      <c r="AC67" s="292" t="str">
        <f t="shared" si="10"/>
        <v/>
      </c>
      <c r="AD67" s="293" t="str">
        <f t="shared" si="27"/>
        <v/>
      </c>
      <c r="AE67" s="323"/>
      <c r="AF67" s="323"/>
    </row>
    <row r="68" spans="2:32" ht="30" customHeight="1">
      <c r="V68" s="177"/>
      <c r="W68" s="830"/>
      <c r="X68" s="660"/>
      <c r="Y68" s="288" t="str">
        <f t="shared" si="26"/>
        <v/>
      </c>
      <c r="Z68" s="294"/>
      <c r="AA68" s="294"/>
      <c r="AB68" s="555"/>
      <c r="AC68" s="292" t="str">
        <f t="shared" si="10"/>
        <v/>
      </c>
      <c r="AD68" s="293" t="str">
        <f t="shared" si="27"/>
        <v/>
      </c>
      <c r="AE68" s="323"/>
      <c r="AF68" s="323"/>
    </row>
    <row r="69" spans="2:32" ht="30" customHeight="1">
      <c r="B69" s="165"/>
      <c r="C69" s="165"/>
      <c r="D69" s="165"/>
      <c r="E69" s="165"/>
      <c r="F69" s="165"/>
      <c r="G69" s="165"/>
      <c r="H69" s="165"/>
      <c r="I69" s="165"/>
      <c r="J69" s="165"/>
      <c r="K69" s="177"/>
      <c r="L69" s="177"/>
      <c r="M69" s="177"/>
      <c r="N69" s="177"/>
      <c r="O69" s="177"/>
      <c r="P69" s="177"/>
      <c r="W69" s="830"/>
      <c r="X69" s="660"/>
      <c r="Y69" s="288" t="str">
        <f t="shared" si="26"/>
        <v/>
      </c>
      <c r="Z69" s="294"/>
      <c r="AA69" s="294"/>
      <c r="AB69" s="555"/>
      <c r="AC69" s="292" t="str">
        <f t="shared" si="10"/>
        <v/>
      </c>
      <c r="AD69" s="293" t="str">
        <f t="shared" si="27"/>
        <v/>
      </c>
      <c r="AE69" s="323"/>
      <c r="AF69" s="323"/>
    </row>
    <row r="70" spans="2:32" ht="30" customHeight="1">
      <c r="W70" s="830"/>
      <c r="X70" s="660"/>
      <c r="Y70" s="288" t="str">
        <f t="shared" si="26"/>
        <v/>
      </c>
      <c r="Z70" s="294"/>
      <c r="AA70" s="294"/>
      <c r="AB70" s="555"/>
      <c r="AC70" s="292" t="str">
        <f t="shared" si="10"/>
        <v/>
      </c>
      <c r="AD70" s="293" t="str">
        <f t="shared" si="27"/>
        <v/>
      </c>
      <c r="AE70" s="323"/>
      <c r="AF70" s="323"/>
    </row>
    <row r="71" spans="2:32" ht="30" customHeight="1">
      <c r="W71" s="830"/>
      <c r="X71" s="660"/>
      <c r="Y71" s="288" t="str">
        <f t="shared" si="26"/>
        <v/>
      </c>
      <c r="Z71" s="294"/>
      <c r="AA71" s="294"/>
      <c r="AB71" s="555"/>
      <c r="AC71" s="292" t="str">
        <f t="shared" ref="AC71:AC82" si="28">IFERROR((VLOOKUP(X71,$C$6:$I$21,5,FALSE)),"")</f>
        <v/>
      </c>
      <c r="AD71" s="293" t="str">
        <f t="shared" si="27"/>
        <v/>
      </c>
      <c r="AE71" s="323"/>
      <c r="AF71" s="323"/>
    </row>
    <row r="72" spans="2:32" ht="30" customHeight="1">
      <c r="W72" s="830"/>
      <c r="X72" s="660"/>
      <c r="Y72" s="288" t="str">
        <f t="shared" si="26"/>
        <v/>
      </c>
      <c r="Z72" s="294"/>
      <c r="AA72" s="294"/>
      <c r="AB72" s="555"/>
      <c r="AC72" s="292" t="str">
        <f t="shared" si="28"/>
        <v/>
      </c>
      <c r="AD72" s="293" t="str">
        <f t="shared" si="27"/>
        <v/>
      </c>
      <c r="AE72" s="323"/>
      <c r="AF72" s="323"/>
    </row>
    <row r="73" spans="2:32" ht="30" customHeight="1">
      <c r="W73" s="830"/>
      <c r="X73" s="660"/>
      <c r="Y73" s="288" t="str">
        <f t="shared" si="26"/>
        <v/>
      </c>
      <c r="Z73" s="294"/>
      <c r="AA73" s="294"/>
      <c r="AB73" s="555"/>
      <c r="AC73" s="292" t="str">
        <f t="shared" si="28"/>
        <v/>
      </c>
      <c r="AD73" s="293" t="str">
        <f t="shared" si="27"/>
        <v/>
      </c>
      <c r="AE73" s="323"/>
      <c r="AF73" s="323"/>
    </row>
    <row r="74" spans="2:32" ht="30" customHeight="1">
      <c r="W74" s="830"/>
      <c r="X74" s="660"/>
      <c r="Y74" s="288" t="str">
        <f t="shared" si="26"/>
        <v/>
      </c>
      <c r="Z74" s="294"/>
      <c r="AA74" s="294"/>
      <c r="AB74" s="555"/>
      <c r="AC74" s="292" t="str">
        <f t="shared" si="28"/>
        <v/>
      </c>
      <c r="AD74" s="293" t="str">
        <f t="shared" si="27"/>
        <v/>
      </c>
      <c r="AE74" s="323"/>
      <c r="AF74" s="323"/>
    </row>
    <row r="75" spans="2:32" ht="30" customHeight="1">
      <c r="W75" s="830"/>
      <c r="X75" s="660"/>
      <c r="Y75" s="288" t="str">
        <f t="shared" si="26"/>
        <v/>
      </c>
      <c r="Z75" s="294"/>
      <c r="AA75" s="294"/>
      <c r="AB75" s="555"/>
      <c r="AC75" s="292" t="str">
        <f t="shared" si="28"/>
        <v/>
      </c>
      <c r="AD75" s="293" t="str">
        <f t="shared" si="27"/>
        <v/>
      </c>
      <c r="AE75" s="323"/>
      <c r="AF75" s="323"/>
    </row>
    <row r="76" spans="2:32" ht="30" customHeight="1">
      <c r="W76" s="830"/>
      <c r="X76" s="660"/>
      <c r="Y76" s="288" t="str">
        <f t="shared" si="26"/>
        <v/>
      </c>
      <c r="Z76" s="294"/>
      <c r="AA76" s="294"/>
      <c r="AB76" s="555"/>
      <c r="AC76" s="292" t="str">
        <f t="shared" si="28"/>
        <v/>
      </c>
      <c r="AD76" s="293" t="str">
        <f t="shared" si="27"/>
        <v/>
      </c>
      <c r="AE76" s="323"/>
      <c r="AF76" s="323"/>
    </row>
    <row r="77" spans="2:32" ht="30" customHeight="1">
      <c r="W77" s="830"/>
      <c r="X77" s="660"/>
      <c r="Y77" s="288" t="str">
        <f t="shared" si="26"/>
        <v/>
      </c>
      <c r="Z77" s="294"/>
      <c r="AA77" s="294"/>
      <c r="AB77" s="555"/>
      <c r="AC77" s="292" t="str">
        <f t="shared" si="28"/>
        <v/>
      </c>
      <c r="AD77" s="293" t="str">
        <f t="shared" si="27"/>
        <v/>
      </c>
      <c r="AE77" s="323"/>
      <c r="AF77" s="323"/>
    </row>
    <row r="78" spans="2:32" ht="30" customHeight="1">
      <c r="W78" s="830"/>
      <c r="X78" s="660"/>
      <c r="Y78" s="288" t="str">
        <f t="shared" si="26"/>
        <v/>
      </c>
      <c r="Z78" s="294"/>
      <c r="AA78" s="294"/>
      <c r="AB78" s="555"/>
      <c r="AC78" s="292" t="str">
        <f t="shared" si="28"/>
        <v/>
      </c>
      <c r="AD78" s="293" t="str">
        <f t="shared" si="27"/>
        <v/>
      </c>
      <c r="AE78" s="323"/>
      <c r="AF78" s="323"/>
    </row>
    <row r="79" spans="2:32" ht="30" customHeight="1">
      <c r="W79" s="830"/>
      <c r="X79" s="660"/>
      <c r="Y79" s="288" t="str">
        <f t="shared" si="26"/>
        <v/>
      </c>
      <c r="Z79" s="294"/>
      <c r="AA79" s="294"/>
      <c r="AB79" s="555"/>
      <c r="AC79" s="292" t="str">
        <f t="shared" si="28"/>
        <v/>
      </c>
      <c r="AD79" s="293" t="str">
        <f t="shared" si="27"/>
        <v/>
      </c>
      <c r="AE79" s="323"/>
      <c r="AF79" s="323"/>
    </row>
    <row r="80" spans="2:32" ht="30" customHeight="1">
      <c r="W80" s="830"/>
      <c r="X80" s="660"/>
      <c r="Y80" s="288" t="str">
        <f t="shared" si="26"/>
        <v/>
      </c>
      <c r="Z80" s="294"/>
      <c r="AA80" s="294"/>
      <c r="AB80" s="555"/>
      <c r="AC80" s="292" t="str">
        <f t="shared" si="28"/>
        <v/>
      </c>
      <c r="AD80" s="293" t="str">
        <f t="shared" si="27"/>
        <v/>
      </c>
      <c r="AE80" s="323"/>
      <c r="AF80" s="323"/>
    </row>
    <row r="81" spans="23:32" ht="30" customHeight="1">
      <c r="W81" s="830"/>
      <c r="X81" s="660"/>
      <c r="Y81" s="288" t="str">
        <f t="shared" si="26"/>
        <v/>
      </c>
      <c r="Z81" s="294"/>
      <c r="AA81" s="294"/>
      <c r="AB81" s="555"/>
      <c r="AC81" s="292" t="str">
        <f t="shared" si="28"/>
        <v/>
      </c>
      <c r="AD81" s="293" t="str">
        <f t="shared" si="27"/>
        <v/>
      </c>
      <c r="AE81" s="323"/>
      <c r="AF81" s="323"/>
    </row>
    <row r="82" spans="23:32" ht="30" customHeight="1">
      <c r="W82" s="830"/>
      <c r="X82" s="660"/>
      <c r="Y82" s="288" t="str">
        <f t="shared" si="26"/>
        <v/>
      </c>
      <c r="Z82" s="294"/>
      <c r="AA82" s="294"/>
      <c r="AB82" s="555"/>
      <c r="AC82" s="292" t="str">
        <f t="shared" si="28"/>
        <v/>
      </c>
      <c r="AD82" s="293" t="str">
        <f t="shared" si="27"/>
        <v/>
      </c>
      <c r="AE82" s="323"/>
      <c r="AF82" s="323"/>
    </row>
    <row r="83" spans="23:32" ht="30" customHeight="1"/>
    <row r="84" spans="23:32" ht="30" customHeight="1"/>
    <row r="85" spans="23:32" ht="30" customHeight="1"/>
    <row r="86" spans="23:32" ht="30" customHeight="1"/>
    <row r="87" spans="23:32" ht="30" customHeight="1"/>
    <row r="88" spans="23:32" ht="30" customHeight="1"/>
  </sheetData>
  <sheetProtection selectLockedCells="1"/>
  <autoFilter ref="W5:AD82">
    <sortState ref="W6:AD50">
      <sortCondition ref="AB5:AB50"/>
    </sortState>
  </autoFilter>
  <mergeCells count="58">
    <mergeCell ref="C13:C14"/>
    <mergeCell ref="N13:N14"/>
    <mergeCell ref="M13:M14"/>
    <mergeCell ref="L13:L14"/>
    <mergeCell ref="K13:K14"/>
    <mergeCell ref="J13:J14"/>
    <mergeCell ref="I13:I14"/>
    <mergeCell ref="H13:H14"/>
    <mergeCell ref="G13:G14"/>
    <mergeCell ref="F13:F14"/>
    <mergeCell ref="D13:D14"/>
    <mergeCell ref="R2:R3"/>
    <mergeCell ref="L3:M3"/>
    <mergeCell ref="N3:P3"/>
    <mergeCell ref="L18:L20"/>
    <mergeCell ref="Q15:Q16"/>
    <mergeCell ref="R15:R16"/>
    <mergeCell ref="N15:N16"/>
    <mergeCell ref="O15:O16"/>
    <mergeCell ref="P15:P16"/>
    <mergeCell ref="P18:P20"/>
    <mergeCell ref="Q18:Q20"/>
    <mergeCell ref="R18:R20"/>
    <mergeCell ref="R13:R14"/>
    <mergeCell ref="Q2:Q3"/>
    <mergeCell ref="Q13:Q14"/>
    <mergeCell ref="P13:P14"/>
    <mergeCell ref="O13:O14"/>
    <mergeCell ref="I8:I9"/>
    <mergeCell ref="L2:M2"/>
    <mergeCell ref="N2:P2"/>
    <mergeCell ref="D15:D16"/>
    <mergeCell ref="J15:J16"/>
    <mergeCell ref="K15:K16"/>
    <mergeCell ref="L15:L16"/>
    <mergeCell ref="M15:M16"/>
    <mergeCell ref="D1:K3"/>
    <mergeCell ref="G15:G16"/>
    <mergeCell ref="H15:H16"/>
    <mergeCell ref="I15:I16"/>
    <mergeCell ref="M5:O5"/>
    <mergeCell ref="P5:Q5"/>
    <mergeCell ref="S13:S14"/>
    <mergeCell ref="S15:S16"/>
    <mergeCell ref="S18:S20"/>
    <mergeCell ref="C18:C20"/>
    <mergeCell ref="D18:D20"/>
    <mergeCell ref="F18:F20"/>
    <mergeCell ref="H18:H20"/>
    <mergeCell ref="I18:I20"/>
    <mergeCell ref="G18:G19"/>
    <mergeCell ref="J18:J20"/>
    <mergeCell ref="K18:K20"/>
    <mergeCell ref="M18:M20"/>
    <mergeCell ref="N18:N20"/>
    <mergeCell ref="O18:O20"/>
    <mergeCell ref="C15:C16"/>
    <mergeCell ref="F15:F16"/>
  </mergeCells>
  <conditionalFormatting sqref="Q6:Q13 Q15 Q17:Q18 Q21">
    <cfRule type="iconSet" priority="752">
      <iconSet iconSet="3TrafficLights2">
        <cfvo type="percent" val="0"/>
        <cfvo type="percent" val="33"/>
        <cfvo type="percent" val="67"/>
      </iconSet>
    </cfRule>
  </conditionalFormatting>
  <conditionalFormatting sqref="W1:W5 W27:W1048576">
    <cfRule type="containsText" dxfId="243" priority="75" operator="containsText" text="REQUISICION">
      <formula>NOT(ISERROR(SEARCH("REQUISICION",W1)))</formula>
    </cfRule>
    <cfRule type="containsText" dxfId="242" priority="76" operator="containsText" text="ENTRADA">
      <formula>NOT(ISERROR(SEARCH("ENTRADA",W1)))</formula>
    </cfRule>
    <cfRule type="containsText" dxfId="241" priority="77" operator="containsText" text="SALIDA">
      <formula>NOT(ISERROR(SEARCH("SALIDA",W1)))</formula>
    </cfRule>
  </conditionalFormatting>
  <conditionalFormatting sqref="R6:R13 R17:R21 R15">
    <cfRule type="containsText" dxfId="240" priority="73" operator="containsText" text="SOLICITAR">
      <formula>NOT(ISERROR(SEARCH("SOLICITAR",R6)))</formula>
    </cfRule>
    <cfRule type="containsText" dxfId="239" priority="74" operator="containsText" text="EN REQUISICION">
      <formula>NOT(ISERROR(SEARCH("EN REQUISICION",R6)))</formula>
    </cfRule>
    <cfRule type="containsText" dxfId="238" priority="144" operator="containsText" text="SOLICITAR URGENTE">
      <formula>NOT(ISERROR(SEARCH("SOLICITAR URGENTE",R6)))</formula>
    </cfRule>
  </conditionalFormatting>
  <conditionalFormatting sqref="W6:W26">
    <cfRule type="containsText" dxfId="237" priority="52" operator="containsText" text="REQUISICION">
      <formula>NOT(ISERROR(SEARCH("REQUISICION",W6)))</formula>
    </cfRule>
    <cfRule type="containsText" dxfId="236" priority="53" operator="containsText" text="ENTRADA">
      <formula>NOT(ISERROR(SEARCH("ENTRADA",W6)))</formula>
    </cfRule>
    <cfRule type="containsText" dxfId="235" priority="54" operator="containsText" text="SALIDA">
      <formula>NOT(ISERROR(SEARCH("SALIDA",W6)))</formula>
    </cfRule>
  </conditionalFormatting>
  <conditionalFormatting sqref="R5">
    <cfRule type="containsText" dxfId="234" priority="1" operator="containsText" text="SOLICITAR URGENTE">
      <formula>NOT(ISERROR(SEARCH("SOLICITAR URGENTE",R5)))</formula>
    </cfRule>
    <cfRule type="containsText" dxfId="233" priority="2" operator="containsText" text="EN REQUISICION">
      <formula>NOT(ISERROR(SEARCH("EN REQUISICION",R5)))</formula>
    </cfRule>
  </conditionalFormatting>
  <pageMargins left="0.70866141732283472" right="0.70866141732283472" top="0.74803149606299213" bottom="0.74803149606299213" header="0.31496062992125984" footer="0.31496062992125984"/>
  <pageSetup scale="42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73" operator="containsText" text="ENTRADA" id="{25437118-D7A8-4652-9476-E9D55621170D}">
            <xm:f>NOT(ISERROR(SEARCH("ENTRADA",'C:\Protegida\Sección\Ingeniería\Registro de entradas de hetta de corte（切削工具購入履歴 ）2020\[CONTROL DE HTTA DE CORTE DIANA.xlsx]CARRIER'!#REF!)))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274" operator="containsText" text="SALIDA" id="{7C2B25C5-5588-4165-8838-6EEF8AC13822}">
            <xm:f>NOT(ISERROR(SEARCH("SALIDA",'C:\Protegida\Sección\Ingeniería\Registro de entradas de hetta de corte（切削工具購入履歴 ）2020\[CONTROL DE HTTA DE CORTE DIANA.xlsx]CARRIER'!#REF!)))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B22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'ZV9'!P9:P9</xm:f>
              <xm:sqref>Q9</xm:sqref>
            </x14:sparkline>
            <x14:sparkline>
              <xm:f>'ZV9'!P8:P8</xm:f>
              <xm:sqref>Q8</xm:sqref>
            </x14:sparkline>
            <x14:sparkline>
              <xm:f>'ZV9'!P7:P7</xm:f>
              <xm:sqref>Q7</xm:sqref>
            </x14:sparkline>
            <x14:sparkline>
              <xm:f>'ZV9'!P6:P6</xm:f>
              <xm:sqref>Q6</xm:sqref>
            </x14:sparkline>
            <x14:sparkline>
              <xm:f>'ZV9'!P10:P10</xm:f>
              <xm:sqref>Q10</xm:sqref>
            </x14:sparkline>
            <x14:sparkline>
              <xm:f>'ZV9'!P11:P11</xm:f>
              <xm:sqref>Q11</xm:sqref>
            </x14:sparkline>
            <x14:sparkline>
              <xm:f>'ZV9'!P12:P12</xm:f>
              <xm:sqref>Q12</xm:sqref>
            </x14:sparkline>
            <x14:sparkline>
              <xm:f>'ZV9'!P13:P13</xm:f>
              <xm:sqref>Q13</xm:sqref>
            </x14:sparkline>
            <x14:sparkline>
              <xm:f>'ZV9'!P15:P15</xm:f>
              <xm:sqref>Q15</xm:sqref>
            </x14:sparkline>
            <x14:sparkline>
              <xm:f>'ZV9'!P17:P17</xm:f>
              <xm:sqref>Q17</xm:sqref>
            </x14:sparkline>
            <x14:sparkline>
              <xm:f>'ZV9'!P18:P18</xm:f>
              <xm:sqref>Q18</xm:sqref>
            </x14:sparkline>
            <x14:sparkline>
              <xm:f>'ZV9'!P21:P21</xm:f>
              <xm:sqref>Q21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FF99"/>
    <pageSetUpPr fitToPage="1"/>
  </sheetPr>
  <dimension ref="A1:XEL412"/>
  <sheetViews>
    <sheetView view="pageBreakPreview" zoomScale="50" zoomScaleNormal="40" zoomScaleSheetLayoutView="50" workbookViewId="0">
      <selection activeCell="K10" sqref="K10"/>
    </sheetView>
  </sheetViews>
  <sheetFormatPr baseColWidth="10" defaultColWidth="11.42578125" defaultRowHeight="26.25"/>
  <cols>
    <col min="1" max="1" width="17.42578125" style="49" customWidth="1"/>
    <col min="2" max="2" width="18.7109375" customWidth="1"/>
    <col min="3" max="3" width="53.7109375" customWidth="1"/>
    <col min="4" max="4" width="11.7109375" customWidth="1"/>
    <col min="5" max="5" width="20.140625" style="1891" customWidth="1"/>
    <col min="6" max="6" width="22.7109375" style="1912" customWidth="1"/>
    <col min="7" max="7" width="22.7109375" style="557" customWidth="1"/>
    <col min="8" max="8" width="27.140625" customWidth="1"/>
    <col min="9" max="9" width="17.28515625" customWidth="1"/>
    <col min="10" max="10" width="17.140625" style="5" customWidth="1"/>
    <col min="11" max="11" width="14.5703125" style="85" customWidth="1"/>
    <col min="12" max="12" width="20.7109375" style="85" customWidth="1"/>
    <col min="13" max="13" width="6" style="1118" customWidth="1"/>
    <col min="14" max="14" width="4.42578125" style="83" customWidth="1"/>
    <col min="15" max="15" width="8.5703125" style="5" customWidth="1"/>
    <col min="16" max="16" width="9.5703125" style="1052" customWidth="1"/>
    <col min="17" max="17" width="8.85546875" style="226" customWidth="1"/>
    <col min="18" max="18" width="15.42578125" style="1070" customWidth="1"/>
    <col min="19" max="19" width="18.42578125" style="1070" customWidth="1"/>
    <col min="20" max="20" width="9.5703125" style="5" customWidth="1"/>
    <col min="21" max="21" width="11.85546875" style="5" customWidth="1"/>
    <col min="22" max="22" width="32.140625" style="165" customWidth="1"/>
    <col min="23" max="23" width="26.85546875" style="165" customWidth="1"/>
    <col min="24" max="24" width="63.85546875" style="165" customWidth="1"/>
    <col min="25" max="25" width="18.7109375" style="177" customWidth="1"/>
    <col min="26" max="26" width="29.7109375" style="177" customWidth="1"/>
    <col min="27" max="27" width="23.42578125" style="177" customWidth="1"/>
    <col min="28" max="28" width="19.140625" style="165" bestFit="1" customWidth="1"/>
    <col min="29" max="29" width="20.85546875" style="165" bestFit="1" customWidth="1"/>
    <col min="30" max="30" width="32.140625" style="1061" customWidth="1"/>
  </cols>
  <sheetData>
    <row r="1" spans="1:30" s="165" customFormat="1" ht="35.25" customHeight="1" thickBot="1">
      <c r="B1" s="284"/>
      <c r="D1" s="300"/>
      <c r="E1" s="1877"/>
      <c r="F1" s="1893"/>
      <c r="G1" s="1055"/>
      <c r="H1" s="300"/>
      <c r="I1" s="299"/>
      <c r="J1" s="299"/>
      <c r="K1" s="281"/>
      <c r="L1" s="281"/>
      <c r="M1" s="282"/>
      <c r="N1" s="177"/>
      <c r="O1" s="177"/>
      <c r="P1" s="1051"/>
      <c r="Q1" s="283"/>
      <c r="R1" s="1716"/>
      <c r="S1" s="1716"/>
      <c r="T1" s="1716"/>
      <c r="U1" s="1716"/>
      <c r="V1" s="1716"/>
      <c r="Y1" s="177"/>
      <c r="Z1" s="177"/>
      <c r="AA1" s="177"/>
      <c r="AC1" s="365"/>
      <c r="AD1" s="1061"/>
    </row>
    <row r="2" spans="1:30" s="165" customFormat="1" ht="31.5" customHeight="1" thickBot="1">
      <c r="A2" s="280"/>
      <c r="B2" s="285"/>
      <c r="C2" s="1702" t="s">
        <v>87</v>
      </c>
      <c r="D2" s="1703"/>
      <c r="E2" s="1703"/>
      <c r="F2" s="1703"/>
      <c r="G2" s="1703"/>
      <c r="H2" s="1703"/>
      <c r="I2" s="1703"/>
      <c r="J2" s="284"/>
      <c r="K2" s="1198" t="s">
        <v>372</v>
      </c>
      <c r="L2" s="1199"/>
      <c r="M2" s="1200">
        <v>42240</v>
      </c>
      <c r="N2" s="1201">
        <v>24480</v>
      </c>
      <c r="O2" s="1202">
        <v>24480</v>
      </c>
      <c r="P2" s="1710" t="s">
        <v>551</v>
      </c>
      <c r="Q2" s="1210">
        <v>22</v>
      </c>
      <c r="R2" s="1716"/>
      <c r="S2" s="1716"/>
      <c r="T2" s="1716"/>
      <c r="U2" s="1716"/>
      <c r="V2" s="1716"/>
      <c r="Y2" s="177"/>
      <c r="Z2" s="177"/>
      <c r="AA2" s="177"/>
      <c r="AC2" s="365"/>
      <c r="AD2" s="1061"/>
    </row>
    <row r="3" spans="1:30" s="165" customFormat="1" ht="31.5" customHeight="1" thickBot="1">
      <c r="B3" s="285"/>
      <c r="C3" s="456"/>
      <c r="D3" s="457"/>
      <c r="E3" s="1878"/>
      <c r="F3" s="1894"/>
      <c r="G3" s="1049"/>
      <c r="H3" s="457"/>
      <c r="I3" s="457"/>
      <c r="J3" s="457"/>
      <c r="K3" s="1198" t="s">
        <v>373</v>
      </c>
      <c r="L3" s="1199"/>
      <c r="M3" s="1338">
        <f>M2/Q2</f>
        <v>1920</v>
      </c>
      <c r="N3" s="1339"/>
      <c r="O3" s="1340"/>
      <c r="P3" s="1711"/>
      <c r="Q3" s="1211"/>
      <c r="R3" s="1716"/>
      <c r="S3" s="1716"/>
      <c r="T3" s="1716"/>
      <c r="U3" s="1716"/>
      <c r="V3" s="1716"/>
      <c r="Y3" s="177"/>
      <c r="Z3" s="177"/>
      <c r="AA3" s="177"/>
      <c r="AC3" s="365"/>
      <c r="AD3" s="1061"/>
    </row>
    <row r="4" spans="1:30" s="165" customFormat="1" ht="59.25" customHeight="1" thickBot="1">
      <c r="A4" s="310"/>
      <c r="B4" s="384"/>
      <c r="C4" s="311"/>
      <c r="D4" s="312"/>
      <c r="E4" s="1879"/>
      <c r="F4" s="1895"/>
      <c r="G4" s="47"/>
      <c r="H4" s="7"/>
      <c r="I4" s="307"/>
      <c r="J4" s="308"/>
      <c r="K4" s="281"/>
      <c r="L4" s="334"/>
      <c r="M4" s="335"/>
      <c r="N4" s="334"/>
      <c r="O4" s="160"/>
      <c r="P4" s="334"/>
      <c r="Q4" s="289"/>
      <c r="R4" s="1716"/>
      <c r="S4" s="1716"/>
      <c r="T4" s="1716"/>
      <c r="U4" s="1716"/>
      <c r="V4" s="1716"/>
      <c r="Y4" s="177"/>
      <c r="Z4" s="177"/>
      <c r="AA4" s="177"/>
      <c r="AC4" s="365"/>
      <c r="AD4" s="1061"/>
    </row>
    <row r="5" spans="1:30" ht="16.5" customHeight="1" thickBot="1">
      <c r="A5" s="1659" t="s">
        <v>4</v>
      </c>
      <c r="B5" s="1661" t="s">
        <v>5</v>
      </c>
      <c r="C5" s="1663" t="s">
        <v>6</v>
      </c>
      <c r="D5" s="1661" t="s">
        <v>7</v>
      </c>
      <c r="E5" s="1880" t="s">
        <v>8</v>
      </c>
      <c r="F5" s="1896" t="s">
        <v>44</v>
      </c>
      <c r="G5" s="1661" t="s">
        <v>442</v>
      </c>
      <c r="H5" s="1661" t="s">
        <v>2</v>
      </c>
      <c r="I5" s="1661" t="s">
        <v>10</v>
      </c>
      <c r="J5" s="1676" t="s">
        <v>11</v>
      </c>
      <c r="K5" s="1678" t="s">
        <v>12</v>
      </c>
      <c r="L5" s="1680" t="s">
        <v>13</v>
      </c>
      <c r="M5" s="1669" t="s">
        <v>55</v>
      </c>
      <c r="N5" s="1670"/>
      <c r="O5" s="1671"/>
      <c r="P5" s="1665" t="s">
        <v>14</v>
      </c>
      <c r="Q5" s="1666"/>
      <c r="R5" s="1722" t="s">
        <v>589</v>
      </c>
      <c r="S5" s="1724" t="s">
        <v>590</v>
      </c>
    </row>
    <row r="6" spans="1:30" ht="34.5" customHeight="1" thickBot="1">
      <c r="A6" s="1660"/>
      <c r="B6" s="1662"/>
      <c r="C6" s="1664"/>
      <c r="D6" s="1662"/>
      <c r="E6" s="1881"/>
      <c r="F6" s="1897"/>
      <c r="G6" s="1675"/>
      <c r="H6" s="1675"/>
      <c r="I6" s="1662"/>
      <c r="J6" s="1677"/>
      <c r="K6" s="1679"/>
      <c r="L6" s="1681"/>
      <c r="M6" s="1672"/>
      <c r="N6" s="1673"/>
      <c r="O6" s="1674"/>
      <c r="P6" s="1667"/>
      <c r="Q6" s="1668"/>
      <c r="R6" s="1723"/>
      <c r="S6" s="1725"/>
      <c r="T6"/>
      <c r="U6"/>
      <c r="V6" s="317" t="s">
        <v>218</v>
      </c>
      <c r="W6" s="318" t="s">
        <v>37</v>
      </c>
      <c r="X6" s="318" t="s">
        <v>38</v>
      </c>
      <c r="Y6" s="319" t="s">
        <v>39</v>
      </c>
      <c r="Z6" s="318" t="s">
        <v>40</v>
      </c>
      <c r="AA6" s="318" t="s">
        <v>41</v>
      </c>
      <c r="AB6" s="318" t="s">
        <v>42</v>
      </c>
      <c r="AC6" s="320" t="s">
        <v>43</v>
      </c>
      <c r="AD6" s="321" t="s">
        <v>352</v>
      </c>
    </row>
    <row r="7" spans="1:30" s="25" customFormat="1" ht="30" customHeight="1">
      <c r="A7" s="573" t="s">
        <v>18</v>
      </c>
      <c r="B7" s="571" t="s">
        <v>284</v>
      </c>
      <c r="C7" s="462" t="s">
        <v>350</v>
      </c>
      <c r="D7" s="775">
        <v>600</v>
      </c>
      <c r="E7" s="1882">
        <v>6.14</v>
      </c>
      <c r="F7" s="1898">
        <f t="shared" ref="F7:F15" si="0">$B$33*E7</f>
        <v>104.35175599999999</v>
      </c>
      <c r="G7" s="1056"/>
      <c r="H7" s="774">
        <f>ROUNDUP(($M$2/D7),0)</f>
        <v>71</v>
      </c>
      <c r="I7" s="975">
        <v>70</v>
      </c>
      <c r="J7" s="754">
        <f>+SUMIFS($Y$7:$Y$320,$V$7:$V$320,"Entrada",$W$7:$W$320,B7)</f>
        <v>0</v>
      </c>
      <c r="K7" s="445">
        <f t="shared" ref="K7:K16" si="1">+SUMIFS($Y$7:$Y$325,$V$7:$V$325,"Salida",$W$7:$W$325,B7)</f>
        <v>40</v>
      </c>
      <c r="L7" s="374">
        <f>F7*K7</f>
        <v>4174.07024</v>
      </c>
      <c r="M7" s="1123">
        <f>+N7*0.8</f>
        <v>38.400000000000006</v>
      </c>
      <c r="N7" s="375">
        <f>ROUNDUP((($M$3/D7)*15),0)</f>
        <v>48</v>
      </c>
      <c r="O7" s="569">
        <f>ROUNDUP((M7*2),0)</f>
        <v>77</v>
      </c>
      <c r="P7" s="373">
        <f>+I7+J7-K7</f>
        <v>30</v>
      </c>
      <c r="Q7" s="368">
        <f>IF(P7&gt;O7,4,(IF(P7&gt;N7,3,(IF(P7-M7&gt;0,2,1)))))</f>
        <v>1</v>
      </c>
      <c r="R7" s="1071" t="str">
        <f>IF(S7&gt;0,"SOLICITADO",(IF(Q7&lt;3,"SOLICITAR","")))</f>
        <v>SOLICITAR</v>
      </c>
      <c r="S7" s="1119">
        <f t="shared" ref="S7:S10" si="2">+SUMIFS($Y$7:$Y$121,$V$7:$V$121,"Requisicion",$W$7:$W$121,B7)</f>
        <v>0</v>
      </c>
      <c r="T7"/>
      <c r="U7"/>
      <c r="V7" s="291" t="s">
        <v>568</v>
      </c>
      <c r="W7" s="290" t="s">
        <v>296</v>
      </c>
      <c r="X7" s="288">
        <f t="shared" ref="X7:X70" si="3">IFERROR((VLOOKUP(W7,$B$6:$C$32,2,FALSE)),"")</f>
        <v>31105</v>
      </c>
      <c r="Y7" s="294">
        <v>50</v>
      </c>
      <c r="Z7" s="294" t="s">
        <v>618</v>
      </c>
      <c r="AA7" s="555">
        <v>45567</v>
      </c>
      <c r="AB7" s="292">
        <f t="shared" ref="AB7:AB70" si="4">IFERROR((VLOOKUP(W7,$B$6:$F$33,5,FALSE)),"")</f>
        <v>649.39423399999998</v>
      </c>
      <c r="AC7" s="292">
        <f t="shared" ref="AC7:AC70" si="5">IF(Y7&gt;0,(Y7*AB7),"")</f>
        <v>32469.7117</v>
      </c>
      <c r="AD7" s="663" t="s">
        <v>624</v>
      </c>
    </row>
    <row r="8" spans="1:30" s="165" customFormat="1" ht="30" customHeight="1">
      <c r="A8" s="574" t="s">
        <v>19</v>
      </c>
      <c r="B8" s="571" t="s">
        <v>285</v>
      </c>
      <c r="C8" s="246" t="s">
        <v>185</v>
      </c>
      <c r="D8" s="370">
        <v>400</v>
      </c>
      <c r="E8" s="1882">
        <v>7.61</v>
      </c>
      <c r="F8" s="1898">
        <f t="shared" si="0"/>
        <v>129.33499399999999</v>
      </c>
      <c r="G8" s="1056" t="s">
        <v>446</v>
      </c>
      <c r="H8" s="463">
        <f>ROUNDUP(($M$2/D8),0)</f>
        <v>106</v>
      </c>
      <c r="I8" s="975">
        <v>70</v>
      </c>
      <c r="J8" s="754">
        <f t="shared" ref="J8:J16" si="6">+SUMIFS($Y$7:$Y$320,$V$7:$V$320,"Entrada",$W$7:$W$320,B8)</f>
        <v>110</v>
      </c>
      <c r="K8" s="755">
        <f t="shared" si="1"/>
        <v>110</v>
      </c>
      <c r="L8" s="461">
        <f>F8*K8</f>
        <v>14226.849339999999</v>
      </c>
      <c r="M8" s="1122">
        <f>+N8*0.8</f>
        <v>57.6</v>
      </c>
      <c r="N8" s="371">
        <f t="shared" ref="N8:N14" si="7">ROUNDUP((($M$3/D8)*15),0)</f>
        <v>72</v>
      </c>
      <c r="O8" s="568">
        <f>ROUNDUP((M8*2),0)</f>
        <v>116</v>
      </c>
      <c r="P8" s="1053">
        <f>+I8+J8-K8</f>
        <v>70</v>
      </c>
      <c r="Q8" s="368">
        <f>IF(P8&gt;O8,4,(IF(P8&gt;N8,3,(IF(P8-M8&gt;0,2,1)))))</f>
        <v>2</v>
      </c>
      <c r="R8" s="1071" t="str">
        <f>IF(S8&gt;0,"SOLICITADO",(IF(Q8&lt;3,"SOLICITAR","")))</f>
        <v>SOLICITAR</v>
      </c>
      <c r="S8" s="1119">
        <f t="shared" si="2"/>
        <v>0</v>
      </c>
      <c r="T8"/>
      <c r="U8"/>
      <c r="V8" s="291" t="s">
        <v>568</v>
      </c>
      <c r="W8" s="290" t="s">
        <v>418</v>
      </c>
      <c r="X8" s="288" t="str">
        <f t="shared" si="3"/>
        <v>CUP-007767A</v>
      </c>
      <c r="Y8" s="294">
        <v>12</v>
      </c>
      <c r="Z8" s="294" t="s">
        <v>573</v>
      </c>
      <c r="AA8" s="555">
        <v>45567</v>
      </c>
      <c r="AB8" s="292">
        <f t="shared" si="4"/>
        <v>3268.7252820000003</v>
      </c>
      <c r="AC8" s="292">
        <f t="shared" si="5"/>
        <v>39224.703384000008</v>
      </c>
      <c r="AD8" s="663" t="s">
        <v>622</v>
      </c>
    </row>
    <row r="9" spans="1:30" s="25" customFormat="1" ht="30" customHeight="1">
      <c r="A9" s="574" t="s">
        <v>19</v>
      </c>
      <c r="B9" s="572" t="s">
        <v>244</v>
      </c>
      <c r="C9" s="462" t="s">
        <v>52</v>
      </c>
      <c r="D9" s="370">
        <v>300</v>
      </c>
      <c r="E9" s="1882">
        <v>5.09</v>
      </c>
      <c r="F9" s="1898">
        <f t="shared" si="0"/>
        <v>86.506585999999999</v>
      </c>
      <c r="G9" s="1056" t="s">
        <v>446</v>
      </c>
      <c r="H9" s="463">
        <f>ROUNDUP(($M$2/D9),0)</f>
        <v>141</v>
      </c>
      <c r="I9" s="975">
        <v>90</v>
      </c>
      <c r="J9" s="754">
        <f t="shared" si="6"/>
        <v>120</v>
      </c>
      <c r="K9" s="755">
        <f t="shared" si="1"/>
        <v>120</v>
      </c>
      <c r="L9" s="460">
        <f>F9*K9</f>
        <v>10380.79032</v>
      </c>
      <c r="M9" s="1122">
        <f>+N9*0.8</f>
        <v>76.800000000000011</v>
      </c>
      <c r="N9" s="371">
        <f t="shared" si="7"/>
        <v>96</v>
      </c>
      <c r="O9" s="568">
        <f>ROUNDUP((M9*2),0)</f>
        <v>154</v>
      </c>
      <c r="P9" s="1053">
        <f t="shared" ref="P9:P19" si="8">+I9+J9-K9</f>
        <v>90</v>
      </c>
      <c r="Q9" s="368">
        <f>IF(P9&gt;O9,4,(IF(P9&gt;N9,3,(IF(P9-M9&gt;0,2,1)))))</f>
        <v>2</v>
      </c>
      <c r="R9" s="1071" t="str">
        <f t="shared" ref="R9:R32" si="9">IF(S9&gt;0,"SOLICITADO",(IF(Q9&lt;3,"SOLICITAR","")))</f>
        <v>SOLICITAR</v>
      </c>
      <c r="S9" s="1119">
        <f t="shared" si="2"/>
        <v>0</v>
      </c>
      <c r="T9"/>
      <c r="U9"/>
      <c r="V9" s="291" t="s">
        <v>568</v>
      </c>
      <c r="W9" s="290" t="s">
        <v>293</v>
      </c>
      <c r="X9" s="288" t="str">
        <f t="shared" si="3"/>
        <v>HOI-005525B</v>
      </c>
      <c r="Y9" s="294">
        <v>30</v>
      </c>
      <c r="Z9" s="294" t="s">
        <v>573</v>
      </c>
      <c r="AA9" s="555">
        <v>45567</v>
      </c>
      <c r="AB9" s="292">
        <f t="shared" si="4"/>
        <v>792.66545600000006</v>
      </c>
      <c r="AC9" s="292">
        <f t="shared" si="5"/>
        <v>23779.963680000001</v>
      </c>
      <c r="AD9" s="663" t="s">
        <v>621</v>
      </c>
    </row>
    <row r="10" spans="1:30" s="25" customFormat="1" ht="30" customHeight="1">
      <c r="A10" s="574" t="s">
        <v>19</v>
      </c>
      <c r="B10" s="572" t="s">
        <v>286</v>
      </c>
      <c r="C10" s="462" t="s">
        <v>153</v>
      </c>
      <c r="D10" s="775">
        <v>300</v>
      </c>
      <c r="E10" s="1882">
        <v>6.58</v>
      </c>
      <c r="F10" s="1898">
        <f t="shared" si="0"/>
        <v>111.82973200000001</v>
      </c>
      <c r="G10" s="1056"/>
      <c r="H10" s="774">
        <f>ROUNDUP(($M$2/D10),0)</f>
        <v>141</v>
      </c>
      <c r="I10" s="975">
        <v>50</v>
      </c>
      <c r="J10" s="754">
        <f t="shared" si="6"/>
        <v>50</v>
      </c>
      <c r="K10" s="755">
        <f t="shared" si="1"/>
        <v>50</v>
      </c>
      <c r="L10" s="460">
        <f>F10*K10</f>
        <v>5591.4866000000002</v>
      </c>
      <c r="M10" s="1122">
        <f>+N10*0.8</f>
        <v>76.800000000000011</v>
      </c>
      <c r="N10" s="371">
        <f t="shared" si="7"/>
        <v>96</v>
      </c>
      <c r="O10" s="568">
        <f>ROUNDUP((M10*2),0)</f>
        <v>154</v>
      </c>
      <c r="P10" s="1053">
        <f t="shared" si="8"/>
        <v>50</v>
      </c>
      <c r="Q10" s="368">
        <f>IF(P10&gt;O10,4,(IF(P10&gt;N10,3,(IF(P10-M10&gt;0,2,1)))))</f>
        <v>1</v>
      </c>
      <c r="R10" s="1071" t="str">
        <f t="shared" si="9"/>
        <v>SOLICITAR</v>
      </c>
      <c r="S10" s="1119">
        <f t="shared" si="2"/>
        <v>0</v>
      </c>
      <c r="T10"/>
      <c r="U10"/>
      <c r="V10" s="291" t="s">
        <v>568</v>
      </c>
      <c r="W10" s="290" t="s">
        <v>294</v>
      </c>
      <c r="X10" s="288" t="str">
        <f t="shared" si="3"/>
        <v>HOI-005524B</v>
      </c>
      <c r="Y10" s="294">
        <v>30</v>
      </c>
      <c r="Z10" s="294" t="s">
        <v>573</v>
      </c>
      <c r="AA10" s="555">
        <v>45567</v>
      </c>
      <c r="AB10" s="292">
        <f t="shared" si="4"/>
        <v>313.39517600000005</v>
      </c>
      <c r="AC10" s="292">
        <f t="shared" si="5"/>
        <v>9401.8552800000016</v>
      </c>
      <c r="AD10" s="663" t="s">
        <v>621</v>
      </c>
    </row>
    <row r="11" spans="1:30" s="25" customFormat="1" ht="30" customHeight="1">
      <c r="A11" s="574" t="s">
        <v>22</v>
      </c>
      <c r="B11" s="1653" t="s">
        <v>287</v>
      </c>
      <c r="C11" s="1571" t="s">
        <v>409</v>
      </c>
      <c r="D11" s="370">
        <v>1200</v>
      </c>
      <c r="E11" s="1883">
        <v>3.03</v>
      </c>
      <c r="F11" s="1899">
        <f t="shared" si="0"/>
        <v>51.496061999999995</v>
      </c>
      <c r="G11" s="1647" t="s">
        <v>446</v>
      </c>
      <c r="H11" s="1641">
        <f>ROUNDUP(($M$2/D11),0)+ROUNDUP(($M$2/D12),0)</f>
        <v>142</v>
      </c>
      <c r="I11" s="1705">
        <v>80</v>
      </c>
      <c r="J11" s="1643">
        <f t="shared" si="6"/>
        <v>120</v>
      </c>
      <c r="K11" s="1641">
        <f t="shared" si="1"/>
        <v>120</v>
      </c>
      <c r="L11" s="1633">
        <f>F11*K11</f>
        <v>6179.5274399999998</v>
      </c>
      <c r="M11" s="1635">
        <f>+N11*0.8</f>
        <v>76.800000000000011</v>
      </c>
      <c r="N11" s="1637">
        <f>ROUNDUP((($M$3/D11)*15),0)+ROUNDUP((($M$3/D12)*15),0)</f>
        <v>96</v>
      </c>
      <c r="O11" s="1685">
        <f>ROUNDUP((M11*2),0)</f>
        <v>154</v>
      </c>
      <c r="P11" s="1641">
        <f>+I11+J11-K11</f>
        <v>80</v>
      </c>
      <c r="Q11" s="1720">
        <f>IF(P11&gt;N11,3,(IF(P11-M11&gt;0,2,1)))</f>
        <v>2</v>
      </c>
      <c r="R11" s="1712" t="str">
        <f t="shared" si="9"/>
        <v>SOLICITAR</v>
      </c>
      <c r="S11" s="1581">
        <f>+SUMIFS($Y$7:$Y$121,$V$7:$V$121,"Requisicion",$W$7:$W$121,B11)</f>
        <v>0</v>
      </c>
      <c r="T11"/>
      <c r="U11"/>
      <c r="V11" s="291" t="s">
        <v>568</v>
      </c>
      <c r="W11" s="1029" t="s">
        <v>295</v>
      </c>
      <c r="X11" s="288" t="str">
        <f t="shared" si="3"/>
        <v>TTG-16281B</v>
      </c>
      <c r="Y11" s="294">
        <v>32</v>
      </c>
      <c r="Z11" s="294" t="s">
        <v>573</v>
      </c>
      <c r="AA11" s="555">
        <v>45567</v>
      </c>
      <c r="AB11" s="292">
        <f t="shared" si="4"/>
        <v>175.05262000000002</v>
      </c>
      <c r="AC11" s="292">
        <f t="shared" si="5"/>
        <v>5601.6838400000006</v>
      </c>
      <c r="AD11" s="663" t="s">
        <v>620</v>
      </c>
    </row>
    <row r="12" spans="1:30" s="144" customFormat="1" ht="30" customHeight="1">
      <c r="A12" s="574" t="s">
        <v>54</v>
      </c>
      <c r="B12" s="1653"/>
      <c r="C12" s="1571"/>
      <c r="D12" s="370">
        <v>400</v>
      </c>
      <c r="E12" s="1883"/>
      <c r="F12" s="1899">
        <f t="shared" si="0"/>
        <v>0</v>
      </c>
      <c r="G12" s="1648"/>
      <c r="H12" s="1642" t="e">
        <f>ROUNDUP(($K$2/D12),0)</f>
        <v>#VALUE!</v>
      </c>
      <c r="I12" s="1705"/>
      <c r="J12" s="1644">
        <f t="shared" si="6"/>
        <v>0</v>
      </c>
      <c r="K12" s="1642">
        <f t="shared" si="1"/>
        <v>0</v>
      </c>
      <c r="L12" s="1634"/>
      <c r="M12" s="1636"/>
      <c r="N12" s="1638"/>
      <c r="O12" s="1640"/>
      <c r="P12" s="1642"/>
      <c r="Q12" s="1721"/>
      <c r="R12" s="1713"/>
      <c r="S12" s="1582"/>
      <c r="T12"/>
      <c r="U12"/>
      <c r="V12" s="291" t="s">
        <v>568</v>
      </c>
      <c r="W12" s="1029" t="s">
        <v>569</v>
      </c>
      <c r="X12" s="288" t="str">
        <f t="shared" si="3"/>
        <v>WNMG080412PMG CA125P</v>
      </c>
      <c r="Y12" s="294">
        <v>90</v>
      </c>
      <c r="Z12" s="294" t="s">
        <v>573</v>
      </c>
      <c r="AA12" s="555">
        <v>45567</v>
      </c>
      <c r="AB12" s="292">
        <f t="shared" si="4"/>
        <v>75.119668000000004</v>
      </c>
      <c r="AC12" s="292">
        <f t="shared" si="5"/>
        <v>6760.7701200000001</v>
      </c>
      <c r="AD12" s="663" t="s">
        <v>620</v>
      </c>
    </row>
    <row r="13" spans="1:30" s="25" customFormat="1" ht="30" customHeight="1">
      <c r="A13" s="574" t="s">
        <v>53</v>
      </c>
      <c r="B13" s="572" t="s">
        <v>288</v>
      </c>
      <c r="C13" s="462" t="s">
        <v>57</v>
      </c>
      <c r="D13" s="775">
        <v>300</v>
      </c>
      <c r="E13" s="1882">
        <v>14.59</v>
      </c>
      <c r="F13" s="1898">
        <f t="shared" si="0"/>
        <v>247.962886</v>
      </c>
      <c r="G13" s="1056"/>
      <c r="H13" s="774">
        <f>ROUNDUP(($M$2/D13),0)</f>
        <v>141</v>
      </c>
      <c r="I13" s="975">
        <v>50</v>
      </c>
      <c r="J13" s="754">
        <f t="shared" si="6"/>
        <v>90</v>
      </c>
      <c r="K13" s="755">
        <f t="shared" si="1"/>
        <v>110</v>
      </c>
      <c r="L13" s="460">
        <f>F13*K13</f>
        <v>27275.917460000001</v>
      </c>
      <c r="M13" s="1122">
        <f t="shared" ref="M13:M15" si="10">+N13*0.8</f>
        <v>76.800000000000011</v>
      </c>
      <c r="N13" s="371">
        <f t="shared" si="7"/>
        <v>96</v>
      </c>
      <c r="O13" s="568">
        <f>ROUNDUP((M13*2),0)</f>
        <v>154</v>
      </c>
      <c r="P13" s="1053">
        <f>+I13+J13-K13</f>
        <v>30</v>
      </c>
      <c r="Q13" s="368">
        <f>IF(P13&gt;O13,4,(IF(P13&gt;N13,3,(IF(P13-M13&gt;0,2,1)))))</f>
        <v>1</v>
      </c>
      <c r="R13" s="1071" t="str">
        <f>IF(S13&gt;0,"SOLICITADO",(IF(Q13&lt;3,"SOLICITAR","")))</f>
        <v>SOLICITAR</v>
      </c>
      <c r="S13" s="1074">
        <f>+SUMIFS($Y$7:$Y$121,$V$7:$V$121,"Requisicion",$W$7:$W$121,B13)</f>
        <v>0</v>
      </c>
      <c r="T13"/>
      <c r="U13"/>
      <c r="V13" s="291" t="s">
        <v>615</v>
      </c>
      <c r="W13" s="1029" t="s">
        <v>285</v>
      </c>
      <c r="X13" s="288" t="str">
        <f t="shared" si="3"/>
        <v xml:space="preserve">VBMT160412PP PR1535 </v>
      </c>
      <c r="Y13" s="294">
        <v>50</v>
      </c>
      <c r="Z13" s="294" t="s">
        <v>625</v>
      </c>
      <c r="AA13" s="555">
        <v>45567</v>
      </c>
      <c r="AB13" s="292">
        <f t="shared" si="4"/>
        <v>129.33499399999999</v>
      </c>
      <c r="AC13" s="292">
        <f t="shared" si="5"/>
        <v>6466.7496999999994</v>
      </c>
      <c r="AD13" s="663"/>
    </row>
    <row r="14" spans="1:30" s="25" customFormat="1" ht="30" customHeight="1">
      <c r="A14" s="574" t="s">
        <v>54</v>
      </c>
      <c r="B14" s="572" t="s">
        <v>289</v>
      </c>
      <c r="C14" s="277" t="s">
        <v>393</v>
      </c>
      <c r="D14" s="370">
        <v>300</v>
      </c>
      <c r="E14" s="1882">
        <v>18.96</v>
      </c>
      <c r="F14" s="1898">
        <f t="shared" si="0"/>
        <v>322.23278400000004</v>
      </c>
      <c r="G14" s="1056" t="s">
        <v>449</v>
      </c>
      <c r="H14" s="463">
        <f>ROUNDUP(($M$2/D14),0)</f>
        <v>141</v>
      </c>
      <c r="I14" s="975">
        <v>90</v>
      </c>
      <c r="J14" s="754">
        <f t="shared" si="6"/>
        <v>120</v>
      </c>
      <c r="K14" s="755">
        <f t="shared" si="1"/>
        <v>120</v>
      </c>
      <c r="L14" s="460">
        <f>F14*K14</f>
        <v>38667.934080000006</v>
      </c>
      <c r="M14" s="1122">
        <f t="shared" si="10"/>
        <v>76.800000000000011</v>
      </c>
      <c r="N14" s="1024">
        <f t="shared" si="7"/>
        <v>96</v>
      </c>
      <c r="O14" s="568">
        <f t="shared" ref="O14:O15" si="11">ROUNDUP((M14*2),0)</f>
        <v>154</v>
      </c>
      <c r="P14" s="1053">
        <f t="shared" si="8"/>
        <v>90</v>
      </c>
      <c r="Q14" s="368">
        <f>IF(P14&gt;O14,4,(IF(P14&gt;N14,3,(IF(P14-M14&gt;0,2,1)))))</f>
        <v>2</v>
      </c>
      <c r="R14" s="1071" t="str">
        <f t="shared" si="9"/>
        <v>SOLICITAR</v>
      </c>
      <c r="S14" s="1119">
        <f t="shared" ref="S14:S15" si="12">+SUMIFS($Y$7:$Y$121,$V$7:$V$121,"Requisicion",$W$7:$W$121,B14)</f>
        <v>0</v>
      </c>
      <c r="T14"/>
      <c r="U14"/>
      <c r="V14" s="291" t="s">
        <v>615</v>
      </c>
      <c r="W14" s="290" t="s">
        <v>244</v>
      </c>
      <c r="X14" s="288" t="str">
        <f t="shared" si="3"/>
        <v>VBMT110308-VF (PV720)</v>
      </c>
      <c r="Y14" s="294">
        <v>60</v>
      </c>
      <c r="Z14" s="294" t="s">
        <v>625</v>
      </c>
      <c r="AA14" s="555">
        <v>45567</v>
      </c>
      <c r="AB14" s="292">
        <f t="shared" si="4"/>
        <v>86.506585999999999</v>
      </c>
      <c r="AC14" s="292">
        <f t="shared" si="5"/>
        <v>5190.39516</v>
      </c>
      <c r="AD14" s="663"/>
    </row>
    <row r="15" spans="1:30" s="25" customFormat="1" ht="30" customHeight="1">
      <c r="A15" s="574" t="s">
        <v>54</v>
      </c>
      <c r="B15" s="572" t="s">
        <v>290</v>
      </c>
      <c r="C15" s="277" t="s">
        <v>394</v>
      </c>
      <c r="D15" s="370">
        <v>300</v>
      </c>
      <c r="E15" s="1882">
        <v>20.68</v>
      </c>
      <c r="F15" s="1898">
        <f t="shared" si="0"/>
        <v>351.46487200000001</v>
      </c>
      <c r="G15" s="1056" t="s">
        <v>449</v>
      </c>
      <c r="H15" s="463">
        <f>ROUNDUP(($M$2/D15),0)</f>
        <v>141</v>
      </c>
      <c r="I15" s="975">
        <v>90</v>
      </c>
      <c r="J15" s="754">
        <f t="shared" si="6"/>
        <v>120</v>
      </c>
      <c r="K15" s="755">
        <f t="shared" si="1"/>
        <v>120</v>
      </c>
      <c r="L15" s="460">
        <f>F15*K15</f>
        <v>42175.784639999998</v>
      </c>
      <c r="M15" s="1122">
        <f t="shared" si="10"/>
        <v>76.800000000000011</v>
      </c>
      <c r="N15" s="1024">
        <f>ROUNDUP((($M$3/D15)*15),0)</f>
        <v>96</v>
      </c>
      <c r="O15" s="568">
        <f t="shared" si="11"/>
        <v>154</v>
      </c>
      <c r="P15" s="1053">
        <f t="shared" si="8"/>
        <v>90</v>
      </c>
      <c r="Q15" s="368">
        <f>IF(P15&gt;O15,4,(IF(P15&gt;N15,3,(IF(P15-M15&gt;0,2,1)))))</f>
        <v>2</v>
      </c>
      <c r="R15" s="1071" t="str">
        <f t="shared" si="9"/>
        <v>SOLICITAR</v>
      </c>
      <c r="S15" s="1119">
        <f t="shared" si="12"/>
        <v>0</v>
      </c>
      <c r="T15"/>
      <c r="U15"/>
      <c r="V15" s="291" t="s">
        <v>615</v>
      </c>
      <c r="W15" s="290" t="s">
        <v>287</v>
      </c>
      <c r="X15" s="288" t="str">
        <f t="shared" si="3"/>
        <v>CNMG120408XF (PV720)</v>
      </c>
      <c r="Y15" s="294">
        <v>60</v>
      </c>
      <c r="Z15" s="294" t="s">
        <v>625</v>
      </c>
      <c r="AA15" s="555">
        <v>45567</v>
      </c>
      <c r="AB15" s="292">
        <f t="shared" si="4"/>
        <v>51.496061999999995</v>
      </c>
      <c r="AC15" s="292">
        <f t="shared" si="5"/>
        <v>3089.7637199999999</v>
      </c>
      <c r="AD15" s="663"/>
    </row>
    <row r="16" spans="1:30" s="25" customFormat="1" ht="30" customHeight="1">
      <c r="A16" s="574" t="s">
        <v>16</v>
      </c>
      <c r="B16" s="1656" t="s">
        <v>569</v>
      </c>
      <c r="C16" s="1481" t="s">
        <v>570</v>
      </c>
      <c r="D16" s="775">
        <v>900</v>
      </c>
      <c r="E16" s="1884">
        <v>4.42</v>
      </c>
      <c r="F16" s="1900">
        <f>B33*E16</f>
        <v>75.119668000000004</v>
      </c>
      <c r="G16" s="1647" t="s">
        <v>571</v>
      </c>
      <c r="H16" s="1706">
        <f>ROUNDUP((M2/D18),0)+ROUNDUP((M2/D17),0)+ROUNDUP((M2/D16),0)</f>
        <v>141</v>
      </c>
      <c r="I16" s="1641">
        <v>60</v>
      </c>
      <c r="J16" s="1643">
        <f t="shared" si="6"/>
        <v>180</v>
      </c>
      <c r="K16" s="1641">
        <f t="shared" si="1"/>
        <v>130</v>
      </c>
      <c r="L16" s="1633">
        <f>F16*K16</f>
        <v>9765.5568400000011</v>
      </c>
      <c r="M16" s="1635">
        <f>+N16*0.8</f>
        <v>76.800000000000011</v>
      </c>
      <c r="N16" s="1637">
        <f>ROUNDUP((($M$3/D16)*15),0)*3</f>
        <v>96</v>
      </c>
      <c r="O16" s="1639">
        <f>ROUNDUP((M16*2),0)</f>
        <v>154</v>
      </c>
      <c r="P16" s="1714">
        <f t="shared" si="8"/>
        <v>110</v>
      </c>
      <c r="Q16" s="1717">
        <f>IF(P16&gt;O16,4,(IF(P16&gt;N16,3,(IF(P16-M16&gt;0,2,1)))))</f>
        <v>3</v>
      </c>
      <c r="R16" s="1712" t="str">
        <f t="shared" si="9"/>
        <v/>
      </c>
      <c r="S16" s="1581">
        <f>+SUMIFS($Y$7:$Y$78,$V$7:$V$78,"Requisicion",$W$7:$W$78,B16)</f>
        <v>0</v>
      </c>
      <c r="T16"/>
      <c r="U16"/>
      <c r="V16" s="291" t="s">
        <v>615</v>
      </c>
      <c r="W16" s="290" t="s">
        <v>288</v>
      </c>
      <c r="X16" s="288" t="str">
        <f t="shared" si="3"/>
        <v>GBR43125 (AH710)</v>
      </c>
      <c r="Y16" s="294">
        <v>50</v>
      </c>
      <c r="Z16" s="294" t="s">
        <v>625</v>
      </c>
      <c r="AA16" s="555">
        <v>45567</v>
      </c>
      <c r="AB16" s="292">
        <f t="shared" si="4"/>
        <v>247.962886</v>
      </c>
      <c r="AC16" s="292">
        <f t="shared" si="5"/>
        <v>12398.1443</v>
      </c>
      <c r="AD16" s="663"/>
    </row>
    <row r="17" spans="1:30" s="25" customFormat="1" ht="30" customHeight="1">
      <c r="A17" s="574" t="s">
        <v>18</v>
      </c>
      <c r="B17" s="1658"/>
      <c r="C17" s="1482"/>
      <c r="D17" s="775">
        <v>900</v>
      </c>
      <c r="E17" s="1885"/>
      <c r="F17" s="1901"/>
      <c r="G17" s="1709"/>
      <c r="H17" s="1707"/>
      <c r="I17" s="1687"/>
      <c r="J17" s="1686"/>
      <c r="K17" s="1687"/>
      <c r="L17" s="1682"/>
      <c r="M17" s="1683"/>
      <c r="N17" s="1684"/>
      <c r="O17" s="1685"/>
      <c r="P17" s="1715"/>
      <c r="Q17" s="1718"/>
      <c r="R17" s="1726"/>
      <c r="S17" s="1583"/>
      <c r="T17"/>
      <c r="U17"/>
      <c r="V17" s="291" t="s">
        <v>615</v>
      </c>
      <c r="W17" s="290" t="s">
        <v>289</v>
      </c>
      <c r="X17" s="288" t="str">
        <f t="shared" si="3"/>
        <v>XGBA32L2565-025-AUT(PR1525)</v>
      </c>
      <c r="Y17" s="294">
        <v>60</v>
      </c>
      <c r="Z17" s="294" t="s">
        <v>625</v>
      </c>
      <c r="AA17" s="555">
        <v>45567</v>
      </c>
      <c r="AB17" s="292">
        <f t="shared" si="4"/>
        <v>322.23278400000004</v>
      </c>
      <c r="AC17" s="292">
        <f t="shared" si="5"/>
        <v>19333.967040000003</v>
      </c>
      <c r="AD17" s="663"/>
    </row>
    <row r="18" spans="1:30" s="25" customFormat="1" ht="30" customHeight="1">
      <c r="A18" s="574" t="s">
        <v>16</v>
      </c>
      <c r="B18" s="1657"/>
      <c r="C18" s="1704"/>
      <c r="D18" s="370">
        <v>900</v>
      </c>
      <c r="E18" s="1886"/>
      <c r="F18" s="1902"/>
      <c r="G18" s="1648"/>
      <c r="H18" s="1708"/>
      <c r="I18" s="1642"/>
      <c r="J18" s="1644"/>
      <c r="K18" s="1642"/>
      <c r="L18" s="1634"/>
      <c r="M18" s="1636"/>
      <c r="N18" s="1638"/>
      <c r="O18" s="1685"/>
      <c r="P18" s="1715"/>
      <c r="Q18" s="1718"/>
      <c r="R18" s="1713"/>
      <c r="S18" s="1582"/>
      <c r="T18"/>
      <c r="U18"/>
      <c r="V18" s="291" t="s">
        <v>615</v>
      </c>
      <c r="W18" s="290" t="s">
        <v>290</v>
      </c>
      <c r="X18" s="288" t="str">
        <f t="shared" si="3"/>
        <v>XGBA43L2565-025-AUT (PR1525)</v>
      </c>
      <c r="Y18" s="294">
        <v>60</v>
      </c>
      <c r="Z18" s="294" t="s">
        <v>625</v>
      </c>
      <c r="AA18" s="555">
        <v>45567</v>
      </c>
      <c r="AB18" s="292">
        <f t="shared" si="4"/>
        <v>351.46487200000001</v>
      </c>
      <c r="AC18" s="292">
        <f t="shared" si="5"/>
        <v>21087.892319999999</v>
      </c>
      <c r="AD18" s="663"/>
    </row>
    <row r="19" spans="1:30" s="25" customFormat="1" ht="30" customHeight="1">
      <c r="A19" s="574" t="s">
        <v>18</v>
      </c>
      <c r="B19" s="1019" t="s">
        <v>243</v>
      </c>
      <c r="C19" s="1018" t="s">
        <v>570</v>
      </c>
      <c r="D19" s="370">
        <v>900</v>
      </c>
      <c r="E19" s="1887">
        <v>4.29</v>
      </c>
      <c r="F19" s="1903">
        <f>B33*E19</f>
        <v>72.910266000000007</v>
      </c>
      <c r="G19" s="1050" t="s">
        <v>572</v>
      </c>
      <c r="H19" s="1017">
        <f>ROUNDUP(($M$2/D19),0)</f>
        <v>47</v>
      </c>
      <c r="I19" s="1020">
        <v>30</v>
      </c>
      <c r="J19" s="1021">
        <f t="shared" ref="J19:J28" si="13">+SUMIFS($Y$7:$Y$320,$V$7:$V$320,"Entrada",$W$7:$W$320,B19)</f>
        <v>0</v>
      </c>
      <c r="K19" s="1022">
        <f t="shared" ref="K19:K28" si="14">+SUMIFS($Y$7:$Y$325,$V$7:$V$325,"Salida",$W$7:$W$325,B19)</f>
        <v>10</v>
      </c>
      <c r="L19" s="1023">
        <f>F19*K19</f>
        <v>729.10266000000001</v>
      </c>
      <c r="M19" s="1122">
        <f t="shared" ref="M19:M27" si="15">+N19*0.8</f>
        <v>0</v>
      </c>
      <c r="N19" s="1024"/>
      <c r="O19" s="568">
        <f>+N19*1.5</f>
        <v>0</v>
      </c>
      <c r="P19" s="1054">
        <f t="shared" si="8"/>
        <v>20</v>
      </c>
      <c r="Q19" s="1719"/>
      <c r="R19" s="1071" t="str">
        <f t="shared" si="9"/>
        <v>SOLICITAR</v>
      </c>
      <c r="S19" s="1074">
        <f>+SUMIFS($Y$7:$Y$78,$V$7:$V$78,"Requisicion",$W$7:$W$78,B19)</f>
        <v>0</v>
      </c>
      <c r="T19"/>
      <c r="U19"/>
      <c r="V19" s="291" t="s">
        <v>615</v>
      </c>
      <c r="W19" s="290" t="s">
        <v>569</v>
      </c>
      <c r="X19" s="288" t="str">
        <f t="shared" si="3"/>
        <v>WNMG080412PMG CA125P</v>
      </c>
      <c r="Y19" s="294">
        <v>60</v>
      </c>
      <c r="Z19" s="294" t="s">
        <v>625</v>
      </c>
      <c r="AA19" s="555">
        <v>45567</v>
      </c>
      <c r="AB19" s="292">
        <f t="shared" si="4"/>
        <v>75.119668000000004</v>
      </c>
      <c r="AC19" s="292">
        <f t="shared" si="5"/>
        <v>4507.1800800000001</v>
      </c>
      <c r="AD19" s="663"/>
    </row>
    <row r="20" spans="1:30" s="25" customFormat="1" ht="30" customHeight="1">
      <c r="A20" s="574"/>
      <c r="B20" s="949" t="s">
        <v>523</v>
      </c>
      <c r="C20" s="946" t="s">
        <v>524</v>
      </c>
      <c r="D20" s="370">
        <v>18000</v>
      </c>
      <c r="E20" s="1882">
        <v>0</v>
      </c>
      <c r="F20" s="1898">
        <f>$B$33*E20</f>
        <v>0</v>
      </c>
      <c r="G20" s="1056" t="s">
        <v>447</v>
      </c>
      <c r="H20" s="1645">
        <f>ROUNDUP(($M$2/D20),0)/2</f>
        <v>1.5</v>
      </c>
      <c r="I20" s="975">
        <v>0</v>
      </c>
      <c r="J20" s="754">
        <f t="shared" si="13"/>
        <v>0</v>
      </c>
      <c r="K20" s="947">
        <f t="shared" si="14"/>
        <v>0</v>
      </c>
      <c r="L20" s="948">
        <f t="shared" ref="L20" si="16">F20*K20</f>
        <v>0</v>
      </c>
      <c r="M20" s="1122">
        <f t="shared" si="15"/>
        <v>1.6</v>
      </c>
      <c r="N20" s="1024">
        <f>ROUNDUP((($M$3/D20)*15),0)</f>
        <v>2</v>
      </c>
      <c r="O20" s="568">
        <f>ROUNDUP((M20*2),0)</f>
        <v>4</v>
      </c>
      <c r="P20" s="1053">
        <f t="shared" ref="P20:P21" si="17">+I20+J20-K20</f>
        <v>0</v>
      </c>
      <c r="Q20" s="368">
        <f t="shared" ref="Q20" si="18">IF(P20&gt;O20,4,(IF(P20&gt;N20,3,(IF(P20-M20&gt;0,2,1)))))</f>
        <v>1</v>
      </c>
      <c r="R20" s="1071" t="str">
        <f t="shared" si="9"/>
        <v>SOLICITAR</v>
      </c>
      <c r="S20" s="1115">
        <f t="shared" ref="S20:S26" si="19">+SUMIFS($Y$7:$Y$78,$V$7:$V$78,"Requisicion",$W$7:$W$78,B20)</f>
        <v>0</v>
      </c>
      <c r="T20"/>
      <c r="U20"/>
      <c r="V20" s="291" t="s">
        <v>615</v>
      </c>
      <c r="W20" s="290" t="s">
        <v>291</v>
      </c>
      <c r="X20" s="288" t="str">
        <f t="shared" si="3"/>
        <v xml:space="preserve">AQDEXR0400 </v>
      </c>
      <c r="Y20" s="294">
        <v>10</v>
      </c>
      <c r="Z20" s="294" t="s">
        <v>625</v>
      </c>
      <c r="AA20" s="555">
        <v>45567</v>
      </c>
      <c r="AB20" s="292">
        <f t="shared" si="4"/>
        <v>1098.4127019999999</v>
      </c>
      <c r="AC20" s="292">
        <f t="shared" si="5"/>
        <v>10984.127019999998</v>
      </c>
      <c r="AD20" s="663"/>
    </row>
    <row r="21" spans="1:30" s="25" customFormat="1" ht="45" customHeight="1">
      <c r="A21" s="574" t="s">
        <v>51</v>
      </c>
      <c r="B21" s="949" t="s">
        <v>522</v>
      </c>
      <c r="C21" s="277" t="s">
        <v>525</v>
      </c>
      <c r="D21" s="370">
        <v>18000</v>
      </c>
      <c r="E21" s="1882">
        <v>292.58999999999997</v>
      </c>
      <c r="F21" s="1898">
        <f>$B$33*E21</f>
        <v>4972.6840859999993</v>
      </c>
      <c r="G21" s="1056" t="s">
        <v>530</v>
      </c>
      <c r="H21" s="1646"/>
      <c r="I21" s="975">
        <v>2</v>
      </c>
      <c r="J21" s="754">
        <f t="shared" si="13"/>
        <v>0</v>
      </c>
      <c r="K21" s="947">
        <f t="shared" si="14"/>
        <v>0</v>
      </c>
      <c r="L21" s="948">
        <f t="shared" ref="L21" si="20">F21*K21</f>
        <v>0</v>
      </c>
      <c r="M21" s="1122">
        <f t="shared" si="15"/>
        <v>1.6</v>
      </c>
      <c r="N21" s="371">
        <f>ROUNDUP((($M$3/D21)*15),0)</f>
        <v>2</v>
      </c>
      <c r="O21" s="568">
        <f>ROUNDUP((M21*2),0)</f>
        <v>4</v>
      </c>
      <c r="P21" s="1053">
        <f t="shared" si="17"/>
        <v>2</v>
      </c>
      <c r="Q21" s="368">
        <f t="shared" ref="Q21" si="21">IF(P21&gt;O21,4,(IF(P21&gt;N21,3,(IF(P21-M21&gt;0,2,1)))))</f>
        <v>2</v>
      </c>
      <c r="R21" s="1071" t="str">
        <f t="shared" si="9"/>
        <v>SOLICITAR</v>
      </c>
      <c r="S21" s="1115">
        <f t="shared" si="19"/>
        <v>0</v>
      </c>
      <c r="T21"/>
      <c r="U21"/>
      <c r="V21" s="291" t="s">
        <v>615</v>
      </c>
      <c r="W21" s="290" t="s">
        <v>292</v>
      </c>
      <c r="X21" s="288" t="str">
        <f t="shared" si="3"/>
        <v>AQDEXR0400  (REAFILADO)</v>
      </c>
      <c r="Y21" s="294">
        <v>5</v>
      </c>
      <c r="Z21" s="294" t="s">
        <v>625</v>
      </c>
      <c r="AA21" s="555">
        <v>45567</v>
      </c>
      <c r="AB21" s="292">
        <f t="shared" si="4"/>
        <v>305.91719999999998</v>
      </c>
      <c r="AC21" s="292">
        <f t="shared" si="5"/>
        <v>1529.5859999999998</v>
      </c>
      <c r="AD21" s="663"/>
    </row>
    <row r="22" spans="1:30" s="25" customFormat="1" ht="36.75" customHeight="1">
      <c r="A22" s="574" t="s">
        <v>51</v>
      </c>
      <c r="B22" s="572" t="s">
        <v>291</v>
      </c>
      <c r="C22" s="462" t="s">
        <v>56</v>
      </c>
      <c r="D22" s="370">
        <v>700</v>
      </c>
      <c r="E22" s="1882">
        <v>64.63</v>
      </c>
      <c r="F22" s="1898">
        <f>$B$33*E22</f>
        <v>1098.4127019999999</v>
      </c>
      <c r="G22" s="1056" t="s">
        <v>447</v>
      </c>
      <c r="H22" s="1645">
        <f>ROUNDUP(($M$2/D22),0)/2</f>
        <v>30.5</v>
      </c>
      <c r="I22" s="975">
        <v>20</v>
      </c>
      <c r="J22" s="754">
        <f t="shared" si="13"/>
        <v>0</v>
      </c>
      <c r="K22" s="755">
        <f t="shared" si="14"/>
        <v>10</v>
      </c>
      <c r="L22" s="460">
        <f t="shared" ref="L22:L27" si="22">F22*K22</f>
        <v>10984.127019999998</v>
      </c>
      <c r="M22" s="1122">
        <f t="shared" si="15"/>
        <v>33.6</v>
      </c>
      <c r="N22" s="371">
        <f>ROUNDUP((($M$3/D22)*15),0)</f>
        <v>42</v>
      </c>
      <c r="O22" s="568">
        <f t="shared" ref="O22:O32" si="23">ROUNDUP((M22*2),0)</f>
        <v>68</v>
      </c>
      <c r="P22" s="1053">
        <f t="shared" ref="P22:P32" si="24">+I22+J22-K22</f>
        <v>10</v>
      </c>
      <c r="Q22" s="368">
        <f t="shared" ref="Q22:Q31" si="25">IF(P22&gt;O22,4,(IF(P22&gt;N22,3,(IF(P22-M22&gt;0,2,1)))))</f>
        <v>1</v>
      </c>
      <c r="R22" s="1071" t="str">
        <f t="shared" si="9"/>
        <v>SOLICITADO</v>
      </c>
      <c r="S22" s="1115">
        <f t="shared" si="19"/>
        <v>20</v>
      </c>
      <c r="T22"/>
      <c r="U22"/>
      <c r="V22" s="291" t="s">
        <v>615</v>
      </c>
      <c r="W22" s="1029" t="s">
        <v>397</v>
      </c>
      <c r="X22" s="288" t="str">
        <f t="shared" si="3"/>
        <v>L1B-02  REBABEADOR</v>
      </c>
      <c r="Y22" s="294">
        <v>30</v>
      </c>
      <c r="Z22" s="294" t="s">
        <v>625</v>
      </c>
      <c r="AA22" s="555">
        <v>45567</v>
      </c>
      <c r="AB22" s="292">
        <f t="shared" si="4"/>
        <v>54.657206399999993</v>
      </c>
      <c r="AC22" s="292">
        <f t="shared" si="5"/>
        <v>1639.7161919999999</v>
      </c>
      <c r="AD22" s="663"/>
    </row>
    <row r="23" spans="1:30" s="25" customFormat="1" ht="30" customHeight="1">
      <c r="A23" s="574" t="s">
        <v>53</v>
      </c>
      <c r="B23" s="572" t="s">
        <v>292</v>
      </c>
      <c r="C23" s="462" t="s">
        <v>128</v>
      </c>
      <c r="D23" s="370">
        <v>700</v>
      </c>
      <c r="E23" s="1882">
        <v>18</v>
      </c>
      <c r="F23" s="1898">
        <f>E23*B33</f>
        <v>305.91719999999998</v>
      </c>
      <c r="G23" s="1056" t="s">
        <v>456</v>
      </c>
      <c r="H23" s="1646"/>
      <c r="I23" s="975">
        <v>5</v>
      </c>
      <c r="J23" s="754">
        <f t="shared" si="13"/>
        <v>21</v>
      </c>
      <c r="K23" s="755">
        <f t="shared" si="14"/>
        <v>20</v>
      </c>
      <c r="L23" s="460">
        <f t="shared" si="22"/>
        <v>6118.3439999999991</v>
      </c>
      <c r="M23" s="1122">
        <f t="shared" si="15"/>
        <v>33.6</v>
      </c>
      <c r="N23" s="371">
        <f>ROUNDUP((($M$3/D23)*15),0)</f>
        <v>42</v>
      </c>
      <c r="O23" s="568">
        <f t="shared" si="23"/>
        <v>68</v>
      </c>
      <c r="P23" s="1053">
        <f>+I23+J23-K23</f>
        <v>6</v>
      </c>
      <c r="Q23" s="368">
        <f t="shared" si="25"/>
        <v>1</v>
      </c>
      <c r="R23" s="1071" t="str">
        <f t="shared" si="9"/>
        <v>SOLICITADO</v>
      </c>
      <c r="S23" s="1115">
        <f t="shared" si="19"/>
        <v>27</v>
      </c>
      <c r="T23"/>
      <c r="U23"/>
      <c r="V23" s="291" t="s">
        <v>615</v>
      </c>
      <c r="W23" s="290" t="s">
        <v>402</v>
      </c>
      <c r="X23" s="288" t="str">
        <f t="shared" si="3"/>
        <v>FM-181235-J112</v>
      </c>
      <c r="Y23" s="294">
        <v>1</v>
      </c>
      <c r="Z23" s="294" t="s">
        <v>625</v>
      </c>
      <c r="AA23" s="555">
        <v>45567</v>
      </c>
      <c r="AB23" s="292">
        <f t="shared" si="4"/>
        <v>3380</v>
      </c>
      <c r="AC23" s="292">
        <f t="shared" si="5"/>
        <v>3380</v>
      </c>
      <c r="AD23" s="663"/>
    </row>
    <row r="24" spans="1:30" s="25" customFormat="1" ht="30" customHeight="1">
      <c r="A24" s="574" t="s">
        <v>53</v>
      </c>
      <c r="B24" s="572" t="s">
        <v>397</v>
      </c>
      <c r="C24" s="462" t="s">
        <v>511</v>
      </c>
      <c r="D24" s="370">
        <v>700</v>
      </c>
      <c r="E24" s="1882">
        <f>16.08/5</f>
        <v>3.2159999999999997</v>
      </c>
      <c r="F24" s="1898">
        <f>E24*B33</f>
        <v>54.657206399999993</v>
      </c>
      <c r="G24" s="1056" t="s">
        <v>446</v>
      </c>
      <c r="H24" s="463">
        <f t="shared" ref="H24:H32" si="26">ROUNDUP(($M$2/D24),0)</f>
        <v>61</v>
      </c>
      <c r="I24" s="975">
        <v>85</v>
      </c>
      <c r="J24" s="754">
        <f t="shared" si="13"/>
        <v>0</v>
      </c>
      <c r="K24" s="755">
        <f t="shared" si="14"/>
        <v>55</v>
      </c>
      <c r="L24" s="460">
        <f t="shared" si="22"/>
        <v>3006.1463519999998</v>
      </c>
      <c r="M24" s="1122">
        <f t="shared" si="15"/>
        <v>33.6</v>
      </c>
      <c r="N24" s="371">
        <f t="shared" ref="N24:N27" si="27">ROUNDUP((($M$3/D24)*15),0)</f>
        <v>42</v>
      </c>
      <c r="O24" s="568">
        <f t="shared" si="23"/>
        <v>68</v>
      </c>
      <c r="P24" s="1053">
        <f t="shared" si="24"/>
        <v>30</v>
      </c>
      <c r="Q24" s="368">
        <f t="shared" si="25"/>
        <v>1</v>
      </c>
      <c r="R24" s="1071" t="str">
        <f t="shared" si="9"/>
        <v>SOLICITAR</v>
      </c>
      <c r="S24" s="1115">
        <f t="shared" si="19"/>
        <v>0</v>
      </c>
      <c r="T24"/>
      <c r="U24"/>
      <c r="V24" s="291" t="s">
        <v>615</v>
      </c>
      <c r="W24" s="290" t="s">
        <v>293</v>
      </c>
      <c r="X24" s="288" t="str">
        <f t="shared" si="3"/>
        <v>HOI-005525B</v>
      </c>
      <c r="Y24" s="294">
        <v>15</v>
      </c>
      <c r="Z24" s="294" t="s">
        <v>625</v>
      </c>
      <c r="AA24" s="555">
        <v>45567</v>
      </c>
      <c r="AB24" s="292">
        <f t="shared" si="4"/>
        <v>792.66545600000006</v>
      </c>
      <c r="AC24" s="292">
        <f t="shared" si="5"/>
        <v>11889.98184</v>
      </c>
      <c r="AD24" s="663"/>
    </row>
    <row r="25" spans="1:30" s="25" customFormat="1" ht="30" customHeight="1">
      <c r="A25" s="574" t="s">
        <v>53</v>
      </c>
      <c r="B25" s="572" t="s">
        <v>293</v>
      </c>
      <c r="C25" s="277" t="s">
        <v>59</v>
      </c>
      <c r="D25" s="370">
        <v>1360</v>
      </c>
      <c r="E25" s="1882">
        <v>46.64</v>
      </c>
      <c r="F25" s="1898">
        <f>$B$33*E25</f>
        <v>792.66545600000006</v>
      </c>
      <c r="G25" s="1056" t="s">
        <v>448</v>
      </c>
      <c r="H25" s="463">
        <f t="shared" si="26"/>
        <v>32</v>
      </c>
      <c r="I25" s="975">
        <v>15</v>
      </c>
      <c r="J25" s="754">
        <f t="shared" si="13"/>
        <v>50</v>
      </c>
      <c r="K25" s="755">
        <f t="shared" si="14"/>
        <v>30</v>
      </c>
      <c r="L25" s="460">
        <f t="shared" si="22"/>
        <v>23779.963680000001</v>
      </c>
      <c r="M25" s="1122">
        <f t="shared" si="15"/>
        <v>17.600000000000001</v>
      </c>
      <c r="N25" s="371">
        <f t="shared" si="27"/>
        <v>22</v>
      </c>
      <c r="O25" s="568">
        <f t="shared" si="23"/>
        <v>36</v>
      </c>
      <c r="P25" s="1053">
        <f t="shared" si="24"/>
        <v>35</v>
      </c>
      <c r="Q25" s="368">
        <f t="shared" si="25"/>
        <v>3</v>
      </c>
      <c r="R25" s="1071" t="str">
        <f t="shared" si="9"/>
        <v/>
      </c>
      <c r="S25" s="1115">
        <f t="shared" si="19"/>
        <v>0</v>
      </c>
      <c r="T25"/>
      <c r="U25"/>
      <c r="V25" s="291" t="s">
        <v>615</v>
      </c>
      <c r="W25" s="290" t="s">
        <v>294</v>
      </c>
      <c r="X25" s="288" t="str">
        <f t="shared" si="3"/>
        <v>HOI-005524B</v>
      </c>
      <c r="Y25" s="294">
        <v>20</v>
      </c>
      <c r="Z25" s="294" t="s">
        <v>625</v>
      </c>
      <c r="AA25" s="555">
        <v>45567</v>
      </c>
      <c r="AB25" s="292">
        <f t="shared" si="4"/>
        <v>313.39517600000005</v>
      </c>
      <c r="AC25" s="292">
        <f t="shared" si="5"/>
        <v>6267.9035200000008</v>
      </c>
      <c r="AD25" s="663"/>
    </row>
    <row r="26" spans="1:30" s="25" customFormat="1" ht="30" customHeight="1">
      <c r="A26" s="574" t="s">
        <v>58</v>
      </c>
      <c r="B26" s="572" t="s">
        <v>294</v>
      </c>
      <c r="C26" s="277" t="s">
        <v>60</v>
      </c>
      <c r="D26" s="370">
        <v>1080</v>
      </c>
      <c r="E26" s="1882">
        <v>18.440000000000001</v>
      </c>
      <c r="F26" s="1898">
        <f>$B$33*E26</f>
        <v>313.39517600000005</v>
      </c>
      <c r="G26" s="1056" t="s">
        <v>448</v>
      </c>
      <c r="H26" s="463">
        <f>ROUNDUP(($M$2/D26),0)</f>
        <v>40</v>
      </c>
      <c r="I26" s="372">
        <v>20</v>
      </c>
      <c r="J26" s="754">
        <f t="shared" si="13"/>
        <v>60</v>
      </c>
      <c r="K26" s="755">
        <f t="shared" si="14"/>
        <v>49</v>
      </c>
      <c r="L26" s="460">
        <f t="shared" si="22"/>
        <v>15356.363624000003</v>
      </c>
      <c r="M26" s="1122">
        <f t="shared" si="15"/>
        <v>21.6</v>
      </c>
      <c r="N26" s="371">
        <f t="shared" si="27"/>
        <v>27</v>
      </c>
      <c r="O26" s="568">
        <f t="shared" si="23"/>
        <v>44</v>
      </c>
      <c r="P26" s="1053">
        <f>+I26+J26-K26</f>
        <v>31</v>
      </c>
      <c r="Q26" s="368">
        <f t="shared" si="25"/>
        <v>3</v>
      </c>
      <c r="R26" s="1071" t="str">
        <f t="shared" si="9"/>
        <v/>
      </c>
      <c r="S26" s="1115">
        <f t="shared" si="19"/>
        <v>0</v>
      </c>
      <c r="T26"/>
      <c r="U26"/>
      <c r="V26" s="291" t="s">
        <v>615</v>
      </c>
      <c r="W26" s="290" t="s">
        <v>296</v>
      </c>
      <c r="X26" s="288">
        <f t="shared" si="3"/>
        <v>31105</v>
      </c>
      <c r="Y26" s="294">
        <v>82</v>
      </c>
      <c r="Z26" s="294" t="s">
        <v>625</v>
      </c>
      <c r="AA26" s="555">
        <v>45567</v>
      </c>
      <c r="AB26" s="292">
        <f t="shared" si="4"/>
        <v>649.39423399999998</v>
      </c>
      <c r="AC26" s="292">
        <f t="shared" si="5"/>
        <v>53250.327187999996</v>
      </c>
      <c r="AD26" s="663"/>
    </row>
    <row r="27" spans="1:30" s="25" customFormat="1" ht="30" customHeight="1">
      <c r="A27" s="574" t="s">
        <v>58</v>
      </c>
      <c r="B27" s="572" t="s">
        <v>295</v>
      </c>
      <c r="C27" s="462" t="s">
        <v>61</v>
      </c>
      <c r="D27" s="370">
        <v>8000</v>
      </c>
      <c r="E27" s="1882">
        <v>10.3</v>
      </c>
      <c r="F27" s="1898">
        <f>$B$33*E27</f>
        <v>175.05262000000002</v>
      </c>
      <c r="G27" s="1056" t="s">
        <v>448</v>
      </c>
      <c r="H27" s="463">
        <f t="shared" si="26"/>
        <v>6</v>
      </c>
      <c r="I27" s="975">
        <v>48</v>
      </c>
      <c r="J27" s="754">
        <f t="shared" si="13"/>
        <v>32</v>
      </c>
      <c r="K27" s="952">
        <f t="shared" si="14"/>
        <v>18</v>
      </c>
      <c r="L27" s="460">
        <f t="shared" si="22"/>
        <v>3150.9471600000002</v>
      </c>
      <c r="M27" s="1122">
        <f t="shared" si="15"/>
        <v>3.2</v>
      </c>
      <c r="N27" s="371">
        <f t="shared" si="27"/>
        <v>4</v>
      </c>
      <c r="O27" s="568">
        <f t="shared" si="23"/>
        <v>7</v>
      </c>
      <c r="P27" s="1053">
        <f>+I27+J27-K27</f>
        <v>62</v>
      </c>
      <c r="Q27" s="368">
        <f t="shared" si="25"/>
        <v>4</v>
      </c>
      <c r="R27" s="1071" t="str">
        <f t="shared" si="9"/>
        <v/>
      </c>
      <c r="S27" s="1115">
        <f>+SUMIFS($Y$7:$Y$78,$V$7:$V$78,"Requisicion",$W$7:$W$78,B27)</f>
        <v>0</v>
      </c>
      <c r="T27"/>
      <c r="U27"/>
      <c r="V27" s="291" t="s">
        <v>615</v>
      </c>
      <c r="W27" s="290" t="s">
        <v>418</v>
      </c>
      <c r="X27" s="288" t="str">
        <f t="shared" si="3"/>
        <v>CUP-007767A</v>
      </c>
      <c r="Y27" s="294">
        <v>7</v>
      </c>
      <c r="Z27" s="294" t="s">
        <v>625</v>
      </c>
      <c r="AA27" s="555">
        <v>45567</v>
      </c>
      <c r="AB27" s="292">
        <f t="shared" si="4"/>
        <v>3268.7252820000003</v>
      </c>
      <c r="AC27" s="292">
        <f t="shared" si="5"/>
        <v>22881.076974000003</v>
      </c>
      <c r="AD27" s="663"/>
    </row>
    <row r="28" spans="1:30" s="25" customFormat="1" ht="30" customHeight="1">
      <c r="A28" s="1654" t="s">
        <v>58</v>
      </c>
      <c r="B28" s="1656" t="s">
        <v>296</v>
      </c>
      <c r="C28" s="1357">
        <v>31105</v>
      </c>
      <c r="D28" s="370">
        <v>525</v>
      </c>
      <c r="E28" s="1884">
        <v>38.21</v>
      </c>
      <c r="F28" s="1900">
        <f>$B$33*E28</f>
        <v>649.39423399999998</v>
      </c>
      <c r="G28" s="1647" t="s">
        <v>450</v>
      </c>
      <c r="H28" s="1649">
        <f>ROUNDUP(($M$2/D28),0)+ROUNDUP(($M$2/D29),0)</f>
        <v>162</v>
      </c>
      <c r="I28" s="1651">
        <v>32</v>
      </c>
      <c r="J28" s="1643">
        <f t="shared" si="13"/>
        <v>250</v>
      </c>
      <c r="K28" s="1641">
        <f t="shared" si="14"/>
        <v>174</v>
      </c>
      <c r="L28" s="1633">
        <f>F29*K28</f>
        <v>0</v>
      </c>
      <c r="M28" s="1635">
        <f>+N28*0.8</f>
        <v>88</v>
      </c>
      <c r="N28" s="1637">
        <f>ROUNDUP((($M$3/D28)*15),0)*2</f>
        <v>110</v>
      </c>
      <c r="O28" s="1639">
        <f t="shared" si="23"/>
        <v>176</v>
      </c>
      <c r="P28" s="1641">
        <f>+I28+J28-K28</f>
        <v>108</v>
      </c>
      <c r="Q28" s="1631">
        <f>IF(P28&gt;O28,4,(IF(P28&gt;N28,3,(IF(P28-M28&gt;0,2,1)))))</f>
        <v>2</v>
      </c>
      <c r="R28" s="1712" t="str">
        <f>IF(S28&gt;0,"SOLICITADO",(IF(Q28&lt;3,"SOLICITAR","")))</f>
        <v>SOLICITAR</v>
      </c>
      <c r="S28" s="1581">
        <f>+SUMIFS($Y$7:$Y$78,$V$7:$V$78,"Requisicion",$W$7:$W$78,B28)</f>
        <v>0</v>
      </c>
      <c r="T28"/>
      <c r="U28"/>
      <c r="V28" s="291" t="s">
        <v>568</v>
      </c>
      <c r="W28" s="290" t="s">
        <v>296</v>
      </c>
      <c r="X28" s="288">
        <f t="shared" si="3"/>
        <v>31105</v>
      </c>
      <c r="Y28" s="294">
        <v>50</v>
      </c>
      <c r="Z28" s="294" t="s">
        <v>587</v>
      </c>
      <c r="AA28" s="555">
        <v>45568</v>
      </c>
      <c r="AB28" s="292">
        <f t="shared" si="4"/>
        <v>649.39423399999998</v>
      </c>
      <c r="AC28" s="292">
        <f t="shared" si="5"/>
        <v>32469.7117</v>
      </c>
      <c r="AD28" s="663" t="s">
        <v>623</v>
      </c>
    </row>
    <row r="29" spans="1:30" s="25" customFormat="1" ht="30" customHeight="1">
      <c r="A29" s="1655"/>
      <c r="B29" s="1657"/>
      <c r="C29" s="1358"/>
      <c r="D29" s="370">
        <v>525</v>
      </c>
      <c r="E29" s="1886"/>
      <c r="F29" s="1902"/>
      <c r="G29" s="1648"/>
      <c r="H29" s="1650"/>
      <c r="I29" s="1652"/>
      <c r="J29" s="1644"/>
      <c r="K29" s="1642"/>
      <c r="L29" s="1634"/>
      <c r="M29" s="1636"/>
      <c r="N29" s="1638"/>
      <c r="O29" s="1640"/>
      <c r="P29" s="1642"/>
      <c r="Q29" s="1632"/>
      <c r="R29" s="1713"/>
      <c r="S29" s="1582"/>
      <c r="T29"/>
      <c r="U29"/>
      <c r="V29" s="291" t="s">
        <v>568</v>
      </c>
      <c r="W29" s="290" t="s">
        <v>285</v>
      </c>
      <c r="X29" s="288" t="str">
        <f t="shared" si="3"/>
        <v xml:space="preserve">VBMT160412PP PR1535 </v>
      </c>
      <c r="Y29" s="294">
        <v>50</v>
      </c>
      <c r="Z29" s="294" t="s">
        <v>573</v>
      </c>
      <c r="AA29" s="555">
        <v>45568</v>
      </c>
      <c r="AB29" s="292">
        <f t="shared" si="4"/>
        <v>129.33499399999999</v>
      </c>
      <c r="AC29" s="292">
        <f t="shared" si="5"/>
        <v>6466.7496999999994</v>
      </c>
      <c r="AD29" s="663" t="s">
        <v>629</v>
      </c>
    </row>
    <row r="30" spans="1:30" s="144" customFormat="1" ht="30" customHeight="1">
      <c r="A30" s="574" t="s">
        <v>58</v>
      </c>
      <c r="B30" s="780" t="s">
        <v>418</v>
      </c>
      <c r="C30" s="779" t="s">
        <v>419</v>
      </c>
      <c r="D30" s="370">
        <v>3200</v>
      </c>
      <c r="E30" s="1882">
        <v>192.33</v>
      </c>
      <c r="F30" s="1898">
        <f>$B$33*E30</f>
        <v>3268.7252820000003</v>
      </c>
      <c r="G30" s="1056" t="s">
        <v>447</v>
      </c>
      <c r="H30" s="805">
        <f t="shared" si="26"/>
        <v>14</v>
      </c>
      <c r="I30" s="372">
        <v>7</v>
      </c>
      <c r="J30" s="754">
        <f>+SUMIFS($Y$7:$Y$320,$V$7:$V$320,"Entrada",$W$7:$W$320,B30)</f>
        <v>18</v>
      </c>
      <c r="K30" s="804">
        <f>+SUMIFS($Y$7:$Y$325,$V$7:$V$325,"Salida",$W$7:$W$325,B30)</f>
        <v>13</v>
      </c>
      <c r="L30" s="781"/>
      <c r="M30" s="1122">
        <f>+N30*0.8</f>
        <v>7.2</v>
      </c>
      <c r="N30" s="371">
        <f>ROUNDUP((($M$3/D30)*15),0)</f>
        <v>9</v>
      </c>
      <c r="O30" s="568">
        <f t="shared" si="23"/>
        <v>15</v>
      </c>
      <c r="P30" s="1053">
        <f>+I30+J30-K30</f>
        <v>12</v>
      </c>
      <c r="Q30" s="368">
        <f t="shared" si="25"/>
        <v>3</v>
      </c>
      <c r="R30" s="1071" t="str">
        <f t="shared" si="9"/>
        <v/>
      </c>
      <c r="S30" s="1074">
        <f>+SUMIFS($Y$7:$Y$78,$V$7:$V$78,"Requisicion",$W$7:$W$78,B30)</f>
        <v>0</v>
      </c>
      <c r="T30"/>
      <c r="U30"/>
      <c r="V30" s="291" t="s">
        <v>568</v>
      </c>
      <c r="W30" s="290" t="s">
        <v>244</v>
      </c>
      <c r="X30" s="288" t="str">
        <f t="shared" si="3"/>
        <v>VBMT110308-VF (PV720)</v>
      </c>
      <c r="Y30" s="294">
        <v>60</v>
      </c>
      <c r="Z30" s="294" t="s">
        <v>573</v>
      </c>
      <c r="AA30" s="555">
        <v>45568</v>
      </c>
      <c r="AB30" s="292">
        <f t="shared" si="4"/>
        <v>86.506585999999999</v>
      </c>
      <c r="AC30" s="292">
        <f t="shared" si="5"/>
        <v>5190.39516</v>
      </c>
      <c r="AD30" s="663" t="s">
        <v>629</v>
      </c>
    </row>
    <row r="31" spans="1:30" s="144" customFormat="1" ht="30" customHeight="1">
      <c r="A31" s="1045" t="s">
        <v>50</v>
      </c>
      <c r="B31" s="1046" t="s">
        <v>584</v>
      </c>
      <c r="C31" s="1044" t="s">
        <v>584</v>
      </c>
      <c r="D31" s="370">
        <v>18000</v>
      </c>
      <c r="E31" s="1882"/>
      <c r="F31" s="1898">
        <v>11763.2</v>
      </c>
      <c r="G31" s="1056" t="s">
        <v>446</v>
      </c>
      <c r="H31" s="805">
        <f t="shared" si="26"/>
        <v>3</v>
      </c>
      <c r="I31" s="372">
        <v>1</v>
      </c>
      <c r="J31" s="754">
        <f>+SUMIFS($Y$7:$Y$320,$V$7:$V$320,"Entrada",$W$7:$W$320,B31)</f>
        <v>1</v>
      </c>
      <c r="K31" s="1047">
        <f>+SUMIFS($Y$7:$Y$325,$V$7:$V$325,"Salida",$W$7:$W$325,B31)</f>
        <v>1</v>
      </c>
      <c r="L31" s="948"/>
      <c r="M31" s="1122">
        <f>+N31*0.8</f>
        <v>1.6</v>
      </c>
      <c r="N31" s="371">
        <f t="shared" ref="N31:N32" si="28">ROUNDUP((($M$3/D31)*15),0)</f>
        <v>2</v>
      </c>
      <c r="O31" s="568">
        <f t="shared" si="23"/>
        <v>4</v>
      </c>
      <c r="P31" s="1053">
        <f>+I31+J31-K31</f>
        <v>1</v>
      </c>
      <c r="Q31" s="368">
        <f t="shared" si="25"/>
        <v>1</v>
      </c>
      <c r="R31" s="1071" t="str">
        <f>IF(S31&gt;0,"SOLICITADO",(IF(Q31&lt;3,"SOLICITAR","")))</f>
        <v>SOLICITADO</v>
      </c>
      <c r="S31" s="1130">
        <f t="shared" ref="S31:S32" si="29">+SUMIFS($Y$7:$Y$78,$V$7:$V$78,"Requisicion",$W$7:$W$78,B31)</f>
        <v>2</v>
      </c>
      <c r="T31"/>
      <c r="U31"/>
      <c r="V31" s="291" t="s">
        <v>568</v>
      </c>
      <c r="W31" s="290" t="s">
        <v>287</v>
      </c>
      <c r="X31" s="288" t="str">
        <f t="shared" si="3"/>
        <v>CNMG120408XF (PV720)</v>
      </c>
      <c r="Y31" s="294">
        <v>60</v>
      </c>
      <c r="Z31" s="294" t="s">
        <v>573</v>
      </c>
      <c r="AA31" s="555">
        <v>45568</v>
      </c>
      <c r="AB31" s="292">
        <f t="shared" si="4"/>
        <v>51.496061999999995</v>
      </c>
      <c r="AC31" s="292">
        <f t="shared" si="5"/>
        <v>3089.7637199999999</v>
      </c>
      <c r="AD31" s="663" t="s">
        <v>629</v>
      </c>
    </row>
    <row r="32" spans="1:30" s="25" customFormat="1" ht="30" customHeight="1">
      <c r="A32" s="782" t="s">
        <v>58</v>
      </c>
      <c r="B32" s="648" t="s">
        <v>402</v>
      </c>
      <c r="C32" s="647" t="s">
        <v>400</v>
      </c>
      <c r="D32" s="370">
        <v>9000</v>
      </c>
      <c r="E32" s="1882" t="s">
        <v>401</v>
      </c>
      <c r="F32" s="1898">
        <v>3380</v>
      </c>
      <c r="G32" s="1056" t="s">
        <v>447</v>
      </c>
      <c r="H32" s="805">
        <f t="shared" si="26"/>
        <v>5</v>
      </c>
      <c r="I32" s="372">
        <v>13</v>
      </c>
      <c r="J32" s="754">
        <f>+SUMIFS($Y$7:$Y$320,$V$7:$V$320,"Entrada",$W$7:$W$320,B32)</f>
        <v>0</v>
      </c>
      <c r="K32" s="755">
        <f>+SUMIFS($Y$7:$Y$325,$V$7:$V$325,"Salida",$W$7:$W$325,B32)</f>
        <v>2</v>
      </c>
      <c r="L32" s="781">
        <f>F32*K32</f>
        <v>6760</v>
      </c>
      <c r="M32" s="1122">
        <f>+N32*0.8</f>
        <v>3.2</v>
      </c>
      <c r="N32" s="371">
        <f t="shared" si="28"/>
        <v>4</v>
      </c>
      <c r="O32" s="568">
        <f t="shared" si="23"/>
        <v>7</v>
      </c>
      <c r="P32" s="1053">
        <f t="shared" si="24"/>
        <v>11</v>
      </c>
      <c r="Q32" s="368">
        <f>IF(P32&gt;O32,4,(IF(P32&gt;N32,3,(IF(P32-M32&gt;0,2,1)))))</f>
        <v>4</v>
      </c>
      <c r="R32" s="1071" t="str">
        <f t="shared" si="9"/>
        <v/>
      </c>
      <c r="S32" s="1130">
        <f t="shared" si="29"/>
        <v>0</v>
      </c>
      <c r="T32"/>
      <c r="U32"/>
      <c r="V32" s="291" t="s">
        <v>568</v>
      </c>
      <c r="W32" s="290" t="s">
        <v>289</v>
      </c>
      <c r="X32" s="288" t="str">
        <f t="shared" si="3"/>
        <v>XGBA32L2565-025-AUT(PR1525)</v>
      </c>
      <c r="Y32" s="294">
        <v>60</v>
      </c>
      <c r="Z32" s="294" t="s">
        <v>573</v>
      </c>
      <c r="AA32" s="555">
        <v>45568</v>
      </c>
      <c r="AB32" s="292">
        <f t="shared" si="4"/>
        <v>322.23278400000004</v>
      </c>
      <c r="AC32" s="292">
        <f t="shared" si="5"/>
        <v>19333.967040000003</v>
      </c>
      <c r="AD32" s="663" t="s">
        <v>630</v>
      </c>
    </row>
    <row r="33" spans="1:16366" s="25" customFormat="1" ht="30" customHeight="1" thickBot="1">
      <c r="A33" s="575" t="s">
        <v>50</v>
      </c>
      <c r="B33" s="21">
        <v>16.9954</v>
      </c>
      <c r="C33" s="223"/>
      <c r="D33" s="223"/>
      <c r="E33" s="1888"/>
      <c r="F33" s="1904"/>
      <c r="G33" s="1057"/>
      <c r="H33" s="759">
        <f>(F7*H7)+(F8*H8)+(F9*H9)+(F10*H10)+(F11*H11)+(F30*H30)+(F13*H13)+(F14*H14)+(F15*H15)+(F16*H16)+(F22*H22)+(F25*H25)+(F32*H32)+(F26*H26)+(F27*H27)+(F28*H28)+(F23*H23)+(F24*H24)</f>
        <v>440593.46950139996</v>
      </c>
      <c r="I33" s="224"/>
      <c r="J33" s="224">
        <f>285+3.7</f>
        <v>288.7</v>
      </c>
      <c r="K33" s="224"/>
      <c r="L33" s="464">
        <f>SUBTOTAL(9,L7:L28)</f>
        <v>221562.91145600003</v>
      </c>
      <c r="M33" s="225"/>
      <c r="N33" s="225"/>
      <c r="O33" s="225"/>
      <c r="P33" s="225"/>
      <c r="Q33" s="227"/>
      <c r="R33"/>
      <c r="S33"/>
      <c r="T33"/>
      <c r="U33"/>
      <c r="V33" s="291" t="s">
        <v>568</v>
      </c>
      <c r="W33" s="290" t="s">
        <v>290</v>
      </c>
      <c r="X33" s="288" t="str">
        <f t="shared" si="3"/>
        <v>XGBA43L2565-025-AUT (PR1525)</v>
      </c>
      <c r="Y33" s="294">
        <v>60</v>
      </c>
      <c r="Z33" s="294" t="s">
        <v>573</v>
      </c>
      <c r="AA33" s="555">
        <v>45568</v>
      </c>
      <c r="AB33" s="292">
        <f t="shared" si="4"/>
        <v>351.46487200000001</v>
      </c>
      <c r="AC33" s="292">
        <f t="shared" si="5"/>
        <v>21087.892319999999</v>
      </c>
      <c r="AD33" s="663" t="s">
        <v>630</v>
      </c>
    </row>
    <row r="34" spans="1:16366" s="164" customFormat="1" ht="30" customHeight="1" thickBot="1">
      <c r="A34" s="352" t="s">
        <v>49</v>
      </c>
      <c r="B34" s="257" t="s">
        <v>157</v>
      </c>
      <c r="C34" s="257"/>
      <c r="D34" s="257"/>
      <c r="E34" s="1889"/>
      <c r="F34" s="1905"/>
      <c r="G34" s="31"/>
      <c r="H34" s="257"/>
      <c r="I34" s="257"/>
      <c r="J34" s="257"/>
      <c r="K34" s="258"/>
      <c r="L34" s="258"/>
      <c r="M34" s="31"/>
      <c r="N34" s="257"/>
      <c r="O34" s="257"/>
      <c r="P34" s="31"/>
      <c r="Q34" s="259"/>
      <c r="R34"/>
      <c r="S34"/>
      <c r="T34"/>
      <c r="U34"/>
      <c r="V34" s="291" t="s">
        <v>352</v>
      </c>
      <c r="W34" s="290" t="s">
        <v>291</v>
      </c>
      <c r="X34" s="288" t="str">
        <f t="shared" si="3"/>
        <v xml:space="preserve">AQDEXR0400 </v>
      </c>
      <c r="Y34" s="294">
        <v>20</v>
      </c>
      <c r="Z34" s="294" t="s">
        <v>628</v>
      </c>
      <c r="AA34" s="555">
        <v>45568</v>
      </c>
      <c r="AB34" s="292">
        <f t="shared" si="4"/>
        <v>1098.4127019999999</v>
      </c>
      <c r="AC34" s="292">
        <f t="shared" si="5"/>
        <v>21968.254039999996</v>
      </c>
      <c r="AD34" s="663" t="s">
        <v>631</v>
      </c>
    </row>
    <row r="35" spans="1:16366" ht="30" customHeight="1">
      <c r="A35" s="31"/>
      <c r="B35" s="37"/>
      <c r="C35" s="1688" t="s">
        <v>28</v>
      </c>
      <c r="D35" s="1689"/>
      <c r="E35" s="1690"/>
      <c r="F35" s="1906">
        <v>15087</v>
      </c>
      <c r="G35" s="1058"/>
      <c r="H35" s="37"/>
      <c r="I35" s="1698" t="s">
        <v>29</v>
      </c>
      <c r="J35" s="1699"/>
      <c r="K35" s="1692" t="s">
        <v>30</v>
      </c>
      <c r="L35" s="1693"/>
      <c r="M35" s="37"/>
      <c r="N35" s="78"/>
      <c r="O35" s="37"/>
      <c r="P35" s="37"/>
      <c r="Q35" s="228"/>
      <c r="R35"/>
      <c r="S35"/>
      <c r="T35"/>
      <c r="U35"/>
      <c r="V35" s="291" t="s">
        <v>568</v>
      </c>
      <c r="W35" s="290" t="s">
        <v>296</v>
      </c>
      <c r="X35" s="288">
        <f t="shared" si="3"/>
        <v>31105</v>
      </c>
      <c r="Y35" s="294">
        <v>50</v>
      </c>
      <c r="Z35" s="294" t="s">
        <v>587</v>
      </c>
      <c r="AA35" s="555">
        <v>45587</v>
      </c>
      <c r="AB35" s="292">
        <f t="shared" si="4"/>
        <v>649.39423399999998</v>
      </c>
      <c r="AC35" s="292">
        <f t="shared" si="5"/>
        <v>32469.7117</v>
      </c>
      <c r="AD35" s="663" t="s">
        <v>656</v>
      </c>
    </row>
    <row r="36" spans="1:16366" ht="30" customHeight="1">
      <c r="A36" s="37"/>
      <c r="B36" s="37"/>
      <c r="C36" s="1160" t="s">
        <v>31</v>
      </c>
      <c r="D36" s="1161"/>
      <c r="E36" s="1691"/>
      <c r="F36" s="1907">
        <v>83</v>
      </c>
      <c r="G36" s="1058"/>
      <c r="H36" s="37"/>
      <c r="I36" s="1700"/>
      <c r="J36" s="1701"/>
      <c r="K36" s="1694"/>
      <c r="L36" s="1695"/>
      <c r="M36" s="37"/>
      <c r="N36" s="79"/>
      <c r="O36" s="37"/>
      <c r="P36" s="37"/>
      <c r="Q36" s="228"/>
      <c r="R36"/>
      <c r="S36"/>
      <c r="T36"/>
      <c r="U36"/>
      <c r="V36" s="291" t="s">
        <v>615</v>
      </c>
      <c r="W36" s="290" t="s">
        <v>295</v>
      </c>
      <c r="X36" s="288" t="str">
        <f t="shared" si="3"/>
        <v>TTG-16281B</v>
      </c>
      <c r="Y36" s="294">
        <v>12</v>
      </c>
      <c r="Z36" s="555" t="s">
        <v>625</v>
      </c>
      <c r="AA36" s="555">
        <v>45572</v>
      </c>
      <c r="AB36" s="292">
        <f t="shared" si="4"/>
        <v>175.05262000000002</v>
      </c>
      <c r="AC36" s="292">
        <f t="shared" si="5"/>
        <v>2100.6314400000001</v>
      </c>
      <c r="AD36" s="663"/>
    </row>
    <row r="37" spans="1:16366" ht="30" customHeight="1" thickBot="1">
      <c r="A37" s="37"/>
      <c r="B37" s="37"/>
      <c r="C37" s="1160" t="s">
        <v>32</v>
      </c>
      <c r="D37" s="1161"/>
      <c r="E37" s="1161"/>
      <c r="F37" s="1908">
        <f>+H33</f>
        <v>440593.46950139996</v>
      </c>
      <c r="G37" s="1059"/>
      <c r="H37" s="37"/>
      <c r="I37" s="1696">
        <f>+F39</f>
        <v>29.043735629624255</v>
      </c>
      <c r="J37" s="1697"/>
      <c r="K37" s="1696">
        <f>+F40</f>
        <v>14.605333649044168</v>
      </c>
      <c r="L37" s="1697"/>
      <c r="M37" s="37"/>
      <c r="N37" s="80"/>
      <c r="O37" s="37"/>
      <c r="P37" s="37"/>
      <c r="Q37" s="228"/>
      <c r="R37"/>
      <c r="S37"/>
      <c r="T37"/>
      <c r="U37"/>
      <c r="V37" s="291" t="s">
        <v>615</v>
      </c>
      <c r="W37" s="290" t="s">
        <v>286</v>
      </c>
      <c r="X37" s="288" t="str">
        <f t="shared" si="3"/>
        <v>VNMG160408-TSF (T9225)</v>
      </c>
      <c r="Y37" s="294">
        <v>50</v>
      </c>
      <c r="Z37" s="555" t="s">
        <v>625</v>
      </c>
      <c r="AA37" s="555">
        <v>45572</v>
      </c>
      <c r="AB37" s="292">
        <f t="shared" si="4"/>
        <v>111.82973200000001</v>
      </c>
      <c r="AC37" s="292">
        <f t="shared" si="5"/>
        <v>5591.4866000000002</v>
      </c>
      <c r="AD37" s="663"/>
    </row>
    <row r="38" spans="1:16366" ht="30" customHeight="1">
      <c r="A38" s="37"/>
      <c r="B38" s="37">
        <f>18521+1093</f>
        <v>19614</v>
      </c>
      <c r="C38" s="1160" t="s">
        <v>33</v>
      </c>
      <c r="D38" s="1161"/>
      <c r="E38" s="1161"/>
      <c r="F38" s="1909">
        <f>L33</f>
        <v>221562.91145600003</v>
      </c>
      <c r="G38" s="1059"/>
      <c r="H38" s="37"/>
      <c r="I38" s="1162"/>
      <c r="J38" s="1163"/>
      <c r="K38" s="1163"/>
      <c r="L38" s="1164"/>
      <c r="M38" s="37"/>
      <c r="N38" s="80"/>
      <c r="O38" s="37"/>
      <c r="P38" s="37"/>
      <c r="Q38" s="228"/>
      <c r="R38"/>
      <c r="S38"/>
      <c r="T38"/>
      <c r="U38"/>
      <c r="V38" s="291" t="s">
        <v>568</v>
      </c>
      <c r="W38" s="290" t="s">
        <v>292</v>
      </c>
      <c r="X38" s="288" t="str">
        <f t="shared" si="3"/>
        <v>AQDEXR0400  (REAFILADO)</v>
      </c>
      <c r="Y38" s="294">
        <v>21</v>
      </c>
      <c r="Z38" s="294" t="s">
        <v>573</v>
      </c>
      <c r="AA38" s="555">
        <v>45573</v>
      </c>
      <c r="AB38" s="292">
        <f t="shared" si="4"/>
        <v>305.91719999999998</v>
      </c>
      <c r="AC38" s="292">
        <f t="shared" si="5"/>
        <v>6424.2611999999999</v>
      </c>
      <c r="AD38" s="663"/>
    </row>
    <row r="39" spans="1:16366" ht="30" customHeight="1">
      <c r="A39" s="37"/>
      <c r="B39" s="37"/>
      <c r="C39" s="1160" t="s">
        <v>34</v>
      </c>
      <c r="D39" s="1161"/>
      <c r="E39" s="1161"/>
      <c r="F39" s="1909">
        <f>F37/(F35+F36)</f>
        <v>29.043735629624255</v>
      </c>
      <c r="G39" s="1059"/>
      <c r="H39" s="37"/>
      <c r="I39" s="1162"/>
      <c r="J39" s="1163"/>
      <c r="K39" s="1163"/>
      <c r="L39" s="1164"/>
      <c r="M39" s="37"/>
      <c r="N39" s="81"/>
      <c r="O39" s="37"/>
      <c r="P39" s="37"/>
      <c r="Q39" s="228"/>
      <c r="R39"/>
      <c r="S39"/>
      <c r="T39"/>
      <c r="U39"/>
      <c r="V39" s="291" t="s">
        <v>568</v>
      </c>
      <c r="W39" s="290" t="s">
        <v>288</v>
      </c>
      <c r="X39" s="288" t="str">
        <f t="shared" si="3"/>
        <v>GBR43125 (AH710)</v>
      </c>
      <c r="Y39" s="294">
        <v>90</v>
      </c>
      <c r="Z39" s="294" t="s">
        <v>581</v>
      </c>
      <c r="AA39" s="555">
        <v>45574</v>
      </c>
      <c r="AB39" s="292">
        <f t="shared" si="4"/>
        <v>247.962886</v>
      </c>
      <c r="AC39" s="292">
        <f t="shared" si="5"/>
        <v>22316.659739999999</v>
      </c>
      <c r="AD39" s="663" t="s">
        <v>619</v>
      </c>
    </row>
    <row r="40" spans="1:16366" ht="30" customHeight="1" thickBot="1">
      <c r="A40" s="37"/>
      <c r="B40" s="37"/>
      <c r="C40" s="1168" t="s">
        <v>35</v>
      </c>
      <c r="D40" s="1169"/>
      <c r="E40" s="1169"/>
      <c r="F40" s="1910">
        <f>F38/(F35+F36)</f>
        <v>14.605333649044168</v>
      </c>
      <c r="G40" s="1059"/>
      <c r="H40" s="37"/>
      <c r="I40" s="1165"/>
      <c r="J40" s="1166"/>
      <c r="K40" s="1166"/>
      <c r="L40" s="1167"/>
      <c r="M40" s="37"/>
      <c r="N40" s="82"/>
      <c r="O40" s="37"/>
      <c r="P40" s="37"/>
      <c r="Q40" s="228"/>
      <c r="R40"/>
      <c r="S40"/>
      <c r="T40"/>
      <c r="U40"/>
      <c r="V40" s="291" t="s">
        <v>568</v>
      </c>
      <c r="W40" s="290" t="s">
        <v>584</v>
      </c>
      <c r="X40" s="288" t="str">
        <f t="shared" si="3"/>
        <v>DAI</v>
      </c>
      <c r="Y40" s="294">
        <v>1</v>
      </c>
      <c r="Z40" s="294" t="s">
        <v>626</v>
      </c>
      <c r="AA40" s="555">
        <v>45574</v>
      </c>
      <c r="AB40" s="292">
        <f t="shared" si="4"/>
        <v>11763.2</v>
      </c>
      <c r="AC40" s="292">
        <f t="shared" si="5"/>
        <v>11763.2</v>
      </c>
      <c r="AD40" s="663" t="s">
        <v>627</v>
      </c>
    </row>
    <row r="41" spans="1:16366" ht="30" customHeight="1">
      <c r="A41" s="37"/>
      <c r="B41" s="37"/>
      <c r="C41" s="37"/>
      <c r="D41" s="37"/>
      <c r="E41" s="1890"/>
      <c r="F41" s="1911"/>
      <c r="G41" s="37"/>
      <c r="H41" s="37"/>
      <c r="I41" s="37"/>
      <c r="J41" s="37"/>
      <c r="K41" s="84"/>
      <c r="L41" s="84"/>
      <c r="M41" s="37"/>
      <c r="N41" s="82"/>
      <c r="O41" s="37"/>
      <c r="P41" s="37"/>
      <c r="Q41" s="228"/>
      <c r="T41"/>
      <c r="U41"/>
      <c r="V41" s="291" t="s">
        <v>615</v>
      </c>
      <c r="W41" s="290" t="s">
        <v>295</v>
      </c>
      <c r="X41" s="288" t="str">
        <f t="shared" si="3"/>
        <v>TTG-16281B</v>
      </c>
      <c r="Y41" s="294">
        <v>6</v>
      </c>
      <c r="Z41" s="555" t="s">
        <v>625</v>
      </c>
      <c r="AA41" s="555">
        <v>45574</v>
      </c>
      <c r="AB41" s="292">
        <f t="shared" si="4"/>
        <v>175.05262000000002</v>
      </c>
      <c r="AC41" s="292">
        <f t="shared" si="5"/>
        <v>1050.3157200000001</v>
      </c>
      <c r="AD41" s="663"/>
    </row>
    <row r="42" spans="1:16366" ht="30" customHeight="1">
      <c r="A42" s="37"/>
      <c r="K42" s="84"/>
      <c r="L42" s="37"/>
      <c r="M42" s="37"/>
      <c r="N42" s="37"/>
      <c r="O42" s="37"/>
      <c r="P42" s="37"/>
      <c r="Q42" s="228"/>
      <c r="R42" s="1069"/>
      <c r="T42"/>
      <c r="U42"/>
      <c r="V42" s="291" t="s">
        <v>568</v>
      </c>
      <c r="W42" s="290" t="s">
        <v>296</v>
      </c>
      <c r="X42" s="288">
        <f t="shared" si="3"/>
        <v>31105</v>
      </c>
      <c r="Y42" s="294">
        <v>50</v>
      </c>
      <c r="Z42" s="294" t="s">
        <v>587</v>
      </c>
      <c r="AA42" s="555">
        <v>45576</v>
      </c>
      <c r="AB42" s="292">
        <f t="shared" si="4"/>
        <v>649.39423399999998</v>
      </c>
      <c r="AC42" s="292">
        <f t="shared" si="5"/>
        <v>32469.7117</v>
      </c>
      <c r="AD42" s="663" t="s">
        <v>655</v>
      </c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  <c r="GZ42" s="25"/>
      <c r="HA42" s="25"/>
      <c r="HB42" s="25"/>
      <c r="HC42" s="25"/>
      <c r="HD42" s="25"/>
      <c r="HE42" s="25"/>
      <c r="HF42" s="25"/>
      <c r="HG42" s="25"/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  <c r="HW42" s="25"/>
      <c r="HX42" s="25"/>
      <c r="HY42" s="25"/>
      <c r="HZ42" s="25"/>
      <c r="IA42" s="25"/>
      <c r="IB42" s="25"/>
      <c r="IC42" s="25"/>
      <c r="ID42" s="25"/>
      <c r="IE42" s="25"/>
      <c r="IF42" s="25"/>
      <c r="IG42" s="25"/>
      <c r="IH42" s="25"/>
      <c r="II42" s="25"/>
      <c r="IJ42" s="25"/>
      <c r="IK42" s="25"/>
      <c r="IL42" s="25"/>
      <c r="IM42" s="25"/>
      <c r="IN42" s="25"/>
      <c r="IO42" s="25"/>
      <c r="IP42" s="25"/>
      <c r="IQ42" s="25"/>
      <c r="IR42" s="25"/>
      <c r="IS42" s="25"/>
      <c r="IT42" s="25"/>
      <c r="IU42" s="25"/>
      <c r="IV42" s="25"/>
      <c r="IW42" s="25"/>
      <c r="IX42" s="25"/>
      <c r="IY42" s="25"/>
      <c r="IZ42" s="25"/>
      <c r="JA42" s="25"/>
      <c r="JB42" s="25"/>
      <c r="JC42" s="25"/>
      <c r="JD42" s="25"/>
      <c r="JE42" s="25"/>
      <c r="JF42" s="25"/>
      <c r="JG42" s="25"/>
      <c r="JH42" s="25"/>
      <c r="JI42" s="25"/>
      <c r="JJ42" s="25"/>
      <c r="JK42" s="25"/>
      <c r="JL42" s="25"/>
      <c r="JM42" s="25"/>
      <c r="JN42" s="25"/>
      <c r="JO42" s="25"/>
      <c r="JP42" s="25"/>
      <c r="JQ42" s="25"/>
      <c r="JR42" s="25"/>
      <c r="JS42" s="25"/>
      <c r="JT42" s="25"/>
      <c r="JU42" s="25"/>
      <c r="JV42" s="25"/>
      <c r="JW42" s="25"/>
      <c r="JX42" s="25"/>
      <c r="JY42" s="25"/>
      <c r="JZ42" s="25"/>
      <c r="KA42" s="25"/>
      <c r="KB42" s="25"/>
      <c r="KC42" s="25"/>
      <c r="KD42" s="25"/>
      <c r="KE42" s="25"/>
      <c r="KF42" s="25"/>
      <c r="KG42" s="25"/>
      <c r="KH42" s="25"/>
      <c r="KI42" s="25"/>
      <c r="KJ42" s="25"/>
      <c r="KK42" s="25"/>
      <c r="KL42" s="25"/>
      <c r="KM42" s="25"/>
      <c r="KN42" s="25"/>
      <c r="KO42" s="25"/>
      <c r="KP42" s="25"/>
      <c r="KQ42" s="25"/>
      <c r="KR42" s="25"/>
      <c r="KS42" s="25"/>
      <c r="KT42" s="25"/>
      <c r="KU42" s="25"/>
      <c r="KV42" s="25"/>
      <c r="KW42" s="25"/>
      <c r="KX42" s="25"/>
      <c r="KY42" s="25"/>
      <c r="KZ42" s="25"/>
      <c r="LA42" s="25"/>
      <c r="LB42" s="25"/>
      <c r="LC42" s="25"/>
      <c r="LD42" s="25"/>
      <c r="LE42" s="25"/>
      <c r="LF42" s="25"/>
      <c r="LG42" s="25"/>
      <c r="LH42" s="25"/>
      <c r="LI42" s="25"/>
      <c r="LJ42" s="25"/>
      <c r="LK42" s="25"/>
      <c r="LL42" s="25"/>
      <c r="LM42" s="25"/>
      <c r="LN42" s="25"/>
      <c r="LO42" s="25"/>
      <c r="LP42" s="25"/>
      <c r="LQ42" s="25"/>
      <c r="LR42" s="25"/>
      <c r="LS42" s="25"/>
      <c r="LT42" s="25"/>
      <c r="LU42" s="25"/>
      <c r="LV42" s="25"/>
      <c r="LW42" s="25"/>
      <c r="LX42" s="25"/>
      <c r="LY42" s="25"/>
      <c r="LZ42" s="25"/>
      <c r="MA42" s="25"/>
      <c r="MB42" s="25"/>
      <c r="MC42" s="25"/>
      <c r="MD42" s="25"/>
      <c r="ME42" s="25"/>
      <c r="MF42" s="25"/>
      <c r="MG42" s="25"/>
      <c r="MH42" s="25"/>
      <c r="MI42" s="25"/>
      <c r="MJ42" s="25"/>
      <c r="MK42" s="25"/>
      <c r="ML42" s="25"/>
      <c r="MM42" s="25"/>
      <c r="MN42" s="25"/>
      <c r="MO42" s="25"/>
      <c r="MP42" s="25"/>
      <c r="MQ42" s="25"/>
      <c r="MR42" s="25"/>
      <c r="MS42" s="25"/>
      <c r="MT42" s="25"/>
      <c r="MU42" s="25"/>
      <c r="MV42" s="25"/>
      <c r="MW42" s="25"/>
      <c r="MX42" s="25"/>
      <c r="MY42" s="25"/>
      <c r="MZ42" s="25"/>
      <c r="NA42" s="25"/>
      <c r="NB42" s="25"/>
      <c r="NC42" s="25"/>
      <c r="ND42" s="25"/>
      <c r="NE42" s="25"/>
      <c r="NF42" s="25"/>
      <c r="NG42" s="25"/>
      <c r="NH42" s="25"/>
      <c r="NI42" s="25"/>
      <c r="NJ42" s="25"/>
      <c r="NK42" s="25"/>
      <c r="NL42" s="25"/>
      <c r="NM42" s="25"/>
      <c r="NN42" s="25"/>
      <c r="NO42" s="25"/>
      <c r="NP42" s="25"/>
      <c r="NQ42" s="25"/>
      <c r="NR42" s="25"/>
      <c r="NS42" s="25"/>
      <c r="NT42" s="25"/>
      <c r="NU42" s="25"/>
      <c r="NV42" s="25"/>
      <c r="NW42" s="25"/>
      <c r="NX42" s="25"/>
      <c r="NY42" s="25"/>
      <c r="NZ42" s="25"/>
      <c r="OA42" s="25"/>
      <c r="OB42" s="25"/>
      <c r="OC42" s="25"/>
      <c r="OD42" s="25"/>
      <c r="OE42" s="25"/>
      <c r="OF42" s="25"/>
      <c r="OG42" s="25"/>
      <c r="OH42" s="25"/>
      <c r="OI42" s="25"/>
      <c r="OJ42" s="25"/>
      <c r="OK42" s="25"/>
      <c r="OL42" s="25"/>
      <c r="OM42" s="25"/>
      <c r="ON42" s="25"/>
      <c r="OO42" s="25"/>
      <c r="OP42" s="25"/>
      <c r="OQ42" s="25"/>
      <c r="OR42" s="25"/>
      <c r="OS42" s="25"/>
      <c r="OT42" s="25"/>
      <c r="OU42" s="25"/>
      <c r="OV42" s="25"/>
      <c r="OW42" s="25"/>
      <c r="OX42" s="25"/>
      <c r="OY42" s="25"/>
      <c r="OZ42" s="25"/>
      <c r="PA42" s="25"/>
      <c r="PB42" s="25"/>
      <c r="PC42" s="25"/>
      <c r="PD42" s="25"/>
      <c r="PE42" s="25"/>
      <c r="PF42" s="25"/>
      <c r="PG42" s="25"/>
      <c r="PH42" s="25"/>
      <c r="PI42" s="25"/>
      <c r="PJ42" s="25"/>
      <c r="PK42" s="25"/>
      <c r="PL42" s="25"/>
      <c r="PM42" s="25"/>
      <c r="PN42" s="25"/>
      <c r="PO42" s="25"/>
      <c r="PP42" s="25"/>
      <c r="PQ42" s="25"/>
      <c r="PR42" s="25"/>
      <c r="PS42" s="25"/>
      <c r="PT42" s="25"/>
      <c r="PU42" s="25"/>
      <c r="PV42" s="25"/>
      <c r="PW42" s="25"/>
      <c r="PX42" s="25"/>
      <c r="PY42" s="25"/>
      <c r="PZ42" s="25"/>
      <c r="QA42" s="25"/>
      <c r="QB42" s="25"/>
      <c r="QC42" s="25"/>
      <c r="QD42" s="25"/>
      <c r="QE42" s="25"/>
      <c r="QF42" s="25"/>
      <c r="QG42" s="25"/>
      <c r="QH42" s="25"/>
      <c r="QI42" s="25"/>
      <c r="QJ42" s="25"/>
      <c r="QK42" s="25"/>
      <c r="QL42" s="25"/>
      <c r="QM42" s="25"/>
      <c r="QN42" s="25"/>
      <c r="QO42" s="25"/>
      <c r="QP42" s="25"/>
      <c r="QQ42" s="25"/>
      <c r="QR42" s="25"/>
      <c r="QS42" s="25"/>
      <c r="QT42" s="25"/>
      <c r="QU42" s="25"/>
      <c r="QV42" s="25"/>
      <c r="QW42" s="25"/>
      <c r="QX42" s="25"/>
      <c r="QY42" s="25"/>
      <c r="QZ42" s="25"/>
      <c r="RA42" s="25"/>
      <c r="RB42" s="25"/>
      <c r="RC42" s="25"/>
      <c r="RD42" s="25"/>
      <c r="RE42" s="25"/>
      <c r="RF42" s="25"/>
      <c r="RG42" s="25"/>
      <c r="RH42" s="25"/>
      <c r="RI42" s="25"/>
      <c r="RJ42" s="25"/>
      <c r="RK42" s="25"/>
      <c r="RL42" s="25"/>
      <c r="RM42" s="25"/>
      <c r="RN42" s="25"/>
      <c r="RO42" s="25"/>
      <c r="RP42" s="25"/>
      <c r="RQ42" s="25"/>
      <c r="RR42" s="25"/>
      <c r="RS42" s="25"/>
      <c r="RT42" s="25"/>
      <c r="RU42" s="25"/>
      <c r="RV42" s="25"/>
      <c r="RW42" s="25"/>
      <c r="RX42" s="25"/>
      <c r="RY42" s="25"/>
      <c r="RZ42" s="25"/>
      <c r="SA42" s="25"/>
      <c r="SB42" s="25"/>
      <c r="SC42" s="25"/>
      <c r="SD42" s="25"/>
      <c r="SE42" s="25"/>
      <c r="SF42" s="25"/>
      <c r="SG42" s="25"/>
      <c r="SH42" s="25"/>
      <c r="SI42" s="25"/>
      <c r="SJ42" s="25"/>
      <c r="SK42" s="25"/>
      <c r="SL42" s="25"/>
      <c r="SM42" s="25"/>
      <c r="SN42" s="25"/>
      <c r="SO42" s="25"/>
      <c r="SP42" s="25"/>
      <c r="SQ42" s="25"/>
      <c r="SR42" s="25"/>
      <c r="SS42" s="25"/>
      <c r="ST42" s="25"/>
      <c r="SU42" s="25"/>
      <c r="SV42" s="25"/>
      <c r="SW42" s="25"/>
      <c r="SX42" s="25"/>
      <c r="SY42" s="25"/>
      <c r="SZ42" s="25"/>
      <c r="TA42" s="25"/>
      <c r="TB42" s="25"/>
      <c r="TC42" s="25"/>
      <c r="TD42" s="25"/>
      <c r="TE42" s="25"/>
      <c r="TF42" s="25"/>
      <c r="TG42" s="25"/>
      <c r="TH42" s="25"/>
      <c r="TI42" s="25"/>
      <c r="TJ42" s="25"/>
      <c r="TK42" s="25"/>
      <c r="TL42" s="25"/>
      <c r="TM42" s="25"/>
      <c r="TN42" s="25"/>
      <c r="TO42" s="25"/>
      <c r="TP42" s="25"/>
      <c r="TQ42" s="25"/>
      <c r="TR42" s="25"/>
      <c r="TS42" s="25"/>
      <c r="TT42" s="25"/>
      <c r="TU42" s="25"/>
      <c r="TV42" s="25"/>
      <c r="TW42" s="25"/>
      <c r="TX42" s="25"/>
      <c r="TY42" s="25"/>
      <c r="TZ42" s="25"/>
      <c r="UA42" s="25"/>
      <c r="UB42" s="25"/>
      <c r="UC42" s="25"/>
      <c r="UD42" s="25"/>
      <c r="UE42" s="25"/>
      <c r="UF42" s="25"/>
      <c r="UG42" s="25"/>
      <c r="UH42" s="25"/>
      <c r="UI42" s="25"/>
      <c r="UJ42" s="25"/>
      <c r="UK42" s="25"/>
      <c r="UL42" s="25"/>
      <c r="UM42" s="25"/>
      <c r="UN42" s="25"/>
      <c r="UO42" s="25"/>
      <c r="UP42" s="25"/>
      <c r="UQ42" s="25"/>
      <c r="UR42" s="25"/>
      <c r="US42" s="25"/>
      <c r="UT42" s="25"/>
      <c r="UU42" s="25"/>
      <c r="UV42" s="25"/>
      <c r="UW42" s="25"/>
      <c r="UX42" s="25"/>
      <c r="UY42" s="25"/>
      <c r="UZ42" s="25"/>
      <c r="VA42" s="25"/>
      <c r="VB42" s="25"/>
      <c r="VC42" s="25"/>
      <c r="VD42" s="25"/>
      <c r="VE42" s="25"/>
      <c r="VF42" s="25"/>
      <c r="VG42" s="25"/>
      <c r="VH42" s="25"/>
      <c r="VI42" s="25"/>
      <c r="VJ42" s="25"/>
      <c r="VK42" s="25"/>
      <c r="VL42" s="25"/>
      <c r="VM42" s="25"/>
      <c r="VN42" s="25"/>
      <c r="VO42" s="25"/>
      <c r="VP42" s="25"/>
      <c r="VQ42" s="25"/>
      <c r="VR42" s="25"/>
      <c r="VS42" s="25"/>
      <c r="VT42" s="25"/>
      <c r="VU42" s="25"/>
      <c r="VV42" s="25"/>
      <c r="VW42" s="25"/>
      <c r="VX42" s="25"/>
      <c r="VY42" s="25"/>
      <c r="VZ42" s="25"/>
      <c r="WA42" s="25"/>
      <c r="WB42" s="25"/>
      <c r="WC42" s="25"/>
      <c r="WD42" s="25"/>
      <c r="WE42" s="25"/>
      <c r="WF42" s="25"/>
      <c r="WG42" s="25"/>
      <c r="WH42" s="25"/>
      <c r="WI42" s="25"/>
      <c r="WJ42" s="25"/>
      <c r="WK42" s="25"/>
      <c r="WL42" s="25"/>
      <c r="WM42" s="25"/>
      <c r="WN42" s="25"/>
      <c r="WO42" s="25"/>
      <c r="WP42" s="25"/>
      <c r="WQ42" s="25"/>
      <c r="WR42" s="25"/>
      <c r="WS42" s="25"/>
      <c r="WT42" s="25"/>
      <c r="WU42" s="25"/>
      <c r="WV42" s="25"/>
      <c r="WW42" s="25"/>
      <c r="WX42" s="25"/>
      <c r="WY42" s="25"/>
      <c r="WZ42" s="25"/>
      <c r="XA42" s="25"/>
      <c r="XB42" s="25"/>
      <c r="XC42" s="25"/>
      <c r="XD42" s="25"/>
      <c r="XE42" s="25"/>
      <c r="XF42" s="25"/>
      <c r="XG42" s="25"/>
      <c r="XH42" s="25"/>
      <c r="XI42" s="25"/>
      <c r="XJ42" s="25"/>
      <c r="XK42" s="25"/>
      <c r="XL42" s="25"/>
      <c r="XM42" s="25"/>
      <c r="XN42" s="25"/>
      <c r="XO42" s="25"/>
      <c r="XP42" s="25"/>
      <c r="XQ42" s="25"/>
      <c r="XR42" s="25"/>
      <c r="XS42" s="25"/>
      <c r="XT42" s="25"/>
      <c r="XU42" s="25"/>
      <c r="XV42" s="25"/>
      <c r="XW42" s="25"/>
      <c r="XX42" s="25"/>
      <c r="XY42" s="25"/>
      <c r="XZ42" s="25"/>
      <c r="YA42" s="25"/>
      <c r="YB42" s="25"/>
      <c r="YC42" s="25"/>
      <c r="YD42" s="25"/>
      <c r="YE42" s="25"/>
      <c r="YF42" s="25"/>
      <c r="YG42" s="25"/>
      <c r="YH42" s="25"/>
      <c r="YI42" s="25"/>
      <c r="YJ42" s="25"/>
      <c r="YK42" s="25"/>
      <c r="YL42" s="25"/>
      <c r="YM42" s="25"/>
      <c r="YN42" s="25"/>
      <c r="YO42" s="25"/>
      <c r="YP42" s="25"/>
      <c r="YQ42" s="25"/>
      <c r="YR42" s="25"/>
      <c r="YS42" s="25"/>
      <c r="YT42" s="25"/>
      <c r="YU42" s="25"/>
      <c r="YV42" s="25"/>
      <c r="YW42" s="25"/>
      <c r="YX42" s="25"/>
      <c r="YY42" s="25"/>
      <c r="YZ42" s="25"/>
      <c r="ZA42" s="25"/>
      <c r="ZB42" s="25"/>
      <c r="ZC42" s="25"/>
      <c r="ZD42" s="25"/>
      <c r="ZE42" s="25"/>
      <c r="ZF42" s="25"/>
      <c r="ZG42" s="25"/>
      <c r="ZH42" s="25"/>
      <c r="ZI42" s="25"/>
      <c r="ZJ42" s="25"/>
      <c r="ZK42" s="25"/>
      <c r="ZL42" s="25"/>
      <c r="ZM42" s="25"/>
      <c r="ZN42" s="25"/>
      <c r="ZO42" s="25"/>
      <c r="ZP42" s="25"/>
      <c r="ZQ42" s="25"/>
      <c r="ZR42" s="25"/>
      <c r="ZS42" s="25"/>
      <c r="ZT42" s="25"/>
      <c r="ZU42" s="25"/>
      <c r="ZV42" s="25"/>
      <c r="ZW42" s="25"/>
      <c r="ZX42" s="25"/>
      <c r="ZY42" s="25"/>
      <c r="ZZ42" s="25"/>
      <c r="AAA42" s="25"/>
      <c r="AAB42" s="25"/>
      <c r="AAC42" s="25"/>
      <c r="AAD42" s="25"/>
      <c r="AAE42" s="25"/>
      <c r="AAF42" s="25"/>
      <c r="AAG42" s="25"/>
      <c r="AAH42" s="25"/>
      <c r="AAI42" s="25"/>
      <c r="AAJ42" s="25"/>
      <c r="AAK42" s="25"/>
      <c r="AAL42" s="25"/>
      <c r="AAM42" s="25"/>
      <c r="AAN42" s="25"/>
      <c r="AAO42" s="25"/>
      <c r="AAP42" s="25"/>
      <c r="AAQ42" s="25"/>
      <c r="AAR42" s="25"/>
      <c r="AAS42" s="25"/>
      <c r="AAT42" s="25"/>
      <c r="AAU42" s="25"/>
      <c r="AAV42" s="25"/>
      <c r="AAW42" s="25"/>
      <c r="AAX42" s="25"/>
      <c r="AAY42" s="25"/>
      <c r="AAZ42" s="25"/>
      <c r="ABA42" s="25"/>
      <c r="ABB42" s="25"/>
      <c r="ABC42" s="25"/>
      <c r="ABD42" s="25"/>
      <c r="ABE42" s="25"/>
      <c r="ABF42" s="25"/>
      <c r="ABG42" s="25"/>
      <c r="ABH42" s="25"/>
      <c r="ABI42" s="25"/>
      <c r="ABJ42" s="25"/>
      <c r="ABK42" s="25"/>
      <c r="ABL42" s="25"/>
      <c r="ABM42" s="25"/>
      <c r="ABN42" s="25"/>
      <c r="ABO42" s="25"/>
      <c r="ABP42" s="25"/>
      <c r="ABQ42" s="25"/>
      <c r="ABR42" s="25"/>
      <c r="ABS42" s="25"/>
      <c r="ABT42" s="25"/>
      <c r="ABU42" s="25"/>
      <c r="ABV42" s="25"/>
      <c r="ABW42" s="25"/>
      <c r="ABX42" s="25"/>
      <c r="ABY42" s="25"/>
      <c r="ABZ42" s="25"/>
      <c r="ACA42" s="25"/>
      <c r="ACB42" s="25"/>
      <c r="ACC42" s="25"/>
      <c r="ACD42" s="25"/>
      <c r="ACE42" s="25"/>
      <c r="ACF42" s="25"/>
      <c r="ACG42" s="25"/>
      <c r="ACH42" s="25"/>
      <c r="ACI42" s="25"/>
      <c r="ACJ42" s="25"/>
      <c r="ACK42" s="25"/>
      <c r="ACL42" s="25"/>
      <c r="ACM42" s="25"/>
      <c r="ACN42" s="25"/>
      <c r="ACO42" s="25"/>
      <c r="ACP42" s="25"/>
      <c r="ACQ42" s="25"/>
      <c r="ACR42" s="25"/>
      <c r="ACS42" s="25"/>
      <c r="ACT42" s="25"/>
      <c r="ACU42" s="25"/>
      <c r="ACV42" s="25"/>
      <c r="ACW42" s="25"/>
      <c r="ACX42" s="25"/>
      <c r="ACY42" s="25"/>
      <c r="ACZ42" s="25"/>
      <c r="ADA42" s="25"/>
      <c r="ADB42" s="25"/>
      <c r="ADC42" s="25"/>
      <c r="ADD42" s="25"/>
      <c r="ADE42" s="25"/>
      <c r="ADF42" s="25"/>
      <c r="ADG42" s="25"/>
      <c r="ADH42" s="25"/>
      <c r="ADI42" s="25"/>
      <c r="ADJ42" s="25"/>
      <c r="ADK42" s="25"/>
      <c r="ADL42" s="25"/>
      <c r="ADM42" s="25"/>
      <c r="ADN42" s="25"/>
      <c r="ADO42" s="25"/>
      <c r="ADP42" s="25"/>
      <c r="ADQ42" s="25"/>
      <c r="ADR42" s="25"/>
      <c r="ADS42" s="25"/>
      <c r="ADT42" s="25"/>
      <c r="ADU42" s="25"/>
      <c r="ADV42" s="25"/>
      <c r="ADW42" s="25"/>
      <c r="ADX42" s="25"/>
      <c r="ADY42" s="25"/>
      <c r="ADZ42" s="25"/>
      <c r="AEA42" s="25"/>
      <c r="AEB42" s="25"/>
      <c r="AEC42" s="25"/>
      <c r="AED42" s="25"/>
      <c r="AEE42" s="25"/>
      <c r="AEF42" s="25"/>
      <c r="AEG42" s="25"/>
      <c r="AEH42" s="25"/>
      <c r="AEI42" s="25"/>
      <c r="AEJ42" s="25"/>
      <c r="AEK42" s="25"/>
      <c r="AEL42" s="25"/>
      <c r="AEM42" s="25"/>
      <c r="AEN42" s="25"/>
      <c r="AEO42" s="25"/>
      <c r="AEP42" s="25"/>
      <c r="AEQ42" s="25"/>
      <c r="AER42" s="25"/>
      <c r="AES42" s="25"/>
      <c r="AET42" s="25"/>
      <c r="AEU42" s="25"/>
      <c r="AEV42" s="25"/>
      <c r="AEW42" s="25"/>
      <c r="AEX42" s="25"/>
      <c r="AEY42" s="25"/>
      <c r="AEZ42" s="25"/>
      <c r="AFA42" s="25"/>
      <c r="AFB42" s="25"/>
      <c r="AFC42" s="25"/>
      <c r="AFD42" s="25"/>
      <c r="AFE42" s="25"/>
      <c r="AFF42" s="25"/>
      <c r="AFG42" s="25"/>
      <c r="AFH42" s="25"/>
      <c r="AFI42" s="25"/>
      <c r="AFJ42" s="25"/>
      <c r="AFK42" s="25"/>
      <c r="AFL42" s="25"/>
      <c r="AFM42" s="25"/>
      <c r="AFN42" s="25"/>
      <c r="AFO42" s="25"/>
      <c r="AFP42" s="25"/>
      <c r="AFQ42" s="25"/>
      <c r="AFR42" s="25"/>
      <c r="AFS42" s="25"/>
      <c r="AFT42" s="25"/>
      <c r="AFU42" s="25"/>
      <c r="AFV42" s="25"/>
      <c r="AFW42" s="25"/>
      <c r="AFX42" s="25"/>
      <c r="AFY42" s="25"/>
      <c r="AFZ42" s="25"/>
      <c r="AGA42" s="25"/>
      <c r="AGB42" s="25"/>
      <c r="AGC42" s="25"/>
      <c r="AGD42" s="25"/>
      <c r="AGE42" s="25"/>
      <c r="AGF42" s="25"/>
      <c r="AGG42" s="25"/>
      <c r="AGH42" s="25"/>
      <c r="AGI42" s="25"/>
      <c r="AGJ42" s="25"/>
      <c r="AGK42" s="25"/>
      <c r="AGL42" s="25"/>
      <c r="AGM42" s="25"/>
      <c r="AGN42" s="25"/>
      <c r="AGO42" s="25"/>
      <c r="AGP42" s="25"/>
      <c r="AGQ42" s="25"/>
      <c r="AGR42" s="25"/>
      <c r="AGS42" s="25"/>
      <c r="AGT42" s="25"/>
      <c r="AGU42" s="25"/>
      <c r="AGV42" s="25"/>
      <c r="AGW42" s="25"/>
      <c r="AGX42" s="25"/>
      <c r="AGY42" s="25"/>
      <c r="AGZ42" s="25"/>
      <c r="AHA42" s="25"/>
      <c r="AHB42" s="25"/>
      <c r="AHC42" s="25"/>
      <c r="AHD42" s="25"/>
      <c r="AHE42" s="25"/>
      <c r="AHF42" s="25"/>
      <c r="AHG42" s="25"/>
      <c r="AHH42" s="25"/>
      <c r="AHI42" s="25"/>
      <c r="AHJ42" s="25"/>
      <c r="AHK42" s="25"/>
      <c r="AHL42" s="25"/>
      <c r="AHM42" s="25"/>
      <c r="AHN42" s="25"/>
      <c r="AHO42" s="25"/>
      <c r="AHP42" s="25"/>
      <c r="AHQ42" s="25"/>
      <c r="AHR42" s="25"/>
      <c r="AHS42" s="25"/>
      <c r="AHT42" s="25"/>
      <c r="AHU42" s="25"/>
      <c r="AHV42" s="25"/>
      <c r="AHW42" s="25"/>
      <c r="AHX42" s="25"/>
      <c r="AHY42" s="25"/>
      <c r="AHZ42" s="25"/>
      <c r="AIA42" s="25"/>
      <c r="AIB42" s="25"/>
      <c r="AIC42" s="25"/>
      <c r="AID42" s="25"/>
      <c r="AIE42" s="25"/>
      <c r="AIF42" s="25"/>
      <c r="AIG42" s="25"/>
      <c r="AIH42" s="25"/>
      <c r="AII42" s="25"/>
      <c r="AIJ42" s="25"/>
      <c r="AIK42" s="25"/>
      <c r="AIL42" s="25"/>
      <c r="AIM42" s="25"/>
      <c r="AIN42" s="25"/>
      <c r="AIO42" s="25"/>
      <c r="AIP42" s="25"/>
      <c r="AIQ42" s="25"/>
      <c r="AIR42" s="25"/>
      <c r="AIS42" s="25"/>
      <c r="AIT42" s="25"/>
      <c r="AIU42" s="25"/>
      <c r="AIV42" s="25"/>
      <c r="AIW42" s="25"/>
      <c r="AIX42" s="25"/>
      <c r="AIY42" s="25"/>
      <c r="AIZ42" s="25"/>
      <c r="AJA42" s="25"/>
      <c r="AJB42" s="25"/>
      <c r="AJC42" s="25"/>
      <c r="AJD42" s="25"/>
      <c r="AJE42" s="25"/>
      <c r="AJF42" s="25"/>
      <c r="AJG42" s="25"/>
      <c r="AJH42" s="25"/>
      <c r="AJI42" s="25"/>
      <c r="AJJ42" s="25"/>
      <c r="AJK42" s="25"/>
      <c r="AJL42" s="25"/>
      <c r="AJM42" s="25"/>
      <c r="AJN42" s="25"/>
      <c r="AJO42" s="25"/>
      <c r="AJP42" s="25"/>
      <c r="AJQ42" s="25"/>
      <c r="AJR42" s="25"/>
      <c r="AJS42" s="25"/>
      <c r="AJT42" s="25"/>
      <c r="AJU42" s="25"/>
      <c r="AJV42" s="25"/>
      <c r="AJW42" s="25"/>
      <c r="AJX42" s="25"/>
      <c r="AJY42" s="25"/>
      <c r="AJZ42" s="25"/>
      <c r="AKA42" s="25"/>
      <c r="AKB42" s="25"/>
      <c r="AKC42" s="25"/>
      <c r="AKD42" s="25"/>
      <c r="AKE42" s="25"/>
      <c r="AKF42" s="25"/>
      <c r="AKG42" s="25"/>
      <c r="AKH42" s="25"/>
      <c r="AKI42" s="25"/>
      <c r="AKJ42" s="25"/>
      <c r="AKK42" s="25"/>
      <c r="AKL42" s="25"/>
      <c r="AKM42" s="25"/>
      <c r="AKN42" s="25"/>
      <c r="AKO42" s="25"/>
      <c r="AKP42" s="25"/>
      <c r="AKQ42" s="25"/>
      <c r="AKR42" s="25"/>
      <c r="AKS42" s="25"/>
      <c r="AKT42" s="25"/>
      <c r="AKU42" s="25"/>
      <c r="AKV42" s="25"/>
      <c r="AKW42" s="25"/>
      <c r="AKX42" s="25"/>
      <c r="AKY42" s="25"/>
      <c r="AKZ42" s="25"/>
      <c r="ALA42" s="25"/>
      <c r="ALB42" s="25"/>
      <c r="ALC42" s="25"/>
      <c r="ALD42" s="25"/>
      <c r="ALE42" s="25"/>
      <c r="ALF42" s="25"/>
      <c r="ALG42" s="25"/>
      <c r="ALH42" s="25"/>
      <c r="ALI42" s="25"/>
      <c r="ALJ42" s="25"/>
      <c r="ALK42" s="25"/>
      <c r="ALL42" s="25"/>
      <c r="ALM42" s="25"/>
      <c r="ALN42" s="25"/>
      <c r="ALO42" s="25"/>
      <c r="ALP42" s="25"/>
      <c r="ALQ42" s="25"/>
      <c r="ALR42" s="25"/>
      <c r="ALS42" s="25"/>
      <c r="ALT42" s="25"/>
      <c r="ALU42" s="25"/>
      <c r="ALV42" s="25"/>
      <c r="ALW42" s="25"/>
      <c r="ALX42" s="25"/>
      <c r="ALY42" s="25"/>
      <c r="ALZ42" s="25"/>
      <c r="AMA42" s="25"/>
      <c r="AMB42" s="25"/>
      <c r="AMC42" s="25"/>
      <c r="AMD42" s="25"/>
      <c r="AME42" s="25"/>
      <c r="AMF42" s="25"/>
      <c r="AMG42" s="25"/>
      <c r="AMH42" s="25"/>
      <c r="AMI42" s="25"/>
      <c r="AMJ42" s="25"/>
      <c r="AMK42" s="25"/>
      <c r="AML42" s="25"/>
      <c r="AMM42" s="25"/>
      <c r="AMN42" s="25"/>
      <c r="AMO42" s="25"/>
      <c r="AMP42" s="25"/>
      <c r="AMQ42" s="25"/>
      <c r="AMR42" s="25"/>
      <c r="AMS42" s="25"/>
      <c r="AMT42" s="25"/>
      <c r="AMU42" s="25"/>
      <c r="AMV42" s="25"/>
      <c r="AMW42" s="25"/>
      <c r="AMX42" s="25"/>
      <c r="AMY42" s="25"/>
      <c r="AMZ42" s="25"/>
      <c r="ANA42" s="25"/>
      <c r="ANB42" s="25"/>
      <c r="ANC42" s="25"/>
      <c r="AND42" s="25"/>
      <c r="ANE42" s="25"/>
      <c r="ANF42" s="25"/>
      <c r="ANG42" s="25"/>
      <c r="ANH42" s="25"/>
      <c r="ANI42" s="25"/>
      <c r="ANJ42" s="25"/>
      <c r="ANK42" s="25"/>
      <c r="ANL42" s="25"/>
      <c r="ANM42" s="25"/>
      <c r="ANN42" s="25"/>
      <c r="ANO42" s="25"/>
      <c r="ANP42" s="25"/>
      <c r="ANQ42" s="25"/>
      <c r="ANR42" s="25"/>
      <c r="ANS42" s="25"/>
      <c r="ANT42" s="25"/>
      <c r="ANU42" s="25"/>
      <c r="ANV42" s="25"/>
      <c r="ANW42" s="25"/>
      <c r="ANX42" s="25"/>
      <c r="ANY42" s="25"/>
      <c r="ANZ42" s="25"/>
      <c r="AOA42" s="25"/>
      <c r="AOB42" s="25"/>
      <c r="AOC42" s="25"/>
      <c r="AOD42" s="25"/>
      <c r="AOE42" s="25"/>
      <c r="AOF42" s="25"/>
      <c r="AOG42" s="25"/>
      <c r="AOH42" s="25"/>
      <c r="AOI42" s="25"/>
      <c r="AOJ42" s="25"/>
      <c r="AOK42" s="25"/>
      <c r="AOL42" s="25"/>
      <c r="AOM42" s="25"/>
      <c r="AON42" s="25"/>
      <c r="AOO42" s="25"/>
      <c r="AOP42" s="25"/>
      <c r="AOQ42" s="25"/>
      <c r="AOR42" s="25"/>
      <c r="AOS42" s="25"/>
      <c r="AOT42" s="25"/>
      <c r="AOU42" s="25"/>
      <c r="AOV42" s="25"/>
      <c r="AOW42" s="25"/>
      <c r="AOX42" s="25"/>
      <c r="AOY42" s="25"/>
      <c r="AOZ42" s="25"/>
      <c r="APA42" s="25"/>
      <c r="APB42" s="25"/>
      <c r="APC42" s="25"/>
      <c r="APD42" s="25"/>
      <c r="APE42" s="25"/>
      <c r="APF42" s="25"/>
      <c r="APG42" s="25"/>
      <c r="APH42" s="25"/>
      <c r="API42" s="25"/>
      <c r="APJ42" s="25"/>
      <c r="APK42" s="25"/>
      <c r="APL42" s="25"/>
      <c r="APM42" s="25"/>
      <c r="APN42" s="25"/>
      <c r="APO42" s="25"/>
      <c r="APP42" s="25"/>
      <c r="APQ42" s="25"/>
      <c r="APR42" s="25"/>
      <c r="APS42" s="25"/>
      <c r="APT42" s="25"/>
      <c r="APU42" s="25"/>
      <c r="APV42" s="25"/>
      <c r="APW42" s="25"/>
      <c r="APX42" s="25"/>
      <c r="APY42" s="25"/>
      <c r="APZ42" s="25"/>
      <c r="AQA42" s="25"/>
      <c r="AQB42" s="25"/>
      <c r="AQC42" s="25"/>
      <c r="AQD42" s="25"/>
      <c r="AQE42" s="25"/>
      <c r="AQF42" s="25"/>
      <c r="AQG42" s="25"/>
      <c r="AQH42" s="25"/>
      <c r="AQI42" s="25"/>
      <c r="AQJ42" s="25"/>
      <c r="AQK42" s="25"/>
      <c r="AQL42" s="25"/>
      <c r="AQM42" s="25"/>
      <c r="AQN42" s="25"/>
      <c r="AQO42" s="25"/>
      <c r="AQP42" s="25"/>
      <c r="AQQ42" s="25"/>
      <c r="AQR42" s="25"/>
      <c r="AQS42" s="25"/>
      <c r="AQT42" s="25"/>
      <c r="AQU42" s="25"/>
      <c r="AQV42" s="25"/>
      <c r="AQW42" s="25"/>
      <c r="AQX42" s="25"/>
      <c r="AQY42" s="25"/>
      <c r="AQZ42" s="25"/>
      <c r="ARA42" s="25"/>
      <c r="ARB42" s="25"/>
      <c r="ARC42" s="25"/>
      <c r="ARD42" s="25"/>
      <c r="ARE42" s="25"/>
      <c r="ARF42" s="25"/>
      <c r="ARG42" s="25"/>
      <c r="ARH42" s="25"/>
      <c r="ARI42" s="25"/>
      <c r="ARJ42" s="25"/>
      <c r="ARK42" s="25"/>
      <c r="ARL42" s="25"/>
      <c r="ARM42" s="25"/>
      <c r="ARN42" s="25"/>
      <c r="ARO42" s="25"/>
      <c r="ARP42" s="25"/>
      <c r="ARQ42" s="25"/>
      <c r="ARR42" s="25"/>
      <c r="ARS42" s="25"/>
      <c r="ART42" s="25"/>
      <c r="ARU42" s="25"/>
      <c r="ARV42" s="25"/>
      <c r="ARW42" s="25"/>
      <c r="ARX42" s="25"/>
      <c r="ARY42" s="25"/>
      <c r="ARZ42" s="25"/>
      <c r="ASA42" s="25"/>
      <c r="ASB42" s="25"/>
      <c r="ASC42" s="25"/>
      <c r="ASD42" s="25"/>
      <c r="ASE42" s="25"/>
      <c r="ASF42" s="25"/>
      <c r="ASG42" s="25"/>
      <c r="ASH42" s="25"/>
      <c r="ASI42" s="25"/>
      <c r="ASJ42" s="25"/>
      <c r="ASK42" s="25"/>
      <c r="ASL42" s="25"/>
      <c r="ASM42" s="25"/>
      <c r="ASN42" s="25"/>
      <c r="ASO42" s="25"/>
      <c r="ASP42" s="25"/>
      <c r="ASQ42" s="25"/>
      <c r="ASR42" s="25"/>
      <c r="ASS42" s="25"/>
      <c r="AST42" s="25"/>
      <c r="ASU42" s="25"/>
      <c r="ASV42" s="25"/>
      <c r="ASW42" s="25"/>
      <c r="ASX42" s="25"/>
      <c r="ASY42" s="25"/>
      <c r="ASZ42" s="25"/>
      <c r="ATA42" s="25"/>
      <c r="ATB42" s="25"/>
      <c r="ATC42" s="25"/>
      <c r="ATD42" s="25"/>
      <c r="ATE42" s="25"/>
      <c r="ATF42" s="25"/>
      <c r="ATG42" s="25"/>
      <c r="ATH42" s="25"/>
      <c r="ATI42" s="25"/>
      <c r="ATJ42" s="25"/>
      <c r="ATK42" s="25"/>
      <c r="ATL42" s="25"/>
      <c r="ATM42" s="25"/>
      <c r="ATN42" s="25"/>
      <c r="ATO42" s="25"/>
      <c r="ATP42" s="25"/>
      <c r="ATQ42" s="25"/>
      <c r="ATR42" s="25"/>
      <c r="ATS42" s="25"/>
      <c r="ATT42" s="25"/>
      <c r="ATU42" s="25"/>
      <c r="ATV42" s="25"/>
      <c r="ATW42" s="25"/>
      <c r="ATX42" s="25"/>
      <c r="ATY42" s="25"/>
      <c r="ATZ42" s="25"/>
      <c r="AUA42" s="25"/>
      <c r="AUB42" s="25"/>
      <c r="AUC42" s="25"/>
      <c r="AUD42" s="25"/>
      <c r="AUE42" s="25"/>
      <c r="AUF42" s="25"/>
      <c r="AUG42" s="25"/>
      <c r="AUH42" s="25"/>
      <c r="AUI42" s="25"/>
      <c r="AUJ42" s="25"/>
      <c r="AUK42" s="25"/>
      <c r="AUL42" s="25"/>
      <c r="AUM42" s="25"/>
      <c r="AUN42" s="25"/>
      <c r="AUO42" s="25"/>
      <c r="AUP42" s="25"/>
      <c r="AUQ42" s="25"/>
      <c r="AUR42" s="25"/>
      <c r="AUS42" s="25"/>
      <c r="AUT42" s="25"/>
      <c r="AUU42" s="25"/>
      <c r="AUV42" s="25"/>
      <c r="AUW42" s="25"/>
      <c r="AUX42" s="25"/>
      <c r="AUY42" s="25"/>
      <c r="AUZ42" s="25"/>
      <c r="AVA42" s="25"/>
      <c r="AVB42" s="25"/>
      <c r="AVC42" s="25"/>
      <c r="AVD42" s="25"/>
      <c r="AVE42" s="25"/>
      <c r="AVF42" s="25"/>
      <c r="AVG42" s="25"/>
      <c r="AVH42" s="25"/>
      <c r="AVI42" s="25"/>
      <c r="AVJ42" s="25"/>
      <c r="AVK42" s="25"/>
      <c r="AVL42" s="25"/>
      <c r="AVM42" s="25"/>
      <c r="AVN42" s="25"/>
      <c r="AVO42" s="25"/>
      <c r="AVP42" s="25"/>
      <c r="AVQ42" s="25"/>
      <c r="AVR42" s="25"/>
      <c r="AVS42" s="25"/>
      <c r="AVT42" s="25"/>
      <c r="AVU42" s="25"/>
      <c r="AVV42" s="25"/>
      <c r="AVW42" s="25"/>
      <c r="AVX42" s="25"/>
      <c r="AVY42" s="25"/>
      <c r="AVZ42" s="25"/>
      <c r="AWA42" s="25"/>
      <c r="AWB42" s="25"/>
      <c r="AWC42" s="25"/>
      <c r="AWD42" s="25"/>
      <c r="AWE42" s="25"/>
      <c r="AWF42" s="25"/>
      <c r="AWG42" s="25"/>
      <c r="AWH42" s="25"/>
      <c r="AWI42" s="25"/>
      <c r="AWJ42" s="25"/>
      <c r="AWK42" s="25"/>
      <c r="AWL42" s="25"/>
      <c r="AWM42" s="25"/>
      <c r="AWN42" s="25"/>
      <c r="AWO42" s="25"/>
      <c r="AWP42" s="25"/>
      <c r="AWQ42" s="25"/>
      <c r="AWR42" s="25"/>
      <c r="AWS42" s="25"/>
      <c r="AWT42" s="25"/>
      <c r="AWU42" s="25"/>
      <c r="AWV42" s="25"/>
      <c r="AWW42" s="25"/>
      <c r="AWX42" s="25"/>
      <c r="AWY42" s="25"/>
      <c r="AWZ42" s="25"/>
      <c r="AXA42" s="25"/>
      <c r="AXB42" s="25"/>
      <c r="AXC42" s="25"/>
      <c r="AXD42" s="25"/>
      <c r="AXE42" s="25"/>
      <c r="AXF42" s="25"/>
      <c r="AXG42" s="25"/>
      <c r="AXH42" s="25"/>
      <c r="AXI42" s="25"/>
      <c r="AXJ42" s="25"/>
      <c r="AXK42" s="25"/>
      <c r="AXL42" s="25"/>
      <c r="AXM42" s="25"/>
      <c r="AXN42" s="25"/>
      <c r="AXO42" s="25"/>
      <c r="AXP42" s="25"/>
      <c r="AXQ42" s="25"/>
      <c r="AXR42" s="25"/>
      <c r="AXS42" s="25"/>
      <c r="AXT42" s="25"/>
      <c r="AXU42" s="25"/>
      <c r="AXV42" s="25"/>
      <c r="AXW42" s="25"/>
      <c r="AXX42" s="25"/>
      <c r="AXY42" s="25"/>
      <c r="AXZ42" s="25"/>
      <c r="AYA42" s="25"/>
      <c r="AYB42" s="25"/>
      <c r="AYC42" s="25"/>
      <c r="AYD42" s="25"/>
      <c r="AYE42" s="25"/>
      <c r="AYF42" s="25"/>
      <c r="AYG42" s="25"/>
      <c r="AYH42" s="25"/>
      <c r="AYI42" s="25"/>
      <c r="AYJ42" s="25"/>
      <c r="AYK42" s="25"/>
      <c r="AYL42" s="25"/>
      <c r="AYM42" s="25"/>
      <c r="AYN42" s="25"/>
      <c r="AYO42" s="25"/>
      <c r="AYP42" s="25"/>
      <c r="AYQ42" s="25"/>
      <c r="AYR42" s="25"/>
      <c r="AYS42" s="25"/>
      <c r="AYT42" s="25"/>
      <c r="AYU42" s="25"/>
      <c r="AYV42" s="25"/>
      <c r="AYW42" s="25"/>
      <c r="AYX42" s="25"/>
      <c r="AYY42" s="25"/>
      <c r="AYZ42" s="25"/>
      <c r="AZA42" s="25"/>
      <c r="AZB42" s="25"/>
      <c r="AZC42" s="25"/>
      <c r="AZD42" s="25"/>
      <c r="AZE42" s="25"/>
      <c r="AZF42" s="25"/>
      <c r="AZG42" s="25"/>
      <c r="AZH42" s="25"/>
      <c r="AZI42" s="25"/>
      <c r="AZJ42" s="25"/>
      <c r="AZK42" s="25"/>
      <c r="AZL42" s="25"/>
      <c r="AZM42" s="25"/>
      <c r="AZN42" s="25"/>
      <c r="AZO42" s="25"/>
      <c r="AZP42" s="25"/>
      <c r="AZQ42" s="25"/>
      <c r="AZR42" s="25"/>
      <c r="AZS42" s="25"/>
      <c r="AZT42" s="25"/>
      <c r="AZU42" s="25"/>
      <c r="AZV42" s="25"/>
      <c r="AZW42" s="25"/>
      <c r="AZX42" s="25"/>
      <c r="AZY42" s="25"/>
      <c r="AZZ42" s="25"/>
      <c r="BAA42" s="25"/>
      <c r="BAB42" s="25"/>
      <c r="BAC42" s="25"/>
      <c r="BAD42" s="25"/>
      <c r="BAE42" s="25"/>
      <c r="BAF42" s="25"/>
      <c r="BAG42" s="25"/>
      <c r="BAH42" s="25"/>
      <c r="BAI42" s="25"/>
      <c r="BAJ42" s="25"/>
      <c r="BAK42" s="25"/>
      <c r="BAL42" s="25"/>
      <c r="BAM42" s="25"/>
      <c r="BAN42" s="25"/>
      <c r="BAO42" s="25"/>
      <c r="BAP42" s="25"/>
      <c r="BAQ42" s="25"/>
      <c r="BAR42" s="25"/>
      <c r="BAS42" s="25"/>
      <c r="BAT42" s="25"/>
      <c r="BAU42" s="25"/>
      <c r="BAV42" s="25"/>
      <c r="BAW42" s="25"/>
      <c r="BAX42" s="25"/>
      <c r="BAY42" s="25"/>
      <c r="BAZ42" s="25"/>
      <c r="BBA42" s="25"/>
      <c r="BBB42" s="25"/>
      <c r="BBC42" s="25"/>
      <c r="BBD42" s="25"/>
      <c r="BBE42" s="25"/>
      <c r="BBF42" s="25"/>
      <c r="BBG42" s="25"/>
      <c r="BBH42" s="25"/>
      <c r="BBI42" s="25"/>
      <c r="BBJ42" s="25"/>
      <c r="BBK42" s="25"/>
      <c r="BBL42" s="25"/>
      <c r="BBM42" s="25"/>
      <c r="BBN42" s="25"/>
      <c r="BBO42" s="25"/>
      <c r="BBP42" s="25"/>
      <c r="BBQ42" s="25"/>
      <c r="BBR42" s="25"/>
      <c r="BBS42" s="25"/>
      <c r="BBT42" s="25"/>
      <c r="BBU42" s="25"/>
      <c r="BBV42" s="25"/>
      <c r="BBW42" s="25"/>
      <c r="BBX42" s="25"/>
      <c r="BBY42" s="25"/>
      <c r="BBZ42" s="25"/>
      <c r="BCA42" s="25"/>
      <c r="BCB42" s="25"/>
      <c r="BCC42" s="25"/>
      <c r="BCD42" s="25"/>
      <c r="BCE42" s="25"/>
      <c r="BCF42" s="25"/>
      <c r="BCG42" s="25"/>
      <c r="BCH42" s="25"/>
      <c r="BCI42" s="25"/>
      <c r="BCJ42" s="25"/>
      <c r="BCK42" s="25"/>
      <c r="BCL42" s="25"/>
      <c r="BCM42" s="25"/>
      <c r="BCN42" s="25"/>
      <c r="BCO42" s="25"/>
      <c r="BCP42" s="25"/>
      <c r="BCQ42" s="25"/>
      <c r="BCR42" s="25"/>
      <c r="BCS42" s="25"/>
      <c r="BCT42" s="25"/>
      <c r="BCU42" s="25"/>
      <c r="BCV42" s="25"/>
      <c r="BCW42" s="25"/>
      <c r="BCX42" s="25"/>
      <c r="BCY42" s="25"/>
      <c r="BCZ42" s="25"/>
      <c r="BDA42" s="25"/>
      <c r="BDB42" s="25"/>
      <c r="BDC42" s="25"/>
      <c r="BDD42" s="25"/>
      <c r="BDE42" s="25"/>
      <c r="BDF42" s="25"/>
      <c r="BDG42" s="25"/>
      <c r="BDH42" s="25"/>
      <c r="BDI42" s="25"/>
      <c r="BDJ42" s="25"/>
      <c r="BDK42" s="25"/>
      <c r="BDL42" s="25"/>
      <c r="BDM42" s="25"/>
      <c r="BDN42" s="25"/>
      <c r="BDO42" s="25"/>
      <c r="BDP42" s="25"/>
      <c r="BDQ42" s="25"/>
      <c r="BDR42" s="25"/>
      <c r="BDS42" s="25"/>
      <c r="BDT42" s="25"/>
      <c r="BDU42" s="25"/>
      <c r="BDV42" s="25"/>
      <c r="BDW42" s="25"/>
      <c r="BDX42" s="25"/>
      <c r="BDY42" s="25"/>
      <c r="BDZ42" s="25"/>
      <c r="BEA42" s="25"/>
      <c r="BEB42" s="25"/>
      <c r="BEC42" s="25"/>
      <c r="BED42" s="25"/>
      <c r="BEE42" s="25"/>
      <c r="BEF42" s="25"/>
      <c r="BEG42" s="25"/>
      <c r="BEH42" s="25"/>
      <c r="BEI42" s="25"/>
      <c r="BEJ42" s="25"/>
      <c r="BEK42" s="25"/>
      <c r="BEL42" s="25"/>
      <c r="BEM42" s="25"/>
      <c r="BEN42" s="25"/>
      <c r="BEO42" s="25"/>
      <c r="BEP42" s="25"/>
      <c r="BEQ42" s="25"/>
      <c r="BER42" s="25"/>
      <c r="BES42" s="25"/>
      <c r="BET42" s="25"/>
      <c r="BEU42" s="25"/>
      <c r="BEV42" s="25"/>
      <c r="BEW42" s="25"/>
      <c r="BEX42" s="25"/>
      <c r="BEY42" s="25"/>
      <c r="BEZ42" s="25"/>
      <c r="BFA42" s="25"/>
      <c r="BFB42" s="25"/>
      <c r="BFC42" s="25"/>
      <c r="BFD42" s="25"/>
      <c r="BFE42" s="25"/>
      <c r="BFF42" s="25"/>
      <c r="BFG42" s="25"/>
      <c r="BFH42" s="25"/>
      <c r="BFI42" s="25"/>
      <c r="BFJ42" s="25"/>
      <c r="BFK42" s="25"/>
      <c r="BFL42" s="25"/>
      <c r="BFM42" s="25"/>
      <c r="BFN42" s="25"/>
      <c r="BFO42" s="25"/>
      <c r="BFP42" s="25"/>
      <c r="BFQ42" s="25"/>
      <c r="BFR42" s="25"/>
      <c r="BFS42" s="25"/>
      <c r="BFT42" s="25"/>
      <c r="BFU42" s="25"/>
      <c r="BFV42" s="25"/>
      <c r="BFW42" s="25"/>
      <c r="BFX42" s="25"/>
      <c r="BFY42" s="25"/>
      <c r="BFZ42" s="25"/>
      <c r="BGA42" s="25"/>
      <c r="BGB42" s="25"/>
      <c r="BGC42" s="25"/>
      <c r="BGD42" s="25"/>
      <c r="BGE42" s="25"/>
      <c r="BGF42" s="25"/>
      <c r="BGG42" s="25"/>
      <c r="BGH42" s="25"/>
      <c r="BGI42" s="25"/>
      <c r="BGJ42" s="25"/>
      <c r="BGK42" s="25"/>
      <c r="BGL42" s="25"/>
      <c r="BGM42" s="25"/>
      <c r="BGN42" s="25"/>
      <c r="BGO42" s="25"/>
      <c r="BGP42" s="25"/>
      <c r="BGQ42" s="25"/>
      <c r="BGR42" s="25"/>
      <c r="BGS42" s="25"/>
      <c r="BGT42" s="25"/>
      <c r="BGU42" s="25"/>
      <c r="BGV42" s="25"/>
      <c r="BGW42" s="25"/>
      <c r="BGX42" s="25"/>
      <c r="BGY42" s="25"/>
      <c r="BGZ42" s="25"/>
      <c r="BHA42" s="25"/>
      <c r="BHB42" s="25"/>
      <c r="BHC42" s="25"/>
      <c r="BHD42" s="25"/>
      <c r="BHE42" s="25"/>
      <c r="BHF42" s="25"/>
      <c r="BHG42" s="25"/>
      <c r="BHH42" s="25"/>
      <c r="BHI42" s="25"/>
      <c r="BHJ42" s="25"/>
      <c r="BHK42" s="25"/>
      <c r="BHL42" s="25"/>
      <c r="BHM42" s="25"/>
      <c r="BHN42" s="25"/>
      <c r="BHO42" s="25"/>
      <c r="BHP42" s="25"/>
      <c r="BHQ42" s="25"/>
      <c r="BHR42" s="25"/>
      <c r="BHS42" s="25"/>
      <c r="BHT42" s="25"/>
      <c r="BHU42" s="25"/>
      <c r="BHV42" s="25"/>
      <c r="BHW42" s="25"/>
      <c r="BHX42" s="25"/>
      <c r="BHY42" s="25"/>
      <c r="BHZ42" s="25"/>
      <c r="BIA42" s="25"/>
      <c r="BIB42" s="25"/>
      <c r="BIC42" s="25"/>
      <c r="BID42" s="25"/>
      <c r="BIE42" s="25"/>
      <c r="BIF42" s="25"/>
      <c r="BIG42" s="25"/>
      <c r="BIH42" s="25"/>
      <c r="BII42" s="25"/>
      <c r="BIJ42" s="25"/>
      <c r="BIK42" s="25"/>
      <c r="BIL42" s="25"/>
      <c r="BIM42" s="25"/>
      <c r="BIN42" s="25"/>
      <c r="BIO42" s="25"/>
      <c r="BIP42" s="25"/>
      <c r="BIQ42" s="25"/>
      <c r="BIR42" s="25"/>
      <c r="BIS42" s="25"/>
      <c r="BIT42" s="25"/>
      <c r="BIU42" s="25"/>
      <c r="BIV42" s="25"/>
      <c r="BIW42" s="25"/>
      <c r="BIX42" s="25"/>
      <c r="BIY42" s="25"/>
      <c r="BIZ42" s="25"/>
      <c r="BJA42" s="25"/>
      <c r="BJB42" s="25"/>
      <c r="BJC42" s="25"/>
      <c r="BJD42" s="25"/>
      <c r="BJE42" s="25"/>
      <c r="BJF42" s="25"/>
      <c r="BJG42" s="25"/>
      <c r="BJH42" s="25"/>
      <c r="BJI42" s="25"/>
      <c r="BJJ42" s="25"/>
      <c r="BJK42" s="25"/>
      <c r="BJL42" s="25"/>
      <c r="BJM42" s="25"/>
      <c r="BJN42" s="25"/>
      <c r="BJO42" s="25"/>
      <c r="BJP42" s="25"/>
      <c r="BJQ42" s="25"/>
      <c r="BJR42" s="25"/>
      <c r="BJS42" s="25"/>
      <c r="BJT42" s="25"/>
      <c r="BJU42" s="25"/>
      <c r="BJV42" s="25"/>
      <c r="BJW42" s="25"/>
      <c r="BJX42" s="25"/>
      <c r="BJY42" s="25"/>
      <c r="BJZ42" s="25"/>
      <c r="BKA42" s="25"/>
      <c r="BKB42" s="25"/>
      <c r="BKC42" s="25"/>
      <c r="BKD42" s="25"/>
      <c r="BKE42" s="25"/>
      <c r="BKF42" s="25"/>
      <c r="BKG42" s="25"/>
      <c r="BKH42" s="25"/>
      <c r="BKI42" s="25"/>
      <c r="BKJ42" s="25"/>
      <c r="BKK42" s="25"/>
      <c r="BKL42" s="25"/>
      <c r="BKM42" s="25"/>
      <c r="BKN42" s="25"/>
      <c r="BKO42" s="25"/>
      <c r="BKP42" s="25"/>
      <c r="BKQ42" s="25"/>
      <c r="BKR42" s="25"/>
      <c r="BKS42" s="25"/>
      <c r="BKT42" s="25"/>
      <c r="BKU42" s="25"/>
      <c r="BKV42" s="25"/>
      <c r="BKW42" s="25"/>
      <c r="BKX42" s="25"/>
      <c r="BKY42" s="25"/>
      <c r="BKZ42" s="25"/>
      <c r="BLA42" s="25"/>
      <c r="BLB42" s="25"/>
      <c r="BLC42" s="25"/>
      <c r="BLD42" s="25"/>
      <c r="BLE42" s="25"/>
      <c r="BLF42" s="25"/>
      <c r="BLG42" s="25"/>
      <c r="BLH42" s="25"/>
      <c r="BLI42" s="25"/>
      <c r="BLJ42" s="25"/>
      <c r="BLK42" s="25"/>
      <c r="BLL42" s="25"/>
      <c r="BLM42" s="25"/>
      <c r="BLN42" s="25"/>
      <c r="BLO42" s="25"/>
      <c r="BLP42" s="25"/>
      <c r="BLQ42" s="25"/>
      <c r="BLR42" s="25"/>
      <c r="BLS42" s="25"/>
      <c r="BLT42" s="25"/>
      <c r="BLU42" s="25"/>
      <c r="BLV42" s="25"/>
      <c r="BLW42" s="25"/>
      <c r="BLX42" s="25"/>
      <c r="BLY42" s="25"/>
      <c r="BLZ42" s="25"/>
      <c r="BMA42" s="25"/>
      <c r="BMB42" s="25"/>
      <c r="BMC42" s="25"/>
      <c r="BMD42" s="25"/>
      <c r="BME42" s="25"/>
      <c r="BMF42" s="25"/>
      <c r="BMG42" s="25"/>
      <c r="BMH42" s="25"/>
      <c r="BMI42" s="25"/>
      <c r="BMJ42" s="25"/>
      <c r="BMK42" s="25"/>
      <c r="BML42" s="25"/>
      <c r="BMM42" s="25"/>
      <c r="BMN42" s="25"/>
      <c r="BMO42" s="25"/>
      <c r="BMP42" s="25"/>
      <c r="BMQ42" s="25"/>
      <c r="BMR42" s="25"/>
      <c r="BMS42" s="25"/>
      <c r="BMT42" s="25"/>
      <c r="BMU42" s="25"/>
      <c r="BMV42" s="25"/>
      <c r="BMW42" s="25"/>
      <c r="BMX42" s="25"/>
      <c r="BMY42" s="25"/>
      <c r="BMZ42" s="25"/>
      <c r="BNA42" s="25"/>
      <c r="BNB42" s="25"/>
      <c r="BNC42" s="25"/>
      <c r="BND42" s="25"/>
      <c r="BNE42" s="25"/>
      <c r="BNF42" s="25"/>
      <c r="BNG42" s="25"/>
      <c r="BNH42" s="25"/>
      <c r="BNI42" s="25"/>
      <c r="BNJ42" s="25"/>
      <c r="BNK42" s="25"/>
      <c r="BNL42" s="25"/>
      <c r="BNM42" s="25"/>
      <c r="BNN42" s="25"/>
      <c r="BNO42" s="25"/>
      <c r="BNP42" s="25"/>
      <c r="BNQ42" s="25"/>
      <c r="BNR42" s="25"/>
      <c r="BNS42" s="25"/>
      <c r="BNT42" s="25"/>
      <c r="BNU42" s="25"/>
      <c r="BNV42" s="25"/>
      <c r="BNW42" s="25"/>
      <c r="BNX42" s="25"/>
      <c r="BNY42" s="25"/>
      <c r="BNZ42" s="25"/>
      <c r="BOA42" s="25"/>
      <c r="BOB42" s="25"/>
      <c r="BOC42" s="25"/>
      <c r="BOD42" s="25"/>
      <c r="BOE42" s="25"/>
      <c r="BOF42" s="25"/>
      <c r="BOG42" s="25"/>
      <c r="BOH42" s="25"/>
      <c r="BOI42" s="25"/>
      <c r="BOJ42" s="25"/>
      <c r="BOK42" s="25"/>
      <c r="BOL42" s="25"/>
      <c r="BOM42" s="25"/>
      <c r="BON42" s="25"/>
      <c r="BOO42" s="25"/>
      <c r="BOP42" s="25"/>
      <c r="BOQ42" s="25"/>
      <c r="BOR42" s="25"/>
      <c r="BOS42" s="25"/>
      <c r="BOT42" s="25"/>
      <c r="BOU42" s="25"/>
      <c r="BOV42" s="25"/>
      <c r="BOW42" s="25"/>
      <c r="BOX42" s="25"/>
      <c r="BOY42" s="25"/>
      <c r="BOZ42" s="25"/>
      <c r="BPA42" s="25"/>
      <c r="BPB42" s="25"/>
      <c r="BPC42" s="25"/>
      <c r="BPD42" s="25"/>
      <c r="BPE42" s="25"/>
      <c r="BPF42" s="25"/>
      <c r="BPG42" s="25"/>
      <c r="BPH42" s="25"/>
      <c r="BPI42" s="25"/>
      <c r="BPJ42" s="25"/>
      <c r="BPK42" s="25"/>
      <c r="BPL42" s="25"/>
      <c r="BPM42" s="25"/>
      <c r="BPN42" s="25"/>
      <c r="BPO42" s="25"/>
      <c r="BPP42" s="25"/>
      <c r="BPQ42" s="25"/>
      <c r="BPR42" s="25"/>
      <c r="BPS42" s="25"/>
      <c r="BPT42" s="25"/>
      <c r="BPU42" s="25"/>
      <c r="BPV42" s="25"/>
      <c r="BPW42" s="25"/>
      <c r="BPX42" s="25"/>
      <c r="BPY42" s="25"/>
      <c r="BPZ42" s="25"/>
      <c r="BQA42" s="25"/>
      <c r="BQB42" s="25"/>
      <c r="BQC42" s="25"/>
      <c r="BQD42" s="25"/>
      <c r="BQE42" s="25"/>
      <c r="BQF42" s="25"/>
      <c r="BQG42" s="25"/>
      <c r="BQH42" s="25"/>
      <c r="BQI42" s="25"/>
      <c r="BQJ42" s="25"/>
      <c r="BQK42" s="25"/>
      <c r="BQL42" s="25"/>
      <c r="BQM42" s="25"/>
      <c r="BQN42" s="25"/>
      <c r="BQO42" s="25"/>
      <c r="BQP42" s="25"/>
      <c r="BQQ42" s="25"/>
      <c r="BQR42" s="25"/>
      <c r="BQS42" s="25"/>
      <c r="BQT42" s="25"/>
      <c r="BQU42" s="25"/>
      <c r="BQV42" s="25"/>
      <c r="BQW42" s="25"/>
      <c r="BQX42" s="25"/>
      <c r="BQY42" s="25"/>
      <c r="BQZ42" s="25"/>
      <c r="BRA42" s="25"/>
      <c r="BRB42" s="25"/>
      <c r="BRC42" s="25"/>
      <c r="BRD42" s="25"/>
      <c r="BRE42" s="25"/>
      <c r="BRF42" s="25"/>
      <c r="BRG42" s="25"/>
      <c r="BRH42" s="25"/>
      <c r="BRI42" s="25"/>
      <c r="BRJ42" s="25"/>
      <c r="BRK42" s="25"/>
      <c r="BRL42" s="25"/>
      <c r="BRM42" s="25"/>
      <c r="BRN42" s="25"/>
      <c r="BRO42" s="25"/>
      <c r="BRP42" s="25"/>
      <c r="BRQ42" s="25"/>
      <c r="BRR42" s="25"/>
      <c r="BRS42" s="25"/>
      <c r="BRT42" s="25"/>
      <c r="BRU42" s="25"/>
      <c r="BRV42" s="25"/>
      <c r="BRW42" s="25"/>
      <c r="BRX42" s="25"/>
      <c r="BRY42" s="25"/>
      <c r="BRZ42" s="25"/>
      <c r="BSA42" s="25"/>
      <c r="BSB42" s="25"/>
      <c r="BSC42" s="25"/>
      <c r="BSD42" s="25"/>
      <c r="BSE42" s="25"/>
      <c r="BSF42" s="25"/>
      <c r="BSG42" s="25"/>
      <c r="BSH42" s="25"/>
      <c r="BSI42" s="25"/>
      <c r="BSJ42" s="25"/>
      <c r="BSK42" s="25"/>
      <c r="BSL42" s="25"/>
      <c r="BSM42" s="25"/>
      <c r="BSN42" s="25"/>
      <c r="BSO42" s="25"/>
      <c r="BSP42" s="25"/>
      <c r="BSQ42" s="25"/>
      <c r="BSR42" s="25"/>
      <c r="BSS42" s="25"/>
      <c r="BST42" s="25"/>
      <c r="BSU42" s="25"/>
      <c r="BSV42" s="25"/>
      <c r="BSW42" s="25"/>
      <c r="BSX42" s="25"/>
      <c r="BSY42" s="25"/>
      <c r="BSZ42" s="25"/>
      <c r="BTA42" s="25"/>
      <c r="BTB42" s="25"/>
      <c r="BTC42" s="25"/>
      <c r="BTD42" s="25"/>
      <c r="BTE42" s="25"/>
      <c r="BTF42" s="25"/>
      <c r="BTG42" s="25"/>
      <c r="BTH42" s="25"/>
      <c r="BTI42" s="25"/>
      <c r="BTJ42" s="25"/>
      <c r="BTK42" s="25"/>
      <c r="BTL42" s="25"/>
      <c r="BTM42" s="25"/>
      <c r="BTN42" s="25"/>
      <c r="BTO42" s="25"/>
      <c r="BTP42" s="25"/>
      <c r="BTQ42" s="25"/>
      <c r="BTR42" s="25"/>
      <c r="BTS42" s="25"/>
      <c r="BTT42" s="25"/>
      <c r="BTU42" s="25"/>
      <c r="BTV42" s="25"/>
      <c r="BTW42" s="25"/>
      <c r="BTX42" s="25"/>
      <c r="BTY42" s="25"/>
      <c r="BTZ42" s="25"/>
      <c r="BUA42" s="25"/>
      <c r="BUB42" s="25"/>
      <c r="BUC42" s="25"/>
      <c r="BUD42" s="25"/>
      <c r="BUE42" s="25"/>
      <c r="BUF42" s="25"/>
      <c r="BUG42" s="25"/>
      <c r="BUH42" s="25"/>
      <c r="BUI42" s="25"/>
      <c r="BUJ42" s="25"/>
      <c r="BUK42" s="25"/>
      <c r="BUL42" s="25"/>
      <c r="BUM42" s="25"/>
      <c r="BUN42" s="25"/>
      <c r="BUO42" s="25"/>
      <c r="BUP42" s="25"/>
      <c r="BUQ42" s="25"/>
      <c r="BUR42" s="25"/>
      <c r="BUS42" s="25"/>
      <c r="BUT42" s="25"/>
      <c r="BUU42" s="25"/>
      <c r="BUV42" s="25"/>
      <c r="BUW42" s="25"/>
      <c r="BUX42" s="25"/>
      <c r="BUY42" s="25"/>
      <c r="BUZ42" s="25"/>
      <c r="BVA42" s="25"/>
      <c r="BVB42" s="25"/>
      <c r="BVC42" s="25"/>
      <c r="BVD42" s="25"/>
      <c r="BVE42" s="25"/>
      <c r="BVF42" s="25"/>
      <c r="BVG42" s="25"/>
      <c r="BVH42" s="25"/>
      <c r="BVI42" s="25"/>
      <c r="BVJ42" s="25"/>
      <c r="BVK42" s="25"/>
      <c r="BVL42" s="25"/>
      <c r="BVM42" s="25"/>
      <c r="BVN42" s="25"/>
      <c r="BVO42" s="25"/>
      <c r="BVP42" s="25"/>
      <c r="BVQ42" s="25"/>
      <c r="BVR42" s="25"/>
      <c r="BVS42" s="25"/>
      <c r="BVT42" s="25"/>
      <c r="BVU42" s="25"/>
      <c r="BVV42" s="25"/>
      <c r="BVW42" s="25"/>
      <c r="BVX42" s="25"/>
      <c r="BVY42" s="25"/>
      <c r="BVZ42" s="25"/>
      <c r="BWA42" s="25"/>
      <c r="BWB42" s="25"/>
      <c r="BWC42" s="25"/>
      <c r="BWD42" s="25"/>
      <c r="BWE42" s="25"/>
      <c r="BWF42" s="25"/>
      <c r="BWG42" s="25"/>
      <c r="BWH42" s="25"/>
      <c r="BWI42" s="25"/>
      <c r="BWJ42" s="25"/>
      <c r="BWK42" s="25"/>
      <c r="BWL42" s="25"/>
      <c r="BWM42" s="25"/>
      <c r="BWN42" s="25"/>
      <c r="BWO42" s="25"/>
      <c r="BWP42" s="25"/>
      <c r="BWQ42" s="25"/>
      <c r="BWR42" s="25"/>
      <c r="BWS42" s="25"/>
      <c r="BWT42" s="25"/>
      <c r="BWU42" s="25"/>
      <c r="BWV42" s="25"/>
      <c r="BWW42" s="25"/>
      <c r="BWX42" s="25"/>
      <c r="BWY42" s="25"/>
      <c r="BWZ42" s="25"/>
      <c r="BXA42" s="25"/>
      <c r="BXB42" s="25"/>
      <c r="BXC42" s="25"/>
      <c r="BXD42" s="25"/>
      <c r="BXE42" s="25"/>
      <c r="BXF42" s="25"/>
      <c r="BXG42" s="25"/>
      <c r="BXH42" s="25"/>
      <c r="BXI42" s="25"/>
      <c r="BXJ42" s="25"/>
      <c r="BXK42" s="25"/>
      <c r="BXL42" s="25"/>
      <c r="BXM42" s="25"/>
      <c r="BXN42" s="25"/>
      <c r="BXO42" s="25"/>
      <c r="BXP42" s="25"/>
      <c r="BXQ42" s="25"/>
      <c r="BXR42" s="25"/>
      <c r="BXS42" s="25"/>
      <c r="BXT42" s="25"/>
      <c r="BXU42" s="25"/>
      <c r="BXV42" s="25"/>
      <c r="BXW42" s="25"/>
      <c r="BXX42" s="25"/>
      <c r="BXY42" s="25"/>
      <c r="BXZ42" s="25"/>
      <c r="BYA42" s="25"/>
      <c r="BYB42" s="25"/>
      <c r="BYC42" s="25"/>
      <c r="BYD42" s="25"/>
      <c r="BYE42" s="25"/>
      <c r="BYF42" s="25"/>
      <c r="BYG42" s="25"/>
      <c r="BYH42" s="25"/>
      <c r="BYI42" s="25"/>
      <c r="BYJ42" s="25"/>
      <c r="BYK42" s="25"/>
      <c r="BYL42" s="25"/>
      <c r="BYM42" s="25"/>
      <c r="BYN42" s="25"/>
      <c r="BYO42" s="25"/>
      <c r="BYP42" s="25"/>
      <c r="BYQ42" s="25"/>
      <c r="BYR42" s="25"/>
      <c r="BYS42" s="25"/>
      <c r="BYT42" s="25"/>
      <c r="BYU42" s="25"/>
      <c r="BYV42" s="25"/>
      <c r="BYW42" s="25"/>
      <c r="BYX42" s="25"/>
      <c r="BYY42" s="25"/>
      <c r="BYZ42" s="25"/>
      <c r="BZA42" s="25"/>
      <c r="BZB42" s="25"/>
      <c r="BZC42" s="25"/>
      <c r="BZD42" s="25"/>
      <c r="BZE42" s="25"/>
      <c r="BZF42" s="25"/>
      <c r="BZG42" s="25"/>
      <c r="BZH42" s="25"/>
      <c r="BZI42" s="25"/>
      <c r="BZJ42" s="25"/>
      <c r="BZK42" s="25"/>
      <c r="BZL42" s="25"/>
      <c r="BZM42" s="25"/>
      <c r="BZN42" s="25"/>
      <c r="BZO42" s="25"/>
      <c r="BZP42" s="25"/>
      <c r="BZQ42" s="25"/>
      <c r="BZR42" s="25"/>
      <c r="BZS42" s="25"/>
      <c r="BZT42" s="25"/>
      <c r="BZU42" s="25"/>
      <c r="BZV42" s="25"/>
      <c r="BZW42" s="25"/>
      <c r="BZX42" s="25"/>
      <c r="BZY42" s="25"/>
      <c r="BZZ42" s="25"/>
      <c r="CAA42" s="25"/>
      <c r="CAB42" s="25"/>
      <c r="CAC42" s="25"/>
      <c r="CAD42" s="25"/>
      <c r="CAE42" s="25"/>
      <c r="CAF42" s="25"/>
      <c r="CAG42" s="25"/>
      <c r="CAH42" s="25"/>
      <c r="CAI42" s="25"/>
      <c r="CAJ42" s="25"/>
      <c r="CAK42" s="25"/>
      <c r="CAL42" s="25"/>
      <c r="CAM42" s="25"/>
      <c r="CAN42" s="25"/>
      <c r="CAO42" s="25"/>
      <c r="CAP42" s="25"/>
      <c r="CAQ42" s="25"/>
      <c r="CAR42" s="25"/>
      <c r="CAS42" s="25"/>
      <c r="CAT42" s="25"/>
      <c r="CAU42" s="25"/>
      <c r="CAV42" s="25"/>
      <c r="CAW42" s="25"/>
      <c r="CAX42" s="25"/>
      <c r="CAY42" s="25"/>
      <c r="CAZ42" s="25"/>
      <c r="CBA42" s="25"/>
      <c r="CBB42" s="25"/>
      <c r="CBC42" s="25"/>
      <c r="CBD42" s="25"/>
      <c r="CBE42" s="25"/>
      <c r="CBF42" s="25"/>
      <c r="CBG42" s="25"/>
      <c r="CBH42" s="25"/>
      <c r="CBI42" s="25"/>
      <c r="CBJ42" s="25"/>
      <c r="CBK42" s="25"/>
      <c r="CBL42" s="25"/>
      <c r="CBM42" s="25"/>
      <c r="CBN42" s="25"/>
      <c r="CBO42" s="25"/>
      <c r="CBP42" s="25"/>
      <c r="CBQ42" s="25"/>
      <c r="CBR42" s="25"/>
      <c r="CBS42" s="25"/>
      <c r="CBT42" s="25"/>
      <c r="CBU42" s="25"/>
      <c r="CBV42" s="25"/>
      <c r="CBW42" s="25"/>
      <c r="CBX42" s="25"/>
      <c r="CBY42" s="25"/>
      <c r="CBZ42" s="25"/>
      <c r="CCA42" s="25"/>
      <c r="CCB42" s="25"/>
      <c r="CCC42" s="25"/>
      <c r="CCD42" s="25"/>
      <c r="CCE42" s="25"/>
      <c r="CCF42" s="25"/>
      <c r="CCG42" s="25"/>
      <c r="CCH42" s="25"/>
      <c r="CCI42" s="25"/>
      <c r="CCJ42" s="25"/>
      <c r="CCK42" s="25"/>
      <c r="CCL42" s="25"/>
      <c r="CCM42" s="25"/>
      <c r="CCN42" s="25"/>
      <c r="CCO42" s="25"/>
      <c r="CCP42" s="25"/>
      <c r="CCQ42" s="25"/>
      <c r="CCR42" s="25"/>
      <c r="CCS42" s="25"/>
      <c r="CCT42" s="25"/>
      <c r="CCU42" s="25"/>
      <c r="CCV42" s="25"/>
      <c r="CCW42" s="25"/>
      <c r="CCX42" s="25"/>
      <c r="CCY42" s="25"/>
      <c r="CCZ42" s="25"/>
      <c r="CDA42" s="25"/>
      <c r="CDB42" s="25"/>
      <c r="CDC42" s="25"/>
      <c r="CDD42" s="25"/>
      <c r="CDE42" s="25"/>
      <c r="CDF42" s="25"/>
      <c r="CDG42" s="25"/>
      <c r="CDH42" s="25"/>
      <c r="CDI42" s="25"/>
      <c r="CDJ42" s="25"/>
      <c r="CDK42" s="25"/>
      <c r="CDL42" s="25"/>
      <c r="CDM42" s="25"/>
      <c r="CDN42" s="25"/>
      <c r="CDO42" s="25"/>
      <c r="CDP42" s="25"/>
      <c r="CDQ42" s="25"/>
      <c r="CDR42" s="25"/>
      <c r="CDS42" s="25"/>
      <c r="CDT42" s="25"/>
      <c r="CDU42" s="25"/>
      <c r="CDV42" s="25"/>
      <c r="CDW42" s="25"/>
      <c r="CDX42" s="25"/>
      <c r="CDY42" s="25"/>
      <c r="CDZ42" s="25"/>
      <c r="CEA42" s="25"/>
      <c r="CEB42" s="25"/>
      <c r="CEC42" s="25"/>
      <c r="CED42" s="25"/>
      <c r="CEE42" s="25"/>
      <c r="CEF42" s="25"/>
      <c r="CEG42" s="25"/>
      <c r="CEH42" s="25"/>
      <c r="CEI42" s="25"/>
      <c r="CEJ42" s="25"/>
      <c r="CEK42" s="25"/>
      <c r="CEL42" s="25"/>
      <c r="CEM42" s="25"/>
      <c r="CEN42" s="25"/>
      <c r="CEO42" s="25"/>
      <c r="CEP42" s="25"/>
      <c r="CEQ42" s="25"/>
      <c r="CER42" s="25"/>
      <c r="CES42" s="25"/>
      <c r="CET42" s="25"/>
      <c r="CEU42" s="25"/>
      <c r="CEV42" s="25"/>
      <c r="CEW42" s="25"/>
      <c r="CEX42" s="25"/>
      <c r="CEY42" s="25"/>
      <c r="CEZ42" s="25"/>
      <c r="CFA42" s="25"/>
      <c r="CFB42" s="25"/>
      <c r="CFC42" s="25"/>
      <c r="CFD42" s="25"/>
      <c r="CFE42" s="25"/>
      <c r="CFF42" s="25"/>
      <c r="CFG42" s="25"/>
      <c r="CFH42" s="25"/>
      <c r="CFI42" s="25"/>
      <c r="CFJ42" s="25"/>
      <c r="CFK42" s="25"/>
      <c r="CFL42" s="25"/>
      <c r="CFM42" s="25"/>
      <c r="CFN42" s="25"/>
      <c r="CFO42" s="25"/>
      <c r="CFP42" s="25"/>
      <c r="CFQ42" s="25"/>
      <c r="CFR42" s="25"/>
      <c r="CFS42" s="25"/>
      <c r="CFT42" s="25"/>
      <c r="CFU42" s="25"/>
      <c r="CFV42" s="25"/>
      <c r="CFW42" s="25"/>
      <c r="CFX42" s="25"/>
      <c r="CFY42" s="25"/>
      <c r="CFZ42" s="25"/>
      <c r="CGA42" s="25"/>
      <c r="CGB42" s="25"/>
      <c r="CGC42" s="25"/>
      <c r="CGD42" s="25"/>
      <c r="CGE42" s="25"/>
      <c r="CGF42" s="25"/>
      <c r="CGG42" s="25"/>
      <c r="CGH42" s="25"/>
      <c r="CGI42" s="25"/>
      <c r="CGJ42" s="25"/>
      <c r="CGK42" s="25"/>
      <c r="CGL42" s="25"/>
      <c r="CGM42" s="25"/>
      <c r="CGN42" s="25"/>
      <c r="CGO42" s="25"/>
      <c r="CGP42" s="25"/>
      <c r="CGQ42" s="25"/>
      <c r="CGR42" s="25"/>
      <c r="CGS42" s="25"/>
      <c r="CGT42" s="25"/>
      <c r="CGU42" s="25"/>
      <c r="CGV42" s="25"/>
      <c r="CGW42" s="25"/>
      <c r="CGX42" s="25"/>
      <c r="CGY42" s="25"/>
      <c r="CGZ42" s="25"/>
      <c r="CHA42" s="25"/>
      <c r="CHB42" s="25"/>
      <c r="CHC42" s="25"/>
      <c r="CHD42" s="25"/>
      <c r="CHE42" s="25"/>
      <c r="CHF42" s="25"/>
      <c r="CHG42" s="25"/>
      <c r="CHH42" s="25"/>
      <c r="CHI42" s="25"/>
      <c r="CHJ42" s="25"/>
      <c r="CHK42" s="25"/>
      <c r="CHL42" s="25"/>
      <c r="CHM42" s="25"/>
      <c r="CHN42" s="25"/>
      <c r="CHO42" s="25"/>
      <c r="CHP42" s="25"/>
      <c r="CHQ42" s="25"/>
      <c r="CHR42" s="25"/>
      <c r="CHS42" s="25"/>
      <c r="CHT42" s="25"/>
      <c r="CHU42" s="25"/>
      <c r="CHV42" s="25"/>
      <c r="CHW42" s="25"/>
      <c r="CHX42" s="25"/>
      <c r="CHY42" s="25"/>
      <c r="CHZ42" s="25"/>
      <c r="CIA42" s="25"/>
      <c r="CIB42" s="25"/>
      <c r="CIC42" s="25"/>
      <c r="CID42" s="25"/>
      <c r="CIE42" s="25"/>
      <c r="CIF42" s="25"/>
      <c r="CIG42" s="25"/>
      <c r="CIH42" s="25"/>
      <c r="CII42" s="25"/>
      <c r="CIJ42" s="25"/>
      <c r="CIK42" s="25"/>
      <c r="CIL42" s="25"/>
      <c r="CIM42" s="25"/>
      <c r="CIN42" s="25"/>
      <c r="CIO42" s="25"/>
      <c r="CIP42" s="25"/>
      <c r="CIQ42" s="25"/>
      <c r="CIR42" s="25"/>
      <c r="CIS42" s="25"/>
      <c r="CIT42" s="25"/>
      <c r="CIU42" s="25"/>
      <c r="CIV42" s="25"/>
      <c r="CIW42" s="25"/>
      <c r="CIX42" s="25"/>
      <c r="CIY42" s="25"/>
      <c r="CIZ42" s="25"/>
      <c r="CJA42" s="25"/>
      <c r="CJB42" s="25"/>
      <c r="CJC42" s="25"/>
      <c r="CJD42" s="25"/>
      <c r="CJE42" s="25"/>
      <c r="CJF42" s="25"/>
      <c r="CJG42" s="25"/>
      <c r="CJH42" s="25"/>
      <c r="CJI42" s="25"/>
      <c r="CJJ42" s="25"/>
      <c r="CJK42" s="25"/>
      <c r="CJL42" s="25"/>
      <c r="CJM42" s="25"/>
      <c r="CJN42" s="25"/>
      <c r="CJO42" s="25"/>
      <c r="CJP42" s="25"/>
      <c r="CJQ42" s="25"/>
      <c r="CJR42" s="25"/>
      <c r="CJS42" s="25"/>
      <c r="CJT42" s="25"/>
      <c r="CJU42" s="25"/>
      <c r="CJV42" s="25"/>
      <c r="CJW42" s="25"/>
      <c r="CJX42" s="25"/>
      <c r="CJY42" s="25"/>
      <c r="CJZ42" s="25"/>
      <c r="CKA42" s="25"/>
      <c r="CKB42" s="25"/>
      <c r="CKC42" s="25"/>
      <c r="CKD42" s="25"/>
      <c r="CKE42" s="25"/>
      <c r="CKF42" s="25"/>
      <c r="CKG42" s="25"/>
      <c r="CKH42" s="25"/>
      <c r="CKI42" s="25"/>
      <c r="CKJ42" s="25"/>
      <c r="CKK42" s="25"/>
      <c r="CKL42" s="25"/>
      <c r="CKM42" s="25"/>
      <c r="CKN42" s="25"/>
      <c r="CKO42" s="25"/>
      <c r="CKP42" s="25"/>
      <c r="CKQ42" s="25"/>
      <c r="CKR42" s="25"/>
      <c r="CKS42" s="25"/>
      <c r="CKT42" s="25"/>
      <c r="CKU42" s="25"/>
      <c r="CKV42" s="25"/>
      <c r="CKW42" s="25"/>
      <c r="CKX42" s="25"/>
      <c r="CKY42" s="25"/>
      <c r="CKZ42" s="25"/>
      <c r="CLA42" s="25"/>
      <c r="CLB42" s="25"/>
      <c r="CLC42" s="25"/>
      <c r="CLD42" s="25"/>
      <c r="CLE42" s="25"/>
      <c r="CLF42" s="25"/>
      <c r="CLG42" s="25"/>
      <c r="CLH42" s="25"/>
      <c r="CLI42" s="25"/>
      <c r="CLJ42" s="25"/>
      <c r="CLK42" s="25"/>
      <c r="CLL42" s="25"/>
      <c r="CLM42" s="25"/>
      <c r="CLN42" s="25"/>
      <c r="CLO42" s="25"/>
      <c r="CLP42" s="25"/>
      <c r="CLQ42" s="25"/>
      <c r="CLR42" s="25"/>
      <c r="CLS42" s="25"/>
      <c r="CLT42" s="25"/>
      <c r="CLU42" s="25"/>
      <c r="CLV42" s="25"/>
      <c r="CLW42" s="25"/>
      <c r="CLX42" s="25"/>
      <c r="CLY42" s="25"/>
      <c r="CLZ42" s="25"/>
      <c r="CMA42" s="25"/>
      <c r="CMB42" s="25"/>
      <c r="CMC42" s="25"/>
      <c r="CMD42" s="25"/>
      <c r="CME42" s="25"/>
      <c r="CMF42" s="25"/>
      <c r="CMG42" s="25"/>
      <c r="CMH42" s="25"/>
      <c r="CMI42" s="25"/>
      <c r="CMJ42" s="25"/>
      <c r="CMK42" s="25"/>
      <c r="CML42" s="25"/>
      <c r="CMM42" s="25"/>
      <c r="CMN42" s="25"/>
      <c r="CMO42" s="25"/>
      <c r="CMP42" s="25"/>
      <c r="CMQ42" s="25"/>
      <c r="CMR42" s="25"/>
      <c r="CMS42" s="25"/>
      <c r="CMT42" s="25"/>
      <c r="CMU42" s="25"/>
      <c r="CMV42" s="25"/>
      <c r="CMW42" s="25"/>
      <c r="CMX42" s="25"/>
      <c r="CMY42" s="25"/>
      <c r="CMZ42" s="25"/>
      <c r="CNA42" s="25"/>
      <c r="CNB42" s="25"/>
      <c r="CNC42" s="25"/>
      <c r="CND42" s="25"/>
      <c r="CNE42" s="25"/>
      <c r="CNF42" s="25"/>
      <c r="CNG42" s="25"/>
      <c r="CNH42" s="25"/>
      <c r="CNI42" s="25"/>
      <c r="CNJ42" s="25"/>
      <c r="CNK42" s="25"/>
      <c r="CNL42" s="25"/>
      <c r="CNM42" s="25"/>
      <c r="CNN42" s="25"/>
      <c r="CNO42" s="25"/>
      <c r="CNP42" s="25"/>
      <c r="CNQ42" s="25"/>
      <c r="CNR42" s="25"/>
      <c r="CNS42" s="25"/>
      <c r="CNT42" s="25"/>
      <c r="CNU42" s="25"/>
      <c r="CNV42" s="25"/>
      <c r="CNW42" s="25"/>
      <c r="CNX42" s="25"/>
      <c r="CNY42" s="25"/>
      <c r="CNZ42" s="25"/>
      <c r="COA42" s="25"/>
      <c r="COB42" s="25"/>
      <c r="COC42" s="25"/>
      <c r="COD42" s="25"/>
      <c r="COE42" s="25"/>
      <c r="COF42" s="25"/>
      <c r="COG42" s="25"/>
      <c r="COH42" s="25"/>
      <c r="COI42" s="25"/>
      <c r="COJ42" s="25"/>
      <c r="COK42" s="25"/>
      <c r="COL42" s="25"/>
      <c r="COM42" s="25"/>
      <c r="CON42" s="25"/>
      <c r="COO42" s="25"/>
      <c r="COP42" s="25"/>
      <c r="COQ42" s="25"/>
      <c r="COR42" s="25"/>
      <c r="COS42" s="25"/>
      <c r="COT42" s="25"/>
      <c r="COU42" s="25"/>
      <c r="COV42" s="25"/>
      <c r="COW42" s="25"/>
      <c r="COX42" s="25"/>
      <c r="COY42" s="25"/>
      <c r="COZ42" s="25"/>
      <c r="CPA42" s="25"/>
      <c r="CPB42" s="25"/>
      <c r="CPC42" s="25"/>
      <c r="CPD42" s="25"/>
      <c r="CPE42" s="25"/>
      <c r="CPF42" s="25"/>
      <c r="CPG42" s="25"/>
      <c r="CPH42" s="25"/>
      <c r="CPI42" s="25"/>
      <c r="CPJ42" s="25"/>
      <c r="CPK42" s="25"/>
      <c r="CPL42" s="25"/>
      <c r="CPM42" s="25"/>
      <c r="CPN42" s="25"/>
      <c r="CPO42" s="25"/>
      <c r="CPP42" s="25"/>
      <c r="CPQ42" s="25"/>
      <c r="CPR42" s="25"/>
      <c r="CPS42" s="25"/>
      <c r="CPT42" s="25"/>
      <c r="CPU42" s="25"/>
      <c r="CPV42" s="25"/>
      <c r="CPW42" s="25"/>
      <c r="CPX42" s="25"/>
      <c r="CPY42" s="25"/>
      <c r="CPZ42" s="25"/>
      <c r="CQA42" s="25"/>
      <c r="CQB42" s="25"/>
      <c r="CQC42" s="25"/>
      <c r="CQD42" s="25"/>
      <c r="CQE42" s="25"/>
      <c r="CQF42" s="25"/>
      <c r="CQG42" s="25"/>
      <c r="CQH42" s="25"/>
      <c r="CQI42" s="25"/>
      <c r="CQJ42" s="25"/>
      <c r="CQK42" s="25"/>
      <c r="CQL42" s="25"/>
      <c r="CQM42" s="25"/>
      <c r="CQN42" s="25"/>
      <c r="CQO42" s="25"/>
      <c r="CQP42" s="25"/>
      <c r="CQQ42" s="25"/>
      <c r="CQR42" s="25"/>
      <c r="CQS42" s="25"/>
      <c r="CQT42" s="25"/>
      <c r="CQU42" s="25"/>
      <c r="CQV42" s="25"/>
      <c r="CQW42" s="25"/>
      <c r="CQX42" s="25"/>
      <c r="CQY42" s="25"/>
      <c r="CQZ42" s="25"/>
      <c r="CRA42" s="25"/>
      <c r="CRB42" s="25"/>
      <c r="CRC42" s="25"/>
      <c r="CRD42" s="25"/>
      <c r="CRE42" s="25"/>
      <c r="CRF42" s="25"/>
      <c r="CRG42" s="25"/>
      <c r="CRH42" s="25"/>
      <c r="CRI42" s="25"/>
      <c r="CRJ42" s="25"/>
      <c r="CRK42" s="25"/>
      <c r="CRL42" s="25"/>
      <c r="CRM42" s="25"/>
      <c r="CRN42" s="25"/>
      <c r="CRO42" s="25"/>
      <c r="CRP42" s="25"/>
      <c r="CRQ42" s="25"/>
      <c r="CRR42" s="25"/>
      <c r="CRS42" s="25"/>
      <c r="CRT42" s="25"/>
      <c r="CRU42" s="25"/>
      <c r="CRV42" s="25"/>
      <c r="CRW42" s="25"/>
      <c r="CRX42" s="25"/>
      <c r="CRY42" s="25"/>
      <c r="CRZ42" s="25"/>
      <c r="CSA42" s="25"/>
      <c r="CSB42" s="25"/>
      <c r="CSC42" s="25"/>
      <c r="CSD42" s="25"/>
      <c r="CSE42" s="25"/>
      <c r="CSF42" s="25"/>
      <c r="CSG42" s="25"/>
      <c r="CSH42" s="25"/>
      <c r="CSI42" s="25"/>
      <c r="CSJ42" s="25"/>
      <c r="CSK42" s="25"/>
      <c r="CSL42" s="25"/>
      <c r="CSM42" s="25"/>
      <c r="CSN42" s="25"/>
      <c r="CSO42" s="25"/>
      <c r="CSP42" s="25"/>
      <c r="CSQ42" s="25"/>
      <c r="CSR42" s="25"/>
      <c r="CSS42" s="25"/>
      <c r="CST42" s="25"/>
      <c r="CSU42" s="25"/>
      <c r="CSV42" s="25"/>
      <c r="CSW42" s="25"/>
      <c r="CSX42" s="25"/>
      <c r="CSY42" s="25"/>
      <c r="CSZ42" s="25"/>
      <c r="CTA42" s="25"/>
      <c r="CTB42" s="25"/>
      <c r="CTC42" s="25"/>
      <c r="CTD42" s="25"/>
      <c r="CTE42" s="25"/>
      <c r="CTF42" s="25"/>
      <c r="CTG42" s="25"/>
      <c r="CTH42" s="25"/>
      <c r="CTI42" s="25"/>
      <c r="CTJ42" s="25"/>
      <c r="CTK42" s="25"/>
      <c r="CTL42" s="25"/>
      <c r="CTM42" s="25"/>
      <c r="CTN42" s="25"/>
      <c r="CTO42" s="25"/>
      <c r="CTP42" s="25"/>
      <c r="CTQ42" s="25"/>
      <c r="CTR42" s="25"/>
      <c r="CTS42" s="25"/>
      <c r="CTT42" s="25"/>
      <c r="CTU42" s="25"/>
      <c r="CTV42" s="25"/>
      <c r="CTW42" s="25"/>
      <c r="CTX42" s="25"/>
      <c r="CTY42" s="25"/>
      <c r="CTZ42" s="25"/>
      <c r="CUA42" s="25"/>
      <c r="CUB42" s="25"/>
      <c r="CUC42" s="25"/>
      <c r="CUD42" s="25"/>
      <c r="CUE42" s="25"/>
      <c r="CUF42" s="25"/>
      <c r="CUG42" s="25"/>
      <c r="CUH42" s="25"/>
      <c r="CUI42" s="25"/>
      <c r="CUJ42" s="25"/>
      <c r="CUK42" s="25"/>
      <c r="CUL42" s="25"/>
      <c r="CUM42" s="25"/>
      <c r="CUN42" s="25"/>
      <c r="CUO42" s="25"/>
      <c r="CUP42" s="25"/>
      <c r="CUQ42" s="25"/>
      <c r="CUR42" s="25"/>
      <c r="CUS42" s="25"/>
      <c r="CUT42" s="25"/>
      <c r="CUU42" s="25"/>
      <c r="CUV42" s="25"/>
      <c r="CUW42" s="25"/>
      <c r="CUX42" s="25"/>
      <c r="CUY42" s="25"/>
      <c r="CUZ42" s="25"/>
      <c r="CVA42" s="25"/>
      <c r="CVB42" s="25"/>
      <c r="CVC42" s="25"/>
      <c r="CVD42" s="25"/>
      <c r="CVE42" s="25"/>
      <c r="CVF42" s="25"/>
      <c r="CVG42" s="25"/>
      <c r="CVH42" s="25"/>
      <c r="CVI42" s="25"/>
      <c r="CVJ42" s="25"/>
      <c r="CVK42" s="25"/>
      <c r="CVL42" s="25"/>
      <c r="CVM42" s="25"/>
      <c r="CVN42" s="25"/>
      <c r="CVO42" s="25"/>
      <c r="CVP42" s="25"/>
      <c r="CVQ42" s="25"/>
      <c r="CVR42" s="25"/>
      <c r="CVS42" s="25"/>
      <c r="CVT42" s="25"/>
      <c r="CVU42" s="25"/>
      <c r="CVV42" s="25"/>
      <c r="CVW42" s="25"/>
      <c r="CVX42" s="25"/>
      <c r="CVY42" s="25"/>
      <c r="CVZ42" s="25"/>
      <c r="CWA42" s="25"/>
      <c r="CWB42" s="25"/>
      <c r="CWC42" s="25"/>
      <c r="CWD42" s="25"/>
      <c r="CWE42" s="25"/>
      <c r="CWF42" s="25"/>
      <c r="CWG42" s="25"/>
      <c r="CWH42" s="25"/>
      <c r="CWI42" s="25"/>
      <c r="CWJ42" s="25"/>
      <c r="CWK42" s="25"/>
      <c r="CWL42" s="25"/>
      <c r="CWM42" s="25"/>
      <c r="CWN42" s="25"/>
      <c r="CWO42" s="25"/>
      <c r="CWP42" s="25"/>
      <c r="CWQ42" s="25"/>
      <c r="CWR42" s="25"/>
      <c r="CWS42" s="25"/>
      <c r="CWT42" s="25"/>
      <c r="CWU42" s="25"/>
      <c r="CWV42" s="25"/>
      <c r="CWW42" s="25"/>
      <c r="CWX42" s="25"/>
      <c r="CWY42" s="25"/>
      <c r="CWZ42" s="25"/>
      <c r="CXA42" s="25"/>
      <c r="CXB42" s="25"/>
      <c r="CXC42" s="25"/>
      <c r="CXD42" s="25"/>
      <c r="CXE42" s="25"/>
      <c r="CXF42" s="25"/>
      <c r="CXG42" s="25"/>
      <c r="CXH42" s="25"/>
      <c r="CXI42" s="25"/>
      <c r="CXJ42" s="25"/>
      <c r="CXK42" s="25"/>
      <c r="CXL42" s="25"/>
      <c r="CXM42" s="25"/>
      <c r="CXN42" s="25"/>
      <c r="CXO42" s="25"/>
      <c r="CXP42" s="25"/>
      <c r="CXQ42" s="25"/>
      <c r="CXR42" s="25"/>
      <c r="CXS42" s="25"/>
      <c r="CXT42" s="25"/>
      <c r="CXU42" s="25"/>
      <c r="CXV42" s="25"/>
      <c r="CXW42" s="25"/>
      <c r="CXX42" s="25"/>
      <c r="CXY42" s="25"/>
      <c r="CXZ42" s="25"/>
      <c r="CYA42" s="25"/>
      <c r="CYB42" s="25"/>
      <c r="CYC42" s="25"/>
      <c r="CYD42" s="25"/>
      <c r="CYE42" s="25"/>
      <c r="CYF42" s="25"/>
      <c r="CYG42" s="25"/>
      <c r="CYH42" s="25"/>
      <c r="CYI42" s="25"/>
      <c r="CYJ42" s="25"/>
      <c r="CYK42" s="25"/>
      <c r="CYL42" s="25"/>
      <c r="CYM42" s="25"/>
      <c r="CYN42" s="25"/>
      <c r="CYO42" s="25"/>
      <c r="CYP42" s="25"/>
      <c r="CYQ42" s="25"/>
      <c r="CYR42" s="25"/>
      <c r="CYS42" s="25"/>
      <c r="CYT42" s="25"/>
      <c r="CYU42" s="25"/>
      <c r="CYV42" s="25"/>
      <c r="CYW42" s="25"/>
      <c r="CYX42" s="25"/>
      <c r="CYY42" s="25"/>
      <c r="CYZ42" s="25"/>
      <c r="CZA42" s="25"/>
      <c r="CZB42" s="25"/>
      <c r="CZC42" s="25"/>
      <c r="CZD42" s="25"/>
      <c r="CZE42" s="25"/>
      <c r="CZF42" s="25"/>
      <c r="CZG42" s="25"/>
      <c r="CZH42" s="25"/>
      <c r="CZI42" s="25"/>
      <c r="CZJ42" s="25"/>
      <c r="CZK42" s="25"/>
      <c r="CZL42" s="25"/>
      <c r="CZM42" s="25"/>
      <c r="CZN42" s="25"/>
      <c r="CZO42" s="25"/>
      <c r="CZP42" s="25"/>
      <c r="CZQ42" s="25"/>
      <c r="CZR42" s="25"/>
      <c r="CZS42" s="25"/>
      <c r="CZT42" s="25"/>
      <c r="CZU42" s="25"/>
      <c r="CZV42" s="25"/>
      <c r="CZW42" s="25"/>
      <c r="CZX42" s="25"/>
      <c r="CZY42" s="25"/>
      <c r="CZZ42" s="25"/>
      <c r="DAA42" s="25"/>
      <c r="DAB42" s="25"/>
      <c r="DAC42" s="25"/>
      <c r="DAD42" s="25"/>
      <c r="DAE42" s="25"/>
      <c r="DAF42" s="25"/>
      <c r="DAG42" s="25"/>
      <c r="DAH42" s="25"/>
      <c r="DAI42" s="25"/>
      <c r="DAJ42" s="25"/>
      <c r="DAK42" s="25"/>
      <c r="DAL42" s="25"/>
      <c r="DAM42" s="25"/>
      <c r="DAN42" s="25"/>
      <c r="DAO42" s="25"/>
      <c r="DAP42" s="25"/>
      <c r="DAQ42" s="25"/>
      <c r="DAR42" s="25"/>
      <c r="DAS42" s="25"/>
      <c r="DAT42" s="25"/>
      <c r="DAU42" s="25"/>
      <c r="DAV42" s="25"/>
      <c r="DAW42" s="25"/>
      <c r="DAX42" s="25"/>
      <c r="DAY42" s="25"/>
      <c r="DAZ42" s="25"/>
      <c r="DBA42" s="25"/>
      <c r="DBB42" s="25"/>
      <c r="DBC42" s="25"/>
      <c r="DBD42" s="25"/>
      <c r="DBE42" s="25"/>
      <c r="DBF42" s="25"/>
      <c r="DBG42" s="25"/>
      <c r="DBH42" s="25"/>
      <c r="DBI42" s="25"/>
      <c r="DBJ42" s="25"/>
      <c r="DBK42" s="25"/>
      <c r="DBL42" s="25"/>
      <c r="DBM42" s="25"/>
      <c r="DBN42" s="25"/>
      <c r="DBO42" s="25"/>
      <c r="DBP42" s="25"/>
      <c r="DBQ42" s="25"/>
      <c r="DBR42" s="25"/>
      <c r="DBS42" s="25"/>
      <c r="DBT42" s="25"/>
      <c r="DBU42" s="25"/>
      <c r="DBV42" s="25"/>
      <c r="DBW42" s="25"/>
      <c r="DBX42" s="25"/>
      <c r="DBY42" s="25"/>
      <c r="DBZ42" s="25"/>
      <c r="DCA42" s="25"/>
      <c r="DCB42" s="25"/>
      <c r="DCC42" s="25"/>
      <c r="DCD42" s="25"/>
      <c r="DCE42" s="25"/>
      <c r="DCF42" s="25"/>
      <c r="DCG42" s="25"/>
      <c r="DCH42" s="25"/>
      <c r="DCI42" s="25"/>
      <c r="DCJ42" s="25"/>
      <c r="DCK42" s="25"/>
      <c r="DCL42" s="25"/>
      <c r="DCM42" s="25"/>
      <c r="DCN42" s="25"/>
      <c r="DCO42" s="25"/>
      <c r="DCP42" s="25"/>
      <c r="DCQ42" s="25"/>
      <c r="DCR42" s="25"/>
      <c r="DCS42" s="25"/>
      <c r="DCT42" s="25"/>
      <c r="DCU42" s="25"/>
      <c r="DCV42" s="25"/>
      <c r="DCW42" s="25"/>
      <c r="DCX42" s="25"/>
      <c r="DCY42" s="25"/>
      <c r="DCZ42" s="25"/>
      <c r="DDA42" s="25"/>
      <c r="DDB42" s="25"/>
      <c r="DDC42" s="25"/>
      <c r="DDD42" s="25"/>
      <c r="DDE42" s="25"/>
      <c r="DDF42" s="25"/>
      <c r="DDG42" s="25"/>
      <c r="DDH42" s="25"/>
      <c r="DDI42" s="25"/>
      <c r="DDJ42" s="25"/>
      <c r="DDK42" s="25"/>
      <c r="DDL42" s="25"/>
      <c r="DDM42" s="25"/>
      <c r="DDN42" s="25"/>
      <c r="DDO42" s="25"/>
      <c r="DDP42" s="25"/>
      <c r="DDQ42" s="25"/>
      <c r="DDR42" s="25"/>
      <c r="DDS42" s="25"/>
      <c r="DDT42" s="25"/>
      <c r="DDU42" s="25"/>
      <c r="DDV42" s="25"/>
      <c r="DDW42" s="25"/>
      <c r="DDX42" s="25"/>
      <c r="DDY42" s="25"/>
      <c r="DDZ42" s="25"/>
      <c r="DEA42" s="25"/>
      <c r="DEB42" s="25"/>
      <c r="DEC42" s="25"/>
      <c r="DED42" s="25"/>
      <c r="DEE42" s="25"/>
      <c r="DEF42" s="25"/>
      <c r="DEG42" s="25"/>
      <c r="DEH42" s="25"/>
      <c r="DEI42" s="25"/>
      <c r="DEJ42" s="25"/>
      <c r="DEK42" s="25"/>
      <c r="DEL42" s="25"/>
      <c r="DEM42" s="25"/>
      <c r="DEN42" s="25"/>
      <c r="DEO42" s="25"/>
      <c r="DEP42" s="25"/>
      <c r="DEQ42" s="25"/>
      <c r="DER42" s="25"/>
      <c r="DES42" s="25"/>
      <c r="DET42" s="25"/>
      <c r="DEU42" s="25"/>
      <c r="DEV42" s="25"/>
      <c r="DEW42" s="25"/>
      <c r="DEX42" s="25"/>
      <c r="DEY42" s="25"/>
      <c r="DEZ42" s="25"/>
      <c r="DFA42" s="25"/>
      <c r="DFB42" s="25"/>
      <c r="DFC42" s="25"/>
      <c r="DFD42" s="25"/>
      <c r="DFE42" s="25"/>
      <c r="DFF42" s="25"/>
      <c r="DFG42" s="25"/>
      <c r="DFH42" s="25"/>
      <c r="DFI42" s="25"/>
      <c r="DFJ42" s="25"/>
      <c r="DFK42" s="25"/>
      <c r="DFL42" s="25"/>
      <c r="DFM42" s="25"/>
      <c r="DFN42" s="25"/>
      <c r="DFO42" s="25"/>
      <c r="DFP42" s="25"/>
      <c r="DFQ42" s="25"/>
      <c r="DFR42" s="25"/>
      <c r="DFS42" s="25"/>
      <c r="DFT42" s="25"/>
      <c r="DFU42" s="25"/>
      <c r="DFV42" s="25"/>
      <c r="DFW42" s="25"/>
      <c r="DFX42" s="25"/>
      <c r="DFY42" s="25"/>
      <c r="DFZ42" s="25"/>
      <c r="DGA42" s="25"/>
      <c r="DGB42" s="25"/>
      <c r="DGC42" s="25"/>
      <c r="DGD42" s="25"/>
      <c r="DGE42" s="25"/>
      <c r="DGF42" s="25"/>
      <c r="DGG42" s="25"/>
      <c r="DGH42" s="25"/>
      <c r="DGI42" s="25"/>
      <c r="DGJ42" s="25"/>
      <c r="DGK42" s="25"/>
      <c r="DGL42" s="25"/>
      <c r="DGM42" s="25"/>
      <c r="DGN42" s="25"/>
      <c r="DGO42" s="25"/>
      <c r="DGP42" s="25"/>
      <c r="DGQ42" s="25"/>
      <c r="DGR42" s="25"/>
      <c r="DGS42" s="25"/>
      <c r="DGT42" s="25"/>
      <c r="DGU42" s="25"/>
      <c r="DGV42" s="25"/>
      <c r="DGW42" s="25"/>
      <c r="DGX42" s="25"/>
      <c r="DGY42" s="25"/>
      <c r="DGZ42" s="25"/>
      <c r="DHA42" s="25"/>
      <c r="DHB42" s="25"/>
      <c r="DHC42" s="25"/>
      <c r="DHD42" s="25"/>
      <c r="DHE42" s="25"/>
      <c r="DHF42" s="25"/>
      <c r="DHG42" s="25"/>
      <c r="DHH42" s="25"/>
      <c r="DHI42" s="25"/>
      <c r="DHJ42" s="25"/>
      <c r="DHK42" s="25"/>
      <c r="DHL42" s="25"/>
      <c r="DHM42" s="25"/>
      <c r="DHN42" s="25"/>
      <c r="DHO42" s="25"/>
      <c r="DHP42" s="25"/>
      <c r="DHQ42" s="25"/>
      <c r="DHR42" s="25"/>
      <c r="DHS42" s="25"/>
      <c r="DHT42" s="25"/>
      <c r="DHU42" s="25"/>
      <c r="DHV42" s="25"/>
      <c r="DHW42" s="25"/>
      <c r="DHX42" s="25"/>
      <c r="DHY42" s="25"/>
      <c r="DHZ42" s="25"/>
      <c r="DIA42" s="25"/>
      <c r="DIB42" s="25"/>
      <c r="DIC42" s="25"/>
      <c r="DID42" s="25"/>
      <c r="DIE42" s="25"/>
      <c r="DIF42" s="25"/>
      <c r="DIG42" s="25"/>
      <c r="DIH42" s="25"/>
      <c r="DII42" s="25"/>
      <c r="DIJ42" s="25"/>
      <c r="DIK42" s="25"/>
      <c r="DIL42" s="25"/>
      <c r="DIM42" s="25"/>
      <c r="DIN42" s="25"/>
      <c r="DIO42" s="25"/>
      <c r="DIP42" s="25"/>
      <c r="DIQ42" s="25"/>
      <c r="DIR42" s="25"/>
      <c r="DIS42" s="25"/>
      <c r="DIT42" s="25"/>
      <c r="DIU42" s="25"/>
      <c r="DIV42" s="25"/>
      <c r="DIW42" s="25"/>
      <c r="DIX42" s="25"/>
      <c r="DIY42" s="25"/>
      <c r="DIZ42" s="25"/>
      <c r="DJA42" s="25"/>
      <c r="DJB42" s="25"/>
      <c r="DJC42" s="25"/>
      <c r="DJD42" s="25"/>
      <c r="DJE42" s="25"/>
      <c r="DJF42" s="25"/>
      <c r="DJG42" s="25"/>
      <c r="DJH42" s="25"/>
      <c r="DJI42" s="25"/>
      <c r="DJJ42" s="25"/>
      <c r="DJK42" s="25"/>
      <c r="DJL42" s="25"/>
      <c r="DJM42" s="25"/>
      <c r="DJN42" s="25"/>
      <c r="DJO42" s="25"/>
      <c r="DJP42" s="25"/>
      <c r="DJQ42" s="25"/>
      <c r="DJR42" s="25"/>
      <c r="DJS42" s="25"/>
      <c r="DJT42" s="25"/>
      <c r="DJU42" s="25"/>
      <c r="DJV42" s="25"/>
      <c r="DJW42" s="25"/>
      <c r="DJX42" s="25"/>
      <c r="DJY42" s="25"/>
      <c r="DJZ42" s="25"/>
      <c r="DKA42" s="25"/>
      <c r="DKB42" s="25"/>
      <c r="DKC42" s="25"/>
      <c r="DKD42" s="25"/>
      <c r="DKE42" s="25"/>
      <c r="DKF42" s="25"/>
      <c r="DKG42" s="25"/>
      <c r="DKH42" s="25"/>
      <c r="DKI42" s="25"/>
      <c r="DKJ42" s="25"/>
      <c r="DKK42" s="25"/>
      <c r="DKL42" s="25"/>
      <c r="DKM42" s="25"/>
      <c r="DKN42" s="25"/>
      <c r="DKO42" s="25"/>
      <c r="DKP42" s="25"/>
      <c r="DKQ42" s="25"/>
      <c r="DKR42" s="25"/>
      <c r="DKS42" s="25"/>
      <c r="DKT42" s="25"/>
      <c r="DKU42" s="25"/>
      <c r="DKV42" s="25"/>
      <c r="DKW42" s="25"/>
      <c r="DKX42" s="25"/>
      <c r="DKY42" s="25"/>
      <c r="DKZ42" s="25"/>
      <c r="DLA42" s="25"/>
      <c r="DLB42" s="25"/>
      <c r="DLC42" s="25"/>
      <c r="DLD42" s="25"/>
      <c r="DLE42" s="25"/>
      <c r="DLF42" s="25"/>
      <c r="DLG42" s="25"/>
      <c r="DLH42" s="25"/>
      <c r="DLI42" s="25"/>
      <c r="DLJ42" s="25"/>
      <c r="DLK42" s="25"/>
      <c r="DLL42" s="25"/>
      <c r="DLM42" s="25"/>
      <c r="DLN42" s="25"/>
      <c r="DLO42" s="25"/>
      <c r="DLP42" s="25"/>
      <c r="DLQ42" s="25"/>
      <c r="DLR42" s="25"/>
      <c r="DLS42" s="25"/>
      <c r="DLT42" s="25"/>
      <c r="DLU42" s="25"/>
      <c r="DLV42" s="25"/>
      <c r="DLW42" s="25"/>
      <c r="DLX42" s="25"/>
      <c r="DLY42" s="25"/>
      <c r="DLZ42" s="25"/>
      <c r="DMA42" s="25"/>
      <c r="DMB42" s="25"/>
      <c r="DMC42" s="25"/>
      <c r="DMD42" s="25"/>
      <c r="DME42" s="25"/>
      <c r="DMF42" s="25"/>
      <c r="DMG42" s="25"/>
      <c r="DMH42" s="25"/>
      <c r="DMI42" s="25"/>
      <c r="DMJ42" s="25"/>
      <c r="DMK42" s="25"/>
      <c r="DML42" s="25"/>
      <c r="DMM42" s="25"/>
      <c r="DMN42" s="25"/>
      <c r="DMO42" s="25"/>
      <c r="DMP42" s="25"/>
      <c r="DMQ42" s="25"/>
      <c r="DMR42" s="25"/>
      <c r="DMS42" s="25"/>
      <c r="DMT42" s="25"/>
      <c r="DMU42" s="25"/>
      <c r="DMV42" s="25"/>
      <c r="DMW42" s="25"/>
      <c r="DMX42" s="25"/>
      <c r="DMY42" s="25"/>
      <c r="DMZ42" s="25"/>
      <c r="DNA42" s="25"/>
      <c r="DNB42" s="25"/>
      <c r="DNC42" s="25"/>
      <c r="DND42" s="25"/>
      <c r="DNE42" s="25"/>
      <c r="DNF42" s="25"/>
      <c r="DNG42" s="25"/>
      <c r="DNH42" s="25"/>
      <c r="DNI42" s="25"/>
      <c r="DNJ42" s="25"/>
      <c r="DNK42" s="25"/>
      <c r="DNL42" s="25"/>
      <c r="DNM42" s="25"/>
      <c r="DNN42" s="25"/>
      <c r="DNO42" s="25"/>
      <c r="DNP42" s="25"/>
      <c r="DNQ42" s="25"/>
      <c r="DNR42" s="25"/>
      <c r="DNS42" s="25"/>
      <c r="DNT42" s="25"/>
      <c r="DNU42" s="25"/>
      <c r="DNV42" s="25"/>
      <c r="DNW42" s="25"/>
      <c r="DNX42" s="25"/>
      <c r="DNY42" s="25"/>
      <c r="DNZ42" s="25"/>
      <c r="DOA42" s="25"/>
      <c r="DOB42" s="25"/>
      <c r="DOC42" s="25"/>
      <c r="DOD42" s="25"/>
      <c r="DOE42" s="25"/>
      <c r="DOF42" s="25"/>
      <c r="DOG42" s="25"/>
      <c r="DOH42" s="25"/>
      <c r="DOI42" s="25"/>
      <c r="DOJ42" s="25"/>
      <c r="DOK42" s="25"/>
      <c r="DOL42" s="25"/>
      <c r="DOM42" s="25"/>
      <c r="DON42" s="25"/>
      <c r="DOO42" s="25"/>
      <c r="DOP42" s="25"/>
      <c r="DOQ42" s="25"/>
      <c r="DOR42" s="25"/>
      <c r="DOS42" s="25"/>
      <c r="DOT42" s="25"/>
      <c r="DOU42" s="25"/>
      <c r="DOV42" s="25"/>
      <c r="DOW42" s="25"/>
      <c r="DOX42" s="25"/>
      <c r="DOY42" s="25"/>
      <c r="DOZ42" s="25"/>
      <c r="DPA42" s="25"/>
      <c r="DPB42" s="25"/>
      <c r="DPC42" s="25"/>
      <c r="DPD42" s="25"/>
      <c r="DPE42" s="25"/>
      <c r="DPF42" s="25"/>
      <c r="DPG42" s="25"/>
      <c r="DPH42" s="25"/>
      <c r="DPI42" s="25"/>
      <c r="DPJ42" s="25"/>
      <c r="DPK42" s="25"/>
      <c r="DPL42" s="25"/>
      <c r="DPM42" s="25"/>
      <c r="DPN42" s="25"/>
      <c r="DPO42" s="25"/>
      <c r="DPP42" s="25"/>
      <c r="DPQ42" s="25"/>
      <c r="DPR42" s="25"/>
      <c r="DPS42" s="25"/>
      <c r="DPT42" s="25"/>
      <c r="DPU42" s="25"/>
      <c r="DPV42" s="25"/>
      <c r="DPW42" s="25"/>
      <c r="DPX42" s="25"/>
      <c r="DPY42" s="25"/>
      <c r="DPZ42" s="25"/>
      <c r="DQA42" s="25"/>
      <c r="DQB42" s="25"/>
      <c r="DQC42" s="25"/>
      <c r="DQD42" s="25"/>
      <c r="DQE42" s="25"/>
      <c r="DQF42" s="25"/>
      <c r="DQG42" s="25"/>
      <c r="DQH42" s="25"/>
      <c r="DQI42" s="25"/>
      <c r="DQJ42" s="25"/>
      <c r="DQK42" s="25"/>
      <c r="DQL42" s="25"/>
      <c r="DQM42" s="25"/>
      <c r="DQN42" s="25"/>
      <c r="DQO42" s="25"/>
      <c r="DQP42" s="25"/>
      <c r="DQQ42" s="25"/>
      <c r="DQR42" s="25"/>
      <c r="DQS42" s="25"/>
      <c r="DQT42" s="25"/>
      <c r="DQU42" s="25"/>
      <c r="DQV42" s="25"/>
      <c r="DQW42" s="25"/>
      <c r="DQX42" s="25"/>
      <c r="DQY42" s="25"/>
      <c r="DQZ42" s="25"/>
      <c r="DRA42" s="25"/>
      <c r="DRB42" s="25"/>
      <c r="DRC42" s="25"/>
      <c r="DRD42" s="25"/>
      <c r="DRE42" s="25"/>
      <c r="DRF42" s="25"/>
      <c r="DRG42" s="25"/>
      <c r="DRH42" s="25"/>
      <c r="DRI42" s="25"/>
      <c r="DRJ42" s="25"/>
      <c r="DRK42" s="25"/>
      <c r="DRL42" s="25"/>
      <c r="DRM42" s="25"/>
      <c r="DRN42" s="25"/>
      <c r="DRO42" s="25"/>
      <c r="DRP42" s="25"/>
      <c r="DRQ42" s="25"/>
      <c r="DRR42" s="25"/>
      <c r="DRS42" s="25"/>
      <c r="DRT42" s="25"/>
      <c r="DRU42" s="25"/>
      <c r="DRV42" s="25"/>
      <c r="DRW42" s="25"/>
      <c r="DRX42" s="25"/>
      <c r="DRY42" s="25"/>
      <c r="DRZ42" s="25"/>
      <c r="DSA42" s="25"/>
      <c r="DSB42" s="25"/>
      <c r="DSC42" s="25"/>
      <c r="DSD42" s="25"/>
      <c r="DSE42" s="25"/>
      <c r="DSF42" s="25"/>
      <c r="DSG42" s="25"/>
      <c r="DSH42" s="25"/>
      <c r="DSI42" s="25"/>
      <c r="DSJ42" s="25"/>
      <c r="DSK42" s="25"/>
      <c r="DSL42" s="25"/>
      <c r="DSM42" s="25"/>
      <c r="DSN42" s="25"/>
      <c r="DSO42" s="25"/>
      <c r="DSP42" s="25"/>
      <c r="DSQ42" s="25"/>
      <c r="DSR42" s="25"/>
      <c r="DSS42" s="25"/>
      <c r="DST42" s="25"/>
      <c r="DSU42" s="25"/>
      <c r="DSV42" s="25"/>
      <c r="DSW42" s="25"/>
      <c r="DSX42" s="25"/>
      <c r="DSY42" s="25"/>
      <c r="DSZ42" s="25"/>
      <c r="DTA42" s="25"/>
      <c r="DTB42" s="25"/>
      <c r="DTC42" s="25"/>
      <c r="DTD42" s="25"/>
      <c r="DTE42" s="25"/>
      <c r="DTF42" s="25"/>
      <c r="DTG42" s="25"/>
      <c r="DTH42" s="25"/>
      <c r="DTI42" s="25"/>
      <c r="DTJ42" s="25"/>
      <c r="DTK42" s="25"/>
      <c r="DTL42" s="25"/>
      <c r="DTM42" s="25"/>
      <c r="DTN42" s="25"/>
      <c r="DTO42" s="25"/>
      <c r="DTP42" s="25"/>
      <c r="DTQ42" s="25"/>
      <c r="DTR42" s="25"/>
      <c r="DTS42" s="25"/>
      <c r="DTT42" s="25"/>
      <c r="DTU42" s="25"/>
      <c r="DTV42" s="25"/>
      <c r="DTW42" s="25"/>
      <c r="DTX42" s="25"/>
      <c r="DTY42" s="25"/>
      <c r="DTZ42" s="25"/>
      <c r="DUA42" s="25"/>
      <c r="DUB42" s="25"/>
      <c r="DUC42" s="25"/>
      <c r="DUD42" s="25"/>
      <c r="DUE42" s="25"/>
      <c r="DUF42" s="25"/>
      <c r="DUG42" s="25"/>
      <c r="DUH42" s="25"/>
      <c r="DUI42" s="25"/>
      <c r="DUJ42" s="25"/>
      <c r="DUK42" s="25"/>
      <c r="DUL42" s="25"/>
      <c r="DUM42" s="25"/>
      <c r="DUN42" s="25"/>
      <c r="DUO42" s="25"/>
      <c r="DUP42" s="25"/>
      <c r="DUQ42" s="25"/>
      <c r="DUR42" s="25"/>
      <c r="DUS42" s="25"/>
      <c r="DUT42" s="25"/>
      <c r="DUU42" s="25"/>
      <c r="DUV42" s="25"/>
      <c r="DUW42" s="25"/>
      <c r="DUX42" s="25"/>
      <c r="DUY42" s="25"/>
      <c r="DUZ42" s="25"/>
      <c r="DVA42" s="25"/>
      <c r="DVB42" s="25"/>
      <c r="DVC42" s="25"/>
      <c r="DVD42" s="25"/>
      <c r="DVE42" s="25"/>
      <c r="DVF42" s="25"/>
      <c r="DVG42" s="25"/>
      <c r="DVH42" s="25"/>
      <c r="DVI42" s="25"/>
      <c r="DVJ42" s="25"/>
      <c r="DVK42" s="25"/>
      <c r="DVL42" s="25"/>
      <c r="DVM42" s="25"/>
      <c r="DVN42" s="25"/>
      <c r="DVO42" s="25"/>
      <c r="DVP42" s="25"/>
      <c r="DVQ42" s="25"/>
      <c r="DVR42" s="25"/>
      <c r="DVS42" s="25"/>
      <c r="DVT42" s="25"/>
      <c r="DVU42" s="25"/>
      <c r="DVV42" s="25"/>
      <c r="DVW42" s="25"/>
      <c r="DVX42" s="25"/>
      <c r="DVY42" s="25"/>
      <c r="DVZ42" s="25"/>
      <c r="DWA42" s="25"/>
      <c r="DWB42" s="25"/>
      <c r="DWC42" s="25"/>
      <c r="DWD42" s="25"/>
      <c r="DWE42" s="25"/>
      <c r="DWF42" s="25"/>
      <c r="DWG42" s="25"/>
      <c r="DWH42" s="25"/>
      <c r="DWI42" s="25"/>
      <c r="DWJ42" s="25"/>
      <c r="DWK42" s="25"/>
      <c r="DWL42" s="25"/>
      <c r="DWM42" s="25"/>
      <c r="DWN42" s="25"/>
      <c r="DWO42" s="25"/>
      <c r="DWP42" s="25"/>
      <c r="DWQ42" s="25"/>
      <c r="DWR42" s="25"/>
      <c r="DWS42" s="25"/>
      <c r="DWT42" s="25"/>
      <c r="DWU42" s="25"/>
      <c r="DWV42" s="25"/>
      <c r="DWW42" s="25"/>
      <c r="DWX42" s="25"/>
      <c r="DWY42" s="25"/>
      <c r="DWZ42" s="25"/>
      <c r="DXA42" s="25"/>
      <c r="DXB42" s="25"/>
      <c r="DXC42" s="25"/>
      <c r="DXD42" s="25"/>
      <c r="DXE42" s="25"/>
      <c r="DXF42" s="25"/>
      <c r="DXG42" s="25"/>
      <c r="DXH42" s="25"/>
      <c r="DXI42" s="25"/>
      <c r="DXJ42" s="25"/>
      <c r="DXK42" s="25"/>
      <c r="DXL42" s="25"/>
      <c r="DXM42" s="25"/>
      <c r="DXN42" s="25"/>
      <c r="DXO42" s="25"/>
      <c r="DXP42" s="25"/>
      <c r="DXQ42" s="25"/>
      <c r="DXR42" s="25"/>
      <c r="DXS42" s="25"/>
      <c r="DXT42" s="25"/>
      <c r="DXU42" s="25"/>
      <c r="DXV42" s="25"/>
      <c r="DXW42" s="25"/>
      <c r="DXX42" s="25"/>
      <c r="DXY42" s="25"/>
      <c r="DXZ42" s="25"/>
      <c r="DYA42" s="25"/>
      <c r="DYB42" s="25"/>
      <c r="DYC42" s="25"/>
      <c r="DYD42" s="25"/>
      <c r="DYE42" s="25"/>
      <c r="DYF42" s="25"/>
      <c r="DYG42" s="25"/>
      <c r="DYH42" s="25"/>
      <c r="DYI42" s="25"/>
      <c r="DYJ42" s="25"/>
      <c r="DYK42" s="25"/>
      <c r="DYL42" s="25"/>
      <c r="DYM42" s="25"/>
      <c r="DYN42" s="25"/>
      <c r="DYO42" s="25"/>
      <c r="DYP42" s="25"/>
      <c r="DYQ42" s="25"/>
      <c r="DYR42" s="25"/>
      <c r="DYS42" s="25"/>
      <c r="DYT42" s="25"/>
      <c r="DYU42" s="25"/>
      <c r="DYV42" s="25"/>
      <c r="DYW42" s="25"/>
      <c r="DYX42" s="25"/>
      <c r="DYY42" s="25"/>
      <c r="DYZ42" s="25"/>
      <c r="DZA42" s="25"/>
      <c r="DZB42" s="25"/>
      <c r="DZC42" s="25"/>
      <c r="DZD42" s="25"/>
      <c r="DZE42" s="25"/>
      <c r="DZF42" s="25"/>
      <c r="DZG42" s="25"/>
      <c r="DZH42" s="25"/>
      <c r="DZI42" s="25"/>
      <c r="DZJ42" s="25"/>
      <c r="DZK42" s="25"/>
      <c r="DZL42" s="25"/>
      <c r="DZM42" s="25"/>
      <c r="DZN42" s="25"/>
      <c r="DZO42" s="25"/>
      <c r="DZP42" s="25"/>
      <c r="DZQ42" s="25"/>
      <c r="DZR42" s="25"/>
      <c r="DZS42" s="25"/>
      <c r="DZT42" s="25"/>
      <c r="DZU42" s="25"/>
      <c r="DZV42" s="25"/>
      <c r="DZW42" s="25"/>
      <c r="DZX42" s="25"/>
      <c r="DZY42" s="25"/>
      <c r="DZZ42" s="25"/>
      <c r="EAA42" s="25"/>
      <c r="EAB42" s="25"/>
      <c r="EAC42" s="25"/>
      <c r="EAD42" s="25"/>
      <c r="EAE42" s="25"/>
      <c r="EAF42" s="25"/>
      <c r="EAG42" s="25"/>
      <c r="EAH42" s="25"/>
      <c r="EAI42" s="25"/>
      <c r="EAJ42" s="25"/>
      <c r="EAK42" s="25"/>
      <c r="EAL42" s="25"/>
      <c r="EAM42" s="25"/>
      <c r="EAN42" s="25"/>
      <c r="EAO42" s="25"/>
      <c r="EAP42" s="25"/>
      <c r="EAQ42" s="25"/>
      <c r="EAR42" s="25"/>
      <c r="EAS42" s="25"/>
      <c r="EAT42" s="25"/>
      <c r="EAU42" s="25"/>
      <c r="EAV42" s="25"/>
      <c r="EAW42" s="25"/>
      <c r="EAX42" s="25"/>
      <c r="EAY42" s="25"/>
      <c r="EAZ42" s="25"/>
      <c r="EBA42" s="25"/>
      <c r="EBB42" s="25"/>
      <c r="EBC42" s="25"/>
      <c r="EBD42" s="25"/>
      <c r="EBE42" s="25"/>
      <c r="EBF42" s="25"/>
      <c r="EBG42" s="25"/>
      <c r="EBH42" s="25"/>
      <c r="EBI42" s="25"/>
      <c r="EBJ42" s="25"/>
      <c r="EBK42" s="25"/>
      <c r="EBL42" s="25"/>
      <c r="EBM42" s="25"/>
      <c r="EBN42" s="25"/>
      <c r="EBO42" s="25"/>
      <c r="EBP42" s="25"/>
      <c r="EBQ42" s="25"/>
      <c r="EBR42" s="25"/>
      <c r="EBS42" s="25"/>
      <c r="EBT42" s="25"/>
      <c r="EBU42" s="25"/>
      <c r="EBV42" s="25"/>
      <c r="EBW42" s="25"/>
      <c r="EBX42" s="25"/>
      <c r="EBY42" s="25"/>
      <c r="EBZ42" s="25"/>
      <c r="ECA42" s="25"/>
      <c r="ECB42" s="25"/>
      <c r="ECC42" s="25"/>
      <c r="ECD42" s="25"/>
      <c r="ECE42" s="25"/>
      <c r="ECF42" s="25"/>
      <c r="ECG42" s="25"/>
      <c r="ECH42" s="25"/>
      <c r="ECI42" s="25"/>
      <c r="ECJ42" s="25"/>
      <c r="ECK42" s="25"/>
      <c r="ECL42" s="25"/>
      <c r="ECM42" s="25"/>
      <c r="ECN42" s="25"/>
      <c r="ECO42" s="25"/>
      <c r="ECP42" s="25"/>
      <c r="ECQ42" s="25"/>
      <c r="ECR42" s="25"/>
      <c r="ECS42" s="25"/>
      <c r="ECT42" s="25"/>
      <c r="ECU42" s="25"/>
      <c r="ECV42" s="25"/>
      <c r="ECW42" s="25"/>
      <c r="ECX42" s="25"/>
      <c r="ECY42" s="25"/>
      <c r="ECZ42" s="25"/>
      <c r="EDA42" s="25"/>
      <c r="EDB42" s="25"/>
      <c r="EDC42" s="25"/>
      <c r="EDD42" s="25"/>
      <c r="EDE42" s="25"/>
      <c r="EDF42" s="25"/>
      <c r="EDG42" s="25"/>
      <c r="EDH42" s="25"/>
      <c r="EDI42" s="25"/>
      <c r="EDJ42" s="25"/>
      <c r="EDK42" s="25"/>
      <c r="EDL42" s="25"/>
      <c r="EDM42" s="25"/>
      <c r="EDN42" s="25"/>
      <c r="EDO42" s="25"/>
      <c r="EDP42" s="25"/>
      <c r="EDQ42" s="25"/>
      <c r="EDR42" s="25"/>
      <c r="EDS42" s="25"/>
      <c r="EDT42" s="25"/>
      <c r="EDU42" s="25"/>
      <c r="EDV42" s="25"/>
      <c r="EDW42" s="25"/>
      <c r="EDX42" s="25"/>
      <c r="EDY42" s="25"/>
      <c r="EDZ42" s="25"/>
      <c r="EEA42" s="25"/>
      <c r="EEB42" s="25"/>
      <c r="EEC42" s="25"/>
      <c r="EED42" s="25"/>
      <c r="EEE42" s="25"/>
      <c r="EEF42" s="25"/>
      <c r="EEG42" s="25"/>
      <c r="EEH42" s="25"/>
      <c r="EEI42" s="25"/>
      <c r="EEJ42" s="25"/>
      <c r="EEK42" s="25"/>
      <c r="EEL42" s="25"/>
      <c r="EEM42" s="25"/>
      <c r="EEN42" s="25"/>
      <c r="EEO42" s="25"/>
      <c r="EEP42" s="25"/>
      <c r="EEQ42" s="25"/>
      <c r="EER42" s="25"/>
      <c r="EES42" s="25"/>
      <c r="EET42" s="25"/>
      <c r="EEU42" s="25"/>
      <c r="EEV42" s="25"/>
      <c r="EEW42" s="25"/>
      <c r="EEX42" s="25"/>
      <c r="EEY42" s="25"/>
      <c r="EEZ42" s="25"/>
      <c r="EFA42" s="25"/>
      <c r="EFB42" s="25"/>
      <c r="EFC42" s="25"/>
      <c r="EFD42" s="25"/>
      <c r="EFE42" s="25"/>
      <c r="EFF42" s="25"/>
      <c r="EFG42" s="25"/>
      <c r="EFH42" s="25"/>
      <c r="EFI42" s="25"/>
      <c r="EFJ42" s="25"/>
      <c r="EFK42" s="25"/>
      <c r="EFL42" s="25"/>
      <c r="EFM42" s="25"/>
      <c r="EFN42" s="25"/>
      <c r="EFO42" s="25"/>
      <c r="EFP42" s="25"/>
      <c r="EFQ42" s="25"/>
      <c r="EFR42" s="25"/>
      <c r="EFS42" s="25"/>
      <c r="EFT42" s="25"/>
      <c r="EFU42" s="25"/>
      <c r="EFV42" s="25"/>
      <c r="EFW42" s="25"/>
      <c r="EFX42" s="25"/>
      <c r="EFY42" s="25"/>
      <c r="EFZ42" s="25"/>
      <c r="EGA42" s="25"/>
      <c r="EGB42" s="25"/>
      <c r="EGC42" s="25"/>
      <c r="EGD42" s="25"/>
      <c r="EGE42" s="25"/>
      <c r="EGF42" s="25"/>
      <c r="EGG42" s="25"/>
      <c r="EGH42" s="25"/>
      <c r="EGI42" s="25"/>
      <c r="EGJ42" s="25"/>
      <c r="EGK42" s="25"/>
      <c r="EGL42" s="25"/>
      <c r="EGM42" s="25"/>
      <c r="EGN42" s="25"/>
      <c r="EGO42" s="25"/>
      <c r="EGP42" s="25"/>
      <c r="EGQ42" s="25"/>
      <c r="EGR42" s="25"/>
      <c r="EGS42" s="25"/>
      <c r="EGT42" s="25"/>
      <c r="EGU42" s="25"/>
      <c r="EGV42" s="25"/>
      <c r="EGW42" s="25"/>
      <c r="EGX42" s="25"/>
      <c r="EGY42" s="25"/>
      <c r="EGZ42" s="25"/>
      <c r="EHA42" s="25"/>
      <c r="EHB42" s="25"/>
      <c r="EHC42" s="25"/>
      <c r="EHD42" s="25"/>
      <c r="EHE42" s="25"/>
      <c r="EHF42" s="25"/>
      <c r="EHG42" s="25"/>
      <c r="EHH42" s="25"/>
      <c r="EHI42" s="25"/>
      <c r="EHJ42" s="25"/>
      <c r="EHK42" s="25"/>
      <c r="EHL42" s="25"/>
      <c r="EHM42" s="25"/>
      <c r="EHN42" s="25"/>
      <c r="EHO42" s="25"/>
      <c r="EHP42" s="25"/>
      <c r="EHQ42" s="25"/>
      <c r="EHR42" s="25"/>
      <c r="EHS42" s="25"/>
      <c r="EHT42" s="25"/>
      <c r="EHU42" s="25"/>
      <c r="EHV42" s="25"/>
      <c r="EHW42" s="25"/>
      <c r="EHX42" s="25"/>
      <c r="EHY42" s="25"/>
      <c r="EHZ42" s="25"/>
      <c r="EIA42" s="25"/>
      <c r="EIB42" s="25"/>
      <c r="EIC42" s="25"/>
      <c r="EID42" s="25"/>
      <c r="EIE42" s="25"/>
      <c r="EIF42" s="25"/>
      <c r="EIG42" s="25"/>
      <c r="EIH42" s="25"/>
      <c r="EII42" s="25"/>
      <c r="EIJ42" s="25"/>
      <c r="EIK42" s="25"/>
      <c r="EIL42" s="25"/>
      <c r="EIM42" s="25"/>
      <c r="EIN42" s="25"/>
      <c r="EIO42" s="25"/>
      <c r="EIP42" s="25"/>
      <c r="EIQ42" s="25"/>
      <c r="EIR42" s="25"/>
      <c r="EIS42" s="25"/>
      <c r="EIT42" s="25"/>
      <c r="EIU42" s="25"/>
      <c r="EIV42" s="25"/>
      <c r="EIW42" s="25"/>
      <c r="EIX42" s="25"/>
      <c r="EIY42" s="25"/>
      <c r="EIZ42" s="25"/>
      <c r="EJA42" s="25"/>
      <c r="EJB42" s="25"/>
      <c r="EJC42" s="25"/>
      <c r="EJD42" s="25"/>
      <c r="EJE42" s="25"/>
      <c r="EJF42" s="25"/>
      <c r="EJG42" s="25"/>
      <c r="EJH42" s="25"/>
      <c r="EJI42" s="25"/>
      <c r="EJJ42" s="25"/>
      <c r="EJK42" s="25"/>
      <c r="EJL42" s="25"/>
      <c r="EJM42" s="25"/>
      <c r="EJN42" s="25"/>
      <c r="EJO42" s="25"/>
      <c r="EJP42" s="25"/>
      <c r="EJQ42" s="25"/>
      <c r="EJR42" s="25"/>
      <c r="EJS42" s="25"/>
      <c r="EJT42" s="25"/>
      <c r="EJU42" s="25"/>
      <c r="EJV42" s="25"/>
      <c r="EJW42" s="25"/>
      <c r="EJX42" s="25"/>
      <c r="EJY42" s="25"/>
      <c r="EJZ42" s="25"/>
      <c r="EKA42" s="25"/>
      <c r="EKB42" s="25"/>
      <c r="EKC42" s="25"/>
      <c r="EKD42" s="25"/>
      <c r="EKE42" s="25"/>
      <c r="EKF42" s="25"/>
      <c r="EKG42" s="25"/>
      <c r="EKH42" s="25"/>
      <c r="EKI42" s="25"/>
      <c r="EKJ42" s="25"/>
      <c r="EKK42" s="25"/>
      <c r="EKL42" s="25"/>
      <c r="EKM42" s="25"/>
      <c r="EKN42" s="25"/>
      <c r="EKO42" s="25"/>
      <c r="EKP42" s="25"/>
      <c r="EKQ42" s="25"/>
      <c r="EKR42" s="25"/>
      <c r="EKS42" s="25"/>
      <c r="EKT42" s="25"/>
      <c r="EKU42" s="25"/>
      <c r="EKV42" s="25"/>
      <c r="EKW42" s="25"/>
      <c r="EKX42" s="25"/>
      <c r="EKY42" s="25"/>
      <c r="EKZ42" s="25"/>
      <c r="ELA42" s="25"/>
      <c r="ELB42" s="25"/>
      <c r="ELC42" s="25"/>
      <c r="ELD42" s="25"/>
      <c r="ELE42" s="25"/>
      <c r="ELF42" s="25"/>
      <c r="ELG42" s="25"/>
      <c r="ELH42" s="25"/>
      <c r="ELI42" s="25"/>
      <c r="ELJ42" s="25"/>
      <c r="ELK42" s="25"/>
      <c r="ELL42" s="25"/>
      <c r="ELM42" s="25"/>
      <c r="ELN42" s="25"/>
      <c r="ELO42" s="25"/>
      <c r="ELP42" s="25"/>
      <c r="ELQ42" s="25"/>
      <c r="ELR42" s="25"/>
      <c r="ELS42" s="25"/>
      <c r="ELT42" s="25"/>
      <c r="ELU42" s="25"/>
      <c r="ELV42" s="25"/>
      <c r="ELW42" s="25"/>
      <c r="ELX42" s="25"/>
      <c r="ELY42" s="25"/>
      <c r="ELZ42" s="25"/>
      <c r="EMA42" s="25"/>
      <c r="EMB42" s="25"/>
      <c r="EMC42" s="25"/>
      <c r="EMD42" s="25"/>
      <c r="EME42" s="25"/>
      <c r="EMF42" s="25"/>
      <c r="EMG42" s="25"/>
      <c r="EMH42" s="25"/>
      <c r="EMI42" s="25"/>
      <c r="EMJ42" s="25"/>
      <c r="EMK42" s="25"/>
      <c r="EML42" s="25"/>
      <c r="EMM42" s="25"/>
      <c r="EMN42" s="25"/>
      <c r="EMO42" s="25"/>
      <c r="EMP42" s="25"/>
      <c r="EMQ42" s="25"/>
      <c r="EMR42" s="25"/>
      <c r="EMS42" s="25"/>
      <c r="EMT42" s="25"/>
      <c r="EMU42" s="25"/>
      <c r="EMV42" s="25"/>
      <c r="EMW42" s="25"/>
      <c r="EMX42" s="25"/>
      <c r="EMY42" s="25"/>
      <c r="EMZ42" s="25"/>
      <c r="ENA42" s="25"/>
      <c r="ENB42" s="25"/>
      <c r="ENC42" s="25"/>
      <c r="END42" s="25"/>
      <c r="ENE42" s="25"/>
      <c r="ENF42" s="25"/>
      <c r="ENG42" s="25"/>
      <c r="ENH42" s="25"/>
      <c r="ENI42" s="25"/>
      <c r="ENJ42" s="25"/>
      <c r="ENK42" s="25"/>
      <c r="ENL42" s="25"/>
      <c r="ENM42" s="25"/>
      <c r="ENN42" s="25"/>
      <c r="ENO42" s="25"/>
      <c r="ENP42" s="25"/>
      <c r="ENQ42" s="25"/>
      <c r="ENR42" s="25"/>
      <c r="ENS42" s="25"/>
      <c r="ENT42" s="25"/>
      <c r="ENU42" s="25"/>
      <c r="ENV42" s="25"/>
      <c r="ENW42" s="25"/>
      <c r="ENX42" s="25"/>
      <c r="ENY42" s="25"/>
      <c r="ENZ42" s="25"/>
      <c r="EOA42" s="25"/>
      <c r="EOB42" s="25"/>
      <c r="EOC42" s="25"/>
      <c r="EOD42" s="25"/>
      <c r="EOE42" s="25"/>
      <c r="EOF42" s="25"/>
      <c r="EOG42" s="25"/>
      <c r="EOH42" s="25"/>
      <c r="EOI42" s="25"/>
      <c r="EOJ42" s="25"/>
      <c r="EOK42" s="25"/>
      <c r="EOL42" s="25"/>
      <c r="EOM42" s="25"/>
      <c r="EON42" s="25"/>
      <c r="EOO42" s="25"/>
      <c r="EOP42" s="25"/>
      <c r="EOQ42" s="25"/>
      <c r="EOR42" s="25"/>
      <c r="EOS42" s="25"/>
      <c r="EOT42" s="25"/>
      <c r="EOU42" s="25"/>
      <c r="EOV42" s="25"/>
      <c r="EOW42" s="25"/>
      <c r="EOX42" s="25"/>
      <c r="EOY42" s="25"/>
      <c r="EOZ42" s="25"/>
      <c r="EPA42" s="25"/>
      <c r="EPB42" s="25"/>
      <c r="EPC42" s="25"/>
      <c r="EPD42" s="25"/>
      <c r="EPE42" s="25"/>
      <c r="EPF42" s="25"/>
      <c r="EPG42" s="25"/>
      <c r="EPH42" s="25"/>
      <c r="EPI42" s="25"/>
      <c r="EPJ42" s="25"/>
      <c r="EPK42" s="25"/>
      <c r="EPL42" s="25"/>
      <c r="EPM42" s="25"/>
      <c r="EPN42" s="25"/>
      <c r="EPO42" s="25"/>
      <c r="EPP42" s="25"/>
      <c r="EPQ42" s="25"/>
      <c r="EPR42" s="25"/>
      <c r="EPS42" s="25"/>
      <c r="EPT42" s="25"/>
      <c r="EPU42" s="25"/>
      <c r="EPV42" s="25"/>
      <c r="EPW42" s="25"/>
      <c r="EPX42" s="25"/>
      <c r="EPY42" s="25"/>
      <c r="EPZ42" s="25"/>
      <c r="EQA42" s="25"/>
      <c r="EQB42" s="25"/>
      <c r="EQC42" s="25"/>
      <c r="EQD42" s="25"/>
      <c r="EQE42" s="25"/>
      <c r="EQF42" s="25"/>
      <c r="EQG42" s="25"/>
      <c r="EQH42" s="25"/>
      <c r="EQI42" s="25"/>
      <c r="EQJ42" s="25"/>
      <c r="EQK42" s="25"/>
      <c r="EQL42" s="25"/>
      <c r="EQM42" s="25"/>
      <c r="EQN42" s="25"/>
      <c r="EQO42" s="25"/>
      <c r="EQP42" s="25"/>
      <c r="EQQ42" s="25"/>
      <c r="EQR42" s="25"/>
      <c r="EQS42" s="25"/>
      <c r="EQT42" s="25"/>
      <c r="EQU42" s="25"/>
      <c r="EQV42" s="25"/>
      <c r="EQW42" s="25"/>
      <c r="EQX42" s="25"/>
      <c r="EQY42" s="25"/>
      <c r="EQZ42" s="25"/>
      <c r="ERA42" s="25"/>
      <c r="ERB42" s="25"/>
      <c r="ERC42" s="25"/>
      <c r="ERD42" s="25"/>
      <c r="ERE42" s="25"/>
      <c r="ERF42" s="25"/>
      <c r="ERG42" s="25"/>
      <c r="ERH42" s="25"/>
      <c r="ERI42" s="25"/>
      <c r="ERJ42" s="25"/>
      <c r="ERK42" s="25"/>
      <c r="ERL42" s="25"/>
      <c r="ERM42" s="25"/>
      <c r="ERN42" s="25"/>
      <c r="ERO42" s="25"/>
      <c r="ERP42" s="25"/>
      <c r="ERQ42" s="25"/>
      <c r="ERR42" s="25"/>
      <c r="ERS42" s="25"/>
      <c r="ERT42" s="25"/>
      <c r="ERU42" s="25"/>
      <c r="ERV42" s="25"/>
      <c r="ERW42" s="25"/>
      <c r="ERX42" s="25"/>
      <c r="ERY42" s="25"/>
      <c r="ERZ42" s="25"/>
      <c r="ESA42" s="25"/>
      <c r="ESB42" s="25"/>
      <c r="ESC42" s="25"/>
      <c r="ESD42" s="25"/>
      <c r="ESE42" s="25"/>
      <c r="ESF42" s="25"/>
      <c r="ESG42" s="25"/>
      <c r="ESH42" s="25"/>
      <c r="ESI42" s="25"/>
      <c r="ESJ42" s="25"/>
      <c r="ESK42" s="25"/>
      <c r="ESL42" s="25"/>
      <c r="ESM42" s="25"/>
      <c r="ESN42" s="25"/>
      <c r="ESO42" s="25"/>
      <c r="ESP42" s="25"/>
      <c r="ESQ42" s="25"/>
      <c r="ESR42" s="25"/>
      <c r="ESS42" s="25"/>
      <c r="EST42" s="25"/>
      <c r="ESU42" s="25"/>
      <c r="ESV42" s="25"/>
      <c r="ESW42" s="25"/>
      <c r="ESX42" s="25"/>
      <c r="ESY42" s="25"/>
      <c r="ESZ42" s="25"/>
      <c r="ETA42" s="25"/>
      <c r="ETB42" s="25"/>
      <c r="ETC42" s="25"/>
      <c r="ETD42" s="25"/>
      <c r="ETE42" s="25"/>
      <c r="ETF42" s="25"/>
      <c r="ETG42" s="25"/>
      <c r="ETH42" s="25"/>
      <c r="ETI42" s="25"/>
      <c r="ETJ42" s="25"/>
      <c r="ETK42" s="25"/>
      <c r="ETL42" s="25"/>
      <c r="ETM42" s="25"/>
      <c r="ETN42" s="25"/>
      <c r="ETO42" s="25"/>
      <c r="ETP42" s="25"/>
      <c r="ETQ42" s="25"/>
      <c r="ETR42" s="25"/>
      <c r="ETS42" s="25"/>
      <c r="ETT42" s="25"/>
      <c r="ETU42" s="25"/>
      <c r="ETV42" s="25"/>
      <c r="ETW42" s="25"/>
      <c r="ETX42" s="25"/>
      <c r="ETY42" s="25"/>
      <c r="ETZ42" s="25"/>
      <c r="EUA42" s="25"/>
      <c r="EUB42" s="25"/>
      <c r="EUC42" s="25"/>
      <c r="EUD42" s="25"/>
      <c r="EUE42" s="25"/>
      <c r="EUF42" s="25"/>
      <c r="EUG42" s="25"/>
      <c r="EUH42" s="25"/>
      <c r="EUI42" s="25"/>
      <c r="EUJ42" s="25"/>
      <c r="EUK42" s="25"/>
      <c r="EUL42" s="25"/>
      <c r="EUM42" s="25"/>
      <c r="EUN42" s="25"/>
      <c r="EUO42" s="25"/>
      <c r="EUP42" s="25"/>
      <c r="EUQ42" s="25"/>
      <c r="EUR42" s="25"/>
      <c r="EUS42" s="25"/>
      <c r="EUT42" s="25"/>
      <c r="EUU42" s="25"/>
      <c r="EUV42" s="25"/>
      <c r="EUW42" s="25"/>
      <c r="EUX42" s="25"/>
      <c r="EUY42" s="25"/>
      <c r="EUZ42" s="25"/>
      <c r="EVA42" s="25"/>
      <c r="EVB42" s="25"/>
      <c r="EVC42" s="25"/>
      <c r="EVD42" s="25"/>
      <c r="EVE42" s="25"/>
      <c r="EVF42" s="25"/>
      <c r="EVG42" s="25"/>
      <c r="EVH42" s="25"/>
      <c r="EVI42" s="25"/>
      <c r="EVJ42" s="25"/>
      <c r="EVK42" s="25"/>
      <c r="EVL42" s="25"/>
      <c r="EVM42" s="25"/>
      <c r="EVN42" s="25"/>
      <c r="EVO42" s="25"/>
      <c r="EVP42" s="25"/>
      <c r="EVQ42" s="25"/>
      <c r="EVR42" s="25"/>
      <c r="EVS42" s="25"/>
      <c r="EVT42" s="25"/>
      <c r="EVU42" s="25"/>
      <c r="EVV42" s="25"/>
      <c r="EVW42" s="25"/>
      <c r="EVX42" s="25"/>
      <c r="EVY42" s="25"/>
      <c r="EVZ42" s="25"/>
      <c r="EWA42" s="25"/>
      <c r="EWB42" s="25"/>
      <c r="EWC42" s="25"/>
      <c r="EWD42" s="25"/>
      <c r="EWE42" s="25"/>
      <c r="EWF42" s="25"/>
      <c r="EWG42" s="25"/>
      <c r="EWH42" s="25"/>
      <c r="EWI42" s="25"/>
      <c r="EWJ42" s="25"/>
      <c r="EWK42" s="25"/>
      <c r="EWL42" s="25"/>
      <c r="EWM42" s="25"/>
      <c r="EWN42" s="25"/>
      <c r="EWO42" s="25"/>
      <c r="EWP42" s="25"/>
      <c r="EWQ42" s="25"/>
      <c r="EWR42" s="25"/>
      <c r="EWS42" s="25"/>
      <c r="EWT42" s="25"/>
      <c r="EWU42" s="25"/>
      <c r="EWV42" s="25"/>
      <c r="EWW42" s="25"/>
      <c r="EWX42" s="25"/>
      <c r="EWY42" s="25"/>
      <c r="EWZ42" s="25"/>
      <c r="EXA42" s="25"/>
      <c r="EXB42" s="25"/>
      <c r="EXC42" s="25"/>
      <c r="EXD42" s="25"/>
      <c r="EXE42" s="25"/>
      <c r="EXF42" s="25"/>
      <c r="EXG42" s="25"/>
      <c r="EXH42" s="25"/>
      <c r="EXI42" s="25"/>
      <c r="EXJ42" s="25"/>
      <c r="EXK42" s="25"/>
      <c r="EXL42" s="25"/>
      <c r="EXM42" s="25"/>
      <c r="EXN42" s="25"/>
      <c r="EXO42" s="25"/>
      <c r="EXP42" s="25"/>
      <c r="EXQ42" s="25"/>
      <c r="EXR42" s="25"/>
      <c r="EXS42" s="25"/>
      <c r="EXT42" s="25"/>
      <c r="EXU42" s="25"/>
      <c r="EXV42" s="25"/>
      <c r="EXW42" s="25"/>
      <c r="EXX42" s="25"/>
      <c r="EXY42" s="25"/>
      <c r="EXZ42" s="25"/>
      <c r="EYA42" s="25"/>
      <c r="EYB42" s="25"/>
      <c r="EYC42" s="25"/>
      <c r="EYD42" s="25"/>
      <c r="EYE42" s="25"/>
      <c r="EYF42" s="25"/>
      <c r="EYG42" s="25"/>
      <c r="EYH42" s="25"/>
      <c r="EYI42" s="25"/>
      <c r="EYJ42" s="25"/>
      <c r="EYK42" s="25"/>
      <c r="EYL42" s="25"/>
      <c r="EYM42" s="25"/>
      <c r="EYN42" s="25"/>
      <c r="EYO42" s="25"/>
      <c r="EYP42" s="25"/>
      <c r="EYQ42" s="25"/>
      <c r="EYR42" s="25"/>
      <c r="EYS42" s="25"/>
      <c r="EYT42" s="25"/>
      <c r="EYU42" s="25"/>
      <c r="EYV42" s="25"/>
      <c r="EYW42" s="25"/>
      <c r="EYX42" s="25"/>
      <c r="EYY42" s="25"/>
      <c r="EYZ42" s="25"/>
      <c r="EZA42" s="25"/>
      <c r="EZB42" s="25"/>
      <c r="EZC42" s="25"/>
      <c r="EZD42" s="25"/>
      <c r="EZE42" s="25"/>
      <c r="EZF42" s="25"/>
      <c r="EZG42" s="25"/>
      <c r="EZH42" s="25"/>
      <c r="EZI42" s="25"/>
      <c r="EZJ42" s="25"/>
      <c r="EZK42" s="25"/>
      <c r="EZL42" s="25"/>
      <c r="EZM42" s="25"/>
      <c r="EZN42" s="25"/>
      <c r="EZO42" s="25"/>
      <c r="EZP42" s="25"/>
      <c r="EZQ42" s="25"/>
      <c r="EZR42" s="25"/>
      <c r="EZS42" s="25"/>
      <c r="EZT42" s="25"/>
      <c r="EZU42" s="25"/>
      <c r="EZV42" s="25"/>
      <c r="EZW42" s="25"/>
      <c r="EZX42" s="25"/>
      <c r="EZY42" s="25"/>
      <c r="EZZ42" s="25"/>
      <c r="FAA42" s="25"/>
      <c r="FAB42" s="25"/>
      <c r="FAC42" s="25"/>
      <c r="FAD42" s="25"/>
      <c r="FAE42" s="25"/>
      <c r="FAF42" s="25"/>
      <c r="FAG42" s="25"/>
      <c r="FAH42" s="25"/>
      <c r="FAI42" s="25"/>
      <c r="FAJ42" s="25"/>
      <c r="FAK42" s="25"/>
      <c r="FAL42" s="25"/>
      <c r="FAM42" s="25"/>
      <c r="FAN42" s="25"/>
      <c r="FAO42" s="25"/>
      <c r="FAP42" s="25"/>
      <c r="FAQ42" s="25"/>
      <c r="FAR42" s="25"/>
      <c r="FAS42" s="25"/>
      <c r="FAT42" s="25"/>
      <c r="FAU42" s="25"/>
      <c r="FAV42" s="25"/>
      <c r="FAW42" s="25"/>
      <c r="FAX42" s="25"/>
      <c r="FAY42" s="25"/>
      <c r="FAZ42" s="25"/>
      <c r="FBA42" s="25"/>
      <c r="FBB42" s="25"/>
      <c r="FBC42" s="25"/>
      <c r="FBD42" s="25"/>
      <c r="FBE42" s="25"/>
      <c r="FBF42" s="25"/>
      <c r="FBG42" s="25"/>
      <c r="FBH42" s="25"/>
      <c r="FBI42" s="25"/>
      <c r="FBJ42" s="25"/>
      <c r="FBK42" s="25"/>
      <c r="FBL42" s="25"/>
      <c r="FBM42" s="25"/>
      <c r="FBN42" s="25"/>
      <c r="FBO42" s="25"/>
      <c r="FBP42" s="25"/>
      <c r="FBQ42" s="25"/>
      <c r="FBR42" s="25"/>
      <c r="FBS42" s="25"/>
      <c r="FBT42" s="25"/>
      <c r="FBU42" s="25"/>
      <c r="FBV42" s="25"/>
      <c r="FBW42" s="25"/>
      <c r="FBX42" s="25"/>
      <c r="FBY42" s="25"/>
      <c r="FBZ42" s="25"/>
      <c r="FCA42" s="25"/>
      <c r="FCB42" s="25"/>
      <c r="FCC42" s="25"/>
      <c r="FCD42" s="25"/>
      <c r="FCE42" s="25"/>
      <c r="FCF42" s="25"/>
      <c r="FCG42" s="25"/>
      <c r="FCH42" s="25"/>
      <c r="FCI42" s="25"/>
      <c r="FCJ42" s="25"/>
      <c r="FCK42" s="25"/>
      <c r="FCL42" s="25"/>
      <c r="FCM42" s="25"/>
      <c r="FCN42" s="25"/>
      <c r="FCO42" s="25"/>
      <c r="FCP42" s="25"/>
      <c r="FCQ42" s="25"/>
      <c r="FCR42" s="25"/>
      <c r="FCS42" s="25"/>
      <c r="FCT42" s="25"/>
      <c r="FCU42" s="25"/>
      <c r="FCV42" s="25"/>
      <c r="FCW42" s="25"/>
      <c r="FCX42" s="25"/>
      <c r="FCY42" s="25"/>
      <c r="FCZ42" s="25"/>
      <c r="FDA42" s="25"/>
      <c r="FDB42" s="25"/>
      <c r="FDC42" s="25"/>
      <c r="FDD42" s="25"/>
      <c r="FDE42" s="25"/>
      <c r="FDF42" s="25"/>
      <c r="FDG42" s="25"/>
      <c r="FDH42" s="25"/>
      <c r="FDI42" s="25"/>
      <c r="FDJ42" s="25"/>
      <c r="FDK42" s="25"/>
      <c r="FDL42" s="25"/>
      <c r="FDM42" s="25"/>
      <c r="FDN42" s="25"/>
      <c r="FDO42" s="25"/>
      <c r="FDP42" s="25"/>
      <c r="FDQ42" s="25"/>
      <c r="FDR42" s="25"/>
      <c r="FDS42" s="25"/>
      <c r="FDT42" s="25"/>
      <c r="FDU42" s="25"/>
      <c r="FDV42" s="25"/>
      <c r="FDW42" s="25"/>
      <c r="FDX42" s="25"/>
      <c r="FDY42" s="25"/>
      <c r="FDZ42" s="25"/>
      <c r="FEA42" s="25"/>
      <c r="FEB42" s="25"/>
      <c r="FEC42" s="25"/>
      <c r="FED42" s="25"/>
      <c r="FEE42" s="25"/>
      <c r="FEF42" s="25"/>
      <c r="FEG42" s="25"/>
      <c r="FEH42" s="25"/>
      <c r="FEI42" s="25"/>
      <c r="FEJ42" s="25"/>
      <c r="FEK42" s="25"/>
      <c r="FEL42" s="25"/>
      <c r="FEM42" s="25"/>
      <c r="FEN42" s="25"/>
      <c r="FEO42" s="25"/>
      <c r="FEP42" s="25"/>
      <c r="FEQ42" s="25"/>
      <c r="FER42" s="25"/>
      <c r="FES42" s="25"/>
      <c r="FET42" s="25"/>
      <c r="FEU42" s="25"/>
      <c r="FEV42" s="25"/>
      <c r="FEW42" s="25"/>
      <c r="FEX42" s="25"/>
      <c r="FEY42" s="25"/>
      <c r="FEZ42" s="25"/>
      <c r="FFA42" s="25"/>
      <c r="FFB42" s="25"/>
      <c r="FFC42" s="25"/>
      <c r="FFD42" s="25"/>
      <c r="FFE42" s="25"/>
      <c r="FFF42" s="25"/>
      <c r="FFG42" s="25"/>
      <c r="FFH42" s="25"/>
      <c r="FFI42" s="25"/>
      <c r="FFJ42" s="25"/>
      <c r="FFK42" s="25"/>
      <c r="FFL42" s="25"/>
      <c r="FFM42" s="25"/>
      <c r="FFN42" s="25"/>
      <c r="FFO42" s="25"/>
      <c r="FFP42" s="25"/>
      <c r="FFQ42" s="25"/>
      <c r="FFR42" s="25"/>
      <c r="FFS42" s="25"/>
      <c r="FFT42" s="25"/>
      <c r="FFU42" s="25"/>
      <c r="FFV42" s="25"/>
      <c r="FFW42" s="25"/>
      <c r="FFX42" s="25"/>
      <c r="FFY42" s="25"/>
      <c r="FFZ42" s="25"/>
      <c r="FGA42" s="25"/>
      <c r="FGB42" s="25"/>
      <c r="FGC42" s="25"/>
      <c r="FGD42" s="25"/>
      <c r="FGE42" s="25"/>
      <c r="FGF42" s="25"/>
      <c r="FGG42" s="25"/>
      <c r="FGH42" s="25"/>
      <c r="FGI42" s="25"/>
      <c r="FGJ42" s="25"/>
      <c r="FGK42" s="25"/>
      <c r="FGL42" s="25"/>
      <c r="FGM42" s="25"/>
      <c r="FGN42" s="25"/>
      <c r="FGO42" s="25"/>
      <c r="FGP42" s="25"/>
      <c r="FGQ42" s="25"/>
      <c r="FGR42" s="25"/>
      <c r="FGS42" s="25"/>
      <c r="FGT42" s="25"/>
      <c r="FGU42" s="25"/>
      <c r="FGV42" s="25"/>
      <c r="FGW42" s="25"/>
      <c r="FGX42" s="25"/>
      <c r="FGY42" s="25"/>
      <c r="FGZ42" s="25"/>
      <c r="FHA42" s="25"/>
      <c r="FHB42" s="25"/>
      <c r="FHC42" s="25"/>
      <c r="FHD42" s="25"/>
      <c r="FHE42" s="25"/>
      <c r="FHF42" s="25"/>
      <c r="FHG42" s="25"/>
      <c r="FHH42" s="25"/>
      <c r="FHI42" s="25"/>
      <c r="FHJ42" s="25"/>
      <c r="FHK42" s="25"/>
      <c r="FHL42" s="25"/>
      <c r="FHM42" s="25"/>
      <c r="FHN42" s="25"/>
      <c r="FHO42" s="25"/>
      <c r="FHP42" s="25"/>
      <c r="FHQ42" s="25"/>
      <c r="FHR42" s="25"/>
      <c r="FHS42" s="25"/>
      <c r="FHT42" s="25"/>
      <c r="FHU42" s="25"/>
      <c r="FHV42" s="25"/>
      <c r="FHW42" s="25"/>
      <c r="FHX42" s="25"/>
      <c r="FHY42" s="25"/>
      <c r="FHZ42" s="25"/>
      <c r="FIA42" s="25"/>
      <c r="FIB42" s="25"/>
      <c r="FIC42" s="25"/>
      <c r="FID42" s="25"/>
      <c r="FIE42" s="25"/>
      <c r="FIF42" s="25"/>
      <c r="FIG42" s="25"/>
      <c r="FIH42" s="25"/>
      <c r="FII42" s="25"/>
      <c r="FIJ42" s="25"/>
      <c r="FIK42" s="25"/>
      <c r="FIL42" s="25"/>
      <c r="FIM42" s="25"/>
      <c r="FIN42" s="25"/>
      <c r="FIO42" s="25"/>
      <c r="FIP42" s="25"/>
      <c r="FIQ42" s="25"/>
      <c r="FIR42" s="25"/>
      <c r="FIS42" s="25"/>
      <c r="FIT42" s="25"/>
      <c r="FIU42" s="25"/>
      <c r="FIV42" s="25"/>
      <c r="FIW42" s="25"/>
      <c r="FIX42" s="25"/>
      <c r="FIY42" s="25"/>
      <c r="FIZ42" s="25"/>
      <c r="FJA42" s="25"/>
      <c r="FJB42" s="25"/>
      <c r="FJC42" s="25"/>
      <c r="FJD42" s="25"/>
      <c r="FJE42" s="25"/>
      <c r="FJF42" s="25"/>
      <c r="FJG42" s="25"/>
      <c r="FJH42" s="25"/>
      <c r="FJI42" s="25"/>
      <c r="FJJ42" s="25"/>
      <c r="FJK42" s="25"/>
      <c r="FJL42" s="25"/>
      <c r="FJM42" s="25"/>
      <c r="FJN42" s="25"/>
      <c r="FJO42" s="25"/>
      <c r="FJP42" s="25"/>
      <c r="FJQ42" s="25"/>
      <c r="FJR42" s="25"/>
      <c r="FJS42" s="25"/>
      <c r="FJT42" s="25"/>
      <c r="FJU42" s="25"/>
      <c r="FJV42" s="25"/>
      <c r="FJW42" s="25"/>
      <c r="FJX42" s="25"/>
      <c r="FJY42" s="25"/>
      <c r="FJZ42" s="25"/>
      <c r="FKA42" s="25"/>
      <c r="FKB42" s="25"/>
      <c r="FKC42" s="25"/>
      <c r="FKD42" s="25"/>
      <c r="FKE42" s="25"/>
      <c r="FKF42" s="25"/>
      <c r="FKG42" s="25"/>
      <c r="FKH42" s="25"/>
      <c r="FKI42" s="25"/>
      <c r="FKJ42" s="25"/>
      <c r="FKK42" s="25"/>
      <c r="FKL42" s="25"/>
      <c r="FKM42" s="25"/>
      <c r="FKN42" s="25"/>
      <c r="FKO42" s="25"/>
      <c r="FKP42" s="25"/>
      <c r="FKQ42" s="25"/>
      <c r="FKR42" s="25"/>
      <c r="FKS42" s="25"/>
      <c r="FKT42" s="25"/>
      <c r="FKU42" s="25"/>
      <c r="FKV42" s="25"/>
      <c r="FKW42" s="25"/>
      <c r="FKX42" s="25"/>
      <c r="FKY42" s="25"/>
      <c r="FKZ42" s="25"/>
      <c r="FLA42" s="25"/>
      <c r="FLB42" s="25"/>
      <c r="FLC42" s="25"/>
      <c r="FLD42" s="25"/>
      <c r="FLE42" s="25"/>
      <c r="FLF42" s="25"/>
      <c r="FLG42" s="25"/>
      <c r="FLH42" s="25"/>
      <c r="FLI42" s="25"/>
      <c r="FLJ42" s="25"/>
      <c r="FLK42" s="25"/>
      <c r="FLL42" s="25"/>
      <c r="FLM42" s="25"/>
      <c r="FLN42" s="25"/>
      <c r="FLO42" s="25"/>
      <c r="FLP42" s="25"/>
      <c r="FLQ42" s="25"/>
      <c r="FLR42" s="25"/>
      <c r="FLS42" s="25"/>
      <c r="FLT42" s="25"/>
      <c r="FLU42" s="25"/>
      <c r="FLV42" s="25"/>
      <c r="FLW42" s="25"/>
      <c r="FLX42" s="25"/>
      <c r="FLY42" s="25"/>
      <c r="FLZ42" s="25"/>
      <c r="FMA42" s="25"/>
      <c r="FMB42" s="25"/>
      <c r="FMC42" s="25"/>
      <c r="FMD42" s="25"/>
      <c r="FME42" s="25"/>
      <c r="FMF42" s="25"/>
      <c r="FMG42" s="25"/>
      <c r="FMH42" s="25"/>
      <c r="FMI42" s="25"/>
      <c r="FMJ42" s="25"/>
      <c r="FMK42" s="25"/>
      <c r="FML42" s="25"/>
      <c r="FMM42" s="25"/>
      <c r="FMN42" s="25"/>
      <c r="FMO42" s="25"/>
      <c r="FMP42" s="25"/>
      <c r="FMQ42" s="25"/>
      <c r="FMR42" s="25"/>
      <c r="FMS42" s="25"/>
      <c r="FMT42" s="25"/>
      <c r="FMU42" s="25"/>
      <c r="FMV42" s="25"/>
      <c r="FMW42" s="25"/>
      <c r="FMX42" s="25"/>
      <c r="FMY42" s="25"/>
      <c r="FMZ42" s="25"/>
      <c r="FNA42" s="25"/>
      <c r="FNB42" s="25"/>
      <c r="FNC42" s="25"/>
      <c r="FND42" s="25"/>
      <c r="FNE42" s="25"/>
      <c r="FNF42" s="25"/>
      <c r="FNG42" s="25"/>
      <c r="FNH42" s="25"/>
      <c r="FNI42" s="25"/>
      <c r="FNJ42" s="25"/>
      <c r="FNK42" s="25"/>
      <c r="FNL42" s="25"/>
      <c r="FNM42" s="25"/>
      <c r="FNN42" s="25"/>
      <c r="FNO42" s="25"/>
      <c r="FNP42" s="25"/>
      <c r="FNQ42" s="25"/>
      <c r="FNR42" s="25"/>
      <c r="FNS42" s="25"/>
      <c r="FNT42" s="25"/>
      <c r="FNU42" s="25"/>
      <c r="FNV42" s="25"/>
      <c r="FNW42" s="25"/>
      <c r="FNX42" s="25"/>
      <c r="FNY42" s="25"/>
      <c r="FNZ42" s="25"/>
      <c r="FOA42" s="25"/>
      <c r="FOB42" s="25"/>
      <c r="FOC42" s="25"/>
      <c r="FOD42" s="25"/>
      <c r="FOE42" s="25"/>
      <c r="FOF42" s="25"/>
      <c r="FOG42" s="25"/>
      <c r="FOH42" s="25"/>
      <c r="FOI42" s="25"/>
      <c r="FOJ42" s="25"/>
      <c r="FOK42" s="25"/>
      <c r="FOL42" s="25"/>
      <c r="FOM42" s="25"/>
      <c r="FON42" s="25"/>
      <c r="FOO42" s="25"/>
      <c r="FOP42" s="25"/>
      <c r="FOQ42" s="25"/>
      <c r="FOR42" s="25"/>
      <c r="FOS42" s="25"/>
      <c r="FOT42" s="25"/>
      <c r="FOU42" s="25"/>
      <c r="FOV42" s="25"/>
      <c r="FOW42" s="25"/>
      <c r="FOX42" s="25"/>
      <c r="FOY42" s="25"/>
      <c r="FOZ42" s="25"/>
      <c r="FPA42" s="25"/>
      <c r="FPB42" s="25"/>
      <c r="FPC42" s="25"/>
      <c r="FPD42" s="25"/>
      <c r="FPE42" s="25"/>
      <c r="FPF42" s="25"/>
      <c r="FPG42" s="25"/>
      <c r="FPH42" s="25"/>
      <c r="FPI42" s="25"/>
      <c r="FPJ42" s="25"/>
      <c r="FPK42" s="25"/>
      <c r="FPL42" s="25"/>
      <c r="FPM42" s="25"/>
      <c r="FPN42" s="25"/>
      <c r="FPO42" s="25"/>
      <c r="FPP42" s="25"/>
      <c r="FPQ42" s="25"/>
      <c r="FPR42" s="25"/>
      <c r="FPS42" s="25"/>
      <c r="FPT42" s="25"/>
      <c r="FPU42" s="25"/>
      <c r="FPV42" s="25"/>
      <c r="FPW42" s="25"/>
      <c r="FPX42" s="25"/>
      <c r="FPY42" s="25"/>
      <c r="FPZ42" s="25"/>
      <c r="FQA42" s="25"/>
      <c r="FQB42" s="25"/>
      <c r="FQC42" s="25"/>
      <c r="FQD42" s="25"/>
      <c r="FQE42" s="25"/>
      <c r="FQF42" s="25"/>
      <c r="FQG42" s="25"/>
      <c r="FQH42" s="25"/>
      <c r="FQI42" s="25"/>
      <c r="FQJ42" s="25"/>
      <c r="FQK42" s="25"/>
      <c r="FQL42" s="25"/>
      <c r="FQM42" s="25"/>
      <c r="FQN42" s="25"/>
      <c r="FQO42" s="25"/>
      <c r="FQP42" s="25"/>
      <c r="FQQ42" s="25"/>
      <c r="FQR42" s="25"/>
      <c r="FQS42" s="25"/>
      <c r="FQT42" s="25"/>
      <c r="FQU42" s="25"/>
      <c r="FQV42" s="25"/>
      <c r="FQW42" s="25"/>
      <c r="FQX42" s="25"/>
      <c r="FQY42" s="25"/>
      <c r="FQZ42" s="25"/>
      <c r="FRA42" s="25"/>
      <c r="FRB42" s="25"/>
      <c r="FRC42" s="25"/>
      <c r="FRD42" s="25"/>
      <c r="FRE42" s="25"/>
      <c r="FRF42" s="25"/>
      <c r="FRG42" s="25"/>
      <c r="FRH42" s="25"/>
      <c r="FRI42" s="25"/>
      <c r="FRJ42" s="25"/>
      <c r="FRK42" s="25"/>
      <c r="FRL42" s="25"/>
      <c r="FRM42" s="25"/>
      <c r="FRN42" s="25"/>
      <c r="FRO42" s="25"/>
      <c r="FRP42" s="25"/>
      <c r="FRQ42" s="25"/>
      <c r="FRR42" s="25"/>
      <c r="FRS42" s="25"/>
      <c r="FRT42" s="25"/>
      <c r="FRU42" s="25"/>
      <c r="FRV42" s="25"/>
      <c r="FRW42" s="25"/>
      <c r="FRX42" s="25"/>
      <c r="FRY42" s="25"/>
      <c r="FRZ42" s="25"/>
      <c r="FSA42" s="25"/>
      <c r="FSB42" s="25"/>
      <c r="FSC42" s="25"/>
      <c r="FSD42" s="25"/>
      <c r="FSE42" s="25"/>
      <c r="FSF42" s="25"/>
      <c r="FSG42" s="25"/>
      <c r="FSH42" s="25"/>
      <c r="FSI42" s="25"/>
      <c r="FSJ42" s="25"/>
      <c r="FSK42" s="25"/>
      <c r="FSL42" s="25"/>
      <c r="FSM42" s="25"/>
      <c r="FSN42" s="25"/>
      <c r="FSO42" s="25"/>
      <c r="FSP42" s="25"/>
      <c r="FSQ42" s="25"/>
      <c r="FSR42" s="25"/>
      <c r="FSS42" s="25"/>
      <c r="FST42" s="25"/>
      <c r="FSU42" s="25"/>
      <c r="FSV42" s="25"/>
      <c r="FSW42" s="25"/>
      <c r="FSX42" s="25"/>
      <c r="FSY42" s="25"/>
      <c r="FSZ42" s="25"/>
      <c r="FTA42" s="25"/>
      <c r="FTB42" s="25"/>
      <c r="FTC42" s="25"/>
      <c r="FTD42" s="25"/>
      <c r="FTE42" s="25"/>
      <c r="FTF42" s="25"/>
      <c r="FTG42" s="25"/>
      <c r="FTH42" s="25"/>
      <c r="FTI42" s="25"/>
      <c r="FTJ42" s="25"/>
      <c r="FTK42" s="25"/>
      <c r="FTL42" s="25"/>
      <c r="FTM42" s="25"/>
      <c r="FTN42" s="25"/>
      <c r="FTO42" s="25"/>
      <c r="FTP42" s="25"/>
      <c r="FTQ42" s="25"/>
      <c r="FTR42" s="25"/>
      <c r="FTS42" s="25"/>
      <c r="FTT42" s="25"/>
      <c r="FTU42" s="25"/>
      <c r="FTV42" s="25"/>
      <c r="FTW42" s="25"/>
      <c r="FTX42" s="25"/>
      <c r="FTY42" s="25"/>
      <c r="FTZ42" s="25"/>
      <c r="FUA42" s="25"/>
      <c r="FUB42" s="25"/>
      <c r="FUC42" s="25"/>
      <c r="FUD42" s="25"/>
      <c r="FUE42" s="25"/>
      <c r="FUF42" s="25"/>
      <c r="FUG42" s="25"/>
      <c r="FUH42" s="25"/>
      <c r="FUI42" s="25"/>
      <c r="FUJ42" s="25"/>
      <c r="FUK42" s="25"/>
      <c r="FUL42" s="25"/>
      <c r="FUM42" s="25"/>
      <c r="FUN42" s="25"/>
      <c r="FUO42" s="25"/>
      <c r="FUP42" s="25"/>
      <c r="FUQ42" s="25"/>
      <c r="FUR42" s="25"/>
      <c r="FUS42" s="25"/>
      <c r="FUT42" s="25"/>
      <c r="FUU42" s="25"/>
      <c r="FUV42" s="25"/>
      <c r="FUW42" s="25"/>
      <c r="FUX42" s="25"/>
      <c r="FUY42" s="25"/>
      <c r="FUZ42" s="25"/>
      <c r="FVA42" s="25"/>
      <c r="FVB42" s="25"/>
      <c r="FVC42" s="25"/>
      <c r="FVD42" s="25"/>
      <c r="FVE42" s="25"/>
      <c r="FVF42" s="25"/>
      <c r="FVG42" s="25"/>
      <c r="FVH42" s="25"/>
      <c r="FVI42" s="25"/>
      <c r="FVJ42" s="25"/>
      <c r="FVK42" s="25"/>
      <c r="FVL42" s="25"/>
      <c r="FVM42" s="25"/>
      <c r="FVN42" s="25"/>
      <c r="FVO42" s="25"/>
      <c r="FVP42" s="25"/>
      <c r="FVQ42" s="25"/>
      <c r="FVR42" s="25"/>
      <c r="FVS42" s="25"/>
      <c r="FVT42" s="25"/>
      <c r="FVU42" s="25"/>
      <c r="FVV42" s="25"/>
      <c r="FVW42" s="25"/>
      <c r="FVX42" s="25"/>
      <c r="FVY42" s="25"/>
      <c r="FVZ42" s="25"/>
      <c r="FWA42" s="25"/>
      <c r="FWB42" s="25"/>
      <c r="FWC42" s="25"/>
      <c r="FWD42" s="25"/>
      <c r="FWE42" s="25"/>
      <c r="FWF42" s="25"/>
      <c r="FWG42" s="25"/>
      <c r="FWH42" s="25"/>
      <c r="FWI42" s="25"/>
      <c r="FWJ42" s="25"/>
      <c r="FWK42" s="25"/>
      <c r="FWL42" s="25"/>
      <c r="FWM42" s="25"/>
      <c r="FWN42" s="25"/>
      <c r="FWO42" s="25"/>
      <c r="FWP42" s="25"/>
      <c r="FWQ42" s="25"/>
      <c r="FWR42" s="25"/>
      <c r="FWS42" s="25"/>
      <c r="FWT42" s="25"/>
      <c r="FWU42" s="25"/>
      <c r="FWV42" s="25"/>
      <c r="FWW42" s="25"/>
      <c r="FWX42" s="25"/>
      <c r="FWY42" s="25"/>
      <c r="FWZ42" s="25"/>
      <c r="FXA42" s="25"/>
      <c r="FXB42" s="25"/>
      <c r="FXC42" s="25"/>
      <c r="FXD42" s="25"/>
      <c r="FXE42" s="25"/>
      <c r="FXF42" s="25"/>
      <c r="FXG42" s="25"/>
      <c r="FXH42" s="25"/>
      <c r="FXI42" s="25"/>
      <c r="FXJ42" s="25"/>
      <c r="FXK42" s="25"/>
      <c r="FXL42" s="25"/>
      <c r="FXM42" s="25"/>
      <c r="FXN42" s="25"/>
      <c r="FXO42" s="25"/>
      <c r="FXP42" s="25"/>
      <c r="FXQ42" s="25"/>
      <c r="FXR42" s="25"/>
      <c r="FXS42" s="25"/>
      <c r="FXT42" s="25"/>
      <c r="FXU42" s="25"/>
      <c r="FXV42" s="25"/>
      <c r="FXW42" s="25"/>
      <c r="FXX42" s="25"/>
      <c r="FXY42" s="25"/>
      <c r="FXZ42" s="25"/>
      <c r="FYA42" s="25"/>
      <c r="FYB42" s="25"/>
      <c r="FYC42" s="25"/>
      <c r="FYD42" s="25"/>
      <c r="FYE42" s="25"/>
      <c r="FYF42" s="25"/>
      <c r="FYG42" s="25"/>
      <c r="FYH42" s="25"/>
      <c r="FYI42" s="25"/>
      <c r="FYJ42" s="25"/>
      <c r="FYK42" s="25"/>
      <c r="FYL42" s="25"/>
      <c r="FYM42" s="25"/>
      <c r="FYN42" s="25"/>
      <c r="FYO42" s="25"/>
      <c r="FYP42" s="25"/>
      <c r="FYQ42" s="25"/>
      <c r="FYR42" s="25"/>
      <c r="FYS42" s="25"/>
      <c r="FYT42" s="25"/>
      <c r="FYU42" s="25"/>
      <c r="FYV42" s="25"/>
      <c r="FYW42" s="25"/>
      <c r="FYX42" s="25"/>
      <c r="FYY42" s="25"/>
      <c r="FYZ42" s="25"/>
      <c r="FZA42" s="25"/>
      <c r="FZB42" s="25"/>
      <c r="FZC42" s="25"/>
      <c r="FZD42" s="25"/>
      <c r="FZE42" s="25"/>
      <c r="FZF42" s="25"/>
      <c r="FZG42" s="25"/>
      <c r="FZH42" s="25"/>
      <c r="FZI42" s="25"/>
      <c r="FZJ42" s="25"/>
      <c r="FZK42" s="25"/>
      <c r="FZL42" s="25"/>
      <c r="FZM42" s="25"/>
      <c r="FZN42" s="25"/>
      <c r="FZO42" s="25"/>
      <c r="FZP42" s="25"/>
      <c r="FZQ42" s="25"/>
      <c r="FZR42" s="25"/>
      <c r="FZS42" s="25"/>
      <c r="FZT42" s="25"/>
      <c r="FZU42" s="25"/>
      <c r="FZV42" s="25"/>
      <c r="FZW42" s="25"/>
      <c r="FZX42" s="25"/>
      <c r="FZY42" s="25"/>
      <c r="FZZ42" s="25"/>
      <c r="GAA42" s="25"/>
      <c r="GAB42" s="25"/>
      <c r="GAC42" s="25"/>
      <c r="GAD42" s="25"/>
      <c r="GAE42" s="25"/>
      <c r="GAF42" s="25"/>
      <c r="GAG42" s="25"/>
      <c r="GAH42" s="25"/>
      <c r="GAI42" s="25"/>
      <c r="GAJ42" s="25"/>
      <c r="GAK42" s="25"/>
      <c r="GAL42" s="25"/>
      <c r="GAM42" s="25"/>
      <c r="GAN42" s="25"/>
      <c r="GAO42" s="25"/>
      <c r="GAP42" s="25"/>
      <c r="GAQ42" s="25"/>
      <c r="GAR42" s="25"/>
      <c r="GAS42" s="25"/>
      <c r="GAT42" s="25"/>
      <c r="GAU42" s="25"/>
      <c r="GAV42" s="25"/>
      <c r="GAW42" s="25"/>
      <c r="GAX42" s="25"/>
      <c r="GAY42" s="25"/>
      <c r="GAZ42" s="25"/>
      <c r="GBA42" s="25"/>
      <c r="GBB42" s="25"/>
      <c r="GBC42" s="25"/>
      <c r="GBD42" s="25"/>
      <c r="GBE42" s="25"/>
      <c r="GBF42" s="25"/>
      <c r="GBG42" s="25"/>
      <c r="GBH42" s="25"/>
      <c r="GBI42" s="25"/>
      <c r="GBJ42" s="25"/>
      <c r="GBK42" s="25"/>
      <c r="GBL42" s="25"/>
      <c r="GBM42" s="25"/>
      <c r="GBN42" s="25"/>
      <c r="GBO42" s="25"/>
      <c r="GBP42" s="25"/>
      <c r="GBQ42" s="25"/>
      <c r="GBR42" s="25"/>
      <c r="GBS42" s="25"/>
      <c r="GBT42" s="25"/>
      <c r="GBU42" s="25"/>
      <c r="GBV42" s="25"/>
      <c r="GBW42" s="25"/>
      <c r="GBX42" s="25"/>
      <c r="GBY42" s="25"/>
      <c r="GBZ42" s="25"/>
      <c r="GCA42" s="25"/>
      <c r="GCB42" s="25"/>
      <c r="GCC42" s="25"/>
      <c r="GCD42" s="25"/>
      <c r="GCE42" s="25"/>
      <c r="GCF42" s="25"/>
      <c r="GCG42" s="25"/>
      <c r="GCH42" s="25"/>
      <c r="GCI42" s="25"/>
      <c r="GCJ42" s="25"/>
      <c r="GCK42" s="25"/>
      <c r="GCL42" s="25"/>
      <c r="GCM42" s="25"/>
      <c r="GCN42" s="25"/>
      <c r="GCO42" s="25"/>
      <c r="GCP42" s="25"/>
      <c r="GCQ42" s="25"/>
      <c r="GCR42" s="25"/>
      <c r="GCS42" s="25"/>
      <c r="GCT42" s="25"/>
      <c r="GCU42" s="25"/>
      <c r="GCV42" s="25"/>
      <c r="GCW42" s="25"/>
      <c r="GCX42" s="25"/>
      <c r="GCY42" s="25"/>
      <c r="GCZ42" s="25"/>
      <c r="GDA42" s="25"/>
      <c r="GDB42" s="25"/>
      <c r="GDC42" s="25"/>
      <c r="GDD42" s="25"/>
      <c r="GDE42" s="25"/>
      <c r="GDF42" s="25"/>
      <c r="GDG42" s="25"/>
      <c r="GDH42" s="25"/>
      <c r="GDI42" s="25"/>
      <c r="GDJ42" s="25"/>
      <c r="GDK42" s="25"/>
      <c r="GDL42" s="25"/>
      <c r="GDM42" s="25"/>
      <c r="GDN42" s="25"/>
      <c r="GDO42" s="25"/>
      <c r="GDP42" s="25"/>
      <c r="GDQ42" s="25"/>
      <c r="GDR42" s="25"/>
      <c r="GDS42" s="25"/>
      <c r="GDT42" s="25"/>
      <c r="GDU42" s="25"/>
      <c r="GDV42" s="25"/>
      <c r="GDW42" s="25"/>
      <c r="GDX42" s="25"/>
      <c r="GDY42" s="25"/>
      <c r="GDZ42" s="25"/>
      <c r="GEA42" s="25"/>
      <c r="GEB42" s="25"/>
      <c r="GEC42" s="25"/>
      <c r="GED42" s="25"/>
      <c r="GEE42" s="25"/>
      <c r="GEF42" s="25"/>
      <c r="GEG42" s="25"/>
      <c r="GEH42" s="25"/>
      <c r="GEI42" s="25"/>
      <c r="GEJ42" s="25"/>
      <c r="GEK42" s="25"/>
      <c r="GEL42" s="25"/>
      <c r="GEM42" s="25"/>
      <c r="GEN42" s="25"/>
      <c r="GEO42" s="25"/>
      <c r="GEP42" s="25"/>
      <c r="GEQ42" s="25"/>
      <c r="GER42" s="25"/>
      <c r="GES42" s="25"/>
      <c r="GET42" s="25"/>
      <c r="GEU42" s="25"/>
      <c r="GEV42" s="25"/>
      <c r="GEW42" s="25"/>
      <c r="GEX42" s="25"/>
      <c r="GEY42" s="25"/>
      <c r="GEZ42" s="25"/>
      <c r="GFA42" s="25"/>
      <c r="GFB42" s="25"/>
      <c r="GFC42" s="25"/>
      <c r="GFD42" s="25"/>
      <c r="GFE42" s="25"/>
      <c r="GFF42" s="25"/>
      <c r="GFG42" s="25"/>
      <c r="GFH42" s="25"/>
      <c r="GFI42" s="25"/>
      <c r="GFJ42" s="25"/>
      <c r="GFK42" s="25"/>
      <c r="GFL42" s="25"/>
      <c r="GFM42" s="25"/>
      <c r="GFN42" s="25"/>
      <c r="GFO42" s="25"/>
      <c r="GFP42" s="25"/>
      <c r="GFQ42" s="25"/>
      <c r="GFR42" s="25"/>
      <c r="GFS42" s="25"/>
      <c r="GFT42" s="25"/>
      <c r="GFU42" s="25"/>
      <c r="GFV42" s="25"/>
      <c r="GFW42" s="25"/>
      <c r="GFX42" s="25"/>
      <c r="GFY42" s="25"/>
      <c r="GFZ42" s="25"/>
      <c r="GGA42" s="25"/>
      <c r="GGB42" s="25"/>
      <c r="GGC42" s="25"/>
      <c r="GGD42" s="25"/>
      <c r="GGE42" s="25"/>
      <c r="GGF42" s="25"/>
      <c r="GGG42" s="25"/>
      <c r="GGH42" s="25"/>
      <c r="GGI42" s="25"/>
      <c r="GGJ42" s="25"/>
      <c r="GGK42" s="25"/>
      <c r="GGL42" s="25"/>
      <c r="GGM42" s="25"/>
      <c r="GGN42" s="25"/>
      <c r="GGO42" s="25"/>
      <c r="GGP42" s="25"/>
      <c r="GGQ42" s="25"/>
      <c r="GGR42" s="25"/>
      <c r="GGS42" s="25"/>
      <c r="GGT42" s="25"/>
      <c r="GGU42" s="25"/>
      <c r="GGV42" s="25"/>
      <c r="GGW42" s="25"/>
      <c r="GGX42" s="25"/>
      <c r="GGY42" s="25"/>
      <c r="GGZ42" s="25"/>
      <c r="GHA42" s="25"/>
      <c r="GHB42" s="25"/>
      <c r="GHC42" s="25"/>
      <c r="GHD42" s="25"/>
      <c r="GHE42" s="25"/>
      <c r="GHF42" s="25"/>
      <c r="GHG42" s="25"/>
      <c r="GHH42" s="25"/>
      <c r="GHI42" s="25"/>
      <c r="GHJ42" s="25"/>
      <c r="GHK42" s="25"/>
      <c r="GHL42" s="25"/>
      <c r="GHM42" s="25"/>
      <c r="GHN42" s="25"/>
      <c r="GHO42" s="25"/>
      <c r="GHP42" s="25"/>
      <c r="GHQ42" s="25"/>
      <c r="GHR42" s="25"/>
      <c r="GHS42" s="25"/>
      <c r="GHT42" s="25"/>
      <c r="GHU42" s="25"/>
      <c r="GHV42" s="25"/>
      <c r="GHW42" s="25"/>
      <c r="GHX42" s="25"/>
      <c r="GHY42" s="25"/>
      <c r="GHZ42" s="25"/>
      <c r="GIA42" s="25"/>
      <c r="GIB42" s="25"/>
      <c r="GIC42" s="25"/>
      <c r="GID42" s="25"/>
      <c r="GIE42" s="25"/>
      <c r="GIF42" s="25"/>
      <c r="GIG42" s="25"/>
      <c r="GIH42" s="25"/>
      <c r="GII42" s="25"/>
      <c r="GIJ42" s="25"/>
      <c r="GIK42" s="25"/>
      <c r="GIL42" s="25"/>
      <c r="GIM42" s="25"/>
      <c r="GIN42" s="25"/>
      <c r="GIO42" s="25"/>
      <c r="GIP42" s="25"/>
      <c r="GIQ42" s="25"/>
      <c r="GIR42" s="25"/>
      <c r="GIS42" s="25"/>
      <c r="GIT42" s="25"/>
      <c r="GIU42" s="25"/>
      <c r="GIV42" s="25"/>
      <c r="GIW42" s="25"/>
      <c r="GIX42" s="25"/>
      <c r="GIY42" s="25"/>
      <c r="GIZ42" s="25"/>
      <c r="GJA42" s="25"/>
      <c r="GJB42" s="25"/>
      <c r="GJC42" s="25"/>
      <c r="GJD42" s="25"/>
      <c r="GJE42" s="25"/>
      <c r="GJF42" s="25"/>
      <c r="GJG42" s="25"/>
      <c r="GJH42" s="25"/>
      <c r="GJI42" s="25"/>
      <c r="GJJ42" s="25"/>
      <c r="GJK42" s="25"/>
      <c r="GJL42" s="25"/>
      <c r="GJM42" s="25"/>
      <c r="GJN42" s="25"/>
      <c r="GJO42" s="25"/>
      <c r="GJP42" s="25"/>
      <c r="GJQ42" s="25"/>
      <c r="GJR42" s="25"/>
      <c r="GJS42" s="25"/>
      <c r="GJT42" s="25"/>
      <c r="GJU42" s="25"/>
      <c r="GJV42" s="25"/>
      <c r="GJW42" s="25"/>
      <c r="GJX42" s="25"/>
      <c r="GJY42" s="25"/>
      <c r="GJZ42" s="25"/>
      <c r="GKA42" s="25"/>
      <c r="GKB42" s="25"/>
      <c r="GKC42" s="25"/>
      <c r="GKD42" s="25"/>
      <c r="GKE42" s="25"/>
      <c r="GKF42" s="25"/>
      <c r="GKG42" s="25"/>
      <c r="GKH42" s="25"/>
      <c r="GKI42" s="25"/>
      <c r="GKJ42" s="25"/>
      <c r="GKK42" s="25"/>
      <c r="GKL42" s="25"/>
      <c r="GKM42" s="25"/>
      <c r="GKN42" s="25"/>
      <c r="GKO42" s="25"/>
      <c r="GKP42" s="25"/>
      <c r="GKQ42" s="25"/>
      <c r="GKR42" s="25"/>
      <c r="GKS42" s="25"/>
      <c r="GKT42" s="25"/>
      <c r="GKU42" s="25"/>
      <c r="GKV42" s="25"/>
      <c r="GKW42" s="25"/>
      <c r="GKX42" s="25"/>
      <c r="GKY42" s="25"/>
      <c r="GKZ42" s="25"/>
      <c r="GLA42" s="25"/>
      <c r="GLB42" s="25"/>
      <c r="GLC42" s="25"/>
      <c r="GLD42" s="25"/>
      <c r="GLE42" s="25"/>
      <c r="GLF42" s="25"/>
      <c r="GLG42" s="25"/>
      <c r="GLH42" s="25"/>
      <c r="GLI42" s="25"/>
      <c r="GLJ42" s="25"/>
      <c r="GLK42" s="25"/>
      <c r="GLL42" s="25"/>
      <c r="GLM42" s="25"/>
      <c r="GLN42" s="25"/>
      <c r="GLO42" s="25"/>
      <c r="GLP42" s="25"/>
      <c r="GLQ42" s="25"/>
      <c r="GLR42" s="25"/>
      <c r="GLS42" s="25"/>
      <c r="GLT42" s="25"/>
      <c r="GLU42" s="25"/>
      <c r="GLV42" s="25"/>
      <c r="GLW42" s="25"/>
      <c r="GLX42" s="25"/>
      <c r="GLY42" s="25"/>
      <c r="GLZ42" s="25"/>
      <c r="GMA42" s="25"/>
      <c r="GMB42" s="25"/>
      <c r="GMC42" s="25"/>
      <c r="GMD42" s="25"/>
      <c r="GME42" s="25"/>
      <c r="GMF42" s="25"/>
      <c r="GMG42" s="25"/>
      <c r="GMH42" s="25"/>
      <c r="GMI42" s="25"/>
      <c r="GMJ42" s="25"/>
      <c r="GMK42" s="25"/>
      <c r="GML42" s="25"/>
      <c r="GMM42" s="25"/>
      <c r="GMN42" s="25"/>
      <c r="GMO42" s="25"/>
      <c r="GMP42" s="25"/>
      <c r="GMQ42" s="25"/>
      <c r="GMR42" s="25"/>
      <c r="GMS42" s="25"/>
      <c r="GMT42" s="25"/>
      <c r="GMU42" s="25"/>
      <c r="GMV42" s="25"/>
      <c r="GMW42" s="25"/>
      <c r="GMX42" s="25"/>
      <c r="GMY42" s="25"/>
      <c r="GMZ42" s="25"/>
      <c r="GNA42" s="25"/>
      <c r="GNB42" s="25"/>
      <c r="GNC42" s="25"/>
      <c r="GND42" s="25"/>
      <c r="GNE42" s="25"/>
      <c r="GNF42" s="25"/>
      <c r="GNG42" s="25"/>
      <c r="GNH42" s="25"/>
      <c r="GNI42" s="25"/>
      <c r="GNJ42" s="25"/>
      <c r="GNK42" s="25"/>
      <c r="GNL42" s="25"/>
      <c r="GNM42" s="25"/>
      <c r="GNN42" s="25"/>
      <c r="GNO42" s="25"/>
      <c r="GNP42" s="25"/>
      <c r="GNQ42" s="25"/>
      <c r="GNR42" s="25"/>
      <c r="GNS42" s="25"/>
      <c r="GNT42" s="25"/>
      <c r="GNU42" s="25"/>
      <c r="GNV42" s="25"/>
      <c r="GNW42" s="25"/>
      <c r="GNX42" s="25"/>
      <c r="GNY42" s="25"/>
      <c r="GNZ42" s="25"/>
      <c r="GOA42" s="25"/>
      <c r="GOB42" s="25"/>
      <c r="GOC42" s="25"/>
      <c r="GOD42" s="25"/>
      <c r="GOE42" s="25"/>
      <c r="GOF42" s="25"/>
      <c r="GOG42" s="25"/>
      <c r="GOH42" s="25"/>
      <c r="GOI42" s="25"/>
      <c r="GOJ42" s="25"/>
      <c r="GOK42" s="25"/>
      <c r="GOL42" s="25"/>
      <c r="GOM42" s="25"/>
      <c r="GON42" s="25"/>
      <c r="GOO42" s="25"/>
      <c r="GOP42" s="25"/>
      <c r="GOQ42" s="25"/>
      <c r="GOR42" s="25"/>
      <c r="GOS42" s="25"/>
      <c r="GOT42" s="25"/>
      <c r="GOU42" s="25"/>
      <c r="GOV42" s="25"/>
      <c r="GOW42" s="25"/>
      <c r="GOX42" s="25"/>
      <c r="GOY42" s="25"/>
      <c r="GOZ42" s="25"/>
      <c r="GPA42" s="25"/>
      <c r="GPB42" s="25"/>
      <c r="GPC42" s="25"/>
      <c r="GPD42" s="25"/>
      <c r="GPE42" s="25"/>
      <c r="GPF42" s="25"/>
      <c r="GPG42" s="25"/>
      <c r="GPH42" s="25"/>
      <c r="GPI42" s="25"/>
      <c r="GPJ42" s="25"/>
      <c r="GPK42" s="25"/>
      <c r="GPL42" s="25"/>
      <c r="GPM42" s="25"/>
      <c r="GPN42" s="25"/>
      <c r="GPO42" s="25"/>
      <c r="GPP42" s="25"/>
      <c r="GPQ42" s="25"/>
      <c r="GPR42" s="25"/>
      <c r="GPS42" s="25"/>
      <c r="GPT42" s="25"/>
      <c r="GPU42" s="25"/>
      <c r="GPV42" s="25"/>
      <c r="GPW42" s="25"/>
      <c r="GPX42" s="25"/>
      <c r="GPY42" s="25"/>
      <c r="GPZ42" s="25"/>
      <c r="GQA42" s="25"/>
      <c r="GQB42" s="25"/>
      <c r="GQC42" s="25"/>
      <c r="GQD42" s="25"/>
      <c r="GQE42" s="25"/>
      <c r="GQF42" s="25"/>
      <c r="GQG42" s="25"/>
      <c r="GQH42" s="25"/>
      <c r="GQI42" s="25"/>
      <c r="GQJ42" s="25"/>
      <c r="GQK42" s="25"/>
      <c r="GQL42" s="25"/>
      <c r="GQM42" s="25"/>
      <c r="GQN42" s="25"/>
      <c r="GQO42" s="25"/>
      <c r="GQP42" s="25"/>
      <c r="GQQ42" s="25"/>
      <c r="GQR42" s="25"/>
      <c r="GQS42" s="25"/>
      <c r="GQT42" s="25"/>
      <c r="GQU42" s="25"/>
      <c r="GQV42" s="25"/>
      <c r="GQW42" s="25"/>
      <c r="GQX42" s="25"/>
      <c r="GQY42" s="25"/>
      <c r="GQZ42" s="25"/>
      <c r="GRA42" s="25"/>
      <c r="GRB42" s="25"/>
      <c r="GRC42" s="25"/>
      <c r="GRD42" s="25"/>
      <c r="GRE42" s="25"/>
      <c r="GRF42" s="25"/>
      <c r="GRG42" s="25"/>
      <c r="GRH42" s="25"/>
      <c r="GRI42" s="25"/>
      <c r="GRJ42" s="25"/>
      <c r="GRK42" s="25"/>
      <c r="GRL42" s="25"/>
      <c r="GRM42" s="25"/>
      <c r="GRN42" s="25"/>
      <c r="GRO42" s="25"/>
      <c r="GRP42" s="25"/>
      <c r="GRQ42" s="25"/>
      <c r="GRR42" s="25"/>
      <c r="GRS42" s="25"/>
      <c r="GRT42" s="25"/>
      <c r="GRU42" s="25"/>
      <c r="GRV42" s="25"/>
      <c r="GRW42" s="25"/>
      <c r="GRX42" s="25"/>
      <c r="GRY42" s="25"/>
      <c r="GRZ42" s="25"/>
      <c r="GSA42" s="25"/>
      <c r="GSB42" s="25"/>
      <c r="GSC42" s="25"/>
      <c r="GSD42" s="25"/>
      <c r="GSE42" s="25"/>
      <c r="GSF42" s="25"/>
      <c r="GSG42" s="25"/>
      <c r="GSH42" s="25"/>
      <c r="GSI42" s="25"/>
      <c r="GSJ42" s="25"/>
      <c r="GSK42" s="25"/>
      <c r="GSL42" s="25"/>
      <c r="GSM42" s="25"/>
      <c r="GSN42" s="25"/>
      <c r="GSO42" s="25"/>
      <c r="GSP42" s="25"/>
      <c r="GSQ42" s="25"/>
      <c r="GSR42" s="25"/>
      <c r="GSS42" s="25"/>
      <c r="GST42" s="25"/>
      <c r="GSU42" s="25"/>
      <c r="GSV42" s="25"/>
      <c r="GSW42" s="25"/>
      <c r="GSX42" s="25"/>
      <c r="GSY42" s="25"/>
      <c r="GSZ42" s="25"/>
      <c r="GTA42" s="25"/>
      <c r="GTB42" s="25"/>
      <c r="GTC42" s="25"/>
      <c r="GTD42" s="25"/>
      <c r="GTE42" s="25"/>
      <c r="GTF42" s="25"/>
      <c r="GTG42" s="25"/>
      <c r="GTH42" s="25"/>
      <c r="GTI42" s="25"/>
      <c r="GTJ42" s="25"/>
      <c r="GTK42" s="25"/>
      <c r="GTL42" s="25"/>
      <c r="GTM42" s="25"/>
      <c r="GTN42" s="25"/>
      <c r="GTO42" s="25"/>
      <c r="GTP42" s="25"/>
      <c r="GTQ42" s="25"/>
      <c r="GTR42" s="25"/>
      <c r="GTS42" s="25"/>
      <c r="GTT42" s="25"/>
      <c r="GTU42" s="25"/>
      <c r="GTV42" s="25"/>
      <c r="GTW42" s="25"/>
      <c r="GTX42" s="25"/>
      <c r="GTY42" s="25"/>
      <c r="GTZ42" s="25"/>
      <c r="GUA42" s="25"/>
      <c r="GUB42" s="25"/>
      <c r="GUC42" s="25"/>
      <c r="GUD42" s="25"/>
      <c r="GUE42" s="25"/>
      <c r="GUF42" s="25"/>
      <c r="GUG42" s="25"/>
      <c r="GUH42" s="25"/>
      <c r="GUI42" s="25"/>
      <c r="GUJ42" s="25"/>
      <c r="GUK42" s="25"/>
      <c r="GUL42" s="25"/>
      <c r="GUM42" s="25"/>
      <c r="GUN42" s="25"/>
      <c r="GUO42" s="25"/>
      <c r="GUP42" s="25"/>
      <c r="GUQ42" s="25"/>
      <c r="GUR42" s="25"/>
      <c r="GUS42" s="25"/>
      <c r="GUT42" s="25"/>
      <c r="GUU42" s="25"/>
      <c r="GUV42" s="25"/>
      <c r="GUW42" s="25"/>
      <c r="GUX42" s="25"/>
      <c r="GUY42" s="25"/>
      <c r="GUZ42" s="25"/>
      <c r="GVA42" s="25"/>
      <c r="GVB42" s="25"/>
      <c r="GVC42" s="25"/>
      <c r="GVD42" s="25"/>
      <c r="GVE42" s="25"/>
      <c r="GVF42" s="25"/>
      <c r="GVG42" s="25"/>
      <c r="GVH42" s="25"/>
      <c r="GVI42" s="25"/>
      <c r="GVJ42" s="25"/>
      <c r="GVK42" s="25"/>
      <c r="GVL42" s="25"/>
      <c r="GVM42" s="25"/>
      <c r="GVN42" s="25"/>
      <c r="GVO42" s="25"/>
      <c r="GVP42" s="25"/>
      <c r="GVQ42" s="25"/>
      <c r="GVR42" s="25"/>
      <c r="GVS42" s="25"/>
      <c r="GVT42" s="25"/>
      <c r="GVU42" s="25"/>
      <c r="GVV42" s="25"/>
      <c r="GVW42" s="25"/>
      <c r="GVX42" s="25"/>
      <c r="GVY42" s="25"/>
      <c r="GVZ42" s="25"/>
      <c r="GWA42" s="25"/>
      <c r="GWB42" s="25"/>
      <c r="GWC42" s="25"/>
      <c r="GWD42" s="25"/>
      <c r="GWE42" s="25"/>
      <c r="GWF42" s="25"/>
      <c r="GWG42" s="25"/>
      <c r="GWH42" s="25"/>
      <c r="GWI42" s="25"/>
      <c r="GWJ42" s="25"/>
      <c r="GWK42" s="25"/>
      <c r="GWL42" s="25"/>
      <c r="GWM42" s="25"/>
      <c r="GWN42" s="25"/>
      <c r="GWO42" s="25"/>
      <c r="GWP42" s="25"/>
      <c r="GWQ42" s="25"/>
      <c r="GWR42" s="25"/>
      <c r="GWS42" s="25"/>
      <c r="GWT42" s="25"/>
      <c r="GWU42" s="25"/>
      <c r="GWV42" s="25"/>
      <c r="GWW42" s="25"/>
      <c r="GWX42" s="25"/>
      <c r="GWY42" s="25"/>
      <c r="GWZ42" s="25"/>
      <c r="GXA42" s="25"/>
      <c r="GXB42" s="25"/>
      <c r="GXC42" s="25"/>
      <c r="GXD42" s="25"/>
      <c r="GXE42" s="25"/>
      <c r="GXF42" s="25"/>
      <c r="GXG42" s="25"/>
      <c r="GXH42" s="25"/>
      <c r="GXI42" s="25"/>
      <c r="GXJ42" s="25"/>
      <c r="GXK42" s="25"/>
      <c r="GXL42" s="25"/>
      <c r="GXM42" s="25"/>
      <c r="GXN42" s="25"/>
      <c r="GXO42" s="25"/>
      <c r="GXP42" s="25"/>
      <c r="GXQ42" s="25"/>
      <c r="GXR42" s="25"/>
      <c r="GXS42" s="25"/>
      <c r="GXT42" s="25"/>
      <c r="GXU42" s="25"/>
      <c r="GXV42" s="25"/>
      <c r="GXW42" s="25"/>
      <c r="GXX42" s="25"/>
      <c r="GXY42" s="25"/>
      <c r="GXZ42" s="25"/>
      <c r="GYA42" s="25"/>
      <c r="GYB42" s="25"/>
      <c r="GYC42" s="25"/>
      <c r="GYD42" s="25"/>
      <c r="GYE42" s="25"/>
      <c r="GYF42" s="25"/>
      <c r="GYG42" s="25"/>
      <c r="GYH42" s="25"/>
      <c r="GYI42" s="25"/>
      <c r="GYJ42" s="25"/>
      <c r="GYK42" s="25"/>
      <c r="GYL42" s="25"/>
      <c r="GYM42" s="25"/>
      <c r="GYN42" s="25"/>
      <c r="GYO42" s="25"/>
      <c r="GYP42" s="25"/>
      <c r="GYQ42" s="25"/>
      <c r="GYR42" s="25"/>
      <c r="GYS42" s="25"/>
      <c r="GYT42" s="25"/>
      <c r="GYU42" s="25"/>
      <c r="GYV42" s="25"/>
      <c r="GYW42" s="25"/>
      <c r="GYX42" s="25"/>
      <c r="GYY42" s="25"/>
      <c r="GYZ42" s="25"/>
      <c r="GZA42" s="25"/>
      <c r="GZB42" s="25"/>
      <c r="GZC42" s="25"/>
      <c r="GZD42" s="25"/>
      <c r="GZE42" s="25"/>
      <c r="GZF42" s="25"/>
      <c r="GZG42" s="25"/>
      <c r="GZH42" s="25"/>
      <c r="GZI42" s="25"/>
      <c r="GZJ42" s="25"/>
      <c r="GZK42" s="25"/>
      <c r="GZL42" s="25"/>
      <c r="GZM42" s="25"/>
      <c r="GZN42" s="25"/>
      <c r="GZO42" s="25"/>
      <c r="GZP42" s="25"/>
      <c r="GZQ42" s="25"/>
      <c r="GZR42" s="25"/>
      <c r="GZS42" s="25"/>
      <c r="GZT42" s="25"/>
      <c r="GZU42" s="25"/>
      <c r="GZV42" s="25"/>
      <c r="GZW42" s="25"/>
      <c r="GZX42" s="25"/>
      <c r="GZY42" s="25"/>
      <c r="GZZ42" s="25"/>
      <c r="HAA42" s="25"/>
      <c r="HAB42" s="25"/>
      <c r="HAC42" s="25"/>
      <c r="HAD42" s="25"/>
      <c r="HAE42" s="25"/>
      <c r="HAF42" s="25"/>
      <c r="HAG42" s="25"/>
      <c r="HAH42" s="25"/>
      <c r="HAI42" s="25"/>
      <c r="HAJ42" s="25"/>
      <c r="HAK42" s="25"/>
      <c r="HAL42" s="25"/>
      <c r="HAM42" s="25"/>
      <c r="HAN42" s="25"/>
      <c r="HAO42" s="25"/>
      <c r="HAP42" s="25"/>
      <c r="HAQ42" s="25"/>
      <c r="HAR42" s="25"/>
      <c r="HAS42" s="25"/>
      <c r="HAT42" s="25"/>
      <c r="HAU42" s="25"/>
      <c r="HAV42" s="25"/>
      <c r="HAW42" s="25"/>
      <c r="HAX42" s="25"/>
      <c r="HAY42" s="25"/>
      <c r="HAZ42" s="25"/>
      <c r="HBA42" s="25"/>
      <c r="HBB42" s="25"/>
      <c r="HBC42" s="25"/>
      <c r="HBD42" s="25"/>
      <c r="HBE42" s="25"/>
      <c r="HBF42" s="25"/>
      <c r="HBG42" s="25"/>
      <c r="HBH42" s="25"/>
      <c r="HBI42" s="25"/>
      <c r="HBJ42" s="25"/>
      <c r="HBK42" s="25"/>
      <c r="HBL42" s="25"/>
      <c r="HBM42" s="25"/>
      <c r="HBN42" s="25"/>
      <c r="HBO42" s="25"/>
      <c r="HBP42" s="25"/>
      <c r="HBQ42" s="25"/>
      <c r="HBR42" s="25"/>
      <c r="HBS42" s="25"/>
      <c r="HBT42" s="25"/>
      <c r="HBU42" s="25"/>
      <c r="HBV42" s="25"/>
      <c r="HBW42" s="25"/>
      <c r="HBX42" s="25"/>
      <c r="HBY42" s="25"/>
      <c r="HBZ42" s="25"/>
      <c r="HCA42" s="25"/>
      <c r="HCB42" s="25"/>
      <c r="HCC42" s="25"/>
      <c r="HCD42" s="25"/>
      <c r="HCE42" s="25"/>
      <c r="HCF42" s="25"/>
      <c r="HCG42" s="25"/>
      <c r="HCH42" s="25"/>
      <c r="HCI42" s="25"/>
      <c r="HCJ42" s="25"/>
      <c r="HCK42" s="25"/>
      <c r="HCL42" s="25"/>
      <c r="HCM42" s="25"/>
      <c r="HCN42" s="25"/>
      <c r="HCO42" s="25"/>
      <c r="HCP42" s="25"/>
      <c r="HCQ42" s="25"/>
      <c r="HCR42" s="25"/>
      <c r="HCS42" s="25"/>
      <c r="HCT42" s="25"/>
      <c r="HCU42" s="25"/>
      <c r="HCV42" s="25"/>
      <c r="HCW42" s="25"/>
      <c r="HCX42" s="25"/>
      <c r="HCY42" s="25"/>
      <c r="HCZ42" s="25"/>
      <c r="HDA42" s="25"/>
      <c r="HDB42" s="25"/>
      <c r="HDC42" s="25"/>
      <c r="HDD42" s="25"/>
      <c r="HDE42" s="25"/>
      <c r="HDF42" s="25"/>
      <c r="HDG42" s="25"/>
      <c r="HDH42" s="25"/>
      <c r="HDI42" s="25"/>
      <c r="HDJ42" s="25"/>
      <c r="HDK42" s="25"/>
      <c r="HDL42" s="25"/>
      <c r="HDM42" s="25"/>
      <c r="HDN42" s="25"/>
      <c r="HDO42" s="25"/>
      <c r="HDP42" s="25"/>
      <c r="HDQ42" s="25"/>
      <c r="HDR42" s="25"/>
      <c r="HDS42" s="25"/>
      <c r="HDT42" s="25"/>
      <c r="HDU42" s="25"/>
      <c r="HDV42" s="25"/>
      <c r="HDW42" s="25"/>
      <c r="HDX42" s="25"/>
      <c r="HDY42" s="25"/>
      <c r="HDZ42" s="25"/>
      <c r="HEA42" s="25"/>
      <c r="HEB42" s="25"/>
      <c r="HEC42" s="25"/>
      <c r="HED42" s="25"/>
      <c r="HEE42" s="25"/>
      <c r="HEF42" s="25"/>
      <c r="HEG42" s="25"/>
      <c r="HEH42" s="25"/>
      <c r="HEI42" s="25"/>
      <c r="HEJ42" s="25"/>
      <c r="HEK42" s="25"/>
      <c r="HEL42" s="25"/>
      <c r="HEM42" s="25"/>
      <c r="HEN42" s="25"/>
      <c r="HEO42" s="25"/>
      <c r="HEP42" s="25"/>
      <c r="HEQ42" s="25"/>
      <c r="HER42" s="25"/>
      <c r="HES42" s="25"/>
      <c r="HET42" s="25"/>
      <c r="HEU42" s="25"/>
      <c r="HEV42" s="25"/>
      <c r="HEW42" s="25"/>
      <c r="HEX42" s="25"/>
      <c r="HEY42" s="25"/>
      <c r="HEZ42" s="25"/>
      <c r="HFA42" s="25"/>
      <c r="HFB42" s="25"/>
      <c r="HFC42" s="25"/>
      <c r="HFD42" s="25"/>
      <c r="HFE42" s="25"/>
      <c r="HFF42" s="25"/>
      <c r="HFG42" s="25"/>
      <c r="HFH42" s="25"/>
      <c r="HFI42" s="25"/>
      <c r="HFJ42" s="25"/>
      <c r="HFK42" s="25"/>
      <c r="HFL42" s="25"/>
      <c r="HFM42" s="25"/>
      <c r="HFN42" s="25"/>
      <c r="HFO42" s="25"/>
      <c r="HFP42" s="25"/>
      <c r="HFQ42" s="25"/>
      <c r="HFR42" s="25"/>
      <c r="HFS42" s="25"/>
      <c r="HFT42" s="25"/>
      <c r="HFU42" s="25"/>
      <c r="HFV42" s="25"/>
      <c r="HFW42" s="25"/>
      <c r="HFX42" s="25"/>
      <c r="HFY42" s="25"/>
      <c r="HFZ42" s="25"/>
      <c r="HGA42" s="25"/>
      <c r="HGB42" s="25"/>
      <c r="HGC42" s="25"/>
      <c r="HGD42" s="25"/>
      <c r="HGE42" s="25"/>
      <c r="HGF42" s="25"/>
      <c r="HGG42" s="25"/>
      <c r="HGH42" s="25"/>
      <c r="HGI42" s="25"/>
      <c r="HGJ42" s="25"/>
      <c r="HGK42" s="25"/>
      <c r="HGL42" s="25"/>
      <c r="HGM42" s="25"/>
      <c r="HGN42" s="25"/>
      <c r="HGO42" s="25"/>
      <c r="HGP42" s="25"/>
      <c r="HGQ42" s="25"/>
      <c r="HGR42" s="25"/>
      <c r="HGS42" s="25"/>
      <c r="HGT42" s="25"/>
      <c r="HGU42" s="25"/>
      <c r="HGV42" s="25"/>
      <c r="HGW42" s="25"/>
      <c r="HGX42" s="25"/>
      <c r="HGY42" s="25"/>
      <c r="HGZ42" s="25"/>
      <c r="HHA42" s="25"/>
      <c r="HHB42" s="25"/>
      <c r="HHC42" s="25"/>
      <c r="HHD42" s="25"/>
      <c r="HHE42" s="25"/>
      <c r="HHF42" s="25"/>
      <c r="HHG42" s="25"/>
      <c r="HHH42" s="25"/>
      <c r="HHI42" s="25"/>
      <c r="HHJ42" s="25"/>
      <c r="HHK42" s="25"/>
      <c r="HHL42" s="25"/>
      <c r="HHM42" s="25"/>
      <c r="HHN42" s="25"/>
      <c r="HHO42" s="25"/>
      <c r="HHP42" s="25"/>
      <c r="HHQ42" s="25"/>
      <c r="HHR42" s="25"/>
      <c r="HHS42" s="25"/>
      <c r="HHT42" s="25"/>
      <c r="HHU42" s="25"/>
      <c r="HHV42" s="25"/>
      <c r="HHW42" s="25"/>
      <c r="HHX42" s="25"/>
      <c r="HHY42" s="25"/>
      <c r="HHZ42" s="25"/>
      <c r="HIA42" s="25"/>
      <c r="HIB42" s="25"/>
      <c r="HIC42" s="25"/>
      <c r="HID42" s="25"/>
      <c r="HIE42" s="25"/>
      <c r="HIF42" s="25"/>
      <c r="HIG42" s="25"/>
      <c r="HIH42" s="25"/>
      <c r="HII42" s="25"/>
      <c r="HIJ42" s="25"/>
      <c r="HIK42" s="25"/>
      <c r="HIL42" s="25"/>
      <c r="HIM42" s="25"/>
      <c r="HIN42" s="25"/>
      <c r="HIO42" s="25"/>
      <c r="HIP42" s="25"/>
      <c r="HIQ42" s="25"/>
      <c r="HIR42" s="25"/>
      <c r="HIS42" s="25"/>
      <c r="HIT42" s="25"/>
      <c r="HIU42" s="25"/>
      <c r="HIV42" s="25"/>
      <c r="HIW42" s="25"/>
      <c r="HIX42" s="25"/>
      <c r="HIY42" s="25"/>
      <c r="HIZ42" s="25"/>
      <c r="HJA42" s="25"/>
      <c r="HJB42" s="25"/>
      <c r="HJC42" s="25"/>
      <c r="HJD42" s="25"/>
      <c r="HJE42" s="25"/>
      <c r="HJF42" s="25"/>
      <c r="HJG42" s="25"/>
      <c r="HJH42" s="25"/>
      <c r="HJI42" s="25"/>
      <c r="HJJ42" s="25"/>
      <c r="HJK42" s="25"/>
      <c r="HJL42" s="25"/>
      <c r="HJM42" s="25"/>
      <c r="HJN42" s="25"/>
      <c r="HJO42" s="25"/>
      <c r="HJP42" s="25"/>
      <c r="HJQ42" s="25"/>
      <c r="HJR42" s="25"/>
      <c r="HJS42" s="25"/>
      <c r="HJT42" s="25"/>
      <c r="HJU42" s="25"/>
      <c r="HJV42" s="25"/>
      <c r="HJW42" s="25"/>
      <c r="HJX42" s="25"/>
      <c r="HJY42" s="25"/>
      <c r="HJZ42" s="25"/>
      <c r="HKA42" s="25"/>
      <c r="HKB42" s="25"/>
      <c r="HKC42" s="25"/>
      <c r="HKD42" s="25"/>
      <c r="HKE42" s="25"/>
      <c r="HKF42" s="25"/>
      <c r="HKG42" s="25"/>
      <c r="HKH42" s="25"/>
      <c r="HKI42" s="25"/>
      <c r="HKJ42" s="25"/>
      <c r="HKK42" s="25"/>
      <c r="HKL42" s="25"/>
      <c r="HKM42" s="25"/>
      <c r="HKN42" s="25"/>
      <c r="HKO42" s="25"/>
      <c r="HKP42" s="25"/>
      <c r="HKQ42" s="25"/>
      <c r="HKR42" s="25"/>
      <c r="HKS42" s="25"/>
      <c r="HKT42" s="25"/>
      <c r="HKU42" s="25"/>
      <c r="HKV42" s="25"/>
      <c r="HKW42" s="25"/>
      <c r="HKX42" s="25"/>
      <c r="HKY42" s="25"/>
      <c r="HKZ42" s="25"/>
      <c r="HLA42" s="25"/>
      <c r="HLB42" s="25"/>
      <c r="HLC42" s="25"/>
      <c r="HLD42" s="25"/>
      <c r="HLE42" s="25"/>
      <c r="HLF42" s="25"/>
      <c r="HLG42" s="25"/>
      <c r="HLH42" s="25"/>
      <c r="HLI42" s="25"/>
      <c r="HLJ42" s="25"/>
      <c r="HLK42" s="25"/>
      <c r="HLL42" s="25"/>
      <c r="HLM42" s="25"/>
      <c r="HLN42" s="25"/>
      <c r="HLO42" s="25"/>
      <c r="HLP42" s="25"/>
      <c r="HLQ42" s="25"/>
      <c r="HLR42" s="25"/>
      <c r="HLS42" s="25"/>
      <c r="HLT42" s="25"/>
      <c r="HLU42" s="25"/>
      <c r="HLV42" s="25"/>
      <c r="HLW42" s="25"/>
      <c r="HLX42" s="25"/>
      <c r="HLY42" s="25"/>
      <c r="HLZ42" s="25"/>
      <c r="HMA42" s="25"/>
      <c r="HMB42" s="25"/>
      <c r="HMC42" s="25"/>
      <c r="HMD42" s="25"/>
      <c r="HME42" s="25"/>
      <c r="HMF42" s="25"/>
      <c r="HMG42" s="25"/>
      <c r="HMH42" s="25"/>
      <c r="HMI42" s="25"/>
      <c r="HMJ42" s="25"/>
      <c r="HMK42" s="25"/>
      <c r="HML42" s="25"/>
      <c r="HMM42" s="25"/>
      <c r="HMN42" s="25"/>
      <c r="HMO42" s="25"/>
      <c r="HMP42" s="25"/>
      <c r="HMQ42" s="25"/>
      <c r="HMR42" s="25"/>
      <c r="HMS42" s="25"/>
      <c r="HMT42" s="25"/>
      <c r="HMU42" s="25"/>
      <c r="HMV42" s="25"/>
      <c r="HMW42" s="25"/>
      <c r="HMX42" s="25"/>
      <c r="HMY42" s="25"/>
      <c r="HMZ42" s="25"/>
      <c r="HNA42" s="25"/>
      <c r="HNB42" s="25"/>
      <c r="HNC42" s="25"/>
      <c r="HND42" s="25"/>
      <c r="HNE42" s="25"/>
      <c r="HNF42" s="25"/>
      <c r="HNG42" s="25"/>
      <c r="HNH42" s="25"/>
      <c r="HNI42" s="25"/>
      <c r="HNJ42" s="25"/>
      <c r="HNK42" s="25"/>
      <c r="HNL42" s="25"/>
      <c r="HNM42" s="25"/>
      <c r="HNN42" s="25"/>
      <c r="HNO42" s="25"/>
      <c r="HNP42" s="25"/>
      <c r="HNQ42" s="25"/>
      <c r="HNR42" s="25"/>
      <c r="HNS42" s="25"/>
      <c r="HNT42" s="25"/>
      <c r="HNU42" s="25"/>
      <c r="HNV42" s="25"/>
      <c r="HNW42" s="25"/>
      <c r="HNX42" s="25"/>
      <c r="HNY42" s="25"/>
      <c r="HNZ42" s="25"/>
      <c r="HOA42" s="25"/>
      <c r="HOB42" s="25"/>
      <c r="HOC42" s="25"/>
      <c r="HOD42" s="25"/>
      <c r="HOE42" s="25"/>
      <c r="HOF42" s="25"/>
      <c r="HOG42" s="25"/>
      <c r="HOH42" s="25"/>
      <c r="HOI42" s="25"/>
      <c r="HOJ42" s="25"/>
      <c r="HOK42" s="25"/>
      <c r="HOL42" s="25"/>
      <c r="HOM42" s="25"/>
      <c r="HON42" s="25"/>
      <c r="HOO42" s="25"/>
      <c r="HOP42" s="25"/>
      <c r="HOQ42" s="25"/>
      <c r="HOR42" s="25"/>
      <c r="HOS42" s="25"/>
      <c r="HOT42" s="25"/>
      <c r="HOU42" s="25"/>
      <c r="HOV42" s="25"/>
      <c r="HOW42" s="25"/>
      <c r="HOX42" s="25"/>
      <c r="HOY42" s="25"/>
      <c r="HOZ42" s="25"/>
      <c r="HPA42" s="25"/>
      <c r="HPB42" s="25"/>
      <c r="HPC42" s="25"/>
      <c r="HPD42" s="25"/>
      <c r="HPE42" s="25"/>
      <c r="HPF42" s="25"/>
      <c r="HPG42" s="25"/>
      <c r="HPH42" s="25"/>
      <c r="HPI42" s="25"/>
      <c r="HPJ42" s="25"/>
      <c r="HPK42" s="25"/>
      <c r="HPL42" s="25"/>
      <c r="HPM42" s="25"/>
      <c r="HPN42" s="25"/>
      <c r="HPO42" s="25"/>
      <c r="HPP42" s="25"/>
      <c r="HPQ42" s="25"/>
      <c r="HPR42" s="25"/>
      <c r="HPS42" s="25"/>
      <c r="HPT42" s="25"/>
      <c r="HPU42" s="25"/>
      <c r="HPV42" s="25"/>
      <c r="HPW42" s="25"/>
      <c r="HPX42" s="25"/>
      <c r="HPY42" s="25"/>
      <c r="HPZ42" s="25"/>
      <c r="HQA42" s="25"/>
      <c r="HQB42" s="25"/>
      <c r="HQC42" s="25"/>
      <c r="HQD42" s="25"/>
      <c r="HQE42" s="25"/>
      <c r="HQF42" s="25"/>
      <c r="HQG42" s="25"/>
      <c r="HQH42" s="25"/>
      <c r="HQI42" s="25"/>
      <c r="HQJ42" s="25"/>
      <c r="HQK42" s="25"/>
      <c r="HQL42" s="25"/>
      <c r="HQM42" s="25"/>
      <c r="HQN42" s="25"/>
      <c r="HQO42" s="25"/>
      <c r="HQP42" s="25"/>
      <c r="HQQ42" s="25"/>
      <c r="HQR42" s="25"/>
      <c r="HQS42" s="25"/>
      <c r="HQT42" s="25"/>
      <c r="HQU42" s="25"/>
      <c r="HQV42" s="25"/>
      <c r="HQW42" s="25"/>
      <c r="HQX42" s="25"/>
      <c r="HQY42" s="25"/>
      <c r="HQZ42" s="25"/>
      <c r="HRA42" s="25"/>
      <c r="HRB42" s="25"/>
      <c r="HRC42" s="25"/>
      <c r="HRD42" s="25"/>
      <c r="HRE42" s="25"/>
      <c r="HRF42" s="25"/>
      <c r="HRG42" s="25"/>
      <c r="HRH42" s="25"/>
      <c r="HRI42" s="25"/>
      <c r="HRJ42" s="25"/>
      <c r="HRK42" s="25"/>
      <c r="HRL42" s="25"/>
      <c r="HRM42" s="25"/>
      <c r="HRN42" s="25"/>
      <c r="HRO42" s="25"/>
      <c r="HRP42" s="25"/>
      <c r="HRQ42" s="25"/>
      <c r="HRR42" s="25"/>
      <c r="HRS42" s="25"/>
      <c r="HRT42" s="25"/>
      <c r="HRU42" s="25"/>
      <c r="HRV42" s="25"/>
      <c r="HRW42" s="25"/>
      <c r="HRX42" s="25"/>
      <c r="HRY42" s="25"/>
      <c r="HRZ42" s="25"/>
      <c r="HSA42" s="25"/>
      <c r="HSB42" s="25"/>
      <c r="HSC42" s="25"/>
      <c r="HSD42" s="25"/>
      <c r="HSE42" s="25"/>
      <c r="HSF42" s="25"/>
      <c r="HSG42" s="25"/>
      <c r="HSH42" s="25"/>
      <c r="HSI42" s="25"/>
      <c r="HSJ42" s="25"/>
      <c r="HSK42" s="25"/>
      <c r="HSL42" s="25"/>
      <c r="HSM42" s="25"/>
      <c r="HSN42" s="25"/>
      <c r="HSO42" s="25"/>
      <c r="HSP42" s="25"/>
      <c r="HSQ42" s="25"/>
      <c r="HSR42" s="25"/>
      <c r="HSS42" s="25"/>
      <c r="HST42" s="25"/>
      <c r="HSU42" s="25"/>
      <c r="HSV42" s="25"/>
      <c r="HSW42" s="25"/>
      <c r="HSX42" s="25"/>
      <c r="HSY42" s="25"/>
      <c r="HSZ42" s="25"/>
      <c r="HTA42" s="25"/>
      <c r="HTB42" s="25"/>
      <c r="HTC42" s="25"/>
      <c r="HTD42" s="25"/>
      <c r="HTE42" s="25"/>
      <c r="HTF42" s="25"/>
      <c r="HTG42" s="25"/>
      <c r="HTH42" s="25"/>
      <c r="HTI42" s="25"/>
      <c r="HTJ42" s="25"/>
      <c r="HTK42" s="25"/>
      <c r="HTL42" s="25"/>
      <c r="HTM42" s="25"/>
      <c r="HTN42" s="25"/>
      <c r="HTO42" s="25"/>
      <c r="HTP42" s="25"/>
      <c r="HTQ42" s="25"/>
      <c r="HTR42" s="25"/>
      <c r="HTS42" s="25"/>
      <c r="HTT42" s="25"/>
      <c r="HTU42" s="25"/>
      <c r="HTV42" s="25"/>
      <c r="HTW42" s="25"/>
      <c r="HTX42" s="25"/>
      <c r="HTY42" s="25"/>
      <c r="HTZ42" s="25"/>
      <c r="HUA42" s="25"/>
      <c r="HUB42" s="25"/>
      <c r="HUC42" s="25"/>
      <c r="HUD42" s="25"/>
      <c r="HUE42" s="25"/>
      <c r="HUF42" s="25"/>
      <c r="HUG42" s="25"/>
      <c r="HUH42" s="25"/>
      <c r="HUI42" s="25"/>
      <c r="HUJ42" s="25"/>
      <c r="HUK42" s="25"/>
      <c r="HUL42" s="25"/>
      <c r="HUM42" s="25"/>
      <c r="HUN42" s="25"/>
      <c r="HUO42" s="25"/>
      <c r="HUP42" s="25"/>
      <c r="HUQ42" s="25"/>
      <c r="HUR42" s="25"/>
      <c r="HUS42" s="25"/>
      <c r="HUT42" s="25"/>
      <c r="HUU42" s="25"/>
      <c r="HUV42" s="25"/>
      <c r="HUW42" s="25"/>
      <c r="HUX42" s="25"/>
      <c r="HUY42" s="25"/>
      <c r="HUZ42" s="25"/>
      <c r="HVA42" s="25"/>
      <c r="HVB42" s="25"/>
      <c r="HVC42" s="25"/>
      <c r="HVD42" s="25"/>
      <c r="HVE42" s="25"/>
      <c r="HVF42" s="25"/>
      <c r="HVG42" s="25"/>
      <c r="HVH42" s="25"/>
      <c r="HVI42" s="25"/>
      <c r="HVJ42" s="25"/>
      <c r="HVK42" s="25"/>
      <c r="HVL42" s="25"/>
      <c r="HVM42" s="25"/>
      <c r="HVN42" s="25"/>
      <c r="HVO42" s="25"/>
      <c r="HVP42" s="25"/>
      <c r="HVQ42" s="25"/>
      <c r="HVR42" s="25"/>
      <c r="HVS42" s="25"/>
      <c r="HVT42" s="25"/>
      <c r="HVU42" s="25"/>
      <c r="HVV42" s="25"/>
      <c r="HVW42" s="25"/>
      <c r="HVX42" s="25"/>
      <c r="HVY42" s="25"/>
      <c r="HVZ42" s="25"/>
      <c r="HWA42" s="25"/>
      <c r="HWB42" s="25"/>
      <c r="HWC42" s="25"/>
      <c r="HWD42" s="25"/>
      <c r="HWE42" s="25"/>
      <c r="HWF42" s="25"/>
      <c r="HWG42" s="25"/>
      <c r="HWH42" s="25"/>
      <c r="HWI42" s="25"/>
      <c r="HWJ42" s="25"/>
      <c r="HWK42" s="25"/>
      <c r="HWL42" s="25"/>
      <c r="HWM42" s="25"/>
      <c r="HWN42" s="25"/>
      <c r="HWO42" s="25"/>
      <c r="HWP42" s="25"/>
      <c r="HWQ42" s="25"/>
      <c r="HWR42" s="25"/>
      <c r="HWS42" s="25"/>
      <c r="HWT42" s="25"/>
      <c r="HWU42" s="25"/>
      <c r="HWV42" s="25"/>
      <c r="HWW42" s="25"/>
      <c r="HWX42" s="25"/>
      <c r="HWY42" s="25"/>
      <c r="HWZ42" s="25"/>
      <c r="HXA42" s="25"/>
      <c r="HXB42" s="25"/>
      <c r="HXC42" s="25"/>
      <c r="HXD42" s="25"/>
      <c r="HXE42" s="25"/>
      <c r="HXF42" s="25"/>
      <c r="HXG42" s="25"/>
      <c r="HXH42" s="25"/>
      <c r="HXI42" s="25"/>
      <c r="HXJ42" s="25"/>
      <c r="HXK42" s="25"/>
      <c r="HXL42" s="25"/>
      <c r="HXM42" s="25"/>
      <c r="HXN42" s="25"/>
      <c r="HXO42" s="25"/>
      <c r="HXP42" s="25"/>
      <c r="HXQ42" s="25"/>
      <c r="HXR42" s="25"/>
      <c r="HXS42" s="25"/>
      <c r="HXT42" s="25"/>
      <c r="HXU42" s="25"/>
      <c r="HXV42" s="25"/>
      <c r="HXW42" s="25"/>
      <c r="HXX42" s="25"/>
      <c r="HXY42" s="25"/>
      <c r="HXZ42" s="25"/>
      <c r="HYA42" s="25"/>
      <c r="HYB42" s="25"/>
      <c r="HYC42" s="25"/>
      <c r="HYD42" s="25"/>
      <c r="HYE42" s="25"/>
      <c r="HYF42" s="25"/>
      <c r="HYG42" s="25"/>
      <c r="HYH42" s="25"/>
      <c r="HYI42" s="25"/>
      <c r="HYJ42" s="25"/>
      <c r="HYK42" s="25"/>
      <c r="HYL42" s="25"/>
      <c r="HYM42" s="25"/>
      <c r="HYN42" s="25"/>
      <c r="HYO42" s="25"/>
      <c r="HYP42" s="25"/>
      <c r="HYQ42" s="25"/>
      <c r="HYR42" s="25"/>
      <c r="HYS42" s="25"/>
      <c r="HYT42" s="25"/>
      <c r="HYU42" s="25"/>
      <c r="HYV42" s="25"/>
      <c r="HYW42" s="25"/>
      <c r="HYX42" s="25"/>
      <c r="HYY42" s="25"/>
      <c r="HYZ42" s="25"/>
      <c r="HZA42" s="25"/>
      <c r="HZB42" s="25"/>
      <c r="HZC42" s="25"/>
      <c r="HZD42" s="25"/>
      <c r="HZE42" s="25"/>
      <c r="HZF42" s="25"/>
      <c r="HZG42" s="25"/>
      <c r="HZH42" s="25"/>
      <c r="HZI42" s="25"/>
      <c r="HZJ42" s="25"/>
      <c r="HZK42" s="25"/>
      <c r="HZL42" s="25"/>
      <c r="HZM42" s="25"/>
      <c r="HZN42" s="25"/>
      <c r="HZO42" s="25"/>
      <c r="HZP42" s="25"/>
      <c r="HZQ42" s="25"/>
      <c r="HZR42" s="25"/>
      <c r="HZS42" s="25"/>
      <c r="HZT42" s="25"/>
      <c r="HZU42" s="25"/>
      <c r="HZV42" s="25"/>
      <c r="HZW42" s="25"/>
      <c r="HZX42" s="25"/>
      <c r="HZY42" s="25"/>
      <c r="HZZ42" s="25"/>
      <c r="IAA42" s="25"/>
      <c r="IAB42" s="25"/>
      <c r="IAC42" s="25"/>
      <c r="IAD42" s="25"/>
      <c r="IAE42" s="25"/>
      <c r="IAF42" s="25"/>
      <c r="IAG42" s="25"/>
      <c r="IAH42" s="25"/>
      <c r="IAI42" s="25"/>
      <c r="IAJ42" s="25"/>
      <c r="IAK42" s="25"/>
      <c r="IAL42" s="25"/>
      <c r="IAM42" s="25"/>
      <c r="IAN42" s="25"/>
      <c r="IAO42" s="25"/>
      <c r="IAP42" s="25"/>
      <c r="IAQ42" s="25"/>
      <c r="IAR42" s="25"/>
      <c r="IAS42" s="25"/>
      <c r="IAT42" s="25"/>
      <c r="IAU42" s="25"/>
      <c r="IAV42" s="25"/>
      <c r="IAW42" s="25"/>
      <c r="IAX42" s="25"/>
      <c r="IAY42" s="25"/>
      <c r="IAZ42" s="25"/>
      <c r="IBA42" s="25"/>
      <c r="IBB42" s="25"/>
      <c r="IBC42" s="25"/>
      <c r="IBD42" s="25"/>
      <c r="IBE42" s="25"/>
      <c r="IBF42" s="25"/>
      <c r="IBG42" s="25"/>
      <c r="IBH42" s="25"/>
      <c r="IBI42" s="25"/>
      <c r="IBJ42" s="25"/>
      <c r="IBK42" s="25"/>
      <c r="IBL42" s="25"/>
      <c r="IBM42" s="25"/>
      <c r="IBN42" s="25"/>
      <c r="IBO42" s="25"/>
      <c r="IBP42" s="25"/>
      <c r="IBQ42" s="25"/>
      <c r="IBR42" s="25"/>
      <c r="IBS42" s="25"/>
      <c r="IBT42" s="25"/>
      <c r="IBU42" s="25"/>
      <c r="IBV42" s="25"/>
      <c r="IBW42" s="25"/>
      <c r="IBX42" s="25"/>
      <c r="IBY42" s="25"/>
      <c r="IBZ42" s="25"/>
      <c r="ICA42" s="25"/>
      <c r="ICB42" s="25"/>
      <c r="ICC42" s="25"/>
      <c r="ICD42" s="25"/>
      <c r="ICE42" s="25"/>
      <c r="ICF42" s="25"/>
      <c r="ICG42" s="25"/>
      <c r="ICH42" s="25"/>
      <c r="ICI42" s="25"/>
      <c r="ICJ42" s="25"/>
      <c r="ICK42" s="25"/>
      <c r="ICL42" s="25"/>
      <c r="ICM42" s="25"/>
      <c r="ICN42" s="25"/>
      <c r="ICO42" s="25"/>
      <c r="ICP42" s="25"/>
      <c r="ICQ42" s="25"/>
      <c r="ICR42" s="25"/>
      <c r="ICS42" s="25"/>
      <c r="ICT42" s="25"/>
      <c r="ICU42" s="25"/>
      <c r="ICV42" s="25"/>
      <c r="ICW42" s="25"/>
      <c r="ICX42" s="25"/>
      <c r="ICY42" s="25"/>
      <c r="ICZ42" s="25"/>
      <c r="IDA42" s="25"/>
      <c r="IDB42" s="25"/>
      <c r="IDC42" s="25"/>
      <c r="IDD42" s="25"/>
      <c r="IDE42" s="25"/>
      <c r="IDF42" s="25"/>
      <c r="IDG42" s="25"/>
      <c r="IDH42" s="25"/>
      <c r="IDI42" s="25"/>
      <c r="IDJ42" s="25"/>
      <c r="IDK42" s="25"/>
      <c r="IDL42" s="25"/>
      <c r="IDM42" s="25"/>
      <c r="IDN42" s="25"/>
      <c r="IDO42" s="25"/>
      <c r="IDP42" s="25"/>
      <c r="IDQ42" s="25"/>
      <c r="IDR42" s="25"/>
      <c r="IDS42" s="25"/>
      <c r="IDT42" s="25"/>
      <c r="IDU42" s="25"/>
      <c r="IDV42" s="25"/>
      <c r="IDW42" s="25"/>
      <c r="IDX42" s="25"/>
      <c r="IDY42" s="25"/>
      <c r="IDZ42" s="25"/>
      <c r="IEA42" s="25"/>
      <c r="IEB42" s="25"/>
      <c r="IEC42" s="25"/>
      <c r="IED42" s="25"/>
      <c r="IEE42" s="25"/>
      <c r="IEF42" s="25"/>
      <c r="IEG42" s="25"/>
      <c r="IEH42" s="25"/>
      <c r="IEI42" s="25"/>
      <c r="IEJ42" s="25"/>
      <c r="IEK42" s="25"/>
      <c r="IEL42" s="25"/>
      <c r="IEM42" s="25"/>
      <c r="IEN42" s="25"/>
      <c r="IEO42" s="25"/>
      <c r="IEP42" s="25"/>
      <c r="IEQ42" s="25"/>
      <c r="IER42" s="25"/>
      <c r="IES42" s="25"/>
      <c r="IET42" s="25"/>
      <c r="IEU42" s="25"/>
      <c r="IEV42" s="25"/>
      <c r="IEW42" s="25"/>
      <c r="IEX42" s="25"/>
      <c r="IEY42" s="25"/>
      <c r="IEZ42" s="25"/>
      <c r="IFA42" s="25"/>
      <c r="IFB42" s="25"/>
      <c r="IFC42" s="25"/>
      <c r="IFD42" s="25"/>
      <c r="IFE42" s="25"/>
      <c r="IFF42" s="25"/>
      <c r="IFG42" s="25"/>
      <c r="IFH42" s="25"/>
      <c r="IFI42" s="25"/>
      <c r="IFJ42" s="25"/>
      <c r="IFK42" s="25"/>
      <c r="IFL42" s="25"/>
      <c r="IFM42" s="25"/>
      <c r="IFN42" s="25"/>
      <c r="IFO42" s="25"/>
      <c r="IFP42" s="25"/>
      <c r="IFQ42" s="25"/>
      <c r="IFR42" s="25"/>
      <c r="IFS42" s="25"/>
      <c r="IFT42" s="25"/>
      <c r="IFU42" s="25"/>
      <c r="IFV42" s="25"/>
      <c r="IFW42" s="25"/>
      <c r="IFX42" s="25"/>
      <c r="IFY42" s="25"/>
      <c r="IFZ42" s="25"/>
      <c r="IGA42" s="25"/>
      <c r="IGB42" s="25"/>
      <c r="IGC42" s="25"/>
      <c r="IGD42" s="25"/>
      <c r="IGE42" s="25"/>
      <c r="IGF42" s="25"/>
      <c r="IGG42" s="25"/>
      <c r="IGH42" s="25"/>
      <c r="IGI42" s="25"/>
      <c r="IGJ42" s="25"/>
      <c r="IGK42" s="25"/>
      <c r="IGL42" s="25"/>
      <c r="IGM42" s="25"/>
      <c r="IGN42" s="25"/>
      <c r="IGO42" s="25"/>
      <c r="IGP42" s="25"/>
      <c r="IGQ42" s="25"/>
      <c r="IGR42" s="25"/>
      <c r="IGS42" s="25"/>
      <c r="IGT42" s="25"/>
      <c r="IGU42" s="25"/>
      <c r="IGV42" s="25"/>
      <c r="IGW42" s="25"/>
      <c r="IGX42" s="25"/>
      <c r="IGY42" s="25"/>
      <c r="IGZ42" s="25"/>
      <c r="IHA42" s="25"/>
      <c r="IHB42" s="25"/>
      <c r="IHC42" s="25"/>
      <c r="IHD42" s="25"/>
      <c r="IHE42" s="25"/>
      <c r="IHF42" s="25"/>
      <c r="IHG42" s="25"/>
      <c r="IHH42" s="25"/>
      <c r="IHI42" s="25"/>
      <c r="IHJ42" s="25"/>
      <c r="IHK42" s="25"/>
      <c r="IHL42" s="25"/>
      <c r="IHM42" s="25"/>
      <c r="IHN42" s="25"/>
      <c r="IHO42" s="25"/>
      <c r="IHP42" s="25"/>
      <c r="IHQ42" s="25"/>
      <c r="IHR42" s="25"/>
      <c r="IHS42" s="25"/>
      <c r="IHT42" s="25"/>
      <c r="IHU42" s="25"/>
      <c r="IHV42" s="25"/>
      <c r="IHW42" s="25"/>
      <c r="IHX42" s="25"/>
      <c r="IHY42" s="25"/>
      <c r="IHZ42" s="25"/>
      <c r="IIA42" s="25"/>
      <c r="IIB42" s="25"/>
      <c r="IIC42" s="25"/>
      <c r="IID42" s="25"/>
      <c r="IIE42" s="25"/>
      <c r="IIF42" s="25"/>
      <c r="IIG42" s="25"/>
      <c r="IIH42" s="25"/>
      <c r="III42" s="25"/>
      <c r="IIJ42" s="25"/>
      <c r="IIK42" s="25"/>
      <c r="IIL42" s="25"/>
      <c r="IIM42" s="25"/>
      <c r="IIN42" s="25"/>
      <c r="IIO42" s="25"/>
      <c r="IIP42" s="25"/>
      <c r="IIQ42" s="25"/>
      <c r="IIR42" s="25"/>
      <c r="IIS42" s="25"/>
      <c r="IIT42" s="25"/>
      <c r="IIU42" s="25"/>
      <c r="IIV42" s="25"/>
      <c r="IIW42" s="25"/>
      <c r="IIX42" s="25"/>
      <c r="IIY42" s="25"/>
      <c r="IIZ42" s="25"/>
      <c r="IJA42" s="25"/>
      <c r="IJB42" s="25"/>
      <c r="IJC42" s="25"/>
      <c r="IJD42" s="25"/>
      <c r="IJE42" s="25"/>
      <c r="IJF42" s="25"/>
      <c r="IJG42" s="25"/>
      <c r="IJH42" s="25"/>
      <c r="IJI42" s="25"/>
      <c r="IJJ42" s="25"/>
      <c r="IJK42" s="25"/>
      <c r="IJL42" s="25"/>
      <c r="IJM42" s="25"/>
      <c r="IJN42" s="25"/>
      <c r="IJO42" s="25"/>
      <c r="IJP42" s="25"/>
      <c r="IJQ42" s="25"/>
      <c r="IJR42" s="25"/>
      <c r="IJS42" s="25"/>
      <c r="IJT42" s="25"/>
      <c r="IJU42" s="25"/>
      <c r="IJV42" s="25"/>
      <c r="IJW42" s="25"/>
      <c r="IJX42" s="25"/>
      <c r="IJY42" s="25"/>
      <c r="IJZ42" s="25"/>
      <c r="IKA42" s="25"/>
      <c r="IKB42" s="25"/>
      <c r="IKC42" s="25"/>
      <c r="IKD42" s="25"/>
      <c r="IKE42" s="25"/>
      <c r="IKF42" s="25"/>
      <c r="IKG42" s="25"/>
      <c r="IKH42" s="25"/>
      <c r="IKI42" s="25"/>
      <c r="IKJ42" s="25"/>
      <c r="IKK42" s="25"/>
      <c r="IKL42" s="25"/>
      <c r="IKM42" s="25"/>
      <c r="IKN42" s="25"/>
      <c r="IKO42" s="25"/>
      <c r="IKP42" s="25"/>
      <c r="IKQ42" s="25"/>
      <c r="IKR42" s="25"/>
      <c r="IKS42" s="25"/>
      <c r="IKT42" s="25"/>
      <c r="IKU42" s="25"/>
      <c r="IKV42" s="25"/>
      <c r="IKW42" s="25"/>
      <c r="IKX42" s="25"/>
      <c r="IKY42" s="25"/>
      <c r="IKZ42" s="25"/>
      <c r="ILA42" s="25"/>
      <c r="ILB42" s="25"/>
      <c r="ILC42" s="25"/>
      <c r="ILD42" s="25"/>
      <c r="ILE42" s="25"/>
      <c r="ILF42" s="25"/>
      <c r="ILG42" s="25"/>
      <c r="ILH42" s="25"/>
      <c r="ILI42" s="25"/>
      <c r="ILJ42" s="25"/>
      <c r="ILK42" s="25"/>
      <c r="ILL42" s="25"/>
      <c r="ILM42" s="25"/>
      <c r="ILN42" s="25"/>
      <c r="ILO42" s="25"/>
      <c r="ILP42" s="25"/>
      <c r="ILQ42" s="25"/>
      <c r="ILR42" s="25"/>
      <c r="ILS42" s="25"/>
      <c r="ILT42" s="25"/>
      <c r="ILU42" s="25"/>
      <c r="ILV42" s="25"/>
      <c r="ILW42" s="25"/>
      <c r="ILX42" s="25"/>
      <c r="ILY42" s="25"/>
      <c r="ILZ42" s="25"/>
      <c r="IMA42" s="25"/>
      <c r="IMB42" s="25"/>
      <c r="IMC42" s="25"/>
      <c r="IMD42" s="25"/>
      <c r="IME42" s="25"/>
      <c r="IMF42" s="25"/>
      <c r="IMG42" s="25"/>
      <c r="IMH42" s="25"/>
      <c r="IMI42" s="25"/>
      <c r="IMJ42" s="25"/>
      <c r="IMK42" s="25"/>
      <c r="IML42" s="25"/>
      <c r="IMM42" s="25"/>
      <c r="IMN42" s="25"/>
      <c r="IMO42" s="25"/>
      <c r="IMP42" s="25"/>
      <c r="IMQ42" s="25"/>
      <c r="IMR42" s="25"/>
      <c r="IMS42" s="25"/>
      <c r="IMT42" s="25"/>
      <c r="IMU42" s="25"/>
      <c r="IMV42" s="25"/>
      <c r="IMW42" s="25"/>
      <c r="IMX42" s="25"/>
      <c r="IMY42" s="25"/>
      <c r="IMZ42" s="25"/>
      <c r="INA42" s="25"/>
      <c r="INB42" s="25"/>
      <c r="INC42" s="25"/>
      <c r="IND42" s="25"/>
      <c r="INE42" s="25"/>
      <c r="INF42" s="25"/>
      <c r="ING42" s="25"/>
      <c r="INH42" s="25"/>
      <c r="INI42" s="25"/>
      <c r="INJ42" s="25"/>
      <c r="INK42" s="25"/>
      <c r="INL42" s="25"/>
      <c r="INM42" s="25"/>
      <c r="INN42" s="25"/>
      <c r="INO42" s="25"/>
      <c r="INP42" s="25"/>
      <c r="INQ42" s="25"/>
      <c r="INR42" s="25"/>
      <c r="INS42" s="25"/>
      <c r="INT42" s="25"/>
      <c r="INU42" s="25"/>
      <c r="INV42" s="25"/>
      <c r="INW42" s="25"/>
      <c r="INX42" s="25"/>
      <c r="INY42" s="25"/>
      <c r="INZ42" s="25"/>
      <c r="IOA42" s="25"/>
      <c r="IOB42" s="25"/>
      <c r="IOC42" s="25"/>
      <c r="IOD42" s="25"/>
      <c r="IOE42" s="25"/>
      <c r="IOF42" s="25"/>
      <c r="IOG42" s="25"/>
      <c r="IOH42" s="25"/>
      <c r="IOI42" s="25"/>
      <c r="IOJ42" s="25"/>
      <c r="IOK42" s="25"/>
      <c r="IOL42" s="25"/>
      <c r="IOM42" s="25"/>
      <c r="ION42" s="25"/>
      <c r="IOO42" s="25"/>
      <c r="IOP42" s="25"/>
      <c r="IOQ42" s="25"/>
      <c r="IOR42" s="25"/>
      <c r="IOS42" s="25"/>
      <c r="IOT42" s="25"/>
      <c r="IOU42" s="25"/>
      <c r="IOV42" s="25"/>
      <c r="IOW42" s="25"/>
      <c r="IOX42" s="25"/>
      <c r="IOY42" s="25"/>
      <c r="IOZ42" s="25"/>
      <c r="IPA42" s="25"/>
      <c r="IPB42" s="25"/>
      <c r="IPC42" s="25"/>
      <c r="IPD42" s="25"/>
      <c r="IPE42" s="25"/>
      <c r="IPF42" s="25"/>
      <c r="IPG42" s="25"/>
      <c r="IPH42" s="25"/>
      <c r="IPI42" s="25"/>
      <c r="IPJ42" s="25"/>
      <c r="IPK42" s="25"/>
      <c r="IPL42" s="25"/>
      <c r="IPM42" s="25"/>
      <c r="IPN42" s="25"/>
      <c r="IPO42" s="25"/>
      <c r="IPP42" s="25"/>
      <c r="IPQ42" s="25"/>
      <c r="IPR42" s="25"/>
      <c r="IPS42" s="25"/>
      <c r="IPT42" s="25"/>
      <c r="IPU42" s="25"/>
      <c r="IPV42" s="25"/>
      <c r="IPW42" s="25"/>
      <c r="IPX42" s="25"/>
      <c r="IPY42" s="25"/>
      <c r="IPZ42" s="25"/>
      <c r="IQA42" s="25"/>
      <c r="IQB42" s="25"/>
      <c r="IQC42" s="25"/>
      <c r="IQD42" s="25"/>
      <c r="IQE42" s="25"/>
      <c r="IQF42" s="25"/>
      <c r="IQG42" s="25"/>
      <c r="IQH42" s="25"/>
      <c r="IQI42" s="25"/>
      <c r="IQJ42" s="25"/>
      <c r="IQK42" s="25"/>
      <c r="IQL42" s="25"/>
      <c r="IQM42" s="25"/>
      <c r="IQN42" s="25"/>
      <c r="IQO42" s="25"/>
      <c r="IQP42" s="25"/>
      <c r="IQQ42" s="25"/>
      <c r="IQR42" s="25"/>
      <c r="IQS42" s="25"/>
      <c r="IQT42" s="25"/>
      <c r="IQU42" s="25"/>
      <c r="IQV42" s="25"/>
      <c r="IQW42" s="25"/>
      <c r="IQX42" s="25"/>
      <c r="IQY42" s="25"/>
      <c r="IQZ42" s="25"/>
      <c r="IRA42" s="25"/>
      <c r="IRB42" s="25"/>
      <c r="IRC42" s="25"/>
      <c r="IRD42" s="25"/>
      <c r="IRE42" s="25"/>
      <c r="IRF42" s="25"/>
      <c r="IRG42" s="25"/>
      <c r="IRH42" s="25"/>
      <c r="IRI42" s="25"/>
      <c r="IRJ42" s="25"/>
      <c r="IRK42" s="25"/>
      <c r="IRL42" s="25"/>
      <c r="IRM42" s="25"/>
      <c r="IRN42" s="25"/>
      <c r="IRO42" s="25"/>
      <c r="IRP42" s="25"/>
      <c r="IRQ42" s="25"/>
      <c r="IRR42" s="25"/>
      <c r="IRS42" s="25"/>
      <c r="IRT42" s="25"/>
      <c r="IRU42" s="25"/>
      <c r="IRV42" s="25"/>
      <c r="IRW42" s="25"/>
      <c r="IRX42" s="25"/>
      <c r="IRY42" s="25"/>
      <c r="IRZ42" s="25"/>
      <c r="ISA42" s="25"/>
      <c r="ISB42" s="25"/>
      <c r="ISC42" s="25"/>
      <c r="ISD42" s="25"/>
      <c r="ISE42" s="25"/>
      <c r="ISF42" s="25"/>
      <c r="ISG42" s="25"/>
      <c r="ISH42" s="25"/>
      <c r="ISI42" s="25"/>
      <c r="ISJ42" s="25"/>
      <c r="ISK42" s="25"/>
      <c r="ISL42" s="25"/>
      <c r="ISM42" s="25"/>
      <c r="ISN42" s="25"/>
      <c r="ISO42" s="25"/>
      <c r="ISP42" s="25"/>
      <c r="ISQ42" s="25"/>
      <c r="ISR42" s="25"/>
      <c r="ISS42" s="25"/>
      <c r="IST42" s="25"/>
      <c r="ISU42" s="25"/>
      <c r="ISV42" s="25"/>
      <c r="ISW42" s="25"/>
      <c r="ISX42" s="25"/>
      <c r="ISY42" s="25"/>
      <c r="ISZ42" s="25"/>
      <c r="ITA42" s="25"/>
      <c r="ITB42" s="25"/>
      <c r="ITC42" s="25"/>
      <c r="ITD42" s="25"/>
      <c r="ITE42" s="25"/>
      <c r="ITF42" s="25"/>
      <c r="ITG42" s="25"/>
      <c r="ITH42" s="25"/>
      <c r="ITI42" s="25"/>
      <c r="ITJ42" s="25"/>
      <c r="ITK42" s="25"/>
      <c r="ITL42" s="25"/>
      <c r="ITM42" s="25"/>
      <c r="ITN42" s="25"/>
      <c r="ITO42" s="25"/>
      <c r="ITP42" s="25"/>
      <c r="ITQ42" s="25"/>
      <c r="ITR42" s="25"/>
      <c r="ITS42" s="25"/>
      <c r="ITT42" s="25"/>
      <c r="ITU42" s="25"/>
      <c r="ITV42" s="25"/>
      <c r="ITW42" s="25"/>
      <c r="ITX42" s="25"/>
      <c r="ITY42" s="25"/>
      <c r="ITZ42" s="25"/>
      <c r="IUA42" s="25"/>
      <c r="IUB42" s="25"/>
      <c r="IUC42" s="25"/>
      <c r="IUD42" s="25"/>
      <c r="IUE42" s="25"/>
      <c r="IUF42" s="25"/>
      <c r="IUG42" s="25"/>
      <c r="IUH42" s="25"/>
      <c r="IUI42" s="25"/>
      <c r="IUJ42" s="25"/>
      <c r="IUK42" s="25"/>
      <c r="IUL42" s="25"/>
      <c r="IUM42" s="25"/>
      <c r="IUN42" s="25"/>
      <c r="IUO42" s="25"/>
      <c r="IUP42" s="25"/>
      <c r="IUQ42" s="25"/>
      <c r="IUR42" s="25"/>
      <c r="IUS42" s="25"/>
      <c r="IUT42" s="25"/>
      <c r="IUU42" s="25"/>
      <c r="IUV42" s="25"/>
      <c r="IUW42" s="25"/>
      <c r="IUX42" s="25"/>
      <c r="IUY42" s="25"/>
      <c r="IUZ42" s="25"/>
      <c r="IVA42" s="25"/>
      <c r="IVB42" s="25"/>
      <c r="IVC42" s="25"/>
      <c r="IVD42" s="25"/>
      <c r="IVE42" s="25"/>
      <c r="IVF42" s="25"/>
      <c r="IVG42" s="25"/>
      <c r="IVH42" s="25"/>
      <c r="IVI42" s="25"/>
      <c r="IVJ42" s="25"/>
      <c r="IVK42" s="25"/>
      <c r="IVL42" s="25"/>
      <c r="IVM42" s="25"/>
      <c r="IVN42" s="25"/>
      <c r="IVO42" s="25"/>
      <c r="IVP42" s="25"/>
      <c r="IVQ42" s="25"/>
      <c r="IVR42" s="25"/>
      <c r="IVS42" s="25"/>
      <c r="IVT42" s="25"/>
      <c r="IVU42" s="25"/>
      <c r="IVV42" s="25"/>
      <c r="IVW42" s="25"/>
      <c r="IVX42" s="25"/>
      <c r="IVY42" s="25"/>
      <c r="IVZ42" s="25"/>
      <c r="IWA42" s="25"/>
      <c r="IWB42" s="25"/>
      <c r="IWC42" s="25"/>
      <c r="IWD42" s="25"/>
      <c r="IWE42" s="25"/>
      <c r="IWF42" s="25"/>
      <c r="IWG42" s="25"/>
      <c r="IWH42" s="25"/>
      <c r="IWI42" s="25"/>
      <c r="IWJ42" s="25"/>
      <c r="IWK42" s="25"/>
      <c r="IWL42" s="25"/>
      <c r="IWM42" s="25"/>
      <c r="IWN42" s="25"/>
      <c r="IWO42" s="25"/>
      <c r="IWP42" s="25"/>
      <c r="IWQ42" s="25"/>
      <c r="IWR42" s="25"/>
      <c r="IWS42" s="25"/>
      <c r="IWT42" s="25"/>
      <c r="IWU42" s="25"/>
      <c r="IWV42" s="25"/>
      <c r="IWW42" s="25"/>
      <c r="IWX42" s="25"/>
      <c r="IWY42" s="25"/>
      <c r="IWZ42" s="25"/>
      <c r="IXA42" s="25"/>
      <c r="IXB42" s="25"/>
      <c r="IXC42" s="25"/>
      <c r="IXD42" s="25"/>
      <c r="IXE42" s="25"/>
      <c r="IXF42" s="25"/>
      <c r="IXG42" s="25"/>
      <c r="IXH42" s="25"/>
      <c r="IXI42" s="25"/>
      <c r="IXJ42" s="25"/>
      <c r="IXK42" s="25"/>
      <c r="IXL42" s="25"/>
      <c r="IXM42" s="25"/>
      <c r="IXN42" s="25"/>
      <c r="IXO42" s="25"/>
      <c r="IXP42" s="25"/>
      <c r="IXQ42" s="25"/>
      <c r="IXR42" s="25"/>
      <c r="IXS42" s="25"/>
      <c r="IXT42" s="25"/>
      <c r="IXU42" s="25"/>
      <c r="IXV42" s="25"/>
      <c r="IXW42" s="25"/>
      <c r="IXX42" s="25"/>
      <c r="IXY42" s="25"/>
      <c r="IXZ42" s="25"/>
      <c r="IYA42" s="25"/>
      <c r="IYB42" s="25"/>
      <c r="IYC42" s="25"/>
      <c r="IYD42" s="25"/>
      <c r="IYE42" s="25"/>
      <c r="IYF42" s="25"/>
      <c r="IYG42" s="25"/>
      <c r="IYH42" s="25"/>
      <c r="IYI42" s="25"/>
      <c r="IYJ42" s="25"/>
      <c r="IYK42" s="25"/>
      <c r="IYL42" s="25"/>
      <c r="IYM42" s="25"/>
      <c r="IYN42" s="25"/>
      <c r="IYO42" s="25"/>
      <c r="IYP42" s="25"/>
      <c r="IYQ42" s="25"/>
      <c r="IYR42" s="25"/>
      <c r="IYS42" s="25"/>
      <c r="IYT42" s="25"/>
      <c r="IYU42" s="25"/>
      <c r="IYV42" s="25"/>
      <c r="IYW42" s="25"/>
      <c r="IYX42" s="25"/>
      <c r="IYY42" s="25"/>
      <c r="IYZ42" s="25"/>
      <c r="IZA42" s="25"/>
      <c r="IZB42" s="25"/>
      <c r="IZC42" s="25"/>
      <c r="IZD42" s="25"/>
      <c r="IZE42" s="25"/>
      <c r="IZF42" s="25"/>
      <c r="IZG42" s="25"/>
      <c r="IZH42" s="25"/>
      <c r="IZI42" s="25"/>
      <c r="IZJ42" s="25"/>
      <c r="IZK42" s="25"/>
      <c r="IZL42" s="25"/>
      <c r="IZM42" s="25"/>
      <c r="IZN42" s="25"/>
      <c r="IZO42" s="25"/>
      <c r="IZP42" s="25"/>
      <c r="IZQ42" s="25"/>
      <c r="IZR42" s="25"/>
      <c r="IZS42" s="25"/>
      <c r="IZT42" s="25"/>
      <c r="IZU42" s="25"/>
      <c r="IZV42" s="25"/>
      <c r="IZW42" s="25"/>
      <c r="IZX42" s="25"/>
      <c r="IZY42" s="25"/>
      <c r="IZZ42" s="25"/>
      <c r="JAA42" s="25"/>
      <c r="JAB42" s="25"/>
      <c r="JAC42" s="25"/>
      <c r="JAD42" s="25"/>
      <c r="JAE42" s="25"/>
      <c r="JAF42" s="25"/>
      <c r="JAG42" s="25"/>
      <c r="JAH42" s="25"/>
      <c r="JAI42" s="25"/>
      <c r="JAJ42" s="25"/>
      <c r="JAK42" s="25"/>
      <c r="JAL42" s="25"/>
      <c r="JAM42" s="25"/>
      <c r="JAN42" s="25"/>
      <c r="JAO42" s="25"/>
      <c r="JAP42" s="25"/>
      <c r="JAQ42" s="25"/>
      <c r="JAR42" s="25"/>
      <c r="JAS42" s="25"/>
      <c r="JAT42" s="25"/>
      <c r="JAU42" s="25"/>
      <c r="JAV42" s="25"/>
      <c r="JAW42" s="25"/>
      <c r="JAX42" s="25"/>
      <c r="JAY42" s="25"/>
      <c r="JAZ42" s="25"/>
      <c r="JBA42" s="25"/>
      <c r="JBB42" s="25"/>
      <c r="JBC42" s="25"/>
      <c r="JBD42" s="25"/>
      <c r="JBE42" s="25"/>
      <c r="JBF42" s="25"/>
      <c r="JBG42" s="25"/>
      <c r="JBH42" s="25"/>
      <c r="JBI42" s="25"/>
      <c r="JBJ42" s="25"/>
      <c r="JBK42" s="25"/>
      <c r="JBL42" s="25"/>
      <c r="JBM42" s="25"/>
      <c r="JBN42" s="25"/>
      <c r="JBO42" s="25"/>
      <c r="JBP42" s="25"/>
      <c r="JBQ42" s="25"/>
      <c r="JBR42" s="25"/>
      <c r="JBS42" s="25"/>
      <c r="JBT42" s="25"/>
      <c r="JBU42" s="25"/>
      <c r="JBV42" s="25"/>
      <c r="JBW42" s="25"/>
      <c r="JBX42" s="25"/>
      <c r="JBY42" s="25"/>
      <c r="JBZ42" s="25"/>
      <c r="JCA42" s="25"/>
      <c r="JCB42" s="25"/>
      <c r="JCC42" s="25"/>
      <c r="JCD42" s="25"/>
      <c r="JCE42" s="25"/>
      <c r="JCF42" s="25"/>
      <c r="JCG42" s="25"/>
      <c r="JCH42" s="25"/>
      <c r="JCI42" s="25"/>
      <c r="JCJ42" s="25"/>
      <c r="JCK42" s="25"/>
      <c r="JCL42" s="25"/>
      <c r="JCM42" s="25"/>
      <c r="JCN42" s="25"/>
      <c r="JCO42" s="25"/>
      <c r="JCP42" s="25"/>
      <c r="JCQ42" s="25"/>
      <c r="JCR42" s="25"/>
      <c r="JCS42" s="25"/>
      <c r="JCT42" s="25"/>
      <c r="JCU42" s="25"/>
      <c r="JCV42" s="25"/>
      <c r="JCW42" s="25"/>
      <c r="JCX42" s="25"/>
      <c r="JCY42" s="25"/>
      <c r="JCZ42" s="25"/>
      <c r="JDA42" s="25"/>
      <c r="JDB42" s="25"/>
      <c r="JDC42" s="25"/>
      <c r="JDD42" s="25"/>
      <c r="JDE42" s="25"/>
      <c r="JDF42" s="25"/>
      <c r="JDG42" s="25"/>
      <c r="JDH42" s="25"/>
      <c r="JDI42" s="25"/>
      <c r="JDJ42" s="25"/>
      <c r="JDK42" s="25"/>
      <c r="JDL42" s="25"/>
      <c r="JDM42" s="25"/>
      <c r="JDN42" s="25"/>
      <c r="JDO42" s="25"/>
      <c r="JDP42" s="25"/>
      <c r="JDQ42" s="25"/>
      <c r="JDR42" s="25"/>
      <c r="JDS42" s="25"/>
      <c r="JDT42" s="25"/>
      <c r="JDU42" s="25"/>
      <c r="JDV42" s="25"/>
      <c r="JDW42" s="25"/>
      <c r="JDX42" s="25"/>
      <c r="JDY42" s="25"/>
      <c r="JDZ42" s="25"/>
      <c r="JEA42" s="25"/>
      <c r="JEB42" s="25"/>
      <c r="JEC42" s="25"/>
      <c r="JED42" s="25"/>
      <c r="JEE42" s="25"/>
      <c r="JEF42" s="25"/>
      <c r="JEG42" s="25"/>
      <c r="JEH42" s="25"/>
      <c r="JEI42" s="25"/>
      <c r="JEJ42" s="25"/>
      <c r="JEK42" s="25"/>
      <c r="JEL42" s="25"/>
      <c r="JEM42" s="25"/>
      <c r="JEN42" s="25"/>
      <c r="JEO42" s="25"/>
      <c r="JEP42" s="25"/>
      <c r="JEQ42" s="25"/>
      <c r="JER42" s="25"/>
      <c r="JES42" s="25"/>
      <c r="JET42" s="25"/>
      <c r="JEU42" s="25"/>
      <c r="JEV42" s="25"/>
      <c r="JEW42" s="25"/>
      <c r="JEX42" s="25"/>
      <c r="JEY42" s="25"/>
      <c r="JEZ42" s="25"/>
      <c r="JFA42" s="25"/>
      <c r="JFB42" s="25"/>
      <c r="JFC42" s="25"/>
      <c r="JFD42" s="25"/>
      <c r="JFE42" s="25"/>
      <c r="JFF42" s="25"/>
      <c r="JFG42" s="25"/>
      <c r="JFH42" s="25"/>
      <c r="JFI42" s="25"/>
      <c r="JFJ42" s="25"/>
      <c r="JFK42" s="25"/>
      <c r="JFL42" s="25"/>
      <c r="JFM42" s="25"/>
      <c r="JFN42" s="25"/>
      <c r="JFO42" s="25"/>
      <c r="JFP42" s="25"/>
      <c r="JFQ42" s="25"/>
      <c r="JFR42" s="25"/>
      <c r="JFS42" s="25"/>
      <c r="JFT42" s="25"/>
      <c r="JFU42" s="25"/>
      <c r="JFV42" s="25"/>
      <c r="JFW42" s="25"/>
      <c r="JFX42" s="25"/>
      <c r="JFY42" s="25"/>
      <c r="JFZ42" s="25"/>
      <c r="JGA42" s="25"/>
      <c r="JGB42" s="25"/>
      <c r="JGC42" s="25"/>
      <c r="JGD42" s="25"/>
      <c r="JGE42" s="25"/>
      <c r="JGF42" s="25"/>
      <c r="JGG42" s="25"/>
      <c r="JGH42" s="25"/>
      <c r="JGI42" s="25"/>
      <c r="JGJ42" s="25"/>
      <c r="JGK42" s="25"/>
      <c r="JGL42" s="25"/>
      <c r="JGM42" s="25"/>
      <c r="JGN42" s="25"/>
      <c r="JGO42" s="25"/>
      <c r="JGP42" s="25"/>
      <c r="JGQ42" s="25"/>
      <c r="JGR42" s="25"/>
      <c r="JGS42" s="25"/>
      <c r="JGT42" s="25"/>
      <c r="JGU42" s="25"/>
      <c r="JGV42" s="25"/>
      <c r="JGW42" s="25"/>
      <c r="JGX42" s="25"/>
      <c r="JGY42" s="25"/>
      <c r="JGZ42" s="25"/>
      <c r="JHA42" s="25"/>
      <c r="JHB42" s="25"/>
      <c r="JHC42" s="25"/>
      <c r="JHD42" s="25"/>
      <c r="JHE42" s="25"/>
      <c r="JHF42" s="25"/>
      <c r="JHG42" s="25"/>
      <c r="JHH42" s="25"/>
      <c r="JHI42" s="25"/>
      <c r="JHJ42" s="25"/>
      <c r="JHK42" s="25"/>
      <c r="JHL42" s="25"/>
      <c r="JHM42" s="25"/>
      <c r="JHN42" s="25"/>
      <c r="JHO42" s="25"/>
      <c r="JHP42" s="25"/>
      <c r="JHQ42" s="25"/>
      <c r="JHR42" s="25"/>
      <c r="JHS42" s="25"/>
      <c r="JHT42" s="25"/>
      <c r="JHU42" s="25"/>
      <c r="JHV42" s="25"/>
      <c r="JHW42" s="25"/>
      <c r="JHX42" s="25"/>
      <c r="JHY42" s="25"/>
      <c r="JHZ42" s="25"/>
      <c r="JIA42" s="25"/>
      <c r="JIB42" s="25"/>
      <c r="JIC42" s="25"/>
      <c r="JID42" s="25"/>
      <c r="JIE42" s="25"/>
      <c r="JIF42" s="25"/>
      <c r="JIG42" s="25"/>
      <c r="JIH42" s="25"/>
      <c r="JII42" s="25"/>
      <c r="JIJ42" s="25"/>
      <c r="JIK42" s="25"/>
      <c r="JIL42" s="25"/>
      <c r="JIM42" s="25"/>
      <c r="JIN42" s="25"/>
      <c r="JIO42" s="25"/>
      <c r="JIP42" s="25"/>
      <c r="JIQ42" s="25"/>
      <c r="JIR42" s="25"/>
      <c r="JIS42" s="25"/>
      <c r="JIT42" s="25"/>
      <c r="JIU42" s="25"/>
      <c r="JIV42" s="25"/>
      <c r="JIW42" s="25"/>
      <c r="JIX42" s="25"/>
      <c r="JIY42" s="25"/>
      <c r="JIZ42" s="25"/>
      <c r="JJA42" s="25"/>
      <c r="JJB42" s="25"/>
      <c r="JJC42" s="25"/>
      <c r="JJD42" s="25"/>
      <c r="JJE42" s="25"/>
      <c r="JJF42" s="25"/>
      <c r="JJG42" s="25"/>
      <c r="JJH42" s="25"/>
      <c r="JJI42" s="25"/>
      <c r="JJJ42" s="25"/>
      <c r="JJK42" s="25"/>
      <c r="JJL42" s="25"/>
      <c r="JJM42" s="25"/>
      <c r="JJN42" s="25"/>
      <c r="JJO42" s="25"/>
      <c r="JJP42" s="25"/>
      <c r="JJQ42" s="25"/>
      <c r="JJR42" s="25"/>
      <c r="JJS42" s="25"/>
      <c r="JJT42" s="25"/>
      <c r="JJU42" s="25"/>
      <c r="JJV42" s="25"/>
      <c r="JJW42" s="25"/>
      <c r="JJX42" s="25"/>
      <c r="JJY42" s="25"/>
      <c r="JJZ42" s="25"/>
      <c r="JKA42" s="25"/>
      <c r="JKB42" s="25"/>
      <c r="JKC42" s="25"/>
      <c r="JKD42" s="25"/>
      <c r="JKE42" s="25"/>
      <c r="JKF42" s="25"/>
      <c r="JKG42" s="25"/>
      <c r="JKH42" s="25"/>
      <c r="JKI42" s="25"/>
      <c r="JKJ42" s="25"/>
      <c r="JKK42" s="25"/>
      <c r="JKL42" s="25"/>
      <c r="JKM42" s="25"/>
      <c r="JKN42" s="25"/>
      <c r="JKO42" s="25"/>
      <c r="JKP42" s="25"/>
      <c r="JKQ42" s="25"/>
      <c r="JKR42" s="25"/>
      <c r="JKS42" s="25"/>
      <c r="JKT42" s="25"/>
      <c r="JKU42" s="25"/>
      <c r="JKV42" s="25"/>
      <c r="JKW42" s="25"/>
      <c r="JKX42" s="25"/>
      <c r="JKY42" s="25"/>
      <c r="JKZ42" s="25"/>
      <c r="JLA42" s="25"/>
      <c r="JLB42" s="25"/>
      <c r="JLC42" s="25"/>
      <c r="JLD42" s="25"/>
      <c r="JLE42" s="25"/>
      <c r="JLF42" s="25"/>
      <c r="JLG42" s="25"/>
      <c r="JLH42" s="25"/>
      <c r="JLI42" s="25"/>
      <c r="JLJ42" s="25"/>
      <c r="JLK42" s="25"/>
      <c r="JLL42" s="25"/>
      <c r="JLM42" s="25"/>
      <c r="JLN42" s="25"/>
      <c r="JLO42" s="25"/>
      <c r="JLP42" s="25"/>
      <c r="JLQ42" s="25"/>
      <c r="JLR42" s="25"/>
      <c r="JLS42" s="25"/>
      <c r="JLT42" s="25"/>
      <c r="JLU42" s="25"/>
      <c r="JLV42" s="25"/>
      <c r="JLW42" s="25"/>
      <c r="JLX42" s="25"/>
      <c r="JLY42" s="25"/>
      <c r="JLZ42" s="25"/>
      <c r="JMA42" s="25"/>
      <c r="JMB42" s="25"/>
      <c r="JMC42" s="25"/>
      <c r="JMD42" s="25"/>
      <c r="JME42" s="25"/>
      <c r="JMF42" s="25"/>
      <c r="JMG42" s="25"/>
      <c r="JMH42" s="25"/>
      <c r="JMI42" s="25"/>
      <c r="JMJ42" s="25"/>
      <c r="JMK42" s="25"/>
      <c r="JML42" s="25"/>
      <c r="JMM42" s="25"/>
      <c r="JMN42" s="25"/>
      <c r="JMO42" s="25"/>
      <c r="JMP42" s="25"/>
      <c r="JMQ42" s="25"/>
      <c r="JMR42" s="25"/>
      <c r="JMS42" s="25"/>
      <c r="JMT42" s="25"/>
      <c r="JMU42" s="25"/>
      <c r="JMV42" s="25"/>
      <c r="JMW42" s="25"/>
      <c r="JMX42" s="25"/>
      <c r="JMY42" s="25"/>
      <c r="JMZ42" s="25"/>
      <c r="JNA42" s="25"/>
      <c r="JNB42" s="25"/>
      <c r="JNC42" s="25"/>
      <c r="JND42" s="25"/>
      <c r="JNE42" s="25"/>
      <c r="JNF42" s="25"/>
      <c r="JNG42" s="25"/>
      <c r="JNH42" s="25"/>
      <c r="JNI42" s="25"/>
      <c r="JNJ42" s="25"/>
      <c r="JNK42" s="25"/>
      <c r="JNL42" s="25"/>
      <c r="JNM42" s="25"/>
      <c r="JNN42" s="25"/>
      <c r="JNO42" s="25"/>
      <c r="JNP42" s="25"/>
      <c r="JNQ42" s="25"/>
      <c r="JNR42" s="25"/>
      <c r="JNS42" s="25"/>
      <c r="JNT42" s="25"/>
      <c r="JNU42" s="25"/>
      <c r="JNV42" s="25"/>
      <c r="JNW42" s="25"/>
      <c r="JNX42" s="25"/>
      <c r="JNY42" s="25"/>
      <c r="JNZ42" s="25"/>
      <c r="JOA42" s="25"/>
      <c r="JOB42" s="25"/>
      <c r="JOC42" s="25"/>
      <c r="JOD42" s="25"/>
      <c r="JOE42" s="25"/>
      <c r="JOF42" s="25"/>
      <c r="JOG42" s="25"/>
      <c r="JOH42" s="25"/>
      <c r="JOI42" s="25"/>
      <c r="JOJ42" s="25"/>
      <c r="JOK42" s="25"/>
      <c r="JOL42" s="25"/>
      <c r="JOM42" s="25"/>
      <c r="JON42" s="25"/>
      <c r="JOO42" s="25"/>
      <c r="JOP42" s="25"/>
      <c r="JOQ42" s="25"/>
      <c r="JOR42" s="25"/>
      <c r="JOS42" s="25"/>
      <c r="JOT42" s="25"/>
      <c r="JOU42" s="25"/>
      <c r="JOV42" s="25"/>
      <c r="JOW42" s="25"/>
      <c r="JOX42" s="25"/>
      <c r="JOY42" s="25"/>
      <c r="JOZ42" s="25"/>
      <c r="JPA42" s="25"/>
      <c r="JPB42" s="25"/>
      <c r="JPC42" s="25"/>
      <c r="JPD42" s="25"/>
      <c r="JPE42" s="25"/>
      <c r="JPF42" s="25"/>
      <c r="JPG42" s="25"/>
      <c r="JPH42" s="25"/>
      <c r="JPI42" s="25"/>
      <c r="JPJ42" s="25"/>
      <c r="JPK42" s="25"/>
      <c r="JPL42" s="25"/>
      <c r="JPM42" s="25"/>
      <c r="JPN42" s="25"/>
      <c r="JPO42" s="25"/>
      <c r="JPP42" s="25"/>
      <c r="JPQ42" s="25"/>
      <c r="JPR42" s="25"/>
      <c r="JPS42" s="25"/>
      <c r="JPT42" s="25"/>
      <c r="JPU42" s="25"/>
      <c r="JPV42" s="25"/>
      <c r="JPW42" s="25"/>
      <c r="JPX42" s="25"/>
      <c r="JPY42" s="25"/>
      <c r="JPZ42" s="25"/>
      <c r="JQA42" s="25"/>
      <c r="JQB42" s="25"/>
      <c r="JQC42" s="25"/>
      <c r="JQD42" s="25"/>
      <c r="JQE42" s="25"/>
      <c r="JQF42" s="25"/>
      <c r="JQG42" s="25"/>
      <c r="JQH42" s="25"/>
      <c r="JQI42" s="25"/>
      <c r="JQJ42" s="25"/>
      <c r="JQK42" s="25"/>
      <c r="JQL42" s="25"/>
      <c r="JQM42" s="25"/>
      <c r="JQN42" s="25"/>
      <c r="JQO42" s="25"/>
      <c r="JQP42" s="25"/>
      <c r="JQQ42" s="25"/>
      <c r="JQR42" s="25"/>
      <c r="JQS42" s="25"/>
      <c r="JQT42" s="25"/>
      <c r="JQU42" s="25"/>
      <c r="JQV42" s="25"/>
      <c r="JQW42" s="25"/>
      <c r="JQX42" s="25"/>
      <c r="JQY42" s="25"/>
      <c r="JQZ42" s="25"/>
      <c r="JRA42" s="25"/>
      <c r="JRB42" s="25"/>
      <c r="JRC42" s="25"/>
      <c r="JRD42" s="25"/>
      <c r="JRE42" s="25"/>
      <c r="JRF42" s="25"/>
      <c r="JRG42" s="25"/>
      <c r="JRH42" s="25"/>
      <c r="JRI42" s="25"/>
      <c r="JRJ42" s="25"/>
      <c r="JRK42" s="25"/>
      <c r="JRL42" s="25"/>
      <c r="JRM42" s="25"/>
      <c r="JRN42" s="25"/>
      <c r="JRO42" s="25"/>
      <c r="JRP42" s="25"/>
      <c r="JRQ42" s="25"/>
      <c r="JRR42" s="25"/>
      <c r="JRS42" s="25"/>
      <c r="JRT42" s="25"/>
      <c r="JRU42" s="25"/>
      <c r="JRV42" s="25"/>
      <c r="JRW42" s="25"/>
      <c r="JRX42" s="25"/>
      <c r="JRY42" s="25"/>
      <c r="JRZ42" s="25"/>
      <c r="JSA42" s="25"/>
      <c r="JSB42" s="25"/>
      <c r="JSC42" s="25"/>
      <c r="JSD42" s="25"/>
      <c r="JSE42" s="25"/>
      <c r="JSF42" s="25"/>
      <c r="JSG42" s="25"/>
      <c r="JSH42" s="25"/>
      <c r="JSI42" s="25"/>
      <c r="JSJ42" s="25"/>
      <c r="JSK42" s="25"/>
      <c r="JSL42" s="25"/>
      <c r="JSM42" s="25"/>
      <c r="JSN42" s="25"/>
      <c r="JSO42" s="25"/>
      <c r="JSP42" s="25"/>
      <c r="JSQ42" s="25"/>
      <c r="JSR42" s="25"/>
      <c r="JSS42" s="25"/>
      <c r="JST42" s="25"/>
      <c r="JSU42" s="25"/>
      <c r="JSV42" s="25"/>
      <c r="JSW42" s="25"/>
      <c r="JSX42" s="25"/>
      <c r="JSY42" s="25"/>
      <c r="JSZ42" s="25"/>
      <c r="JTA42" s="25"/>
      <c r="JTB42" s="25"/>
      <c r="JTC42" s="25"/>
      <c r="JTD42" s="25"/>
      <c r="JTE42" s="25"/>
      <c r="JTF42" s="25"/>
      <c r="JTG42" s="25"/>
      <c r="JTH42" s="25"/>
      <c r="JTI42" s="25"/>
      <c r="JTJ42" s="25"/>
      <c r="JTK42" s="25"/>
      <c r="JTL42" s="25"/>
      <c r="JTM42" s="25"/>
      <c r="JTN42" s="25"/>
      <c r="JTO42" s="25"/>
      <c r="JTP42" s="25"/>
      <c r="JTQ42" s="25"/>
      <c r="JTR42" s="25"/>
      <c r="JTS42" s="25"/>
      <c r="JTT42" s="25"/>
      <c r="JTU42" s="25"/>
      <c r="JTV42" s="25"/>
      <c r="JTW42" s="25"/>
      <c r="JTX42" s="25"/>
      <c r="JTY42" s="25"/>
      <c r="JTZ42" s="25"/>
      <c r="JUA42" s="25"/>
      <c r="JUB42" s="25"/>
      <c r="JUC42" s="25"/>
      <c r="JUD42" s="25"/>
      <c r="JUE42" s="25"/>
      <c r="JUF42" s="25"/>
      <c r="JUG42" s="25"/>
      <c r="JUH42" s="25"/>
      <c r="JUI42" s="25"/>
      <c r="JUJ42" s="25"/>
      <c r="JUK42" s="25"/>
      <c r="JUL42" s="25"/>
      <c r="JUM42" s="25"/>
      <c r="JUN42" s="25"/>
      <c r="JUO42" s="25"/>
      <c r="JUP42" s="25"/>
      <c r="JUQ42" s="25"/>
      <c r="JUR42" s="25"/>
      <c r="JUS42" s="25"/>
      <c r="JUT42" s="25"/>
      <c r="JUU42" s="25"/>
      <c r="JUV42" s="25"/>
      <c r="JUW42" s="25"/>
      <c r="JUX42" s="25"/>
      <c r="JUY42" s="25"/>
      <c r="JUZ42" s="25"/>
      <c r="JVA42" s="25"/>
      <c r="JVB42" s="25"/>
      <c r="JVC42" s="25"/>
      <c r="JVD42" s="25"/>
      <c r="JVE42" s="25"/>
      <c r="JVF42" s="25"/>
      <c r="JVG42" s="25"/>
      <c r="JVH42" s="25"/>
      <c r="JVI42" s="25"/>
      <c r="JVJ42" s="25"/>
      <c r="JVK42" s="25"/>
      <c r="JVL42" s="25"/>
      <c r="JVM42" s="25"/>
      <c r="JVN42" s="25"/>
      <c r="JVO42" s="25"/>
      <c r="JVP42" s="25"/>
      <c r="JVQ42" s="25"/>
      <c r="JVR42" s="25"/>
      <c r="JVS42" s="25"/>
      <c r="JVT42" s="25"/>
      <c r="JVU42" s="25"/>
      <c r="JVV42" s="25"/>
      <c r="JVW42" s="25"/>
      <c r="JVX42" s="25"/>
      <c r="JVY42" s="25"/>
      <c r="JVZ42" s="25"/>
      <c r="JWA42" s="25"/>
      <c r="JWB42" s="25"/>
      <c r="JWC42" s="25"/>
      <c r="JWD42" s="25"/>
      <c r="JWE42" s="25"/>
      <c r="JWF42" s="25"/>
      <c r="JWG42" s="25"/>
      <c r="JWH42" s="25"/>
      <c r="JWI42" s="25"/>
      <c r="JWJ42" s="25"/>
      <c r="JWK42" s="25"/>
      <c r="JWL42" s="25"/>
      <c r="JWM42" s="25"/>
      <c r="JWN42" s="25"/>
      <c r="JWO42" s="25"/>
      <c r="JWP42" s="25"/>
      <c r="JWQ42" s="25"/>
      <c r="JWR42" s="25"/>
      <c r="JWS42" s="25"/>
      <c r="JWT42" s="25"/>
      <c r="JWU42" s="25"/>
      <c r="JWV42" s="25"/>
      <c r="JWW42" s="25"/>
      <c r="JWX42" s="25"/>
      <c r="JWY42" s="25"/>
      <c r="JWZ42" s="25"/>
      <c r="JXA42" s="25"/>
      <c r="JXB42" s="25"/>
      <c r="JXC42" s="25"/>
      <c r="JXD42" s="25"/>
      <c r="JXE42" s="25"/>
      <c r="JXF42" s="25"/>
      <c r="JXG42" s="25"/>
      <c r="JXH42" s="25"/>
      <c r="JXI42" s="25"/>
      <c r="JXJ42" s="25"/>
      <c r="JXK42" s="25"/>
      <c r="JXL42" s="25"/>
      <c r="JXM42" s="25"/>
      <c r="JXN42" s="25"/>
      <c r="JXO42" s="25"/>
      <c r="JXP42" s="25"/>
      <c r="JXQ42" s="25"/>
      <c r="JXR42" s="25"/>
      <c r="JXS42" s="25"/>
      <c r="JXT42" s="25"/>
      <c r="JXU42" s="25"/>
      <c r="JXV42" s="25"/>
      <c r="JXW42" s="25"/>
      <c r="JXX42" s="25"/>
      <c r="JXY42" s="25"/>
      <c r="JXZ42" s="25"/>
      <c r="JYA42" s="25"/>
      <c r="JYB42" s="25"/>
      <c r="JYC42" s="25"/>
      <c r="JYD42" s="25"/>
      <c r="JYE42" s="25"/>
      <c r="JYF42" s="25"/>
      <c r="JYG42" s="25"/>
      <c r="JYH42" s="25"/>
      <c r="JYI42" s="25"/>
      <c r="JYJ42" s="25"/>
      <c r="JYK42" s="25"/>
      <c r="JYL42" s="25"/>
      <c r="JYM42" s="25"/>
      <c r="JYN42" s="25"/>
      <c r="JYO42" s="25"/>
      <c r="JYP42" s="25"/>
      <c r="JYQ42" s="25"/>
      <c r="JYR42" s="25"/>
      <c r="JYS42" s="25"/>
      <c r="JYT42" s="25"/>
      <c r="JYU42" s="25"/>
      <c r="JYV42" s="25"/>
      <c r="JYW42" s="25"/>
      <c r="JYX42" s="25"/>
      <c r="JYY42" s="25"/>
      <c r="JYZ42" s="25"/>
      <c r="JZA42" s="25"/>
      <c r="JZB42" s="25"/>
      <c r="JZC42" s="25"/>
      <c r="JZD42" s="25"/>
      <c r="JZE42" s="25"/>
      <c r="JZF42" s="25"/>
      <c r="JZG42" s="25"/>
      <c r="JZH42" s="25"/>
      <c r="JZI42" s="25"/>
      <c r="JZJ42" s="25"/>
      <c r="JZK42" s="25"/>
      <c r="JZL42" s="25"/>
      <c r="JZM42" s="25"/>
      <c r="JZN42" s="25"/>
      <c r="JZO42" s="25"/>
      <c r="JZP42" s="25"/>
      <c r="JZQ42" s="25"/>
      <c r="JZR42" s="25"/>
      <c r="JZS42" s="25"/>
      <c r="JZT42" s="25"/>
      <c r="JZU42" s="25"/>
      <c r="JZV42" s="25"/>
      <c r="JZW42" s="25"/>
      <c r="JZX42" s="25"/>
      <c r="JZY42" s="25"/>
      <c r="JZZ42" s="25"/>
      <c r="KAA42" s="25"/>
      <c r="KAB42" s="25"/>
      <c r="KAC42" s="25"/>
      <c r="KAD42" s="25"/>
      <c r="KAE42" s="25"/>
      <c r="KAF42" s="25"/>
      <c r="KAG42" s="25"/>
      <c r="KAH42" s="25"/>
      <c r="KAI42" s="25"/>
      <c r="KAJ42" s="25"/>
      <c r="KAK42" s="25"/>
      <c r="KAL42" s="25"/>
      <c r="KAM42" s="25"/>
      <c r="KAN42" s="25"/>
      <c r="KAO42" s="25"/>
      <c r="KAP42" s="25"/>
      <c r="KAQ42" s="25"/>
      <c r="KAR42" s="25"/>
      <c r="KAS42" s="25"/>
      <c r="KAT42" s="25"/>
      <c r="KAU42" s="25"/>
      <c r="KAV42" s="25"/>
      <c r="KAW42" s="25"/>
      <c r="KAX42" s="25"/>
      <c r="KAY42" s="25"/>
      <c r="KAZ42" s="25"/>
      <c r="KBA42" s="25"/>
      <c r="KBB42" s="25"/>
      <c r="KBC42" s="25"/>
      <c r="KBD42" s="25"/>
      <c r="KBE42" s="25"/>
      <c r="KBF42" s="25"/>
      <c r="KBG42" s="25"/>
      <c r="KBH42" s="25"/>
      <c r="KBI42" s="25"/>
      <c r="KBJ42" s="25"/>
      <c r="KBK42" s="25"/>
      <c r="KBL42" s="25"/>
      <c r="KBM42" s="25"/>
      <c r="KBN42" s="25"/>
      <c r="KBO42" s="25"/>
      <c r="KBP42" s="25"/>
      <c r="KBQ42" s="25"/>
      <c r="KBR42" s="25"/>
      <c r="KBS42" s="25"/>
      <c r="KBT42" s="25"/>
      <c r="KBU42" s="25"/>
      <c r="KBV42" s="25"/>
      <c r="KBW42" s="25"/>
      <c r="KBX42" s="25"/>
      <c r="KBY42" s="25"/>
      <c r="KBZ42" s="25"/>
      <c r="KCA42" s="25"/>
      <c r="KCB42" s="25"/>
      <c r="KCC42" s="25"/>
      <c r="KCD42" s="25"/>
      <c r="KCE42" s="25"/>
      <c r="KCF42" s="25"/>
      <c r="KCG42" s="25"/>
      <c r="KCH42" s="25"/>
      <c r="KCI42" s="25"/>
      <c r="KCJ42" s="25"/>
      <c r="KCK42" s="25"/>
      <c r="KCL42" s="25"/>
      <c r="KCM42" s="25"/>
      <c r="KCN42" s="25"/>
      <c r="KCO42" s="25"/>
      <c r="KCP42" s="25"/>
      <c r="KCQ42" s="25"/>
      <c r="KCR42" s="25"/>
      <c r="KCS42" s="25"/>
      <c r="KCT42" s="25"/>
      <c r="KCU42" s="25"/>
      <c r="KCV42" s="25"/>
      <c r="KCW42" s="25"/>
      <c r="KCX42" s="25"/>
      <c r="KCY42" s="25"/>
      <c r="KCZ42" s="25"/>
      <c r="KDA42" s="25"/>
      <c r="KDB42" s="25"/>
      <c r="KDC42" s="25"/>
      <c r="KDD42" s="25"/>
      <c r="KDE42" s="25"/>
      <c r="KDF42" s="25"/>
      <c r="KDG42" s="25"/>
      <c r="KDH42" s="25"/>
      <c r="KDI42" s="25"/>
      <c r="KDJ42" s="25"/>
      <c r="KDK42" s="25"/>
      <c r="KDL42" s="25"/>
      <c r="KDM42" s="25"/>
      <c r="KDN42" s="25"/>
      <c r="KDO42" s="25"/>
      <c r="KDP42" s="25"/>
      <c r="KDQ42" s="25"/>
      <c r="KDR42" s="25"/>
      <c r="KDS42" s="25"/>
      <c r="KDT42" s="25"/>
      <c r="KDU42" s="25"/>
      <c r="KDV42" s="25"/>
      <c r="KDW42" s="25"/>
      <c r="KDX42" s="25"/>
      <c r="KDY42" s="25"/>
      <c r="KDZ42" s="25"/>
      <c r="KEA42" s="25"/>
      <c r="KEB42" s="25"/>
      <c r="KEC42" s="25"/>
      <c r="KED42" s="25"/>
      <c r="KEE42" s="25"/>
      <c r="KEF42" s="25"/>
      <c r="KEG42" s="25"/>
      <c r="KEH42" s="25"/>
      <c r="KEI42" s="25"/>
      <c r="KEJ42" s="25"/>
      <c r="KEK42" s="25"/>
      <c r="KEL42" s="25"/>
      <c r="KEM42" s="25"/>
      <c r="KEN42" s="25"/>
      <c r="KEO42" s="25"/>
      <c r="KEP42" s="25"/>
      <c r="KEQ42" s="25"/>
      <c r="KER42" s="25"/>
      <c r="KES42" s="25"/>
      <c r="KET42" s="25"/>
      <c r="KEU42" s="25"/>
      <c r="KEV42" s="25"/>
      <c r="KEW42" s="25"/>
      <c r="KEX42" s="25"/>
      <c r="KEY42" s="25"/>
      <c r="KEZ42" s="25"/>
      <c r="KFA42" s="25"/>
      <c r="KFB42" s="25"/>
      <c r="KFC42" s="25"/>
      <c r="KFD42" s="25"/>
      <c r="KFE42" s="25"/>
      <c r="KFF42" s="25"/>
      <c r="KFG42" s="25"/>
      <c r="KFH42" s="25"/>
      <c r="KFI42" s="25"/>
      <c r="KFJ42" s="25"/>
      <c r="KFK42" s="25"/>
      <c r="KFL42" s="25"/>
      <c r="KFM42" s="25"/>
      <c r="KFN42" s="25"/>
      <c r="KFO42" s="25"/>
      <c r="KFP42" s="25"/>
      <c r="KFQ42" s="25"/>
      <c r="KFR42" s="25"/>
      <c r="KFS42" s="25"/>
      <c r="KFT42" s="25"/>
      <c r="KFU42" s="25"/>
      <c r="KFV42" s="25"/>
      <c r="KFW42" s="25"/>
      <c r="KFX42" s="25"/>
      <c r="KFY42" s="25"/>
      <c r="KFZ42" s="25"/>
      <c r="KGA42" s="25"/>
      <c r="KGB42" s="25"/>
      <c r="KGC42" s="25"/>
      <c r="KGD42" s="25"/>
      <c r="KGE42" s="25"/>
      <c r="KGF42" s="25"/>
      <c r="KGG42" s="25"/>
      <c r="KGH42" s="25"/>
      <c r="KGI42" s="25"/>
      <c r="KGJ42" s="25"/>
      <c r="KGK42" s="25"/>
      <c r="KGL42" s="25"/>
      <c r="KGM42" s="25"/>
      <c r="KGN42" s="25"/>
      <c r="KGO42" s="25"/>
      <c r="KGP42" s="25"/>
      <c r="KGQ42" s="25"/>
      <c r="KGR42" s="25"/>
      <c r="KGS42" s="25"/>
      <c r="KGT42" s="25"/>
      <c r="KGU42" s="25"/>
      <c r="KGV42" s="25"/>
      <c r="KGW42" s="25"/>
      <c r="KGX42" s="25"/>
      <c r="KGY42" s="25"/>
      <c r="KGZ42" s="25"/>
      <c r="KHA42" s="25"/>
      <c r="KHB42" s="25"/>
      <c r="KHC42" s="25"/>
      <c r="KHD42" s="25"/>
      <c r="KHE42" s="25"/>
      <c r="KHF42" s="25"/>
      <c r="KHG42" s="25"/>
      <c r="KHH42" s="25"/>
      <c r="KHI42" s="25"/>
      <c r="KHJ42" s="25"/>
      <c r="KHK42" s="25"/>
      <c r="KHL42" s="25"/>
      <c r="KHM42" s="25"/>
      <c r="KHN42" s="25"/>
      <c r="KHO42" s="25"/>
      <c r="KHP42" s="25"/>
      <c r="KHQ42" s="25"/>
      <c r="KHR42" s="25"/>
      <c r="KHS42" s="25"/>
      <c r="KHT42" s="25"/>
      <c r="KHU42" s="25"/>
      <c r="KHV42" s="25"/>
      <c r="KHW42" s="25"/>
      <c r="KHX42" s="25"/>
      <c r="KHY42" s="25"/>
      <c r="KHZ42" s="25"/>
      <c r="KIA42" s="25"/>
      <c r="KIB42" s="25"/>
      <c r="KIC42" s="25"/>
      <c r="KID42" s="25"/>
      <c r="KIE42" s="25"/>
      <c r="KIF42" s="25"/>
      <c r="KIG42" s="25"/>
      <c r="KIH42" s="25"/>
      <c r="KII42" s="25"/>
      <c r="KIJ42" s="25"/>
      <c r="KIK42" s="25"/>
      <c r="KIL42" s="25"/>
      <c r="KIM42" s="25"/>
      <c r="KIN42" s="25"/>
      <c r="KIO42" s="25"/>
      <c r="KIP42" s="25"/>
      <c r="KIQ42" s="25"/>
      <c r="KIR42" s="25"/>
      <c r="KIS42" s="25"/>
      <c r="KIT42" s="25"/>
      <c r="KIU42" s="25"/>
      <c r="KIV42" s="25"/>
      <c r="KIW42" s="25"/>
      <c r="KIX42" s="25"/>
      <c r="KIY42" s="25"/>
      <c r="KIZ42" s="25"/>
      <c r="KJA42" s="25"/>
      <c r="KJB42" s="25"/>
      <c r="KJC42" s="25"/>
      <c r="KJD42" s="25"/>
      <c r="KJE42" s="25"/>
      <c r="KJF42" s="25"/>
      <c r="KJG42" s="25"/>
      <c r="KJH42" s="25"/>
      <c r="KJI42" s="25"/>
      <c r="KJJ42" s="25"/>
      <c r="KJK42" s="25"/>
      <c r="KJL42" s="25"/>
      <c r="KJM42" s="25"/>
      <c r="KJN42" s="25"/>
      <c r="KJO42" s="25"/>
      <c r="KJP42" s="25"/>
      <c r="KJQ42" s="25"/>
      <c r="KJR42" s="25"/>
      <c r="KJS42" s="25"/>
      <c r="KJT42" s="25"/>
      <c r="KJU42" s="25"/>
      <c r="KJV42" s="25"/>
      <c r="KJW42" s="25"/>
      <c r="KJX42" s="25"/>
      <c r="KJY42" s="25"/>
      <c r="KJZ42" s="25"/>
      <c r="KKA42" s="25"/>
      <c r="KKB42" s="25"/>
      <c r="KKC42" s="25"/>
      <c r="KKD42" s="25"/>
      <c r="KKE42" s="25"/>
      <c r="KKF42" s="25"/>
      <c r="KKG42" s="25"/>
      <c r="KKH42" s="25"/>
      <c r="KKI42" s="25"/>
      <c r="KKJ42" s="25"/>
      <c r="KKK42" s="25"/>
      <c r="KKL42" s="25"/>
      <c r="KKM42" s="25"/>
      <c r="KKN42" s="25"/>
      <c r="KKO42" s="25"/>
      <c r="KKP42" s="25"/>
      <c r="KKQ42" s="25"/>
      <c r="KKR42" s="25"/>
      <c r="KKS42" s="25"/>
      <c r="KKT42" s="25"/>
      <c r="KKU42" s="25"/>
      <c r="KKV42" s="25"/>
      <c r="KKW42" s="25"/>
      <c r="KKX42" s="25"/>
      <c r="KKY42" s="25"/>
      <c r="KKZ42" s="25"/>
      <c r="KLA42" s="25"/>
      <c r="KLB42" s="25"/>
      <c r="KLC42" s="25"/>
      <c r="KLD42" s="25"/>
      <c r="KLE42" s="25"/>
      <c r="KLF42" s="25"/>
      <c r="KLG42" s="25"/>
      <c r="KLH42" s="25"/>
      <c r="KLI42" s="25"/>
      <c r="KLJ42" s="25"/>
      <c r="KLK42" s="25"/>
      <c r="KLL42" s="25"/>
      <c r="KLM42" s="25"/>
      <c r="KLN42" s="25"/>
      <c r="KLO42" s="25"/>
      <c r="KLP42" s="25"/>
      <c r="KLQ42" s="25"/>
      <c r="KLR42" s="25"/>
      <c r="KLS42" s="25"/>
      <c r="KLT42" s="25"/>
      <c r="KLU42" s="25"/>
      <c r="KLV42" s="25"/>
      <c r="KLW42" s="25"/>
      <c r="KLX42" s="25"/>
      <c r="KLY42" s="25"/>
      <c r="KLZ42" s="25"/>
      <c r="KMA42" s="25"/>
      <c r="KMB42" s="25"/>
      <c r="KMC42" s="25"/>
      <c r="KMD42" s="25"/>
      <c r="KME42" s="25"/>
      <c r="KMF42" s="25"/>
      <c r="KMG42" s="25"/>
      <c r="KMH42" s="25"/>
      <c r="KMI42" s="25"/>
      <c r="KMJ42" s="25"/>
      <c r="KMK42" s="25"/>
      <c r="KML42" s="25"/>
      <c r="KMM42" s="25"/>
      <c r="KMN42" s="25"/>
      <c r="KMO42" s="25"/>
      <c r="KMP42" s="25"/>
      <c r="KMQ42" s="25"/>
      <c r="KMR42" s="25"/>
      <c r="KMS42" s="25"/>
      <c r="KMT42" s="25"/>
      <c r="KMU42" s="25"/>
      <c r="KMV42" s="25"/>
      <c r="KMW42" s="25"/>
      <c r="KMX42" s="25"/>
      <c r="KMY42" s="25"/>
      <c r="KMZ42" s="25"/>
      <c r="KNA42" s="25"/>
      <c r="KNB42" s="25"/>
      <c r="KNC42" s="25"/>
      <c r="KND42" s="25"/>
      <c r="KNE42" s="25"/>
      <c r="KNF42" s="25"/>
      <c r="KNG42" s="25"/>
      <c r="KNH42" s="25"/>
      <c r="KNI42" s="25"/>
      <c r="KNJ42" s="25"/>
      <c r="KNK42" s="25"/>
      <c r="KNL42" s="25"/>
      <c r="KNM42" s="25"/>
      <c r="KNN42" s="25"/>
      <c r="KNO42" s="25"/>
      <c r="KNP42" s="25"/>
      <c r="KNQ42" s="25"/>
      <c r="KNR42" s="25"/>
      <c r="KNS42" s="25"/>
      <c r="KNT42" s="25"/>
      <c r="KNU42" s="25"/>
      <c r="KNV42" s="25"/>
      <c r="KNW42" s="25"/>
      <c r="KNX42" s="25"/>
      <c r="KNY42" s="25"/>
      <c r="KNZ42" s="25"/>
      <c r="KOA42" s="25"/>
      <c r="KOB42" s="25"/>
      <c r="KOC42" s="25"/>
      <c r="KOD42" s="25"/>
      <c r="KOE42" s="25"/>
      <c r="KOF42" s="25"/>
      <c r="KOG42" s="25"/>
      <c r="KOH42" s="25"/>
      <c r="KOI42" s="25"/>
      <c r="KOJ42" s="25"/>
      <c r="KOK42" s="25"/>
      <c r="KOL42" s="25"/>
      <c r="KOM42" s="25"/>
      <c r="KON42" s="25"/>
      <c r="KOO42" s="25"/>
      <c r="KOP42" s="25"/>
      <c r="KOQ42" s="25"/>
      <c r="KOR42" s="25"/>
      <c r="KOS42" s="25"/>
      <c r="KOT42" s="25"/>
      <c r="KOU42" s="25"/>
      <c r="KOV42" s="25"/>
      <c r="KOW42" s="25"/>
      <c r="KOX42" s="25"/>
      <c r="KOY42" s="25"/>
      <c r="KOZ42" s="25"/>
      <c r="KPA42" s="25"/>
      <c r="KPB42" s="25"/>
      <c r="KPC42" s="25"/>
      <c r="KPD42" s="25"/>
      <c r="KPE42" s="25"/>
      <c r="KPF42" s="25"/>
      <c r="KPG42" s="25"/>
      <c r="KPH42" s="25"/>
      <c r="KPI42" s="25"/>
      <c r="KPJ42" s="25"/>
      <c r="KPK42" s="25"/>
      <c r="KPL42" s="25"/>
      <c r="KPM42" s="25"/>
      <c r="KPN42" s="25"/>
      <c r="KPO42" s="25"/>
      <c r="KPP42" s="25"/>
      <c r="KPQ42" s="25"/>
      <c r="KPR42" s="25"/>
      <c r="KPS42" s="25"/>
      <c r="KPT42" s="25"/>
      <c r="KPU42" s="25"/>
      <c r="KPV42" s="25"/>
      <c r="KPW42" s="25"/>
      <c r="KPX42" s="25"/>
      <c r="KPY42" s="25"/>
      <c r="KPZ42" s="25"/>
      <c r="KQA42" s="25"/>
      <c r="KQB42" s="25"/>
      <c r="KQC42" s="25"/>
      <c r="KQD42" s="25"/>
      <c r="KQE42" s="25"/>
      <c r="KQF42" s="25"/>
      <c r="KQG42" s="25"/>
      <c r="KQH42" s="25"/>
      <c r="KQI42" s="25"/>
      <c r="KQJ42" s="25"/>
      <c r="KQK42" s="25"/>
      <c r="KQL42" s="25"/>
      <c r="KQM42" s="25"/>
      <c r="KQN42" s="25"/>
      <c r="KQO42" s="25"/>
      <c r="KQP42" s="25"/>
      <c r="KQQ42" s="25"/>
      <c r="KQR42" s="25"/>
      <c r="KQS42" s="25"/>
      <c r="KQT42" s="25"/>
      <c r="KQU42" s="25"/>
      <c r="KQV42" s="25"/>
      <c r="KQW42" s="25"/>
      <c r="KQX42" s="25"/>
      <c r="KQY42" s="25"/>
      <c r="KQZ42" s="25"/>
      <c r="KRA42" s="25"/>
      <c r="KRB42" s="25"/>
      <c r="KRC42" s="25"/>
      <c r="KRD42" s="25"/>
      <c r="KRE42" s="25"/>
      <c r="KRF42" s="25"/>
      <c r="KRG42" s="25"/>
      <c r="KRH42" s="25"/>
      <c r="KRI42" s="25"/>
      <c r="KRJ42" s="25"/>
      <c r="KRK42" s="25"/>
      <c r="KRL42" s="25"/>
      <c r="KRM42" s="25"/>
      <c r="KRN42" s="25"/>
      <c r="KRO42" s="25"/>
      <c r="KRP42" s="25"/>
      <c r="KRQ42" s="25"/>
      <c r="KRR42" s="25"/>
      <c r="KRS42" s="25"/>
      <c r="KRT42" s="25"/>
      <c r="KRU42" s="25"/>
      <c r="KRV42" s="25"/>
      <c r="KRW42" s="25"/>
      <c r="KRX42" s="25"/>
      <c r="KRY42" s="25"/>
      <c r="KRZ42" s="25"/>
      <c r="KSA42" s="25"/>
      <c r="KSB42" s="25"/>
      <c r="KSC42" s="25"/>
      <c r="KSD42" s="25"/>
      <c r="KSE42" s="25"/>
      <c r="KSF42" s="25"/>
      <c r="KSG42" s="25"/>
      <c r="KSH42" s="25"/>
      <c r="KSI42" s="25"/>
      <c r="KSJ42" s="25"/>
      <c r="KSK42" s="25"/>
      <c r="KSL42" s="25"/>
      <c r="KSM42" s="25"/>
      <c r="KSN42" s="25"/>
      <c r="KSO42" s="25"/>
      <c r="KSP42" s="25"/>
      <c r="KSQ42" s="25"/>
      <c r="KSR42" s="25"/>
      <c r="KSS42" s="25"/>
      <c r="KST42" s="25"/>
      <c r="KSU42" s="25"/>
      <c r="KSV42" s="25"/>
      <c r="KSW42" s="25"/>
      <c r="KSX42" s="25"/>
      <c r="KSY42" s="25"/>
      <c r="KSZ42" s="25"/>
      <c r="KTA42" s="25"/>
      <c r="KTB42" s="25"/>
      <c r="KTC42" s="25"/>
      <c r="KTD42" s="25"/>
      <c r="KTE42" s="25"/>
      <c r="KTF42" s="25"/>
      <c r="KTG42" s="25"/>
      <c r="KTH42" s="25"/>
      <c r="KTI42" s="25"/>
      <c r="KTJ42" s="25"/>
      <c r="KTK42" s="25"/>
      <c r="KTL42" s="25"/>
      <c r="KTM42" s="25"/>
      <c r="KTN42" s="25"/>
      <c r="KTO42" s="25"/>
      <c r="KTP42" s="25"/>
      <c r="KTQ42" s="25"/>
      <c r="KTR42" s="25"/>
      <c r="KTS42" s="25"/>
      <c r="KTT42" s="25"/>
      <c r="KTU42" s="25"/>
      <c r="KTV42" s="25"/>
      <c r="KTW42" s="25"/>
      <c r="KTX42" s="25"/>
      <c r="KTY42" s="25"/>
      <c r="KTZ42" s="25"/>
      <c r="KUA42" s="25"/>
      <c r="KUB42" s="25"/>
      <c r="KUC42" s="25"/>
      <c r="KUD42" s="25"/>
      <c r="KUE42" s="25"/>
      <c r="KUF42" s="25"/>
      <c r="KUG42" s="25"/>
      <c r="KUH42" s="25"/>
      <c r="KUI42" s="25"/>
      <c r="KUJ42" s="25"/>
      <c r="KUK42" s="25"/>
      <c r="KUL42" s="25"/>
      <c r="KUM42" s="25"/>
      <c r="KUN42" s="25"/>
      <c r="KUO42" s="25"/>
      <c r="KUP42" s="25"/>
      <c r="KUQ42" s="25"/>
      <c r="KUR42" s="25"/>
      <c r="KUS42" s="25"/>
      <c r="KUT42" s="25"/>
      <c r="KUU42" s="25"/>
      <c r="KUV42" s="25"/>
      <c r="KUW42" s="25"/>
      <c r="KUX42" s="25"/>
      <c r="KUY42" s="25"/>
      <c r="KUZ42" s="25"/>
      <c r="KVA42" s="25"/>
      <c r="KVB42" s="25"/>
      <c r="KVC42" s="25"/>
      <c r="KVD42" s="25"/>
      <c r="KVE42" s="25"/>
      <c r="KVF42" s="25"/>
      <c r="KVG42" s="25"/>
      <c r="KVH42" s="25"/>
      <c r="KVI42" s="25"/>
      <c r="KVJ42" s="25"/>
      <c r="KVK42" s="25"/>
      <c r="KVL42" s="25"/>
      <c r="KVM42" s="25"/>
      <c r="KVN42" s="25"/>
      <c r="KVO42" s="25"/>
      <c r="KVP42" s="25"/>
      <c r="KVQ42" s="25"/>
      <c r="KVR42" s="25"/>
      <c r="KVS42" s="25"/>
      <c r="KVT42" s="25"/>
      <c r="KVU42" s="25"/>
      <c r="KVV42" s="25"/>
      <c r="KVW42" s="25"/>
      <c r="KVX42" s="25"/>
      <c r="KVY42" s="25"/>
      <c r="KVZ42" s="25"/>
      <c r="KWA42" s="25"/>
      <c r="KWB42" s="25"/>
      <c r="KWC42" s="25"/>
      <c r="KWD42" s="25"/>
      <c r="KWE42" s="25"/>
      <c r="KWF42" s="25"/>
      <c r="KWG42" s="25"/>
      <c r="KWH42" s="25"/>
      <c r="KWI42" s="25"/>
      <c r="KWJ42" s="25"/>
      <c r="KWK42" s="25"/>
      <c r="KWL42" s="25"/>
      <c r="KWM42" s="25"/>
      <c r="KWN42" s="25"/>
      <c r="KWO42" s="25"/>
      <c r="KWP42" s="25"/>
      <c r="KWQ42" s="25"/>
      <c r="KWR42" s="25"/>
      <c r="KWS42" s="25"/>
      <c r="KWT42" s="25"/>
      <c r="KWU42" s="25"/>
      <c r="KWV42" s="25"/>
      <c r="KWW42" s="25"/>
      <c r="KWX42" s="25"/>
      <c r="KWY42" s="25"/>
      <c r="KWZ42" s="25"/>
      <c r="KXA42" s="25"/>
      <c r="KXB42" s="25"/>
      <c r="KXC42" s="25"/>
      <c r="KXD42" s="25"/>
      <c r="KXE42" s="25"/>
      <c r="KXF42" s="25"/>
      <c r="KXG42" s="25"/>
      <c r="KXH42" s="25"/>
      <c r="KXI42" s="25"/>
      <c r="KXJ42" s="25"/>
      <c r="KXK42" s="25"/>
      <c r="KXL42" s="25"/>
      <c r="KXM42" s="25"/>
      <c r="KXN42" s="25"/>
      <c r="KXO42" s="25"/>
      <c r="KXP42" s="25"/>
      <c r="KXQ42" s="25"/>
      <c r="KXR42" s="25"/>
      <c r="KXS42" s="25"/>
      <c r="KXT42" s="25"/>
      <c r="KXU42" s="25"/>
      <c r="KXV42" s="25"/>
      <c r="KXW42" s="25"/>
      <c r="KXX42" s="25"/>
      <c r="KXY42" s="25"/>
      <c r="KXZ42" s="25"/>
      <c r="KYA42" s="25"/>
      <c r="KYB42" s="25"/>
      <c r="KYC42" s="25"/>
      <c r="KYD42" s="25"/>
      <c r="KYE42" s="25"/>
      <c r="KYF42" s="25"/>
      <c r="KYG42" s="25"/>
      <c r="KYH42" s="25"/>
      <c r="KYI42" s="25"/>
      <c r="KYJ42" s="25"/>
      <c r="KYK42" s="25"/>
      <c r="KYL42" s="25"/>
      <c r="KYM42" s="25"/>
      <c r="KYN42" s="25"/>
      <c r="KYO42" s="25"/>
      <c r="KYP42" s="25"/>
      <c r="KYQ42" s="25"/>
      <c r="KYR42" s="25"/>
      <c r="KYS42" s="25"/>
      <c r="KYT42" s="25"/>
      <c r="KYU42" s="25"/>
      <c r="KYV42" s="25"/>
      <c r="KYW42" s="25"/>
      <c r="KYX42" s="25"/>
      <c r="KYY42" s="25"/>
      <c r="KYZ42" s="25"/>
      <c r="KZA42" s="25"/>
      <c r="KZB42" s="25"/>
      <c r="KZC42" s="25"/>
      <c r="KZD42" s="25"/>
      <c r="KZE42" s="25"/>
      <c r="KZF42" s="25"/>
      <c r="KZG42" s="25"/>
      <c r="KZH42" s="25"/>
      <c r="KZI42" s="25"/>
      <c r="KZJ42" s="25"/>
      <c r="KZK42" s="25"/>
      <c r="KZL42" s="25"/>
      <c r="KZM42" s="25"/>
      <c r="KZN42" s="25"/>
      <c r="KZO42" s="25"/>
      <c r="KZP42" s="25"/>
      <c r="KZQ42" s="25"/>
      <c r="KZR42" s="25"/>
      <c r="KZS42" s="25"/>
      <c r="KZT42" s="25"/>
      <c r="KZU42" s="25"/>
      <c r="KZV42" s="25"/>
      <c r="KZW42" s="25"/>
      <c r="KZX42" s="25"/>
      <c r="KZY42" s="25"/>
      <c r="KZZ42" s="25"/>
      <c r="LAA42" s="25"/>
      <c r="LAB42" s="25"/>
      <c r="LAC42" s="25"/>
      <c r="LAD42" s="25"/>
      <c r="LAE42" s="25"/>
      <c r="LAF42" s="25"/>
      <c r="LAG42" s="25"/>
      <c r="LAH42" s="25"/>
      <c r="LAI42" s="25"/>
      <c r="LAJ42" s="25"/>
      <c r="LAK42" s="25"/>
      <c r="LAL42" s="25"/>
      <c r="LAM42" s="25"/>
      <c r="LAN42" s="25"/>
      <c r="LAO42" s="25"/>
      <c r="LAP42" s="25"/>
      <c r="LAQ42" s="25"/>
      <c r="LAR42" s="25"/>
      <c r="LAS42" s="25"/>
      <c r="LAT42" s="25"/>
      <c r="LAU42" s="25"/>
      <c r="LAV42" s="25"/>
      <c r="LAW42" s="25"/>
      <c r="LAX42" s="25"/>
      <c r="LAY42" s="25"/>
      <c r="LAZ42" s="25"/>
      <c r="LBA42" s="25"/>
      <c r="LBB42" s="25"/>
      <c r="LBC42" s="25"/>
      <c r="LBD42" s="25"/>
      <c r="LBE42" s="25"/>
      <c r="LBF42" s="25"/>
      <c r="LBG42" s="25"/>
      <c r="LBH42" s="25"/>
      <c r="LBI42" s="25"/>
      <c r="LBJ42" s="25"/>
      <c r="LBK42" s="25"/>
      <c r="LBL42" s="25"/>
      <c r="LBM42" s="25"/>
      <c r="LBN42" s="25"/>
      <c r="LBO42" s="25"/>
      <c r="LBP42" s="25"/>
      <c r="LBQ42" s="25"/>
      <c r="LBR42" s="25"/>
      <c r="LBS42" s="25"/>
      <c r="LBT42" s="25"/>
      <c r="LBU42" s="25"/>
      <c r="LBV42" s="25"/>
      <c r="LBW42" s="25"/>
      <c r="LBX42" s="25"/>
      <c r="LBY42" s="25"/>
      <c r="LBZ42" s="25"/>
      <c r="LCA42" s="25"/>
      <c r="LCB42" s="25"/>
      <c r="LCC42" s="25"/>
      <c r="LCD42" s="25"/>
      <c r="LCE42" s="25"/>
      <c r="LCF42" s="25"/>
      <c r="LCG42" s="25"/>
      <c r="LCH42" s="25"/>
      <c r="LCI42" s="25"/>
      <c r="LCJ42" s="25"/>
      <c r="LCK42" s="25"/>
      <c r="LCL42" s="25"/>
      <c r="LCM42" s="25"/>
      <c r="LCN42" s="25"/>
      <c r="LCO42" s="25"/>
      <c r="LCP42" s="25"/>
      <c r="LCQ42" s="25"/>
      <c r="LCR42" s="25"/>
      <c r="LCS42" s="25"/>
      <c r="LCT42" s="25"/>
      <c r="LCU42" s="25"/>
      <c r="LCV42" s="25"/>
      <c r="LCW42" s="25"/>
      <c r="LCX42" s="25"/>
      <c r="LCY42" s="25"/>
      <c r="LCZ42" s="25"/>
      <c r="LDA42" s="25"/>
      <c r="LDB42" s="25"/>
      <c r="LDC42" s="25"/>
      <c r="LDD42" s="25"/>
      <c r="LDE42" s="25"/>
      <c r="LDF42" s="25"/>
      <c r="LDG42" s="25"/>
      <c r="LDH42" s="25"/>
      <c r="LDI42" s="25"/>
      <c r="LDJ42" s="25"/>
      <c r="LDK42" s="25"/>
      <c r="LDL42" s="25"/>
      <c r="LDM42" s="25"/>
      <c r="LDN42" s="25"/>
      <c r="LDO42" s="25"/>
      <c r="LDP42" s="25"/>
      <c r="LDQ42" s="25"/>
      <c r="LDR42" s="25"/>
      <c r="LDS42" s="25"/>
      <c r="LDT42" s="25"/>
      <c r="LDU42" s="25"/>
      <c r="LDV42" s="25"/>
      <c r="LDW42" s="25"/>
      <c r="LDX42" s="25"/>
      <c r="LDY42" s="25"/>
      <c r="LDZ42" s="25"/>
      <c r="LEA42" s="25"/>
      <c r="LEB42" s="25"/>
      <c r="LEC42" s="25"/>
      <c r="LED42" s="25"/>
      <c r="LEE42" s="25"/>
      <c r="LEF42" s="25"/>
      <c r="LEG42" s="25"/>
      <c r="LEH42" s="25"/>
      <c r="LEI42" s="25"/>
      <c r="LEJ42" s="25"/>
      <c r="LEK42" s="25"/>
      <c r="LEL42" s="25"/>
      <c r="LEM42" s="25"/>
      <c r="LEN42" s="25"/>
      <c r="LEO42" s="25"/>
      <c r="LEP42" s="25"/>
      <c r="LEQ42" s="25"/>
      <c r="LER42" s="25"/>
      <c r="LES42" s="25"/>
      <c r="LET42" s="25"/>
      <c r="LEU42" s="25"/>
      <c r="LEV42" s="25"/>
      <c r="LEW42" s="25"/>
      <c r="LEX42" s="25"/>
      <c r="LEY42" s="25"/>
      <c r="LEZ42" s="25"/>
      <c r="LFA42" s="25"/>
      <c r="LFB42" s="25"/>
      <c r="LFC42" s="25"/>
      <c r="LFD42" s="25"/>
      <c r="LFE42" s="25"/>
      <c r="LFF42" s="25"/>
      <c r="LFG42" s="25"/>
      <c r="LFH42" s="25"/>
      <c r="LFI42" s="25"/>
      <c r="LFJ42" s="25"/>
      <c r="LFK42" s="25"/>
      <c r="LFL42" s="25"/>
      <c r="LFM42" s="25"/>
      <c r="LFN42" s="25"/>
      <c r="LFO42" s="25"/>
      <c r="LFP42" s="25"/>
      <c r="LFQ42" s="25"/>
      <c r="LFR42" s="25"/>
      <c r="LFS42" s="25"/>
      <c r="LFT42" s="25"/>
      <c r="LFU42" s="25"/>
      <c r="LFV42" s="25"/>
      <c r="LFW42" s="25"/>
      <c r="LFX42" s="25"/>
      <c r="LFY42" s="25"/>
      <c r="LFZ42" s="25"/>
      <c r="LGA42" s="25"/>
      <c r="LGB42" s="25"/>
      <c r="LGC42" s="25"/>
      <c r="LGD42" s="25"/>
      <c r="LGE42" s="25"/>
      <c r="LGF42" s="25"/>
      <c r="LGG42" s="25"/>
      <c r="LGH42" s="25"/>
      <c r="LGI42" s="25"/>
      <c r="LGJ42" s="25"/>
      <c r="LGK42" s="25"/>
      <c r="LGL42" s="25"/>
      <c r="LGM42" s="25"/>
      <c r="LGN42" s="25"/>
      <c r="LGO42" s="25"/>
      <c r="LGP42" s="25"/>
      <c r="LGQ42" s="25"/>
      <c r="LGR42" s="25"/>
      <c r="LGS42" s="25"/>
      <c r="LGT42" s="25"/>
      <c r="LGU42" s="25"/>
      <c r="LGV42" s="25"/>
      <c r="LGW42" s="25"/>
      <c r="LGX42" s="25"/>
      <c r="LGY42" s="25"/>
      <c r="LGZ42" s="25"/>
      <c r="LHA42" s="25"/>
      <c r="LHB42" s="25"/>
      <c r="LHC42" s="25"/>
      <c r="LHD42" s="25"/>
      <c r="LHE42" s="25"/>
      <c r="LHF42" s="25"/>
      <c r="LHG42" s="25"/>
      <c r="LHH42" s="25"/>
      <c r="LHI42" s="25"/>
      <c r="LHJ42" s="25"/>
      <c r="LHK42" s="25"/>
      <c r="LHL42" s="25"/>
      <c r="LHM42" s="25"/>
      <c r="LHN42" s="25"/>
      <c r="LHO42" s="25"/>
      <c r="LHP42" s="25"/>
      <c r="LHQ42" s="25"/>
      <c r="LHR42" s="25"/>
      <c r="LHS42" s="25"/>
      <c r="LHT42" s="25"/>
      <c r="LHU42" s="25"/>
      <c r="LHV42" s="25"/>
      <c r="LHW42" s="25"/>
      <c r="LHX42" s="25"/>
      <c r="LHY42" s="25"/>
      <c r="LHZ42" s="25"/>
      <c r="LIA42" s="25"/>
      <c r="LIB42" s="25"/>
      <c r="LIC42" s="25"/>
      <c r="LID42" s="25"/>
      <c r="LIE42" s="25"/>
      <c r="LIF42" s="25"/>
      <c r="LIG42" s="25"/>
      <c r="LIH42" s="25"/>
      <c r="LII42" s="25"/>
      <c r="LIJ42" s="25"/>
      <c r="LIK42" s="25"/>
      <c r="LIL42" s="25"/>
      <c r="LIM42" s="25"/>
      <c r="LIN42" s="25"/>
      <c r="LIO42" s="25"/>
      <c r="LIP42" s="25"/>
      <c r="LIQ42" s="25"/>
      <c r="LIR42" s="25"/>
      <c r="LIS42" s="25"/>
      <c r="LIT42" s="25"/>
      <c r="LIU42" s="25"/>
      <c r="LIV42" s="25"/>
      <c r="LIW42" s="25"/>
      <c r="LIX42" s="25"/>
      <c r="LIY42" s="25"/>
      <c r="LIZ42" s="25"/>
      <c r="LJA42" s="25"/>
      <c r="LJB42" s="25"/>
      <c r="LJC42" s="25"/>
      <c r="LJD42" s="25"/>
      <c r="LJE42" s="25"/>
      <c r="LJF42" s="25"/>
      <c r="LJG42" s="25"/>
      <c r="LJH42" s="25"/>
      <c r="LJI42" s="25"/>
      <c r="LJJ42" s="25"/>
      <c r="LJK42" s="25"/>
      <c r="LJL42" s="25"/>
      <c r="LJM42" s="25"/>
      <c r="LJN42" s="25"/>
      <c r="LJO42" s="25"/>
      <c r="LJP42" s="25"/>
      <c r="LJQ42" s="25"/>
      <c r="LJR42" s="25"/>
      <c r="LJS42" s="25"/>
      <c r="LJT42" s="25"/>
      <c r="LJU42" s="25"/>
      <c r="LJV42" s="25"/>
      <c r="LJW42" s="25"/>
      <c r="LJX42" s="25"/>
      <c r="LJY42" s="25"/>
      <c r="LJZ42" s="25"/>
      <c r="LKA42" s="25"/>
      <c r="LKB42" s="25"/>
      <c r="LKC42" s="25"/>
      <c r="LKD42" s="25"/>
      <c r="LKE42" s="25"/>
      <c r="LKF42" s="25"/>
      <c r="LKG42" s="25"/>
      <c r="LKH42" s="25"/>
      <c r="LKI42" s="25"/>
      <c r="LKJ42" s="25"/>
      <c r="LKK42" s="25"/>
      <c r="LKL42" s="25"/>
      <c r="LKM42" s="25"/>
      <c r="LKN42" s="25"/>
      <c r="LKO42" s="25"/>
      <c r="LKP42" s="25"/>
      <c r="LKQ42" s="25"/>
      <c r="LKR42" s="25"/>
      <c r="LKS42" s="25"/>
      <c r="LKT42" s="25"/>
      <c r="LKU42" s="25"/>
      <c r="LKV42" s="25"/>
      <c r="LKW42" s="25"/>
      <c r="LKX42" s="25"/>
      <c r="LKY42" s="25"/>
      <c r="LKZ42" s="25"/>
      <c r="LLA42" s="25"/>
      <c r="LLB42" s="25"/>
      <c r="LLC42" s="25"/>
      <c r="LLD42" s="25"/>
      <c r="LLE42" s="25"/>
      <c r="LLF42" s="25"/>
      <c r="LLG42" s="25"/>
      <c r="LLH42" s="25"/>
      <c r="LLI42" s="25"/>
      <c r="LLJ42" s="25"/>
      <c r="LLK42" s="25"/>
      <c r="LLL42" s="25"/>
      <c r="LLM42" s="25"/>
      <c r="LLN42" s="25"/>
      <c r="LLO42" s="25"/>
      <c r="LLP42" s="25"/>
      <c r="LLQ42" s="25"/>
      <c r="LLR42" s="25"/>
      <c r="LLS42" s="25"/>
      <c r="LLT42" s="25"/>
      <c r="LLU42" s="25"/>
      <c r="LLV42" s="25"/>
      <c r="LLW42" s="25"/>
      <c r="LLX42" s="25"/>
      <c r="LLY42" s="25"/>
      <c r="LLZ42" s="25"/>
      <c r="LMA42" s="25"/>
      <c r="LMB42" s="25"/>
      <c r="LMC42" s="25"/>
      <c r="LMD42" s="25"/>
      <c r="LME42" s="25"/>
      <c r="LMF42" s="25"/>
      <c r="LMG42" s="25"/>
      <c r="LMH42" s="25"/>
      <c r="LMI42" s="25"/>
      <c r="LMJ42" s="25"/>
      <c r="LMK42" s="25"/>
      <c r="LML42" s="25"/>
      <c r="LMM42" s="25"/>
      <c r="LMN42" s="25"/>
      <c r="LMO42" s="25"/>
      <c r="LMP42" s="25"/>
      <c r="LMQ42" s="25"/>
      <c r="LMR42" s="25"/>
      <c r="LMS42" s="25"/>
      <c r="LMT42" s="25"/>
      <c r="LMU42" s="25"/>
      <c r="LMV42" s="25"/>
      <c r="LMW42" s="25"/>
      <c r="LMX42" s="25"/>
      <c r="LMY42" s="25"/>
      <c r="LMZ42" s="25"/>
      <c r="LNA42" s="25"/>
      <c r="LNB42" s="25"/>
      <c r="LNC42" s="25"/>
      <c r="LND42" s="25"/>
      <c r="LNE42" s="25"/>
      <c r="LNF42" s="25"/>
      <c r="LNG42" s="25"/>
      <c r="LNH42" s="25"/>
      <c r="LNI42" s="25"/>
      <c r="LNJ42" s="25"/>
      <c r="LNK42" s="25"/>
      <c r="LNL42" s="25"/>
      <c r="LNM42" s="25"/>
      <c r="LNN42" s="25"/>
      <c r="LNO42" s="25"/>
      <c r="LNP42" s="25"/>
      <c r="LNQ42" s="25"/>
      <c r="LNR42" s="25"/>
      <c r="LNS42" s="25"/>
      <c r="LNT42" s="25"/>
      <c r="LNU42" s="25"/>
      <c r="LNV42" s="25"/>
      <c r="LNW42" s="25"/>
      <c r="LNX42" s="25"/>
      <c r="LNY42" s="25"/>
      <c r="LNZ42" s="25"/>
      <c r="LOA42" s="25"/>
      <c r="LOB42" s="25"/>
      <c r="LOC42" s="25"/>
      <c r="LOD42" s="25"/>
      <c r="LOE42" s="25"/>
      <c r="LOF42" s="25"/>
      <c r="LOG42" s="25"/>
      <c r="LOH42" s="25"/>
      <c r="LOI42" s="25"/>
      <c r="LOJ42" s="25"/>
      <c r="LOK42" s="25"/>
      <c r="LOL42" s="25"/>
      <c r="LOM42" s="25"/>
      <c r="LON42" s="25"/>
      <c r="LOO42" s="25"/>
      <c r="LOP42" s="25"/>
      <c r="LOQ42" s="25"/>
      <c r="LOR42" s="25"/>
      <c r="LOS42" s="25"/>
      <c r="LOT42" s="25"/>
      <c r="LOU42" s="25"/>
      <c r="LOV42" s="25"/>
      <c r="LOW42" s="25"/>
      <c r="LOX42" s="25"/>
      <c r="LOY42" s="25"/>
      <c r="LOZ42" s="25"/>
      <c r="LPA42" s="25"/>
      <c r="LPB42" s="25"/>
      <c r="LPC42" s="25"/>
      <c r="LPD42" s="25"/>
      <c r="LPE42" s="25"/>
      <c r="LPF42" s="25"/>
      <c r="LPG42" s="25"/>
      <c r="LPH42" s="25"/>
      <c r="LPI42" s="25"/>
      <c r="LPJ42" s="25"/>
      <c r="LPK42" s="25"/>
      <c r="LPL42" s="25"/>
      <c r="LPM42" s="25"/>
      <c r="LPN42" s="25"/>
      <c r="LPO42" s="25"/>
      <c r="LPP42" s="25"/>
      <c r="LPQ42" s="25"/>
      <c r="LPR42" s="25"/>
      <c r="LPS42" s="25"/>
      <c r="LPT42" s="25"/>
      <c r="LPU42" s="25"/>
      <c r="LPV42" s="25"/>
      <c r="LPW42" s="25"/>
      <c r="LPX42" s="25"/>
      <c r="LPY42" s="25"/>
      <c r="LPZ42" s="25"/>
      <c r="LQA42" s="25"/>
      <c r="LQB42" s="25"/>
      <c r="LQC42" s="25"/>
      <c r="LQD42" s="25"/>
      <c r="LQE42" s="25"/>
      <c r="LQF42" s="25"/>
      <c r="LQG42" s="25"/>
      <c r="LQH42" s="25"/>
      <c r="LQI42" s="25"/>
      <c r="LQJ42" s="25"/>
      <c r="LQK42" s="25"/>
      <c r="LQL42" s="25"/>
      <c r="LQM42" s="25"/>
      <c r="LQN42" s="25"/>
      <c r="LQO42" s="25"/>
      <c r="LQP42" s="25"/>
      <c r="LQQ42" s="25"/>
      <c r="LQR42" s="25"/>
      <c r="LQS42" s="25"/>
      <c r="LQT42" s="25"/>
      <c r="LQU42" s="25"/>
      <c r="LQV42" s="25"/>
      <c r="LQW42" s="25"/>
      <c r="LQX42" s="25"/>
      <c r="LQY42" s="25"/>
      <c r="LQZ42" s="25"/>
      <c r="LRA42" s="25"/>
      <c r="LRB42" s="25"/>
      <c r="LRC42" s="25"/>
      <c r="LRD42" s="25"/>
      <c r="LRE42" s="25"/>
      <c r="LRF42" s="25"/>
      <c r="LRG42" s="25"/>
      <c r="LRH42" s="25"/>
      <c r="LRI42" s="25"/>
      <c r="LRJ42" s="25"/>
      <c r="LRK42" s="25"/>
      <c r="LRL42" s="25"/>
      <c r="LRM42" s="25"/>
      <c r="LRN42" s="25"/>
      <c r="LRO42" s="25"/>
      <c r="LRP42" s="25"/>
      <c r="LRQ42" s="25"/>
      <c r="LRR42" s="25"/>
      <c r="LRS42" s="25"/>
      <c r="LRT42" s="25"/>
      <c r="LRU42" s="25"/>
      <c r="LRV42" s="25"/>
      <c r="LRW42" s="25"/>
      <c r="LRX42" s="25"/>
      <c r="LRY42" s="25"/>
      <c r="LRZ42" s="25"/>
      <c r="LSA42" s="25"/>
      <c r="LSB42" s="25"/>
      <c r="LSC42" s="25"/>
      <c r="LSD42" s="25"/>
      <c r="LSE42" s="25"/>
      <c r="LSF42" s="25"/>
      <c r="LSG42" s="25"/>
      <c r="LSH42" s="25"/>
      <c r="LSI42" s="25"/>
      <c r="LSJ42" s="25"/>
      <c r="LSK42" s="25"/>
      <c r="LSL42" s="25"/>
      <c r="LSM42" s="25"/>
      <c r="LSN42" s="25"/>
      <c r="LSO42" s="25"/>
      <c r="LSP42" s="25"/>
      <c r="LSQ42" s="25"/>
      <c r="LSR42" s="25"/>
      <c r="LSS42" s="25"/>
      <c r="LST42" s="25"/>
      <c r="LSU42" s="25"/>
      <c r="LSV42" s="25"/>
      <c r="LSW42" s="25"/>
      <c r="LSX42" s="25"/>
      <c r="LSY42" s="25"/>
      <c r="LSZ42" s="25"/>
      <c r="LTA42" s="25"/>
      <c r="LTB42" s="25"/>
      <c r="LTC42" s="25"/>
      <c r="LTD42" s="25"/>
      <c r="LTE42" s="25"/>
      <c r="LTF42" s="25"/>
      <c r="LTG42" s="25"/>
      <c r="LTH42" s="25"/>
      <c r="LTI42" s="25"/>
      <c r="LTJ42" s="25"/>
      <c r="LTK42" s="25"/>
      <c r="LTL42" s="25"/>
      <c r="LTM42" s="25"/>
      <c r="LTN42" s="25"/>
      <c r="LTO42" s="25"/>
      <c r="LTP42" s="25"/>
      <c r="LTQ42" s="25"/>
      <c r="LTR42" s="25"/>
      <c r="LTS42" s="25"/>
      <c r="LTT42" s="25"/>
      <c r="LTU42" s="25"/>
      <c r="LTV42" s="25"/>
      <c r="LTW42" s="25"/>
      <c r="LTX42" s="25"/>
      <c r="LTY42" s="25"/>
      <c r="LTZ42" s="25"/>
      <c r="LUA42" s="25"/>
      <c r="LUB42" s="25"/>
      <c r="LUC42" s="25"/>
      <c r="LUD42" s="25"/>
      <c r="LUE42" s="25"/>
      <c r="LUF42" s="25"/>
      <c r="LUG42" s="25"/>
      <c r="LUH42" s="25"/>
      <c r="LUI42" s="25"/>
      <c r="LUJ42" s="25"/>
      <c r="LUK42" s="25"/>
      <c r="LUL42" s="25"/>
      <c r="LUM42" s="25"/>
      <c r="LUN42" s="25"/>
      <c r="LUO42" s="25"/>
      <c r="LUP42" s="25"/>
      <c r="LUQ42" s="25"/>
      <c r="LUR42" s="25"/>
      <c r="LUS42" s="25"/>
      <c r="LUT42" s="25"/>
      <c r="LUU42" s="25"/>
      <c r="LUV42" s="25"/>
      <c r="LUW42" s="25"/>
      <c r="LUX42" s="25"/>
      <c r="LUY42" s="25"/>
      <c r="LUZ42" s="25"/>
      <c r="LVA42" s="25"/>
      <c r="LVB42" s="25"/>
      <c r="LVC42" s="25"/>
      <c r="LVD42" s="25"/>
      <c r="LVE42" s="25"/>
      <c r="LVF42" s="25"/>
      <c r="LVG42" s="25"/>
      <c r="LVH42" s="25"/>
      <c r="LVI42" s="25"/>
      <c r="LVJ42" s="25"/>
      <c r="LVK42" s="25"/>
      <c r="LVL42" s="25"/>
      <c r="LVM42" s="25"/>
      <c r="LVN42" s="25"/>
      <c r="LVO42" s="25"/>
      <c r="LVP42" s="25"/>
      <c r="LVQ42" s="25"/>
      <c r="LVR42" s="25"/>
      <c r="LVS42" s="25"/>
      <c r="LVT42" s="25"/>
      <c r="LVU42" s="25"/>
      <c r="LVV42" s="25"/>
      <c r="LVW42" s="25"/>
      <c r="LVX42" s="25"/>
      <c r="LVY42" s="25"/>
      <c r="LVZ42" s="25"/>
      <c r="LWA42" s="25"/>
      <c r="LWB42" s="25"/>
      <c r="LWC42" s="25"/>
      <c r="LWD42" s="25"/>
      <c r="LWE42" s="25"/>
      <c r="LWF42" s="25"/>
      <c r="LWG42" s="25"/>
      <c r="LWH42" s="25"/>
      <c r="LWI42" s="25"/>
      <c r="LWJ42" s="25"/>
      <c r="LWK42" s="25"/>
      <c r="LWL42" s="25"/>
      <c r="LWM42" s="25"/>
      <c r="LWN42" s="25"/>
      <c r="LWO42" s="25"/>
      <c r="LWP42" s="25"/>
      <c r="LWQ42" s="25"/>
      <c r="LWR42" s="25"/>
      <c r="LWS42" s="25"/>
      <c r="LWT42" s="25"/>
      <c r="LWU42" s="25"/>
      <c r="LWV42" s="25"/>
      <c r="LWW42" s="25"/>
      <c r="LWX42" s="25"/>
      <c r="LWY42" s="25"/>
      <c r="LWZ42" s="25"/>
      <c r="LXA42" s="25"/>
      <c r="LXB42" s="25"/>
      <c r="LXC42" s="25"/>
      <c r="LXD42" s="25"/>
      <c r="LXE42" s="25"/>
      <c r="LXF42" s="25"/>
      <c r="LXG42" s="25"/>
      <c r="LXH42" s="25"/>
      <c r="LXI42" s="25"/>
      <c r="LXJ42" s="25"/>
      <c r="LXK42" s="25"/>
      <c r="LXL42" s="25"/>
      <c r="LXM42" s="25"/>
      <c r="LXN42" s="25"/>
      <c r="LXO42" s="25"/>
      <c r="LXP42" s="25"/>
      <c r="LXQ42" s="25"/>
      <c r="LXR42" s="25"/>
      <c r="LXS42" s="25"/>
      <c r="LXT42" s="25"/>
      <c r="LXU42" s="25"/>
      <c r="LXV42" s="25"/>
      <c r="LXW42" s="25"/>
      <c r="LXX42" s="25"/>
      <c r="LXY42" s="25"/>
      <c r="LXZ42" s="25"/>
      <c r="LYA42" s="25"/>
      <c r="LYB42" s="25"/>
      <c r="LYC42" s="25"/>
      <c r="LYD42" s="25"/>
      <c r="LYE42" s="25"/>
      <c r="LYF42" s="25"/>
      <c r="LYG42" s="25"/>
      <c r="LYH42" s="25"/>
      <c r="LYI42" s="25"/>
      <c r="LYJ42" s="25"/>
      <c r="LYK42" s="25"/>
      <c r="LYL42" s="25"/>
      <c r="LYM42" s="25"/>
      <c r="LYN42" s="25"/>
      <c r="LYO42" s="25"/>
      <c r="LYP42" s="25"/>
      <c r="LYQ42" s="25"/>
      <c r="LYR42" s="25"/>
      <c r="LYS42" s="25"/>
      <c r="LYT42" s="25"/>
      <c r="LYU42" s="25"/>
      <c r="LYV42" s="25"/>
      <c r="LYW42" s="25"/>
      <c r="LYX42" s="25"/>
      <c r="LYY42" s="25"/>
      <c r="LYZ42" s="25"/>
      <c r="LZA42" s="25"/>
      <c r="LZB42" s="25"/>
      <c r="LZC42" s="25"/>
      <c r="LZD42" s="25"/>
      <c r="LZE42" s="25"/>
      <c r="LZF42" s="25"/>
      <c r="LZG42" s="25"/>
      <c r="LZH42" s="25"/>
      <c r="LZI42" s="25"/>
      <c r="LZJ42" s="25"/>
      <c r="LZK42" s="25"/>
      <c r="LZL42" s="25"/>
      <c r="LZM42" s="25"/>
      <c r="LZN42" s="25"/>
      <c r="LZO42" s="25"/>
      <c r="LZP42" s="25"/>
      <c r="LZQ42" s="25"/>
      <c r="LZR42" s="25"/>
      <c r="LZS42" s="25"/>
      <c r="LZT42" s="25"/>
      <c r="LZU42" s="25"/>
      <c r="LZV42" s="25"/>
      <c r="LZW42" s="25"/>
      <c r="LZX42" s="25"/>
      <c r="LZY42" s="25"/>
      <c r="LZZ42" s="25"/>
      <c r="MAA42" s="25"/>
      <c r="MAB42" s="25"/>
      <c r="MAC42" s="25"/>
      <c r="MAD42" s="25"/>
      <c r="MAE42" s="25"/>
      <c r="MAF42" s="25"/>
      <c r="MAG42" s="25"/>
      <c r="MAH42" s="25"/>
      <c r="MAI42" s="25"/>
      <c r="MAJ42" s="25"/>
      <c r="MAK42" s="25"/>
      <c r="MAL42" s="25"/>
      <c r="MAM42" s="25"/>
      <c r="MAN42" s="25"/>
      <c r="MAO42" s="25"/>
      <c r="MAP42" s="25"/>
      <c r="MAQ42" s="25"/>
      <c r="MAR42" s="25"/>
      <c r="MAS42" s="25"/>
      <c r="MAT42" s="25"/>
      <c r="MAU42" s="25"/>
      <c r="MAV42" s="25"/>
      <c r="MAW42" s="25"/>
      <c r="MAX42" s="25"/>
      <c r="MAY42" s="25"/>
      <c r="MAZ42" s="25"/>
      <c r="MBA42" s="25"/>
      <c r="MBB42" s="25"/>
      <c r="MBC42" s="25"/>
      <c r="MBD42" s="25"/>
      <c r="MBE42" s="25"/>
      <c r="MBF42" s="25"/>
      <c r="MBG42" s="25"/>
      <c r="MBH42" s="25"/>
      <c r="MBI42" s="25"/>
      <c r="MBJ42" s="25"/>
      <c r="MBK42" s="25"/>
      <c r="MBL42" s="25"/>
      <c r="MBM42" s="25"/>
      <c r="MBN42" s="25"/>
      <c r="MBO42" s="25"/>
      <c r="MBP42" s="25"/>
      <c r="MBQ42" s="25"/>
      <c r="MBR42" s="25"/>
      <c r="MBS42" s="25"/>
      <c r="MBT42" s="25"/>
      <c r="MBU42" s="25"/>
      <c r="MBV42" s="25"/>
      <c r="MBW42" s="25"/>
      <c r="MBX42" s="25"/>
      <c r="MBY42" s="25"/>
      <c r="MBZ42" s="25"/>
      <c r="MCA42" s="25"/>
      <c r="MCB42" s="25"/>
      <c r="MCC42" s="25"/>
      <c r="MCD42" s="25"/>
      <c r="MCE42" s="25"/>
      <c r="MCF42" s="25"/>
      <c r="MCG42" s="25"/>
      <c r="MCH42" s="25"/>
      <c r="MCI42" s="25"/>
      <c r="MCJ42" s="25"/>
      <c r="MCK42" s="25"/>
      <c r="MCL42" s="25"/>
      <c r="MCM42" s="25"/>
      <c r="MCN42" s="25"/>
      <c r="MCO42" s="25"/>
      <c r="MCP42" s="25"/>
      <c r="MCQ42" s="25"/>
      <c r="MCR42" s="25"/>
      <c r="MCS42" s="25"/>
      <c r="MCT42" s="25"/>
      <c r="MCU42" s="25"/>
      <c r="MCV42" s="25"/>
      <c r="MCW42" s="25"/>
      <c r="MCX42" s="25"/>
      <c r="MCY42" s="25"/>
      <c r="MCZ42" s="25"/>
      <c r="MDA42" s="25"/>
      <c r="MDB42" s="25"/>
      <c r="MDC42" s="25"/>
      <c r="MDD42" s="25"/>
      <c r="MDE42" s="25"/>
      <c r="MDF42" s="25"/>
      <c r="MDG42" s="25"/>
      <c r="MDH42" s="25"/>
      <c r="MDI42" s="25"/>
      <c r="MDJ42" s="25"/>
      <c r="MDK42" s="25"/>
      <c r="MDL42" s="25"/>
      <c r="MDM42" s="25"/>
      <c r="MDN42" s="25"/>
      <c r="MDO42" s="25"/>
      <c r="MDP42" s="25"/>
      <c r="MDQ42" s="25"/>
      <c r="MDR42" s="25"/>
      <c r="MDS42" s="25"/>
      <c r="MDT42" s="25"/>
      <c r="MDU42" s="25"/>
      <c r="MDV42" s="25"/>
      <c r="MDW42" s="25"/>
      <c r="MDX42" s="25"/>
      <c r="MDY42" s="25"/>
      <c r="MDZ42" s="25"/>
      <c r="MEA42" s="25"/>
      <c r="MEB42" s="25"/>
      <c r="MEC42" s="25"/>
      <c r="MED42" s="25"/>
      <c r="MEE42" s="25"/>
      <c r="MEF42" s="25"/>
      <c r="MEG42" s="25"/>
      <c r="MEH42" s="25"/>
      <c r="MEI42" s="25"/>
      <c r="MEJ42" s="25"/>
      <c r="MEK42" s="25"/>
      <c r="MEL42" s="25"/>
      <c r="MEM42" s="25"/>
      <c r="MEN42" s="25"/>
      <c r="MEO42" s="25"/>
      <c r="MEP42" s="25"/>
      <c r="MEQ42" s="25"/>
      <c r="MER42" s="25"/>
      <c r="MES42" s="25"/>
      <c r="MET42" s="25"/>
      <c r="MEU42" s="25"/>
      <c r="MEV42" s="25"/>
      <c r="MEW42" s="25"/>
      <c r="MEX42" s="25"/>
      <c r="MEY42" s="25"/>
      <c r="MEZ42" s="25"/>
      <c r="MFA42" s="25"/>
      <c r="MFB42" s="25"/>
      <c r="MFC42" s="25"/>
      <c r="MFD42" s="25"/>
      <c r="MFE42" s="25"/>
      <c r="MFF42" s="25"/>
      <c r="MFG42" s="25"/>
      <c r="MFH42" s="25"/>
      <c r="MFI42" s="25"/>
      <c r="MFJ42" s="25"/>
      <c r="MFK42" s="25"/>
      <c r="MFL42" s="25"/>
      <c r="MFM42" s="25"/>
      <c r="MFN42" s="25"/>
      <c r="MFO42" s="25"/>
      <c r="MFP42" s="25"/>
      <c r="MFQ42" s="25"/>
      <c r="MFR42" s="25"/>
      <c r="MFS42" s="25"/>
      <c r="MFT42" s="25"/>
      <c r="MFU42" s="25"/>
      <c r="MFV42" s="25"/>
      <c r="MFW42" s="25"/>
      <c r="MFX42" s="25"/>
      <c r="MFY42" s="25"/>
      <c r="MFZ42" s="25"/>
      <c r="MGA42" s="25"/>
      <c r="MGB42" s="25"/>
      <c r="MGC42" s="25"/>
      <c r="MGD42" s="25"/>
      <c r="MGE42" s="25"/>
      <c r="MGF42" s="25"/>
      <c r="MGG42" s="25"/>
      <c r="MGH42" s="25"/>
      <c r="MGI42" s="25"/>
      <c r="MGJ42" s="25"/>
      <c r="MGK42" s="25"/>
      <c r="MGL42" s="25"/>
      <c r="MGM42" s="25"/>
      <c r="MGN42" s="25"/>
      <c r="MGO42" s="25"/>
      <c r="MGP42" s="25"/>
      <c r="MGQ42" s="25"/>
      <c r="MGR42" s="25"/>
      <c r="MGS42" s="25"/>
      <c r="MGT42" s="25"/>
      <c r="MGU42" s="25"/>
      <c r="MGV42" s="25"/>
      <c r="MGW42" s="25"/>
      <c r="MGX42" s="25"/>
      <c r="MGY42" s="25"/>
      <c r="MGZ42" s="25"/>
      <c r="MHA42" s="25"/>
      <c r="MHB42" s="25"/>
      <c r="MHC42" s="25"/>
      <c r="MHD42" s="25"/>
      <c r="MHE42" s="25"/>
      <c r="MHF42" s="25"/>
      <c r="MHG42" s="25"/>
      <c r="MHH42" s="25"/>
      <c r="MHI42" s="25"/>
      <c r="MHJ42" s="25"/>
      <c r="MHK42" s="25"/>
      <c r="MHL42" s="25"/>
      <c r="MHM42" s="25"/>
      <c r="MHN42" s="25"/>
      <c r="MHO42" s="25"/>
      <c r="MHP42" s="25"/>
      <c r="MHQ42" s="25"/>
      <c r="MHR42" s="25"/>
      <c r="MHS42" s="25"/>
      <c r="MHT42" s="25"/>
      <c r="MHU42" s="25"/>
      <c r="MHV42" s="25"/>
      <c r="MHW42" s="25"/>
      <c r="MHX42" s="25"/>
      <c r="MHY42" s="25"/>
      <c r="MHZ42" s="25"/>
      <c r="MIA42" s="25"/>
      <c r="MIB42" s="25"/>
      <c r="MIC42" s="25"/>
      <c r="MID42" s="25"/>
      <c r="MIE42" s="25"/>
      <c r="MIF42" s="25"/>
      <c r="MIG42" s="25"/>
      <c r="MIH42" s="25"/>
      <c r="MII42" s="25"/>
      <c r="MIJ42" s="25"/>
      <c r="MIK42" s="25"/>
      <c r="MIL42" s="25"/>
      <c r="MIM42" s="25"/>
      <c r="MIN42" s="25"/>
      <c r="MIO42" s="25"/>
      <c r="MIP42" s="25"/>
      <c r="MIQ42" s="25"/>
      <c r="MIR42" s="25"/>
      <c r="MIS42" s="25"/>
      <c r="MIT42" s="25"/>
      <c r="MIU42" s="25"/>
      <c r="MIV42" s="25"/>
      <c r="MIW42" s="25"/>
      <c r="MIX42" s="25"/>
      <c r="MIY42" s="25"/>
      <c r="MIZ42" s="25"/>
      <c r="MJA42" s="25"/>
      <c r="MJB42" s="25"/>
      <c r="MJC42" s="25"/>
      <c r="MJD42" s="25"/>
      <c r="MJE42" s="25"/>
      <c r="MJF42" s="25"/>
      <c r="MJG42" s="25"/>
      <c r="MJH42" s="25"/>
      <c r="MJI42" s="25"/>
      <c r="MJJ42" s="25"/>
      <c r="MJK42" s="25"/>
      <c r="MJL42" s="25"/>
      <c r="MJM42" s="25"/>
      <c r="MJN42" s="25"/>
      <c r="MJO42" s="25"/>
      <c r="MJP42" s="25"/>
      <c r="MJQ42" s="25"/>
      <c r="MJR42" s="25"/>
      <c r="MJS42" s="25"/>
      <c r="MJT42" s="25"/>
      <c r="MJU42" s="25"/>
      <c r="MJV42" s="25"/>
      <c r="MJW42" s="25"/>
      <c r="MJX42" s="25"/>
      <c r="MJY42" s="25"/>
      <c r="MJZ42" s="25"/>
      <c r="MKA42" s="25"/>
      <c r="MKB42" s="25"/>
      <c r="MKC42" s="25"/>
      <c r="MKD42" s="25"/>
      <c r="MKE42" s="25"/>
      <c r="MKF42" s="25"/>
      <c r="MKG42" s="25"/>
      <c r="MKH42" s="25"/>
      <c r="MKI42" s="25"/>
      <c r="MKJ42" s="25"/>
      <c r="MKK42" s="25"/>
      <c r="MKL42" s="25"/>
      <c r="MKM42" s="25"/>
      <c r="MKN42" s="25"/>
      <c r="MKO42" s="25"/>
      <c r="MKP42" s="25"/>
      <c r="MKQ42" s="25"/>
      <c r="MKR42" s="25"/>
      <c r="MKS42" s="25"/>
      <c r="MKT42" s="25"/>
      <c r="MKU42" s="25"/>
      <c r="MKV42" s="25"/>
      <c r="MKW42" s="25"/>
      <c r="MKX42" s="25"/>
      <c r="MKY42" s="25"/>
      <c r="MKZ42" s="25"/>
      <c r="MLA42" s="25"/>
      <c r="MLB42" s="25"/>
      <c r="MLC42" s="25"/>
      <c r="MLD42" s="25"/>
      <c r="MLE42" s="25"/>
      <c r="MLF42" s="25"/>
      <c r="MLG42" s="25"/>
      <c r="MLH42" s="25"/>
      <c r="MLI42" s="25"/>
      <c r="MLJ42" s="25"/>
      <c r="MLK42" s="25"/>
      <c r="MLL42" s="25"/>
      <c r="MLM42" s="25"/>
      <c r="MLN42" s="25"/>
      <c r="MLO42" s="25"/>
      <c r="MLP42" s="25"/>
      <c r="MLQ42" s="25"/>
      <c r="MLR42" s="25"/>
      <c r="MLS42" s="25"/>
      <c r="MLT42" s="25"/>
      <c r="MLU42" s="25"/>
      <c r="MLV42" s="25"/>
      <c r="MLW42" s="25"/>
      <c r="MLX42" s="25"/>
      <c r="MLY42" s="25"/>
      <c r="MLZ42" s="25"/>
      <c r="MMA42" s="25"/>
      <c r="MMB42" s="25"/>
      <c r="MMC42" s="25"/>
      <c r="MMD42" s="25"/>
      <c r="MME42" s="25"/>
      <c r="MMF42" s="25"/>
      <c r="MMG42" s="25"/>
      <c r="MMH42" s="25"/>
      <c r="MMI42" s="25"/>
      <c r="MMJ42" s="25"/>
      <c r="MMK42" s="25"/>
      <c r="MML42" s="25"/>
      <c r="MMM42" s="25"/>
      <c r="MMN42" s="25"/>
      <c r="MMO42" s="25"/>
      <c r="MMP42" s="25"/>
      <c r="MMQ42" s="25"/>
      <c r="MMR42" s="25"/>
      <c r="MMS42" s="25"/>
      <c r="MMT42" s="25"/>
      <c r="MMU42" s="25"/>
      <c r="MMV42" s="25"/>
      <c r="MMW42" s="25"/>
      <c r="MMX42" s="25"/>
      <c r="MMY42" s="25"/>
      <c r="MMZ42" s="25"/>
      <c r="MNA42" s="25"/>
      <c r="MNB42" s="25"/>
      <c r="MNC42" s="25"/>
      <c r="MND42" s="25"/>
      <c r="MNE42" s="25"/>
      <c r="MNF42" s="25"/>
      <c r="MNG42" s="25"/>
      <c r="MNH42" s="25"/>
      <c r="MNI42" s="25"/>
      <c r="MNJ42" s="25"/>
      <c r="MNK42" s="25"/>
      <c r="MNL42" s="25"/>
      <c r="MNM42" s="25"/>
      <c r="MNN42" s="25"/>
      <c r="MNO42" s="25"/>
      <c r="MNP42" s="25"/>
      <c r="MNQ42" s="25"/>
      <c r="MNR42" s="25"/>
      <c r="MNS42" s="25"/>
      <c r="MNT42" s="25"/>
      <c r="MNU42" s="25"/>
      <c r="MNV42" s="25"/>
      <c r="MNW42" s="25"/>
      <c r="MNX42" s="25"/>
      <c r="MNY42" s="25"/>
      <c r="MNZ42" s="25"/>
      <c r="MOA42" s="25"/>
      <c r="MOB42" s="25"/>
      <c r="MOC42" s="25"/>
      <c r="MOD42" s="25"/>
      <c r="MOE42" s="25"/>
      <c r="MOF42" s="25"/>
      <c r="MOG42" s="25"/>
      <c r="MOH42" s="25"/>
      <c r="MOI42" s="25"/>
      <c r="MOJ42" s="25"/>
      <c r="MOK42" s="25"/>
      <c r="MOL42" s="25"/>
      <c r="MOM42" s="25"/>
      <c r="MON42" s="25"/>
      <c r="MOO42" s="25"/>
      <c r="MOP42" s="25"/>
      <c r="MOQ42" s="25"/>
      <c r="MOR42" s="25"/>
      <c r="MOS42" s="25"/>
      <c r="MOT42" s="25"/>
      <c r="MOU42" s="25"/>
      <c r="MOV42" s="25"/>
      <c r="MOW42" s="25"/>
      <c r="MOX42" s="25"/>
      <c r="MOY42" s="25"/>
      <c r="MOZ42" s="25"/>
      <c r="MPA42" s="25"/>
      <c r="MPB42" s="25"/>
      <c r="MPC42" s="25"/>
      <c r="MPD42" s="25"/>
      <c r="MPE42" s="25"/>
      <c r="MPF42" s="25"/>
      <c r="MPG42" s="25"/>
      <c r="MPH42" s="25"/>
      <c r="MPI42" s="25"/>
      <c r="MPJ42" s="25"/>
      <c r="MPK42" s="25"/>
      <c r="MPL42" s="25"/>
      <c r="MPM42" s="25"/>
      <c r="MPN42" s="25"/>
      <c r="MPO42" s="25"/>
      <c r="MPP42" s="25"/>
      <c r="MPQ42" s="25"/>
      <c r="MPR42" s="25"/>
      <c r="MPS42" s="25"/>
      <c r="MPT42" s="25"/>
      <c r="MPU42" s="25"/>
      <c r="MPV42" s="25"/>
      <c r="MPW42" s="25"/>
      <c r="MPX42" s="25"/>
      <c r="MPY42" s="25"/>
      <c r="MPZ42" s="25"/>
      <c r="MQA42" s="25"/>
      <c r="MQB42" s="25"/>
      <c r="MQC42" s="25"/>
      <c r="MQD42" s="25"/>
      <c r="MQE42" s="25"/>
      <c r="MQF42" s="25"/>
      <c r="MQG42" s="25"/>
      <c r="MQH42" s="25"/>
      <c r="MQI42" s="25"/>
      <c r="MQJ42" s="25"/>
      <c r="MQK42" s="25"/>
      <c r="MQL42" s="25"/>
      <c r="MQM42" s="25"/>
      <c r="MQN42" s="25"/>
      <c r="MQO42" s="25"/>
      <c r="MQP42" s="25"/>
      <c r="MQQ42" s="25"/>
      <c r="MQR42" s="25"/>
      <c r="MQS42" s="25"/>
      <c r="MQT42" s="25"/>
      <c r="MQU42" s="25"/>
      <c r="MQV42" s="25"/>
      <c r="MQW42" s="25"/>
      <c r="MQX42" s="25"/>
      <c r="MQY42" s="25"/>
      <c r="MQZ42" s="25"/>
      <c r="MRA42" s="25"/>
      <c r="MRB42" s="25"/>
      <c r="MRC42" s="25"/>
      <c r="MRD42" s="25"/>
      <c r="MRE42" s="25"/>
      <c r="MRF42" s="25"/>
      <c r="MRG42" s="25"/>
      <c r="MRH42" s="25"/>
      <c r="MRI42" s="25"/>
      <c r="MRJ42" s="25"/>
      <c r="MRK42" s="25"/>
      <c r="MRL42" s="25"/>
      <c r="MRM42" s="25"/>
      <c r="MRN42" s="25"/>
      <c r="MRO42" s="25"/>
      <c r="MRP42" s="25"/>
      <c r="MRQ42" s="25"/>
      <c r="MRR42" s="25"/>
      <c r="MRS42" s="25"/>
      <c r="MRT42" s="25"/>
      <c r="MRU42" s="25"/>
      <c r="MRV42" s="25"/>
      <c r="MRW42" s="25"/>
      <c r="MRX42" s="25"/>
      <c r="MRY42" s="25"/>
      <c r="MRZ42" s="25"/>
      <c r="MSA42" s="25"/>
      <c r="MSB42" s="25"/>
      <c r="MSC42" s="25"/>
      <c r="MSD42" s="25"/>
      <c r="MSE42" s="25"/>
      <c r="MSF42" s="25"/>
      <c r="MSG42" s="25"/>
      <c r="MSH42" s="25"/>
      <c r="MSI42" s="25"/>
      <c r="MSJ42" s="25"/>
      <c r="MSK42" s="25"/>
      <c r="MSL42" s="25"/>
      <c r="MSM42" s="25"/>
      <c r="MSN42" s="25"/>
      <c r="MSO42" s="25"/>
      <c r="MSP42" s="25"/>
      <c r="MSQ42" s="25"/>
      <c r="MSR42" s="25"/>
      <c r="MSS42" s="25"/>
      <c r="MST42" s="25"/>
      <c r="MSU42" s="25"/>
      <c r="MSV42" s="25"/>
      <c r="MSW42" s="25"/>
      <c r="MSX42" s="25"/>
      <c r="MSY42" s="25"/>
      <c r="MSZ42" s="25"/>
      <c r="MTA42" s="25"/>
      <c r="MTB42" s="25"/>
      <c r="MTC42" s="25"/>
      <c r="MTD42" s="25"/>
      <c r="MTE42" s="25"/>
      <c r="MTF42" s="25"/>
      <c r="MTG42" s="25"/>
      <c r="MTH42" s="25"/>
      <c r="MTI42" s="25"/>
      <c r="MTJ42" s="25"/>
      <c r="MTK42" s="25"/>
      <c r="MTL42" s="25"/>
      <c r="MTM42" s="25"/>
      <c r="MTN42" s="25"/>
      <c r="MTO42" s="25"/>
      <c r="MTP42" s="25"/>
      <c r="MTQ42" s="25"/>
      <c r="MTR42" s="25"/>
      <c r="MTS42" s="25"/>
      <c r="MTT42" s="25"/>
      <c r="MTU42" s="25"/>
      <c r="MTV42" s="25"/>
      <c r="MTW42" s="25"/>
      <c r="MTX42" s="25"/>
      <c r="MTY42" s="25"/>
      <c r="MTZ42" s="25"/>
      <c r="MUA42" s="25"/>
      <c r="MUB42" s="25"/>
      <c r="MUC42" s="25"/>
      <c r="MUD42" s="25"/>
      <c r="MUE42" s="25"/>
      <c r="MUF42" s="25"/>
      <c r="MUG42" s="25"/>
      <c r="MUH42" s="25"/>
      <c r="MUI42" s="25"/>
      <c r="MUJ42" s="25"/>
      <c r="MUK42" s="25"/>
      <c r="MUL42" s="25"/>
      <c r="MUM42" s="25"/>
      <c r="MUN42" s="25"/>
      <c r="MUO42" s="25"/>
      <c r="MUP42" s="25"/>
      <c r="MUQ42" s="25"/>
      <c r="MUR42" s="25"/>
      <c r="MUS42" s="25"/>
      <c r="MUT42" s="25"/>
      <c r="MUU42" s="25"/>
      <c r="MUV42" s="25"/>
      <c r="MUW42" s="25"/>
      <c r="MUX42" s="25"/>
      <c r="MUY42" s="25"/>
      <c r="MUZ42" s="25"/>
      <c r="MVA42" s="25"/>
      <c r="MVB42" s="25"/>
      <c r="MVC42" s="25"/>
      <c r="MVD42" s="25"/>
      <c r="MVE42" s="25"/>
      <c r="MVF42" s="25"/>
      <c r="MVG42" s="25"/>
      <c r="MVH42" s="25"/>
      <c r="MVI42" s="25"/>
      <c r="MVJ42" s="25"/>
      <c r="MVK42" s="25"/>
      <c r="MVL42" s="25"/>
      <c r="MVM42" s="25"/>
      <c r="MVN42" s="25"/>
      <c r="MVO42" s="25"/>
      <c r="MVP42" s="25"/>
      <c r="MVQ42" s="25"/>
      <c r="MVR42" s="25"/>
      <c r="MVS42" s="25"/>
      <c r="MVT42" s="25"/>
      <c r="MVU42" s="25"/>
      <c r="MVV42" s="25"/>
      <c r="MVW42" s="25"/>
      <c r="MVX42" s="25"/>
      <c r="MVY42" s="25"/>
      <c r="MVZ42" s="25"/>
      <c r="MWA42" s="25"/>
      <c r="MWB42" s="25"/>
      <c r="MWC42" s="25"/>
      <c r="MWD42" s="25"/>
      <c r="MWE42" s="25"/>
      <c r="MWF42" s="25"/>
      <c r="MWG42" s="25"/>
      <c r="MWH42" s="25"/>
      <c r="MWI42" s="25"/>
      <c r="MWJ42" s="25"/>
      <c r="MWK42" s="25"/>
      <c r="MWL42" s="25"/>
      <c r="MWM42" s="25"/>
      <c r="MWN42" s="25"/>
      <c r="MWO42" s="25"/>
      <c r="MWP42" s="25"/>
      <c r="MWQ42" s="25"/>
      <c r="MWR42" s="25"/>
      <c r="MWS42" s="25"/>
      <c r="MWT42" s="25"/>
      <c r="MWU42" s="25"/>
      <c r="MWV42" s="25"/>
      <c r="MWW42" s="25"/>
      <c r="MWX42" s="25"/>
      <c r="MWY42" s="25"/>
      <c r="MWZ42" s="25"/>
      <c r="MXA42" s="25"/>
      <c r="MXB42" s="25"/>
      <c r="MXC42" s="25"/>
      <c r="MXD42" s="25"/>
      <c r="MXE42" s="25"/>
      <c r="MXF42" s="25"/>
      <c r="MXG42" s="25"/>
      <c r="MXH42" s="25"/>
      <c r="MXI42" s="25"/>
      <c r="MXJ42" s="25"/>
      <c r="MXK42" s="25"/>
      <c r="MXL42" s="25"/>
      <c r="MXM42" s="25"/>
      <c r="MXN42" s="25"/>
      <c r="MXO42" s="25"/>
      <c r="MXP42" s="25"/>
      <c r="MXQ42" s="25"/>
      <c r="MXR42" s="25"/>
      <c r="MXS42" s="25"/>
      <c r="MXT42" s="25"/>
      <c r="MXU42" s="25"/>
      <c r="MXV42" s="25"/>
      <c r="MXW42" s="25"/>
      <c r="MXX42" s="25"/>
      <c r="MXY42" s="25"/>
      <c r="MXZ42" s="25"/>
      <c r="MYA42" s="25"/>
      <c r="MYB42" s="25"/>
      <c r="MYC42" s="25"/>
      <c r="MYD42" s="25"/>
      <c r="MYE42" s="25"/>
      <c r="MYF42" s="25"/>
      <c r="MYG42" s="25"/>
      <c r="MYH42" s="25"/>
      <c r="MYI42" s="25"/>
      <c r="MYJ42" s="25"/>
      <c r="MYK42" s="25"/>
      <c r="MYL42" s="25"/>
      <c r="MYM42" s="25"/>
      <c r="MYN42" s="25"/>
      <c r="MYO42" s="25"/>
      <c r="MYP42" s="25"/>
      <c r="MYQ42" s="25"/>
      <c r="MYR42" s="25"/>
      <c r="MYS42" s="25"/>
      <c r="MYT42" s="25"/>
      <c r="MYU42" s="25"/>
      <c r="MYV42" s="25"/>
      <c r="MYW42" s="25"/>
      <c r="MYX42" s="25"/>
      <c r="MYY42" s="25"/>
      <c r="MYZ42" s="25"/>
      <c r="MZA42" s="25"/>
      <c r="MZB42" s="25"/>
      <c r="MZC42" s="25"/>
      <c r="MZD42" s="25"/>
      <c r="MZE42" s="25"/>
      <c r="MZF42" s="25"/>
      <c r="MZG42" s="25"/>
      <c r="MZH42" s="25"/>
      <c r="MZI42" s="25"/>
      <c r="MZJ42" s="25"/>
      <c r="MZK42" s="25"/>
      <c r="MZL42" s="25"/>
      <c r="MZM42" s="25"/>
      <c r="MZN42" s="25"/>
      <c r="MZO42" s="25"/>
      <c r="MZP42" s="25"/>
      <c r="MZQ42" s="25"/>
      <c r="MZR42" s="25"/>
      <c r="MZS42" s="25"/>
      <c r="MZT42" s="25"/>
      <c r="MZU42" s="25"/>
      <c r="MZV42" s="25"/>
      <c r="MZW42" s="25"/>
      <c r="MZX42" s="25"/>
      <c r="MZY42" s="25"/>
      <c r="MZZ42" s="25"/>
      <c r="NAA42" s="25"/>
      <c r="NAB42" s="25"/>
      <c r="NAC42" s="25"/>
      <c r="NAD42" s="25"/>
      <c r="NAE42" s="25"/>
      <c r="NAF42" s="25"/>
      <c r="NAG42" s="25"/>
      <c r="NAH42" s="25"/>
      <c r="NAI42" s="25"/>
      <c r="NAJ42" s="25"/>
      <c r="NAK42" s="25"/>
      <c r="NAL42" s="25"/>
      <c r="NAM42" s="25"/>
      <c r="NAN42" s="25"/>
      <c r="NAO42" s="25"/>
      <c r="NAP42" s="25"/>
      <c r="NAQ42" s="25"/>
      <c r="NAR42" s="25"/>
      <c r="NAS42" s="25"/>
      <c r="NAT42" s="25"/>
      <c r="NAU42" s="25"/>
      <c r="NAV42" s="25"/>
      <c r="NAW42" s="25"/>
      <c r="NAX42" s="25"/>
      <c r="NAY42" s="25"/>
      <c r="NAZ42" s="25"/>
      <c r="NBA42" s="25"/>
      <c r="NBB42" s="25"/>
      <c r="NBC42" s="25"/>
      <c r="NBD42" s="25"/>
      <c r="NBE42" s="25"/>
      <c r="NBF42" s="25"/>
      <c r="NBG42" s="25"/>
      <c r="NBH42" s="25"/>
      <c r="NBI42" s="25"/>
      <c r="NBJ42" s="25"/>
      <c r="NBK42" s="25"/>
      <c r="NBL42" s="25"/>
      <c r="NBM42" s="25"/>
      <c r="NBN42" s="25"/>
      <c r="NBO42" s="25"/>
      <c r="NBP42" s="25"/>
      <c r="NBQ42" s="25"/>
      <c r="NBR42" s="25"/>
      <c r="NBS42" s="25"/>
      <c r="NBT42" s="25"/>
      <c r="NBU42" s="25"/>
      <c r="NBV42" s="25"/>
      <c r="NBW42" s="25"/>
      <c r="NBX42" s="25"/>
      <c r="NBY42" s="25"/>
      <c r="NBZ42" s="25"/>
      <c r="NCA42" s="25"/>
      <c r="NCB42" s="25"/>
      <c r="NCC42" s="25"/>
      <c r="NCD42" s="25"/>
      <c r="NCE42" s="25"/>
      <c r="NCF42" s="25"/>
      <c r="NCG42" s="25"/>
      <c r="NCH42" s="25"/>
      <c r="NCI42" s="25"/>
      <c r="NCJ42" s="25"/>
      <c r="NCK42" s="25"/>
      <c r="NCL42" s="25"/>
      <c r="NCM42" s="25"/>
      <c r="NCN42" s="25"/>
      <c r="NCO42" s="25"/>
      <c r="NCP42" s="25"/>
      <c r="NCQ42" s="25"/>
      <c r="NCR42" s="25"/>
      <c r="NCS42" s="25"/>
      <c r="NCT42" s="25"/>
      <c r="NCU42" s="25"/>
      <c r="NCV42" s="25"/>
      <c r="NCW42" s="25"/>
      <c r="NCX42" s="25"/>
      <c r="NCY42" s="25"/>
      <c r="NCZ42" s="25"/>
      <c r="NDA42" s="25"/>
      <c r="NDB42" s="25"/>
      <c r="NDC42" s="25"/>
      <c r="NDD42" s="25"/>
      <c r="NDE42" s="25"/>
      <c r="NDF42" s="25"/>
      <c r="NDG42" s="25"/>
      <c r="NDH42" s="25"/>
      <c r="NDI42" s="25"/>
      <c r="NDJ42" s="25"/>
      <c r="NDK42" s="25"/>
      <c r="NDL42" s="25"/>
      <c r="NDM42" s="25"/>
      <c r="NDN42" s="25"/>
      <c r="NDO42" s="25"/>
      <c r="NDP42" s="25"/>
      <c r="NDQ42" s="25"/>
      <c r="NDR42" s="25"/>
      <c r="NDS42" s="25"/>
      <c r="NDT42" s="25"/>
      <c r="NDU42" s="25"/>
      <c r="NDV42" s="25"/>
      <c r="NDW42" s="25"/>
      <c r="NDX42" s="25"/>
      <c r="NDY42" s="25"/>
      <c r="NDZ42" s="25"/>
      <c r="NEA42" s="25"/>
      <c r="NEB42" s="25"/>
      <c r="NEC42" s="25"/>
      <c r="NED42" s="25"/>
      <c r="NEE42" s="25"/>
      <c r="NEF42" s="25"/>
      <c r="NEG42" s="25"/>
      <c r="NEH42" s="25"/>
      <c r="NEI42" s="25"/>
      <c r="NEJ42" s="25"/>
      <c r="NEK42" s="25"/>
      <c r="NEL42" s="25"/>
      <c r="NEM42" s="25"/>
      <c r="NEN42" s="25"/>
      <c r="NEO42" s="25"/>
      <c r="NEP42" s="25"/>
      <c r="NEQ42" s="25"/>
      <c r="NER42" s="25"/>
      <c r="NES42" s="25"/>
      <c r="NET42" s="25"/>
      <c r="NEU42" s="25"/>
      <c r="NEV42" s="25"/>
      <c r="NEW42" s="25"/>
      <c r="NEX42" s="25"/>
      <c r="NEY42" s="25"/>
      <c r="NEZ42" s="25"/>
      <c r="NFA42" s="25"/>
      <c r="NFB42" s="25"/>
      <c r="NFC42" s="25"/>
      <c r="NFD42" s="25"/>
      <c r="NFE42" s="25"/>
      <c r="NFF42" s="25"/>
      <c r="NFG42" s="25"/>
      <c r="NFH42" s="25"/>
      <c r="NFI42" s="25"/>
      <c r="NFJ42" s="25"/>
      <c r="NFK42" s="25"/>
      <c r="NFL42" s="25"/>
      <c r="NFM42" s="25"/>
      <c r="NFN42" s="25"/>
      <c r="NFO42" s="25"/>
      <c r="NFP42" s="25"/>
      <c r="NFQ42" s="25"/>
      <c r="NFR42" s="25"/>
      <c r="NFS42" s="25"/>
      <c r="NFT42" s="25"/>
      <c r="NFU42" s="25"/>
      <c r="NFV42" s="25"/>
      <c r="NFW42" s="25"/>
      <c r="NFX42" s="25"/>
      <c r="NFY42" s="25"/>
      <c r="NFZ42" s="25"/>
      <c r="NGA42" s="25"/>
      <c r="NGB42" s="25"/>
      <c r="NGC42" s="25"/>
      <c r="NGD42" s="25"/>
      <c r="NGE42" s="25"/>
      <c r="NGF42" s="25"/>
      <c r="NGG42" s="25"/>
      <c r="NGH42" s="25"/>
      <c r="NGI42" s="25"/>
      <c r="NGJ42" s="25"/>
      <c r="NGK42" s="25"/>
      <c r="NGL42" s="25"/>
      <c r="NGM42" s="25"/>
      <c r="NGN42" s="25"/>
      <c r="NGO42" s="25"/>
      <c r="NGP42" s="25"/>
      <c r="NGQ42" s="25"/>
      <c r="NGR42" s="25"/>
      <c r="NGS42" s="25"/>
      <c r="NGT42" s="25"/>
      <c r="NGU42" s="25"/>
      <c r="NGV42" s="25"/>
      <c r="NGW42" s="25"/>
      <c r="NGX42" s="25"/>
      <c r="NGY42" s="25"/>
      <c r="NGZ42" s="25"/>
      <c r="NHA42" s="25"/>
      <c r="NHB42" s="25"/>
      <c r="NHC42" s="25"/>
      <c r="NHD42" s="25"/>
      <c r="NHE42" s="25"/>
      <c r="NHF42" s="25"/>
      <c r="NHG42" s="25"/>
      <c r="NHH42" s="25"/>
      <c r="NHI42" s="25"/>
      <c r="NHJ42" s="25"/>
      <c r="NHK42" s="25"/>
      <c r="NHL42" s="25"/>
      <c r="NHM42" s="25"/>
      <c r="NHN42" s="25"/>
      <c r="NHO42" s="25"/>
      <c r="NHP42" s="25"/>
      <c r="NHQ42" s="25"/>
      <c r="NHR42" s="25"/>
      <c r="NHS42" s="25"/>
      <c r="NHT42" s="25"/>
      <c r="NHU42" s="25"/>
      <c r="NHV42" s="25"/>
      <c r="NHW42" s="25"/>
      <c r="NHX42" s="25"/>
      <c r="NHY42" s="25"/>
      <c r="NHZ42" s="25"/>
      <c r="NIA42" s="25"/>
      <c r="NIB42" s="25"/>
      <c r="NIC42" s="25"/>
      <c r="NID42" s="25"/>
      <c r="NIE42" s="25"/>
      <c r="NIF42" s="25"/>
      <c r="NIG42" s="25"/>
      <c r="NIH42" s="25"/>
      <c r="NII42" s="25"/>
      <c r="NIJ42" s="25"/>
      <c r="NIK42" s="25"/>
      <c r="NIL42" s="25"/>
      <c r="NIM42" s="25"/>
      <c r="NIN42" s="25"/>
      <c r="NIO42" s="25"/>
      <c r="NIP42" s="25"/>
      <c r="NIQ42" s="25"/>
      <c r="NIR42" s="25"/>
      <c r="NIS42" s="25"/>
      <c r="NIT42" s="25"/>
      <c r="NIU42" s="25"/>
      <c r="NIV42" s="25"/>
      <c r="NIW42" s="25"/>
      <c r="NIX42" s="25"/>
      <c r="NIY42" s="25"/>
      <c r="NIZ42" s="25"/>
      <c r="NJA42" s="25"/>
      <c r="NJB42" s="25"/>
      <c r="NJC42" s="25"/>
      <c r="NJD42" s="25"/>
      <c r="NJE42" s="25"/>
      <c r="NJF42" s="25"/>
      <c r="NJG42" s="25"/>
      <c r="NJH42" s="25"/>
      <c r="NJI42" s="25"/>
      <c r="NJJ42" s="25"/>
      <c r="NJK42" s="25"/>
      <c r="NJL42" s="25"/>
      <c r="NJM42" s="25"/>
      <c r="NJN42" s="25"/>
      <c r="NJO42" s="25"/>
      <c r="NJP42" s="25"/>
      <c r="NJQ42" s="25"/>
      <c r="NJR42" s="25"/>
      <c r="NJS42" s="25"/>
      <c r="NJT42" s="25"/>
      <c r="NJU42" s="25"/>
      <c r="NJV42" s="25"/>
      <c r="NJW42" s="25"/>
      <c r="NJX42" s="25"/>
      <c r="NJY42" s="25"/>
      <c r="NJZ42" s="25"/>
      <c r="NKA42" s="25"/>
      <c r="NKB42" s="25"/>
      <c r="NKC42" s="25"/>
      <c r="NKD42" s="25"/>
      <c r="NKE42" s="25"/>
      <c r="NKF42" s="25"/>
      <c r="NKG42" s="25"/>
      <c r="NKH42" s="25"/>
      <c r="NKI42" s="25"/>
      <c r="NKJ42" s="25"/>
      <c r="NKK42" s="25"/>
      <c r="NKL42" s="25"/>
      <c r="NKM42" s="25"/>
      <c r="NKN42" s="25"/>
      <c r="NKO42" s="25"/>
      <c r="NKP42" s="25"/>
      <c r="NKQ42" s="25"/>
      <c r="NKR42" s="25"/>
      <c r="NKS42" s="25"/>
      <c r="NKT42" s="25"/>
      <c r="NKU42" s="25"/>
      <c r="NKV42" s="25"/>
      <c r="NKW42" s="25"/>
      <c r="NKX42" s="25"/>
      <c r="NKY42" s="25"/>
      <c r="NKZ42" s="25"/>
      <c r="NLA42" s="25"/>
      <c r="NLB42" s="25"/>
      <c r="NLC42" s="25"/>
      <c r="NLD42" s="25"/>
      <c r="NLE42" s="25"/>
      <c r="NLF42" s="25"/>
      <c r="NLG42" s="25"/>
      <c r="NLH42" s="25"/>
      <c r="NLI42" s="25"/>
      <c r="NLJ42" s="25"/>
      <c r="NLK42" s="25"/>
      <c r="NLL42" s="25"/>
      <c r="NLM42" s="25"/>
      <c r="NLN42" s="25"/>
      <c r="NLO42" s="25"/>
      <c r="NLP42" s="25"/>
      <c r="NLQ42" s="25"/>
      <c r="NLR42" s="25"/>
      <c r="NLS42" s="25"/>
      <c r="NLT42" s="25"/>
      <c r="NLU42" s="25"/>
      <c r="NLV42" s="25"/>
      <c r="NLW42" s="25"/>
      <c r="NLX42" s="25"/>
      <c r="NLY42" s="25"/>
      <c r="NLZ42" s="25"/>
      <c r="NMA42" s="25"/>
      <c r="NMB42" s="25"/>
      <c r="NMC42" s="25"/>
      <c r="NMD42" s="25"/>
      <c r="NME42" s="25"/>
      <c r="NMF42" s="25"/>
      <c r="NMG42" s="25"/>
      <c r="NMH42" s="25"/>
      <c r="NMI42" s="25"/>
      <c r="NMJ42" s="25"/>
      <c r="NMK42" s="25"/>
      <c r="NML42" s="25"/>
      <c r="NMM42" s="25"/>
      <c r="NMN42" s="25"/>
      <c r="NMO42" s="25"/>
      <c r="NMP42" s="25"/>
      <c r="NMQ42" s="25"/>
      <c r="NMR42" s="25"/>
      <c r="NMS42" s="25"/>
      <c r="NMT42" s="25"/>
      <c r="NMU42" s="25"/>
      <c r="NMV42" s="25"/>
      <c r="NMW42" s="25"/>
      <c r="NMX42" s="25"/>
      <c r="NMY42" s="25"/>
      <c r="NMZ42" s="25"/>
      <c r="NNA42" s="25"/>
      <c r="NNB42" s="25"/>
      <c r="NNC42" s="25"/>
      <c r="NND42" s="25"/>
      <c r="NNE42" s="25"/>
      <c r="NNF42" s="25"/>
      <c r="NNG42" s="25"/>
      <c r="NNH42" s="25"/>
      <c r="NNI42" s="25"/>
      <c r="NNJ42" s="25"/>
      <c r="NNK42" s="25"/>
      <c r="NNL42" s="25"/>
      <c r="NNM42" s="25"/>
      <c r="NNN42" s="25"/>
      <c r="NNO42" s="25"/>
      <c r="NNP42" s="25"/>
      <c r="NNQ42" s="25"/>
      <c r="NNR42" s="25"/>
      <c r="NNS42" s="25"/>
      <c r="NNT42" s="25"/>
      <c r="NNU42" s="25"/>
      <c r="NNV42" s="25"/>
      <c r="NNW42" s="25"/>
      <c r="NNX42" s="25"/>
      <c r="NNY42" s="25"/>
      <c r="NNZ42" s="25"/>
      <c r="NOA42" s="25"/>
      <c r="NOB42" s="25"/>
      <c r="NOC42" s="25"/>
      <c r="NOD42" s="25"/>
      <c r="NOE42" s="25"/>
      <c r="NOF42" s="25"/>
      <c r="NOG42" s="25"/>
      <c r="NOH42" s="25"/>
      <c r="NOI42" s="25"/>
      <c r="NOJ42" s="25"/>
      <c r="NOK42" s="25"/>
      <c r="NOL42" s="25"/>
      <c r="NOM42" s="25"/>
      <c r="NON42" s="25"/>
      <c r="NOO42" s="25"/>
      <c r="NOP42" s="25"/>
      <c r="NOQ42" s="25"/>
      <c r="NOR42" s="25"/>
      <c r="NOS42" s="25"/>
      <c r="NOT42" s="25"/>
      <c r="NOU42" s="25"/>
      <c r="NOV42" s="25"/>
      <c r="NOW42" s="25"/>
      <c r="NOX42" s="25"/>
      <c r="NOY42" s="25"/>
      <c r="NOZ42" s="25"/>
      <c r="NPA42" s="25"/>
      <c r="NPB42" s="25"/>
      <c r="NPC42" s="25"/>
      <c r="NPD42" s="25"/>
      <c r="NPE42" s="25"/>
      <c r="NPF42" s="25"/>
      <c r="NPG42" s="25"/>
      <c r="NPH42" s="25"/>
      <c r="NPI42" s="25"/>
      <c r="NPJ42" s="25"/>
      <c r="NPK42" s="25"/>
      <c r="NPL42" s="25"/>
      <c r="NPM42" s="25"/>
      <c r="NPN42" s="25"/>
      <c r="NPO42" s="25"/>
      <c r="NPP42" s="25"/>
      <c r="NPQ42" s="25"/>
      <c r="NPR42" s="25"/>
      <c r="NPS42" s="25"/>
      <c r="NPT42" s="25"/>
      <c r="NPU42" s="25"/>
      <c r="NPV42" s="25"/>
      <c r="NPW42" s="25"/>
      <c r="NPX42" s="25"/>
      <c r="NPY42" s="25"/>
      <c r="NPZ42" s="25"/>
      <c r="NQA42" s="25"/>
      <c r="NQB42" s="25"/>
      <c r="NQC42" s="25"/>
      <c r="NQD42" s="25"/>
      <c r="NQE42" s="25"/>
      <c r="NQF42" s="25"/>
      <c r="NQG42" s="25"/>
      <c r="NQH42" s="25"/>
      <c r="NQI42" s="25"/>
      <c r="NQJ42" s="25"/>
      <c r="NQK42" s="25"/>
      <c r="NQL42" s="25"/>
      <c r="NQM42" s="25"/>
      <c r="NQN42" s="25"/>
      <c r="NQO42" s="25"/>
      <c r="NQP42" s="25"/>
      <c r="NQQ42" s="25"/>
      <c r="NQR42" s="25"/>
      <c r="NQS42" s="25"/>
      <c r="NQT42" s="25"/>
      <c r="NQU42" s="25"/>
      <c r="NQV42" s="25"/>
      <c r="NQW42" s="25"/>
      <c r="NQX42" s="25"/>
      <c r="NQY42" s="25"/>
      <c r="NQZ42" s="25"/>
      <c r="NRA42" s="25"/>
      <c r="NRB42" s="25"/>
      <c r="NRC42" s="25"/>
      <c r="NRD42" s="25"/>
      <c r="NRE42" s="25"/>
      <c r="NRF42" s="25"/>
      <c r="NRG42" s="25"/>
      <c r="NRH42" s="25"/>
      <c r="NRI42" s="25"/>
      <c r="NRJ42" s="25"/>
      <c r="NRK42" s="25"/>
      <c r="NRL42" s="25"/>
      <c r="NRM42" s="25"/>
      <c r="NRN42" s="25"/>
      <c r="NRO42" s="25"/>
      <c r="NRP42" s="25"/>
      <c r="NRQ42" s="25"/>
      <c r="NRR42" s="25"/>
      <c r="NRS42" s="25"/>
      <c r="NRT42" s="25"/>
      <c r="NRU42" s="25"/>
      <c r="NRV42" s="25"/>
      <c r="NRW42" s="25"/>
      <c r="NRX42" s="25"/>
      <c r="NRY42" s="25"/>
      <c r="NRZ42" s="25"/>
      <c r="NSA42" s="25"/>
      <c r="NSB42" s="25"/>
      <c r="NSC42" s="25"/>
      <c r="NSD42" s="25"/>
      <c r="NSE42" s="25"/>
      <c r="NSF42" s="25"/>
      <c r="NSG42" s="25"/>
      <c r="NSH42" s="25"/>
      <c r="NSI42" s="25"/>
      <c r="NSJ42" s="25"/>
      <c r="NSK42" s="25"/>
      <c r="NSL42" s="25"/>
      <c r="NSM42" s="25"/>
      <c r="NSN42" s="25"/>
      <c r="NSO42" s="25"/>
      <c r="NSP42" s="25"/>
      <c r="NSQ42" s="25"/>
      <c r="NSR42" s="25"/>
      <c r="NSS42" s="25"/>
      <c r="NST42" s="25"/>
      <c r="NSU42" s="25"/>
      <c r="NSV42" s="25"/>
      <c r="NSW42" s="25"/>
      <c r="NSX42" s="25"/>
      <c r="NSY42" s="25"/>
      <c r="NSZ42" s="25"/>
      <c r="NTA42" s="25"/>
      <c r="NTB42" s="25"/>
      <c r="NTC42" s="25"/>
      <c r="NTD42" s="25"/>
      <c r="NTE42" s="25"/>
      <c r="NTF42" s="25"/>
      <c r="NTG42" s="25"/>
      <c r="NTH42" s="25"/>
      <c r="NTI42" s="25"/>
      <c r="NTJ42" s="25"/>
      <c r="NTK42" s="25"/>
      <c r="NTL42" s="25"/>
      <c r="NTM42" s="25"/>
      <c r="NTN42" s="25"/>
      <c r="NTO42" s="25"/>
      <c r="NTP42" s="25"/>
      <c r="NTQ42" s="25"/>
      <c r="NTR42" s="25"/>
      <c r="NTS42" s="25"/>
      <c r="NTT42" s="25"/>
      <c r="NTU42" s="25"/>
      <c r="NTV42" s="25"/>
      <c r="NTW42" s="25"/>
      <c r="NTX42" s="25"/>
      <c r="NTY42" s="25"/>
      <c r="NTZ42" s="25"/>
      <c r="NUA42" s="25"/>
      <c r="NUB42" s="25"/>
      <c r="NUC42" s="25"/>
      <c r="NUD42" s="25"/>
      <c r="NUE42" s="25"/>
      <c r="NUF42" s="25"/>
      <c r="NUG42" s="25"/>
      <c r="NUH42" s="25"/>
      <c r="NUI42" s="25"/>
      <c r="NUJ42" s="25"/>
      <c r="NUK42" s="25"/>
      <c r="NUL42" s="25"/>
      <c r="NUM42" s="25"/>
      <c r="NUN42" s="25"/>
      <c r="NUO42" s="25"/>
      <c r="NUP42" s="25"/>
      <c r="NUQ42" s="25"/>
      <c r="NUR42" s="25"/>
      <c r="NUS42" s="25"/>
      <c r="NUT42" s="25"/>
      <c r="NUU42" s="25"/>
      <c r="NUV42" s="25"/>
      <c r="NUW42" s="25"/>
      <c r="NUX42" s="25"/>
      <c r="NUY42" s="25"/>
      <c r="NUZ42" s="25"/>
      <c r="NVA42" s="25"/>
      <c r="NVB42" s="25"/>
      <c r="NVC42" s="25"/>
      <c r="NVD42" s="25"/>
      <c r="NVE42" s="25"/>
      <c r="NVF42" s="25"/>
      <c r="NVG42" s="25"/>
      <c r="NVH42" s="25"/>
      <c r="NVI42" s="25"/>
      <c r="NVJ42" s="25"/>
      <c r="NVK42" s="25"/>
      <c r="NVL42" s="25"/>
      <c r="NVM42" s="25"/>
      <c r="NVN42" s="25"/>
      <c r="NVO42" s="25"/>
      <c r="NVP42" s="25"/>
      <c r="NVQ42" s="25"/>
      <c r="NVR42" s="25"/>
      <c r="NVS42" s="25"/>
      <c r="NVT42" s="25"/>
      <c r="NVU42" s="25"/>
      <c r="NVV42" s="25"/>
      <c r="NVW42" s="25"/>
      <c r="NVX42" s="25"/>
      <c r="NVY42" s="25"/>
      <c r="NVZ42" s="25"/>
      <c r="NWA42" s="25"/>
      <c r="NWB42" s="25"/>
      <c r="NWC42" s="25"/>
      <c r="NWD42" s="25"/>
      <c r="NWE42" s="25"/>
      <c r="NWF42" s="25"/>
      <c r="NWG42" s="25"/>
      <c r="NWH42" s="25"/>
      <c r="NWI42" s="25"/>
      <c r="NWJ42" s="25"/>
      <c r="NWK42" s="25"/>
      <c r="NWL42" s="25"/>
      <c r="NWM42" s="25"/>
      <c r="NWN42" s="25"/>
      <c r="NWO42" s="25"/>
      <c r="NWP42" s="25"/>
      <c r="NWQ42" s="25"/>
      <c r="NWR42" s="25"/>
      <c r="NWS42" s="25"/>
      <c r="NWT42" s="25"/>
      <c r="NWU42" s="25"/>
      <c r="NWV42" s="25"/>
      <c r="NWW42" s="25"/>
      <c r="NWX42" s="25"/>
      <c r="NWY42" s="25"/>
      <c r="NWZ42" s="25"/>
      <c r="NXA42" s="25"/>
      <c r="NXB42" s="25"/>
      <c r="NXC42" s="25"/>
      <c r="NXD42" s="25"/>
      <c r="NXE42" s="25"/>
      <c r="NXF42" s="25"/>
      <c r="NXG42" s="25"/>
      <c r="NXH42" s="25"/>
      <c r="NXI42" s="25"/>
      <c r="NXJ42" s="25"/>
      <c r="NXK42" s="25"/>
      <c r="NXL42" s="25"/>
      <c r="NXM42" s="25"/>
      <c r="NXN42" s="25"/>
      <c r="NXO42" s="25"/>
      <c r="NXP42" s="25"/>
      <c r="NXQ42" s="25"/>
      <c r="NXR42" s="25"/>
      <c r="NXS42" s="25"/>
      <c r="NXT42" s="25"/>
      <c r="NXU42" s="25"/>
      <c r="NXV42" s="25"/>
      <c r="NXW42" s="25"/>
      <c r="NXX42" s="25"/>
      <c r="NXY42" s="25"/>
      <c r="NXZ42" s="25"/>
      <c r="NYA42" s="25"/>
      <c r="NYB42" s="25"/>
      <c r="NYC42" s="25"/>
      <c r="NYD42" s="25"/>
      <c r="NYE42" s="25"/>
      <c r="NYF42" s="25"/>
      <c r="NYG42" s="25"/>
      <c r="NYH42" s="25"/>
      <c r="NYI42" s="25"/>
      <c r="NYJ42" s="25"/>
      <c r="NYK42" s="25"/>
      <c r="NYL42" s="25"/>
      <c r="NYM42" s="25"/>
      <c r="NYN42" s="25"/>
      <c r="NYO42" s="25"/>
      <c r="NYP42" s="25"/>
      <c r="NYQ42" s="25"/>
      <c r="NYR42" s="25"/>
      <c r="NYS42" s="25"/>
      <c r="NYT42" s="25"/>
      <c r="NYU42" s="25"/>
      <c r="NYV42" s="25"/>
      <c r="NYW42" s="25"/>
      <c r="NYX42" s="25"/>
      <c r="NYY42" s="25"/>
      <c r="NYZ42" s="25"/>
      <c r="NZA42" s="25"/>
      <c r="NZB42" s="25"/>
      <c r="NZC42" s="25"/>
      <c r="NZD42" s="25"/>
      <c r="NZE42" s="25"/>
      <c r="NZF42" s="25"/>
      <c r="NZG42" s="25"/>
      <c r="NZH42" s="25"/>
      <c r="NZI42" s="25"/>
      <c r="NZJ42" s="25"/>
      <c r="NZK42" s="25"/>
      <c r="NZL42" s="25"/>
      <c r="NZM42" s="25"/>
      <c r="NZN42" s="25"/>
      <c r="NZO42" s="25"/>
      <c r="NZP42" s="25"/>
      <c r="NZQ42" s="25"/>
      <c r="NZR42" s="25"/>
      <c r="NZS42" s="25"/>
      <c r="NZT42" s="25"/>
      <c r="NZU42" s="25"/>
      <c r="NZV42" s="25"/>
      <c r="NZW42" s="25"/>
      <c r="NZX42" s="25"/>
      <c r="NZY42" s="25"/>
      <c r="NZZ42" s="25"/>
      <c r="OAA42" s="25"/>
      <c r="OAB42" s="25"/>
      <c r="OAC42" s="25"/>
      <c r="OAD42" s="25"/>
      <c r="OAE42" s="25"/>
      <c r="OAF42" s="25"/>
      <c r="OAG42" s="25"/>
      <c r="OAH42" s="25"/>
      <c r="OAI42" s="25"/>
      <c r="OAJ42" s="25"/>
      <c r="OAK42" s="25"/>
      <c r="OAL42" s="25"/>
      <c r="OAM42" s="25"/>
      <c r="OAN42" s="25"/>
      <c r="OAO42" s="25"/>
      <c r="OAP42" s="25"/>
      <c r="OAQ42" s="25"/>
      <c r="OAR42" s="25"/>
      <c r="OAS42" s="25"/>
      <c r="OAT42" s="25"/>
      <c r="OAU42" s="25"/>
      <c r="OAV42" s="25"/>
      <c r="OAW42" s="25"/>
      <c r="OAX42" s="25"/>
      <c r="OAY42" s="25"/>
      <c r="OAZ42" s="25"/>
      <c r="OBA42" s="25"/>
      <c r="OBB42" s="25"/>
      <c r="OBC42" s="25"/>
      <c r="OBD42" s="25"/>
      <c r="OBE42" s="25"/>
      <c r="OBF42" s="25"/>
      <c r="OBG42" s="25"/>
      <c r="OBH42" s="25"/>
      <c r="OBI42" s="25"/>
      <c r="OBJ42" s="25"/>
      <c r="OBK42" s="25"/>
      <c r="OBL42" s="25"/>
      <c r="OBM42" s="25"/>
      <c r="OBN42" s="25"/>
      <c r="OBO42" s="25"/>
      <c r="OBP42" s="25"/>
      <c r="OBQ42" s="25"/>
      <c r="OBR42" s="25"/>
      <c r="OBS42" s="25"/>
      <c r="OBT42" s="25"/>
      <c r="OBU42" s="25"/>
      <c r="OBV42" s="25"/>
      <c r="OBW42" s="25"/>
      <c r="OBX42" s="25"/>
      <c r="OBY42" s="25"/>
      <c r="OBZ42" s="25"/>
      <c r="OCA42" s="25"/>
      <c r="OCB42" s="25"/>
      <c r="OCC42" s="25"/>
      <c r="OCD42" s="25"/>
      <c r="OCE42" s="25"/>
      <c r="OCF42" s="25"/>
      <c r="OCG42" s="25"/>
      <c r="OCH42" s="25"/>
      <c r="OCI42" s="25"/>
      <c r="OCJ42" s="25"/>
      <c r="OCK42" s="25"/>
      <c r="OCL42" s="25"/>
      <c r="OCM42" s="25"/>
      <c r="OCN42" s="25"/>
      <c r="OCO42" s="25"/>
      <c r="OCP42" s="25"/>
      <c r="OCQ42" s="25"/>
      <c r="OCR42" s="25"/>
      <c r="OCS42" s="25"/>
      <c r="OCT42" s="25"/>
      <c r="OCU42" s="25"/>
      <c r="OCV42" s="25"/>
      <c r="OCW42" s="25"/>
      <c r="OCX42" s="25"/>
      <c r="OCY42" s="25"/>
      <c r="OCZ42" s="25"/>
      <c r="ODA42" s="25"/>
      <c r="ODB42" s="25"/>
      <c r="ODC42" s="25"/>
      <c r="ODD42" s="25"/>
      <c r="ODE42" s="25"/>
      <c r="ODF42" s="25"/>
      <c r="ODG42" s="25"/>
      <c r="ODH42" s="25"/>
      <c r="ODI42" s="25"/>
      <c r="ODJ42" s="25"/>
      <c r="ODK42" s="25"/>
      <c r="ODL42" s="25"/>
      <c r="ODM42" s="25"/>
      <c r="ODN42" s="25"/>
      <c r="ODO42" s="25"/>
      <c r="ODP42" s="25"/>
      <c r="ODQ42" s="25"/>
      <c r="ODR42" s="25"/>
      <c r="ODS42" s="25"/>
      <c r="ODT42" s="25"/>
      <c r="ODU42" s="25"/>
      <c r="ODV42" s="25"/>
      <c r="ODW42" s="25"/>
      <c r="ODX42" s="25"/>
      <c r="ODY42" s="25"/>
      <c r="ODZ42" s="25"/>
      <c r="OEA42" s="25"/>
      <c r="OEB42" s="25"/>
      <c r="OEC42" s="25"/>
      <c r="OED42" s="25"/>
      <c r="OEE42" s="25"/>
      <c r="OEF42" s="25"/>
      <c r="OEG42" s="25"/>
      <c r="OEH42" s="25"/>
      <c r="OEI42" s="25"/>
      <c r="OEJ42" s="25"/>
      <c r="OEK42" s="25"/>
      <c r="OEL42" s="25"/>
      <c r="OEM42" s="25"/>
      <c r="OEN42" s="25"/>
      <c r="OEO42" s="25"/>
      <c r="OEP42" s="25"/>
      <c r="OEQ42" s="25"/>
      <c r="OER42" s="25"/>
      <c r="OES42" s="25"/>
      <c r="OET42" s="25"/>
      <c r="OEU42" s="25"/>
      <c r="OEV42" s="25"/>
      <c r="OEW42" s="25"/>
      <c r="OEX42" s="25"/>
      <c r="OEY42" s="25"/>
      <c r="OEZ42" s="25"/>
      <c r="OFA42" s="25"/>
      <c r="OFB42" s="25"/>
      <c r="OFC42" s="25"/>
      <c r="OFD42" s="25"/>
      <c r="OFE42" s="25"/>
      <c r="OFF42" s="25"/>
      <c r="OFG42" s="25"/>
      <c r="OFH42" s="25"/>
      <c r="OFI42" s="25"/>
      <c r="OFJ42" s="25"/>
      <c r="OFK42" s="25"/>
      <c r="OFL42" s="25"/>
      <c r="OFM42" s="25"/>
      <c r="OFN42" s="25"/>
      <c r="OFO42" s="25"/>
      <c r="OFP42" s="25"/>
      <c r="OFQ42" s="25"/>
      <c r="OFR42" s="25"/>
      <c r="OFS42" s="25"/>
      <c r="OFT42" s="25"/>
      <c r="OFU42" s="25"/>
      <c r="OFV42" s="25"/>
      <c r="OFW42" s="25"/>
      <c r="OFX42" s="25"/>
      <c r="OFY42" s="25"/>
      <c r="OFZ42" s="25"/>
      <c r="OGA42" s="25"/>
      <c r="OGB42" s="25"/>
      <c r="OGC42" s="25"/>
      <c r="OGD42" s="25"/>
      <c r="OGE42" s="25"/>
      <c r="OGF42" s="25"/>
      <c r="OGG42" s="25"/>
      <c r="OGH42" s="25"/>
      <c r="OGI42" s="25"/>
      <c r="OGJ42" s="25"/>
      <c r="OGK42" s="25"/>
      <c r="OGL42" s="25"/>
      <c r="OGM42" s="25"/>
      <c r="OGN42" s="25"/>
      <c r="OGO42" s="25"/>
      <c r="OGP42" s="25"/>
      <c r="OGQ42" s="25"/>
      <c r="OGR42" s="25"/>
      <c r="OGS42" s="25"/>
      <c r="OGT42" s="25"/>
      <c r="OGU42" s="25"/>
      <c r="OGV42" s="25"/>
      <c r="OGW42" s="25"/>
      <c r="OGX42" s="25"/>
      <c r="OGY42" s="25"/>
      <c r="OGZ42" s="25"/>
      <c r="OHA42" s="25"/>
      <c r="OHB42" s="25"/>
      <c r="OHC42" s="25"/>
      <c r="OHD42" s="25"/>
      <c r="OHE42" s="25"/>
      <c r="OHF42" s="25"/>
      <c r="OHG42" s="25"/>
      <c r="OHH42" s="25"/>
      <c r="OHI42" s="25"/>
      <c r="OHJ42" s="25"/>
      <c r="OHK42" s="25"/>
      <c r="OHL42" s="25"/>
      <c r="OHM42" s="25"/>
      <c r="OHN42" s="25"/>
      <c r="OHO42" s="25"/>
      <c r="OHP42" s="25"/>
      <c r="OHQ42" s="25"/>
      <c r="OHR42" s="25"/>
      <c r="OHS42" s="25"/>
      <c r="OHT42" s="25"/>
      <c r="OHU42" s="25"/>
      <c r="OHV42" s="25"/>
      <c r="OHW42" s="25"/>
      <c r="OHX42" s="25"/>
      <c r="OHY42" s="25"/>
      <c r="OHZ42" s="25"/>
      <c r="OIA42" s="25"/>
      <c r="OIB42" s="25"/>
      <c r="OIC42" s="25"/>
      <c r="OID42" s="25"/>
      <c r="OIE42" s="25"/>
      <c r="OIF42" s="25"/>
      <c r="OIG42" s="25"/>
      <c r="OIH42" s="25"/>
      <c r="OII42" s="25"/>
      <c r="OIJ42" s="25"/>
      <c r="OIK42" s="25"/>
      <c r="OIL42" s="25"/>
      <c r="OIM42" s="25"/>
      <c r="OIN42" s="25"/>
      <c r="OIO42" s="25"/>
      <c r="OIP42" s="25"/>
      <c r="OIQ42" s="25"/>
      <c r="OIR42" s="25"/>
      <c r="OIS42" s="25"/>
      <c r="OIT42" s="25"/>
      <c r="OIU42" s="25"/>
      <c r="OIV42" s="25"/>
      <c r="OIW42" s="25"/>
      <c r="OIX42" s="25"/>
      <c r="OIY42" s="25"/>
      <c r="OIZ42" s="25"/>
      <c r="OJA42" s="25"/>
      <c r="OJB42" s="25"/>
      <c r="OJC42" s="25"/>
      <c r="OJD42" s="25"/>
      <c r="OJE42" s="25"/>
      <c r="OJF42" s="25"/>
      <c r="OJG42" s="25"/>
      <c r="OJH42" s="25"/>
      <c r="OJI42" s="25"/>
      <c r="OJJ42" s="25"/>
      <c r="OJK42" s="25"/>
      <c r="OJL42" s="25"/>
      <c r="OJM42" s="25"/>
      <c r="OJN42" s="25"/>
      <c r="OJO42" s="25"/>
      <c r="OJP42" s="25"/>
      <c r="OJQ42" s="25"/>
      <c r="OJR42" s="25"/>
      <c r="OJS42" s="25"/>
      <c r="OJT42" s="25"/>
      <c r="OJU42" s="25"/>
      <c r="OJV42" s="25"/>
      <c r="OJW42" s="25"/>
      <c r="OJX42" s="25"/>
      <c r="OJY42" s="25"/>
      <c r="OJZ42" s="25"/>
      <c r="OKA42" s="25"/>
      <c r="OKB42" s="25"/>
      <c r="OKC42" s="25"/>
      <c r="OKD42" s="25"/>
      <c r="OKE42" s="25"/>
      <c r="OKF42" s="25"/>
      <c r="OKG42" s="25"/>
      <c r="OKH42" s="25"/>
      <c r="OKI42" s="25"/>
      <c r="OKJ42" s="25"/>
      <c r="OKK42" s="25"/>
      <c r="OKL42" s="25"/>
      <c r="OKM42" s="25"/>
      <c r="OKN42" s="25"/>
      <c r="OKO42" s="25"/>
      <c r="OKP42" s="25"/>
      <c r="OKQ42" s="25"/>
      <c r="OKR42" s="25"/>
      <c r="OKS42" s="25"/>
      <c r="OKT42" s="25"/>
      <c r="OKU42" s="25"/>
      <c r="OKV42" s="25"/>
      <c r="OKW42" s="25"/>
      <c r="OKX42" s="25"/>
      <c r="OKY42" s="25"/>
      <c r="OKZ42" s="25"/>
      <c r="OLA42" s="25"/>
      <c r="OLB42" s="25"/>
      <c r="OLC42" s="25"/>
      <c r="OLD42" s="25"/>
      <c r="OLE42" s="25"/>
      <c r="OLF42" s="25"/>
      <c r="OLG42" s="25"/>
      <c r="OLH42" s="25"/>
      <c r="OLI42" s="25"/>
      <c r="OLJ42" s="25"/>
      <c r="OLK42" s="25"/>
      <c r="OLL42" s="25"/>
      <c r="OLM42" s="25"/>
      <c r="OLN42" s="25"/>
      <c r="OLO42" s="25"/>
      <c r="OLP42" s="25"/>
      <c r="OLQ42" s="25"/>
      <c r="OLR42" s="25"/>
      <c r="OLS42" s="25"/>
      <c r="OLT42" s="25"/>
      <c r="OLU42" s="25"/>
      <c r="OLV42" s="25"/>
      <c r="OLW42" s="25"/>
      <c r="OLX42" s="25"/>
      <c r="OLY42" s="25"/>
      <c r="OLZ42" s="25"/>
      <c r="OMA42" s="25"/>
      <c r="OMB42" s="25"/>
      <c r="OMC42" s="25"/>
      <c r="OMD42" s="25"/>
      <c r="OME42" s="25"/>
      <c r="OMF42" s="25"/>
      <c r="OMG42" s="25"/>
      <c r="OMH42" s="25"/>
      <c r="OMI42" s="25"/>
      <c r="OMJ42" s="25"/>
      <c r="OMK42" s="25"/>
      <c r="OML42" s="25"/>
      <c r="OMM42" s="25"/>
      <c r="OMN42" s="25"/>
      <c r="OMO42" s="25"/>
      <c r="OMP42" s="25"/>
      <c r="OMQ42" s="25"/>
      <c r="OMR42" s="25"/>
      <c r="OMS42" s="25"/>
      <c r="OMT42" s="25"/>
      <c r="OMU42" s="25"/>
      <c r="OMV42" s="25"/>
      <c r="OMW42" s="25"/>
      <c r="OMX42" s="25"/>
      <c r="OMY42" s="25"/>
      <c r="OMZ42" s="25"/>
      <c r="ONA42" s="25"/>
      <c r="ONB42" s="25"/>
      <c r="ONC42" s="25"/>
      <c r="OND42" s="25"/>
      <c r="ONE42" s="25"/>
      <c r="ONF42" s="25"/>
      <c r="ONG42" s="25"/>
      <c r="ONH42" s="25"/>
      <c r="ONI42" s="25"/>
      <c r="ONJ42" s="25"/>
      <c r="ONK42" s="25"/>
      <c r="ONL42" s="25"/>
      <c r="ONM42" s="25"/>
      <c r="ONN42" s="25"/>
      <c r="ONO42" s="25"/>
      <c r="ONP42" s="25"/>
      <c r="ONQ42" s="25"/>
      <c r="ONR42" s="25"/>
      <c r="ONS42" s="25"/>
      <c r="ONT42" s="25"/>
      <c r="ONU42" s="25"/>
      <c r="ONV42" s="25"/>
      <c r="ONW42" s="25"/>
      <c r="ONX42" s="25"/>
      <c r="ONY42" s="25"/>
      <c r="ONZ42" s="25"/>
      <c r="OOA42" s="25"/>
      <c r="OOB42" s="25"/>
      <c r="OOC42" s="25"/>
      <c r="OOD42" s="25"/>
      <c r="OOE42" s="25"/>
      <c r="OOF42" s="25"/>
      <c r="OOG42" s="25"/>
      <c r="OOH42" s="25"/>
      <c r="OOI42" s="25"/>
      <c r="OOJ42" s="25"/>
      <c r="OOK42" s="25"/>
      <c r="OOL42" s="25"/>
      <c r="OOM42" s="25"/>
      <c r="OON42" s="25"/>
      <c r="OOO42" s="25"/>
      <c r="OOP42" s="25"/>
      <c r="OOQ42" s="25"/>
      <c r="OOR42" s="25"/>
      <c r="OOS42" s="25"/>
      <c r="OOT42" s="25"/>
      <c r="OOU42" s="25"/>
      <c r="OOV42" s="25"/>
      <c r="OOW42" s="25"/>
      <c r="OOX42" s="25"/>
      <c r="OOY42" s="25"/>
      <c r="OOZ42" s="25"/>
      <c r="OPA42" s="25"/>
      <c r="OPB42" s="25"/>
      <c r="OPC42" s="25"/>
      <c r="OPD42" s="25"/>
      <c r="OPE42" s="25"/>
      <c r="OPF42" s="25"/>
      <c r="OPG42" s="25"/>
      <c r="OPH42" s="25"/>
      <c r="OPI42" s="25"/>
      <c r="OPJ42" s="25"/>
      <c r="OPK42" s="25"/>
      <c r="OPL42" s="25"/>
      <c r="OPM42" s="25"/>
      <c r="OPN42" s="25"/>
      <c r="OPO42" s="25"/>
      <c r="OPP42" s="25"/>
      <c r="OPQ42" s="25"/>
      <c r="OPR42" s="25"/>
      <c r="OPS42" s="25"/>
      <c r="OPT42" s="25"/>
      <c r="OPU42" s="25"/>
      <c r="OPV42" s="25"/>
      <c r="OPW42" s="25"/>
      <c r="OPX42" s="25"/>
      <c r="OPY42" s="25"/>
      <c r="OPZ42" s="25"/>
      <c r="OQA42" s="25"/>
      <c r="OQB42" s="25"/>
      <c r="OQC42" s="25"/>
      <c r="OQD42" s="25"/>
      <c r="OQE42" s="25"/>
      <c r="OQF42" s="25"/>
      <c r="OQG42" s="25"/>
      <c r="OQH42" s="25"/>
      <c r="OQI42" s="25"/>
      <c r="OQJ42" s="25"/>
      <c r="OQK42" s="25"/>
      <c r="OQL42" s="25"/>
      <c r="OQM42" s="25"/>
      <c r="OQN42" s="25"/>
      <c r="OQO42" s="25"/>
      <c r="OQP42" s="25"/>
      <c r="OQQ42" s="25"/>
      <c r="OQR42" s="25"/>
      <c r="OQS42" s="25"/>
      <c r="OQT42" s="25"/>
      <c r="OQU42" s="25"/>
      <c r="OQV42" s="25"/>
      <c r="OQW42" s="25"/>
      <c r="OQX42" s="25"/>
      <c r="OQY42" s="25"/>
      <c r="OQZ42" s="25"/>
      <c r="ORA42" s="25"/>
      <c r="ORB42" s="25"/>
      <c r="ORC42" s="25"/>
      <c r="ORD42" s="25"/>
      <c r="ORE42" s="25"/>
      <c r="ORF42" s="25"/>
      <c r="ORG42" s="25"/>
      <c r="ORH42" s="25"/>
      <c r="ORI42" s="25"/>
      <c r="ORJ42" s="25"/>
      <c r="ORK42" s="25"/>
      <c r="ORL42" s="25"/>
      <c r="ORM42" s="25"/>
      <c r="ORN42" s="25"/>
      <c r="ORO42" s="25"/>
      <c r="ORP42" s="25"/>
      <c r="ORQ42" s="25"/>
      <c r="ORR42" s="25"/>
      <c r="ORS42" s="25"/>
      <c r="ORT42" s="25"/>
      <c r="ORU42" s="25"/>
      <c r="ORV42" s="25"/>
      <c r="ORW42" s="25"/>
      <c r="ORX42" s="25"/>
      <c r="ORY42" s="25"/>
      <c r="ORZ42" s="25"/>
      <c r="OSA42" s="25"/>
      <c r="OSB42" s="25"/>
      <c r="OSC42" s="25"/>
      <c r="OSD42" s="25"/>
      <c r="OSE42" s="25"/>
      <c r="OSF42" s="25"/>
      <c r="OSG42" s="25"/>
      <c r="OSH42" s="25"/>
      <c r="OSI42" s="25"/>
      <c r="OSJ42" s="25"/>
      <c r="OSK42" s="25"/>
      <c r="OSL42" s="25"/>
      <c r="OSM42" s="25"/>
      <c r="OSN42" s="25"/>
      <c r="OSO42" s="25"/>
      <c r="OSP42" s="25"/>
      <c r="OSQ42" s="25"/>
      <c r="OSR42" s="25"/>
      <c r="OSS42" s="25"/>
      <c r="OST42" s="25"/>
      <c r="OSU42" s="25"/>
      <c r="OSV42" s="25"/>
      <c r="OSW42" s="25"/>
      <c r="OSX42" s="25"/>
      <c r="OSY42" s="25"/>
      <c r="OSZ42" s="25"/>
      <c r="OTA42" s="25"/>
      <c r="OTB42" s="25"/>
      <c r="OTC42" s="25"/>
      <c r="OTD42" s="25"/>
      <c r="OTE42" s="25"/>
      <c r="OTF42" s="25"/>
      <c r="OTG42" s="25"/>
      <c r="OTH42" s="25"/>
      <c r="OTI42" s="25"/>
      <c r="OTJ42" s="25"/>
      <c r="OTK42" s="25"/>
      <c r="OTL42" s="25"/>
      <c r="OTM42" s="25"/>
      <c r="OTN42" s="25"/>
      <c r="OTO42" s="25"/>
      <c r="OTP42" s="25"/>
      <c r="OTQ42" s="25"/>
      <c r="OTR42" s="25"/>
      <c r="OTS42" s="25"/>
      <c r="OTT42" s="25"/>
      <c r="OTU42" s="25"/>
      <c r="OTV42" s="25"/>
      <c r="OTW42" s="25"/>
      <c r="OTX42" s="25"/>
      <c r="OTY42" s="25"/>
      <c r="OTZ42" s="25"/>
      <c r="OUA42" s="25"/>
      <c r="OUB42" s="25"/>
      <c r="OUC42" s="25"/>
      <c r="OUD42" s="25"/>
      <c r="OUE42" s="25"/>
      <c r="OUF42" s="25"/>
      <c r="OUG42" s="25"/>
      <c r="OUH42" s="25"/>
      <c r="OUI42" s="25"/>
      <c r="OUJ42" s="25"/>
      <c r="OUK42" s="25"/>
      <c r="OUL42" s="25"/>
      <c r="OUM42" s="25"/>
      <c r="OUN42" s="25"/>
      <c r="OUO42" s="25"/>
      <c r="OUP42" s="25"/>
      <c r="OUQ42" s="25"/>
      <c r="OUR42" s="25"/>
      <c r="OUS42" s="25"/>
      <c r="OUT42" s="25"/>
      <c r="OUU42" s="25"/>
      <c r="OUV42" s="25"/>
      <c r="OUW42" s="25"/>
      <c r="OUX42" s="25"/>
      <c r="OUY42" s="25"/>
      <c r="OUZ42" s="25"/>
      <c r="OVA42" s="25"/>
      <c r="OVB42" s="25"/>
      <c r="OVC42" s="25"/>
      <c r="OVD42" s="25"/>
      <c r="OVE42" s="25"/>
      <c r="OVF42" s="25"/>
      <c r="OVG42" s="25"/>
      <c r="OVH42" s="25"/>
      <c r="OVI42" s="25"/>
      <c r="OVJ42" s="25"/>
      <c r="OVK42" s="25"/>
      <c r="OVL42" s="25"/>
      <c r="OVM42" s="25"/>
      <c r="OVN42" s="25"/>
      <c r="OVO42" s="25"/>
      <c r="OVP42" s="25"/>
      <c r="OVQ42" s="25"/>
      <c r="OVR42" s="25"/>
      <c r="OVS42" s="25"/>
      <c r="OVT42" s="25"/>
      <c r="OVU42" s="25"/>
      <c r="OVV42" s="25"/>
      <c r="OVW42" s="25"/>
      <c r="OVX42" s="25"/>
      <c r="OVY42" s="25"/>
      <c r="OVZ42" s="25"/>
      <c r="OWA42" s="25"/>
      <c r="OWB42" s="25"/>
      <c r="OWC42" s="25"/>
      <c r="OWD42" s="25"/>
      <c r="OWE42" s="25"/>
      <c r="OWF42" s="25"/>
      <c r="OWG42" s="25"/>
      <c r="OWH42" s="25"/>
      <c r="OWI42" s="25"/>
      <c r="OWJ42" s="25"/>
      <c r="OWK42" s="25"/>
      <c r="OWL42" s="25"/>
      <c r="OWM42" s="25"/>
      <c r="OWN42" s="25"/>
      <c r="OWO42" s="25"/>
      <c r="OWP42" s="25"/>
      <c r="OWQ42" s="25"/>
      <c r="OWR42" s="25"/>
      <c r="OWS42" s="25"/>
      <c r="OWT42" s="25"/>
      <c r="OWU42" s="25"/>
      <c r="OWV42" s="25"/>
      <c r="OWW42" s="25"/>
      <c r="OWX42" s="25"/>
      <c r="OWY42" s="25"/>
      <c r="OWZ42" s="25"/>
      <c r="OXA42" s="25"/>
      <c r="OXB42" s="25"/>
      <c r="OXC42" s="25"/>
      <c r="OXD42" s="25"/>
      <c r="OXE42" s="25"/>
      <c r="OXF42" s="25"/>
      <c r="OXG42" s="25"/>
      <c r="OXH42" s="25"/>
      <c r="OXI42" s="25"/>
      <c r="OXJ42" s="25"/>
      <c r="OXK42" s="25"/>
      <c r="OXL42" s="25"/>
      <c r="OXM42" s="25"/>
      <c r="OXN42" s="25"/>
      <c r="OXO42" s="25"/>
      <c r="OXP42" s="25"/>
      <c r="OXQ42" s="25"/>
      <c r="OXR42" s="25"/>
      <c r="OXS42" s="25"/>
      <c r="OXT42" s="25"/>
      <c r="OXU42" s="25"/>
      <c r="OXV42" s="25"/>
      <c r="OXW42" s="25"/>
      <c r="OXX42" s="25"/>
      <c r="OXY42" s="25"/>
      <c r="OXZ42" s="25"/>
      <c r="OYA42" s="25"/>
      <c r="OYB42" s="25"/>
      <c r="OYC42" s="25"/>
      <c r="OYD42" s="25"/>
      <c r="OYE42" s="25"/>
      <c r="OYF42" s="25"/>
      <c r="OYG42" s="25"/>
      <c r="OYH42" s="25"/>
      <c r="OYI42" s="25"/>
      <c r="OYJ42" s="25"/>
      <c r="OYK42" s="25"/>
      <c r="OYL42" s="25"/>
      <c r="OYM42" s="25"/>
      <c r="OYN42" s="25"/>
      <c r="OYO42" s="25"/>
      <c r="OYP42" s="25"/>
      <c r="OYQ42" s="25"/>
      <c r="OYR42" s="25"/>
      <c r="OYS42" s="25"/>
      <c r="OYT42" s="25"/>
      <c r="OYU42" s="25"/>
      <c r="OYV42" s="25"/>
      <c r="OYW42" s="25"/>
      <c r="OYX42" s="25"/>
      <c r="OYY42" s="25"/>
      <c r="OYZ42" s="25"/>
      <c r="OZA42" s="25"/>
      <c r="OZB42" s="25"/>
      <c r="OZC42" s="25"/>
      <c r="OZD42" s="25"/>
      <c r="OZE42" s="25"/>
      <c r="OZF42" s="25"/>
      <c r="OZG42" s="25"/>
      <c r="OZH42" s="25"/>
      <c r="OZI42" s="25"/>
      <c r="OZJ42" s="25"/>
      <c r="OZK42" s="25"/>
      <c r="OZL42" s="25"/>
      <c r="OZM42" s="25"/>
      <c r="OZN42" s="25"/>
      <c r="OZO42" s="25"/>
      <c r="OZP42" s="25"/>
      <c r="OZQ42" s="25"/>
      <c r="OZR42" s="25"/>
      <c r="OZS42" s="25"/>
      <c r="OZT42" s="25"/>
      <c r="OZU42" s="25"/>
      <c r="OZV42" s="25"/>
      <c r="OZW42" s="25"/>
      <c r="OZX42" s="25"/>
      <c r="OZY42" s="25"/>
      <c r="OZZ42" s="25"/>
      <c r="PAA42" s="25"/>
      <c r="PAB42" s="25"/>
      <c r="PAC42" s="25"/>
      <c r="PAD42" s="25"/>
      <c r="PAE42" s="25"/>
      <c r="PAF42" s="25"/>
      <c r="PAG42" s="25"/>
      <c r="PAH42" s="25"/>
      <c r="PAI42" s="25"/>
      <c r="PAJ42" s="25"/>
      <c r="PAK42" s="25"/>
      <c r="PAL42" s="25"/>
      <c r="PAM42" s="25"/>
      <c r="PAN42" s="25"/>
      <c r="PAO42" s="25"/>
      <c r="PAP42" s="25"/>
      <c r="PAQ42" s="25"/>
      <c r="PAR42" s="25"/>
      <c r="PAS42" s="25"/>
      <c r="PAT42" s="25"/>
      <c r="PAU42" s="25"/>
      <c r="PAV42" s="25"/>
      <c r="PAW42" s="25"/>
      <c r="PAX42" s="25"/>
      <c r="PAY42" s="25"/>
      <c r="PAZ42" s="25"/>
      <c r="PBA42" s="25"/>
      <c r="PBB42" s="25"/>
      <c r="PBC42" s="25"/>
      <c r="PBD42" s="25"/>
      <c r="PBE42" s="25"/>
      <c r="PBF42" s="25"/>
      <c r="PBG42" s="25"/>
      <c r="PBH42" s="25"/>
      <c r="PBI42" s="25"/>
      <c r="PBJ42" s="25"/>
      <c r="PBK42" s="25"/>
      <c r="PBL42" s="25"/>
      <c r="PBM42" s="25"/>
      <c r="PBN42" s="25"/>
      <c r="PBO42" s="25"/>
      <c r="PBP42" s="25"/>
      <c r="PBQ42" s="25"/>
      <c r="PBR42" s="25"/>
      <c r="PBS42" s="25"/>
      <c r="PBT42" s="25"/>
      <c r="PBU42" s="25"/>
      <c r="PBV42" s="25"/>
      <c r="PBW42" s="25"/>
      <c r="PBX42" s="25"/>
      <c r="PBY42" s="25"/>
      <c r="PBZ42" s="25"/>
      <c r="PCA42" s="25"/>
      <c r="PCB42" s="25"/>
      <c r="PCC42" s="25"/>
      <c r="PCD42" s="25"/>
      <c r="PCE42" s="25"/>
      <c r="PCF42" s="25"/>
      <c r="PCG42" s="25"/>
      <c r="PCH42" s="25"/>
      <c r="PCI42" s="25"/>
      <c r="PCJ42" s="25"/>
      <c r="PCK42" s="25"/>
      <c r="PCL42" s="25"/>
      <c r="PCM42" s="25"/>
      <c r="PCN42" s="25"/>
      <c r="PCO42" s="25"/>
      <c r="PCP42" s="25"/>
      <c r="PCQ42" s="25"/>
      <c r="PCR42" s="25"/>
      <c r="PCS42" s="25"/>
      <c r="PCT42" s="25"/>
      <c r="PCU42" s="25"/>
      <c r="PCV42" s="25"/>
      <c r="PCW42" s="25"/>
      <c r="PCX42" s="25"/>
      <c r="PCY42" s="25"/>
      <c r="PCZ42" s="25"/>
      <c r="PDA42" s="25"/>
      <c r="PDB42" s="25"/>
      <c r="PDC42" s="25"/>
      <c r="PDD42" s="25"/>
      <c r="PDE42" s="25"/>
      <c r="PDF42" s="25"/>
      <c r="PDG42" s="25"/>
      <c r="PDH42" s="25"/>
      <c r="PDI42" s="25"/>
      <c r="PDJ42" s="25"/>
      <c r="PDK42" s="25"/>
      <c r="PDL42" s="25"/>
      <c r="PDM42" s="25"/>
      <c r="PDN42" s="25"/>
      <c r="PDO42" s="25"/>
      <c r="PDP42" s="25"/>
      <c r="PDQ42" s="25"/>
      <c r="PDR42" s="25"/>
      <c r="PDS42" s="25"/>
      <c r="PDT42" s="25"/>
      <c r="PDU42" s="25"/>
      <c r="PDV42" s="25"/>
      <c r="PDW42" s="25"/>
      <c r="PDX42" s="25"/>
      <c r="PDY42" s="25"/>
      <c r="PDZ42" s="25"/>
      <c r="PEA42" s="25"/>
      <c r="PEB42" s="25"/>
      <c r="PEC42" s="25"/>
      <c r="PED42" s="25"/>
      <c r="PEE42" s="25"/>
      <c r="PEF42" s="25"/>
      <c r="PEG42" s="25"/>
      <c r="PEH42" s="25"/>
      <c r="PEI42" s="25"/>
      <c r="PEJ42" s="25"/>
      <c r="PEK42" s="25"/>
      <c r="PEL42" s="25"/>
      <c r="PEM42" s="25"/>
      <c r="PEN42" s="25"/>
      <c r="PEO42" s="25"/>
      <c r="PEP42" s="25"/>
      <c r="PEQ42" s="25"/>
      <c r="PER42" s="25"/>
      <c r="PES42" s="25"/>
      <c r="PET42" s="25"/>
      <c r="PEU42" s="25"/>
      <c r="PEV42" s="25"/>
      <c r="PEW42" s="25"/>
      <c r="PEX42" s="25"/>
      <c r="PEY42" s="25"/>
      <c r="PEZ42" s="25"/>
      <c r="PFA42" s="25"/>
      <c r="PFB42" s="25"/>
      <c r="PFC42" s="25"/>
      <c r="PFD42" s="25"/>
      <c r="PFE42" s="25"/>
      <c r="PFF42" s="25"/>
      <c r="PFG42" s="25"/>
      <c r="PFH42" s="25"/>
      <c r="PFI42" s="25"/>
      <c r="PFJ42" s="25"/>
      <c r="PFK42" s="25"/>
      <c r="PFL42" s="25"/>
      <c r="PFM42" s="25"/>
      <c r="PFN42" s="25"/>
      <c r="PFO42" s="25"/>
      <c r="PFP42" s="25"/>
      <c r="PFQ42" s="25"/>
      <c r="PFR42" s="25"/>
      <c r="PFS42" s="25"/>
      <c r="PFT42" s="25"/>
      <c r="PFU42" s="25"/>
      <c r="PFV42" s="25"/>
      <c r="PFW42" s="25"/>
      <c r="PFX42" s="25"/>
      <c r="PFY42" s="25"/>
      <c r="PFZ42" s="25"/>
      <c r="PGA42" s="25"/>
      <c r="PGB42" s="25"/>
      <c r="PGC42" s="25"/>
      <c r="PGD42" s="25"/>
      <c r="PGE42" s="25"/>
      <c r="PGF42" s="25"/>
      <c r="PGG42" s="25"/>
      <c r="PGH42" s="25"/>
      <c r="PGI42" s="25"/>
      <c r="PGJ42" s="25"/>
      <c r="PGK42" s="25"/>
      <c r="PGL42" s="25"/>
      <c r="PGM42" s="25"/>
      <c r="PGN42" s="25"/>
      <c r="PGO42" s="25"/>
      <c r="PGP42" s="25"/>
      <c r="PGQ42" s="25"/>
      <c r="PGR42" s="25"/>
      <c r="PGS42" s="25"/>
      <c r="PGT42" s="25"/>
      <c r="PGU42" s="25"/>
      <c r="PGV42" s="25"/>
      <c r="PGW42" s="25"/>
      <c r="PGX42" s="25"/>
      <c r="PGY42" s="25"/>
      <c r="PGZ42" s="25"/>
      <c r="PHA42" s="25"/>
      <c r="PHB42" s="25"/>
      <c r="PHC42" s="25"/>
      <c r="PHD42" s="25"/>
      <c r="PHE42" s="25"/>
      <c r="PHF42" s="25"/>
      <c r="PHG42" s="25"/>
      <c r="PHH42" s="25"/>
      <c r="PHI42" s="25"/>
      <c r="PHJ42" s="25"/>
      <c r="PHK42" s="25"/>
      <c r="PHL42" s="25"/>
      <c r="PHM42" s="25"/>
      <c r="PHN42" s="25"/>
      <c r="PHO42" s="25"/>
      <c r="PHP42" s="25"/>
      <c r="PHQ42" s="25"/>
      <c r="PHR42" s="25"/>
      <c r="PHS42" s="25"/>
      <c r="PHT42" s="25"/>
      <c r="PHU42" s="25"/>
      <c r="PHV42" s="25"/>
      <c r="PHW42" s="25"/>
      <c r="PHX42" s="25"/>
      <c r="PHY42" s="25"/>
      <c r="PHZ42" s="25"/>
      <c r="PIA42" s="25"/>
      <c r="PIB42" s="25"/>
      <c r="PIC42" s="25"/>
      <c r="PID42" s="25"/>
      <c r="PIE42" s="25"/>
      <c r="PIF42" s="25"/>
      <c r="PIG42" s="25"/>
      <c r="PIH42" s="25"/>
      <c r="PII42" s="25"/>
      <c r="PIJ42" s="25"/>
      <c r="PIK42" s="25"/>
      <c r="PIL42" s="25"/>
      <c r="PIM42" s="25"/>
      <c r="PIN42" s="25"/>
      <c r="PIO42" s="25"/>
      <c r="PIP42" s="25"/>
      <c r="PIQ42" s="25"/>
      <c r="PIR42" s="25"/>
      <c r="PIS42" s="25"/>
      <c r="PIT42" s="25"/>
      <c r="PIU42" s="25"/>
      <c r="PIV42" s="25"/>
      <c r="PIW42" s="25"/>
      <c r="PIX42" s="25"/>
      <c r="PIY42" s="25"/>
      <c r="PIZ42" s="25"/>
      <c r="PJA42" s="25"/>
      <c r="PJB42" s="25"/>
      <c r="PJC42" s="25"/>
      <c r="PJD42" s="25"/>
      <c r="PJE42" s="25"/>
      <c r="PJF42" s="25"/>
      <c r="PJG42" s="25"/>
      <c r="PJH42" s="25"/>
      <c r="PJI42" s="25"/>
      <c r="PJJ42" s="25"/>
      <c r="PJK42" s="25"/>
      <c r="PJL42" s="25"/>
      <c r="PJM42" s="25"/>
      <c r="PJN42" s="25"/>
      <c r="PJO42" s="25"/>
      <c r="PJP42" s="25"/>
      <c r="PJQ42" s="25"/>
      <c r="PJR42" s="25"/>
      <c r="PJS42" s="25"/>
      <c r="PJT42" s="25"/>
      <c r="PJU42" s="25"/>
      <c r="PJV42" s="25"/>
      <c r="PJW42" s="25"/>
      <c r="PJX42" s="25"/>
      <c r="PJY42" s="25"/>
      <c r="PJZ42" s="25"/>
      <c r="PKA42" s="25"/>
      <c r="PKB42" s="25"/>
      <c r="PKC42" s="25"/>
      <c r="PKD42" s="25"/>
      <c r="PKE42" s="25"/>
      <c r="PKF42" s="25"/>
      <c r="PKG42" s="25"/>
      <c r="PKH42" s="25"/>
      <c r="PKI42" s="25"/>
      <c r="PKJ42" s="25"/>
      <c r="PKK42" s="25"/>
      <c r="PKL42" s="25"/>
      <c r="PKM42" s="25"/>
      <c r="PKN42" s="25"/>
      <c r="PKO42" s="25"/>
      <c r="PKP42" s="25"/>
      <c r="PKQ42" s="25"/>
      <c r="PKR42" s="25"/>
      <c r="PKS42" s="25"/>
      <c r="PKT42" s="25"/>
      <c r="PKU42" s="25"/>
      <c r="PKV42" s="25"/>
      <c r="PKW42" s="25"/>
      <c r="PKX42" s="25"/>
      <c r="PKY42" s="25"/>
      <c r="PKZ42" s="25"/>
      <c r="PLA42" s="25"/>
      <c r="PLB42" s="25"/>
      <c r="PLC42" s="25"/>
      <c r="PLD42" s="25"/>
      <c r="PLE42" s="25"/>
      <c r="PLF42" s="25"/>
      <c r="PLG42" s="25"/>
      <c r="PLH42" s="25"/>
      <c r="PLI42" s="25"/>
      <c r="PLJ42" s="25"/>
      <c r="PLK42" s="25"/>
      <c r="PLL42" s="25"/>
      <c r="PLM42" s="25"/>
      <c r="PLN42" s="25"/>
      <c r="PLO42" s="25"/>
      <c r="PLP42" s="25"/>
      <c r="PLQ42" s="25"/>
      <c r="PLR42" s="25"/>
      <c r="PLS42" s="25"/>
      <c r="PLT42" s="25"/>
      <c r="PLU42" s="25"/>
      <c r="PLV42" s="25"/>
      <c r="PLW42" s="25"/>
      <c r="PLX42" s="25"/>
      <c r="PLY42" s="25"/>
      <c r="PLZ42" s="25"/>
      <c r="PMA42" s="25"/>
      <c r="PMB42" s="25"/>
      <c r="PMC42" s="25"/>
      <c r="PMD42" s="25"/>
      <c r="PME42" s="25"/>
      <c r="PMF42" s="25"/>
      <c r="PMG42" s="25"/>
      <c r="PMH42" s="25"/>
      <c r="PMI42" s="25"/>
      <c r="PMJ42" s="25"/>
      <c r="PMK42" s="25"/>
      <c r="PML42" s="25"/>
      <c r="PMM42" s="25"/>
      <c r="PMN42" s="25"/>
      <c r="PMO42" s="25"/>
      <c r="PMP42" s="25"/>
      <c r="PMQ42" s="25"/>
      <c r="PMR42" s="25"/>
      <c r="PMS42" s="25"/>
      <c r="PMT42" s="25"/>
      <c r="PMU42" s="25"/>
      <c r="PMV42" s="25"/>
      <c r="PMW42" s="25"/>
      <c r="PMX42" s="25"/>
      <c r="PMY42" s="25"/>
      <c r="PMZ42" s="25"/>
      <c r="PNA42" s="25"/>
      <c r="PNB42" s="25"/>
      <c r="PNC42" s="25"/>
      <c r="PND42" s="25"/>
      <c r="PNE42" s="25"/>
      <c r="PNF42" s="25"/>
      <c r="PNG42" s="25"/>
      <c r="PNH42" s="25"/>
      <c r="PNI42" s="25"/>
      <c r="PNJ42" s="25"/>
      <c r="PNK42" s="25"/>
      <c r="PNL42" s="25"/>
      <c r="PNM42" s="25"/>
      <c r="PNN42" s="25"/>
      <c r="PNO42" s="25"/>
      <c r="PNP42" s="25"/>
      <c r="PNQ42" s="25"/>
      <c r="PNR42" s="25"/>
      <c r="PNS42" s="25"/>
      <c r="PNT42" s="25"/>
      <c r="PNU42" s="25"/>
      <c r="PNV42" s="25"/>
      <c r="PNW42" s="25"/>
      <c r="PNX42" s="25"/>
      <c r="PNY42" s="25"/>
      <c r="PNZ42" s="25"/>
      <c r="POA42" s="25"/>
      <c r="POB42" s="25"/>
      <c r="POC42" s="25"/>
      <c r="POD42" s="25"/>
      <c r="POE42" s="25"/>
      <c r="POF42" s="25"/>
      <c r="POG42" s="25"/>
      <c r="POH42" s="25"/>
      <c r="POI42" s="25"/>
      <c r="POJ42" s="25"/>
      <c r="POK42" s="25"/>
      <c r="POL42" s="25"/>
      <c r="POM42" s="25"/>
      <c r="PON42" s="25"/>
      <c r="POO42" s="25"/>
      <c r="POP42" s="25"/>
      <c r="POQ42" s="25"/>
      <c r="POR42" s="25"/>
      <c r="POS42" s="25"/>
      <c r="POT42" s="25"/>
      <c r="POU42" s="25"/>
      <c r="POV42" s="25"/>
      <c r="POW42" s="25"/>
      <c r="POX42" s="25"/>
      <c r="POY42" s="25"/>
      <c r="POZ42" s="25"/>
      <c r="PPA42" s="25"/>
      <c r="PPB42" s="25"/>
      <c r="PPC42" s="25"/>
      <c r="PPD42" s="25"/>
      <c r="PPE42" s="25"/>
      <c r="PPF42" s="25"/>
      <c r="PPG42" s="25"/>
      <c r="PPH42" s="25"/>
      <c r="PPI42" s="25"/>
      <c r="PPJ42" s="25"/>
      <c r="PPK42" s="25"/>
      <c r="PPL42" s="25"/>
      <c r="PPM42" s="25"/>
      <c r="PPN42" s="25"/>
      <c r="PPO42" s="25"/>
      <c r="PPP42" s="25"/>
      <c r="PPQ42" s="25"/>
      <c r="PPR42" s="25"/>
      <c r="PPS42" s="25"/>
      <c r="PPT42" s="25"/>
      <c r="PPU42" s="25"/>
      <c r="PPV42" s="25"/>
      <c r="PPW42" s="25"/>
      <c r="PPX42" s="25"/>
      <c r="PPY42" s="25"/>
      <c r="PPZ42" s="25"/>
      <c r="PQA42" s="25"/>
      <c r="PQB42" s="25"/>
      <c r="PQC42" s="25"/>
      <c r="PQD42" s="25"/>
      <c r="PQE42" s="25"/>
      <c r="PQF42" s="25"/>
      <c r="PQG42" s="25"/>
      <c r="PQH42" s="25"/>
      <c r="PQI42" s="25"/>
      <c r="PQJ42" s="25"/>
      <c r="PQK42" s="25"/>
      <c r="PQL42" s="25"/>
      <c r="PQM42" s="25"/>
      <c r="PQN42" s="25"/>
      <c r="PQO42" s="25"/>
      <c r="PQP42" s="25"/>
      <c r="PQQ42" s="25"/>
      <c r="PQR42" s="25"/>
      <c r="PQS42" s="25"/>
      <c r="PQT42" s="25"/>
      <c r="PQU42" s="25"/>
      <c r="PQV42" s="25"/>
      <c r="PQW42" s="25"/>
      <c r="PQX42" s="25"/>
      <c r="PQY42" s="25"/>
      <c r="PQZ42" s="25"/>
      <c r="PRA42" s="25"/>
      <c r="PRB42" s="25"/>
      <c r="PRC42" s="25"/>
      <c r="PRD42" s="25"/>
      <c r="PRE42" s="25"/>
      <c r="PRF42" s="25"/>
      <c r="PRG42" s="25"/>
      <c r="PRH42" s="25"/>
      <c r="PRI42" s="25"/>
      <c r="PRJ42" s="25"/>
      <c r="PRK42" s="25"/>
      <c r="PRL42" s="25"/>
      <c r="PRM42" s="25"/>
      <c r="PRN42" s="25"/>
      <c r="PRO42" s="25"/>
      <c r="PRP42" s="25"/>
      <c r="PRQ42" s="25"/>
      <c r="PRR42" s="25"/>
      <c r="PRS42" s="25"/>
      <c r="PRT42" s="25"/>
      <c r="PRU42" s="25"/>
      <c r="PRV42" s="25"/>
      <c r="PRW42" s="25"/>
      <c r="PRX42" s="25"/>
      <c r="PRY42" s="25"/>
      <c r="PRZ42" s="25"/>
      <c r="PSA42" s="25"/>
      <c r="PSB42" s="25"/>
      <c r="PSC42" s="25"/>
      <c r="PSD42" s="25"/>
      <c r="PSE42" s="25"/>
      <c r="PSF42" s="25"/>
      <c r="PSG42" s="25"/>
      <c r="PSH42" s="25"/>
      <c r="PSI42" s="25"/>
      <c r="PSJ42" s="25"/>
      <c r="PSK42" s="25"/>
      <c r="PSL42" s="25"/>
      <c r="PSM42" s="25"/>
      <c r="PSN42" s="25"/>
      <c r="PSO42" s="25"/>
      <c r="PSP42" s="25"/>
      <c r="PSQ42" s="25"/>
      <c r="PSR42" s="25"/>
      <c r="PSS42" s="25"/>
      <c r="PST42" s="25"/>
      <c r="PSU42" s="25"/>
      <c r="PSV42" s="25"/>
      <c r="PSW42" s="25"/>
      <c r="PSX42" s="25"/>
      <c r="PSY42" s="25"/>
      <c r="PSZ42" s="25"/>
      <c r="PTA42" s="25"/>
      <c r="PTB42" s="25"/>
      <c r="PTC42" s="25"/>
      <c r="PTD42" s="25"/>
      <c r="PTE42" s="25"/>
      <c r="PTF42" s="25"/>
      <c r="PTG42" s="25"/>
      <c r="PTH42" s="25"/>
      <c r="PTI42" s="25"/>
      <c r="PTJ42" s="25"/>
      <c r="PTK42" s="25"/>
      <c r="PTL42" s="25"/>
      <c r="PTM42" s="25"/>
      <c r="PTN42" s="25"/>
      <c r="PTO42" s="25"/>
      <c r="PTP42" s="25"/>
      <c r="PTQ42" s="25"/>
      <c r="PTR42" s="25"/>
      <c r="PTS42" s="25"/>
      <c r="PTT42" s="25"/>
      <c r="PTU42" s="25"/>
      <c r="PTV42" s="25"/>
      <c r="PTW42" s="25"/>
      <c r="PTX42" s="25"/>
      <c r="PTY42" s="25"/>
      <c r="PTZ42" s="25"/>
      <c r="PUA42" s="25"/>
      <c r="PUB42" s="25"/>
      <c r="PUC42" s="25"/>
      <c r="PUD42" s="25"/>
      <c r="PUE42" s="25"/>
      <c r="PUF42" s="25"/>
      <c r="PUG42" s="25"/>
      <c r="PUH42" s="25"/>
      <c r="PUI42" s="25"/>
      <c r="PUJ42" s="25"/>
      <c r="PUK42" s="25"/>
      <c r="PUL42" s="25"/>
      <c r="PUM42" s="25"/>
      <c r="PUN42" s="25"/>
      <c r="PUO42" s="25"/>
      <c r="PUP42" s="25"/>
      <c r="PUQ42" s="25"/>
      <c r="PUR42" s="25"/>
      <c r="PUS42" s="25"/>
      <c r="PUT42" s="25"/>
      <c r="PUU42" s="25"/>
      <c r="PUV42" s="25"/>
      <c r="PUW42" s="25"/>
      <c r="PUX42" s="25"/>
      <c r="PUY42" s="25"/>
      <c r="PUZ42" s="25"/>
      <c r="PVA42" s="25"/>
      <c r="PVB42" s="25"/>
      <c r="PVC42" s="25"/>
      <c r="PVD42" s="25"/>
      <c r="PVE42" s="25"/>
      <c r="PVF42" s="25"/>
      <c r="PVG42" s="25"/>
      <c r="PVH42" s="25"/>
      <c r="PVI42" s="25"/>
      <c r="PVJ42" s="25"/>
      <c r="PVK42" s="25"/>
      <c r="PVL42" s="25"/>
      <c r="PVM42" s="25"/>
      <c r="PVN42" s="25"/>
      <c r="PVO42" s="25"/>
      <c r="PVP42" s="25"/>
      <c r="PVQ42" s="25"/>
      <c r="PVR42" s="25"/>
      <c r="PVS42" s="25"/>
      <c r="PVT42" s="25"/>
      <c r="PVU42" s="25"/>
      <c r="PVV42" s="25"/>
      <c r="PVW42" s="25"/>
      <c r="PVX42" s="25"/>
      <c r="PVY42" s="25"/>
      <c r="PVZ42" s="25"/>
      <c r="PWA42" s="25"/>
      <c r="PWB42" s="25"/>
      <c r="PWC42" s="25"/>
      <c r="PWD42" s="25"/>
      <c r="PWE42" s="25"/>
      <c r="PWF42" s="25"/>
      <c r="PWG42" s="25"/>
      <c r="PWH42" s="25"/>
      <c r="PWI42" s="25"/>
      <c r="PWJ42" s="25"/>
      <c r="PWK42" s="25"/>
      <c r="PWL42" s="25"/>
      <c r="PWM42" s="25"/>
      <c r="PWN42" s="25"/>
      <c r="PWO42" s="25"/>
      <c r="PWP42" s="25"/>
      <c r="PWQ42" s="25"/>
      <c r="PWR42" s="25"/>
      <c r="PWS42" s="25"/>
      <c r="PWT42" s="25"/>
      <c r="PWU42" s="25"/>
      <c r="PWV42" s="25"/>
      <c r="PWW42" s="25"/>
      <c r="PWX42" s="25"/>
      <c r="PWY42" s="25"/>
      <c r="PWZ42" s="25"/>
      <c r="PXA42" s="25"/>
      <c r="PXB42" s="25"/>
      <c r="PXC42" s="25"/>
      <c r="PXD42" s="25"/>
      <c r="PXE42" s="25"/>
      <c r="PXF42" s="25"/>
      <c r="PXG42" s="25"/>
      <c r="PXH42" s="25"/>
      <c r="PXI42" s="25"/>
      <c r="PXJ42" s="25"/>
      <c r="PXK42" s="25"/>
      <c r="PXL42" s="25"/>
      <c r="PXM42" s="25"/>
      <c r="PXN42" s="25"/>
      <c r="PXO42" s="25"/>
      <c r="PXP42" s="25"/>
      <c r="PXQ42" s="25"/>
      <c r="PXR42" s="25"/>
      <c r="PXS42" s="25"/>
      <c r="PXT42" s="25"/>
      <c r="PXU42" s="25"/>
      <c r="PXV42" s="25"/>
      <c r="PXW42" s="25"/>
      <c r="PXX42" s="25"/>
      <c r="PXY42" s="25"/>
      <c r="PXZ42" s="25"/>
      <c r="PYA42" s="25"/>
      <c r="PYB42" s="25"/>
      <c r="PYC42" s="25"/>
      <c r="PYD42" s="25"/>
      <c r="PYE42" s="25"/>
      <c r="PYF42" s="25"/>
      <c r="PYG42" s="25"/>
      <c r="PYH42" s="25"/>
      <c r="PYI42" s="25"/>
      <c r="PYJ42" s="25"/>
      <c r="PYK42" s="25"/>
      <c r="PYL42" s="25"/>
      <c r="PYM42" s="25"/>
      <c r="PYN42" s="25"/>
      <c r="PYO42" s="25"/>
      <c r="PYP42" s="25"/>
      <c r="PYQ42" s="25"/>
      <c r="PYR42" s="25"/>
      <c r="PYS42" s="25"/>
      <c r="PYT42" s="25"/>
      <c r="PYU42" s="25"/>
      <c r="PYV42" s="25"/>
      <c r="PYW42" s="25"/>
      <c r="PYX42" s="25"/>
      <c r="PYY42" s="25"/>
      <c r="PYZ42" s="25"/>
      <c r="PZA42" s="25"/>
      <c r="PZB42" s="25"/>
      <c r="PZC42" s="25"/>
      <c r="PZD42" s="25"/>
      <c r="PZE42" s="25"/>
      <c r="PZF42" s="25"/>
      <c r="PZG42" s="25"/>
      <c r="PZH42" s="25"/>
      <c r="PZI42" s="25"/>
      <c r="PZJ42" s="25"/>
      <c r="PZK42" s="25"/>
      <c r="PZL42" s="25"/>
      <c r="PZM42" s="25"/>
      <c r="PZN42" s="25"/>
      <c r="PZO42" s="25"/>
      <c r="PZP42" s="25"/>
      <c r="PZQ42" s="25"/>
      <c r="PZR42" s="25"/>
      <c r="PZS42" s="25"/>
      <c r="PZT42" s="25"/>
      <c r="PZU42" s="25"/>
      <c r="PZV42" s="25"/>
      <c r="PZW42" s="25"/>
      <c r="PZX42" s="25"/>
      <c r="PZY42" s="25"/>
      <c r="PZZ42" s="25"/>
      <c r="QAA42" s="25"/>
      <c r="QAB42" s="25"/>
      <c r="QAC42" s="25"/>
      <c r="QAD42" s="25"/>
      <c r="QAE42" s="25"/>
      <c r="QAF42" s="25"/>
      <c r="QAG42" s="25"/>
      <c r="QAH42" s="25"/>
      <c r="QAI42" s="25"/>
      <c r="QAJ42" s="25"/>
      <c r="QAK42" s="25"/>
      <c r="QAL42" s="25"/>
      <c r="QAM42" s="25"/>
      <c r="QAN42" s="25"/>
      <c r="QAO42" s="25"/>
      <c r="QAP42" s="25"/>
      <c r="QAQ42" s="25"/>
      <c r="QAR42" s="25"/>
      <c r="QAS42" s="25"/>
      <c r="QAT42" s="25"/>
      <c r="QAU42" s="25"/>
      <c r="QAV42" s="25"/>
      <c r="QAW42" s="25"/>
      <c r="QAX42" s="25"/>
      <c r="QAY42" s="25"/>
      <c r="QAZ42" s="25"/>
      <c r="QBA42" s="25"/>
      <c r="QBB42" s="25"/>
      <c r="QBC42" s="25"/>
      <c r="QBD42" s="25"/>
      <c r="QBE42" s="25"/>
      <c r="QBF42" s="25"/>
      <c r="QBG42" s="25"/>
      <c r="QBH42" s="25"/>
      <c r="QBI42" s="25"/>
      <c r="QBJ42" s="25"/>
      <c r="QBK42" s="25"/>
      <c r="QBL42" s="25"/>
      <c r="QBM42" s="25"/>
      <c r="QBN42" s="25"/>
      <c r="QBO42" s="25"/>
      <c r="QBP42" s="25"/>
      <c r="QBQ42" s="25"/>
      <c r="QBR42" s="25"/>
      <c r="QBS42" s="25"/>
      <c r="QBT42" s="25"/>
      <c r="QBU42" s="25"/>
      <c r="QBV42" s="25"/>
      <c r="QBW42" s="25"/>
      <c r="QBX42" s="25"/>
      <c r="QBY42" s="25"/>
      <c r="QBZ42" s="25"/>
      <c r="QCA42" s="25"/>
      <c r="QCB42" s="25"/>
      <c r="QCC42" s="25"/>
      <c r="QCD42" s="25"/>
      <c r="QCE42" s="25"/>
      <c r="QCF42" s="25"/>
      <c r="QCG42" s="25"/>
      <c r="QCH42" s="25"/>
      <c r="QCI42" s="25"/>
      <c r="QCJ42" s="25"/>
      <c r="QCK42" s="25"/>
      <c r="QCL42" s="25"/>
      <c r="QCM42" s="25"/>
      <c r="QCN42" s="25"/>
      <c r="QCO42" s="25"/>
      <c r="QCP42" s="25"/>
      <c r="QCQ42" s="25"/>
      <c r="QCR42" s="25"/>
      <c r="QCS42" s="25"/>
      <c r="QCT42" s="25"/>
      <c r="QCU42" s="25"/>
      <c r="QCV42" s="25"/>
      <c r="QCW42" s="25"/>
      <c r="QCX42" s="25"/>
      <c r="QCY42" s="25"/>
      <c r="QCZ42" s="25"/>
      <c r="QDA42" s="25"/>
      <c r="QDB42" s="25"/>
      <c r="QDC42" s="25"/>
      <c r="QDD42" s="25"/>
      <c r="QDE42" s="25"/>
      <c r="QDF42" s="25"/>
      <c r="QDG42" s="25"/>
      <c r="QDH42" s="25"/>
      <c r="QDI42" s="25"/>
      <c r="QDJ42" s="25"/>
      <c r="QDK42" s="25"/>
      <c r="QDL42" s="25"/>
      <c r="QDM42" s="25"/>
      <c r="QDN42" s="25"/>
      <c r="QDO42" s="25"/>
      <c r="QDP42" s="25"/>
      <c r="QDQ42" s="25"/>
      <c r="QDR42" s="25"/>
      <c r="QDS42" s="25"/>
      <c r="QDT42" s="25"/>
      <c r="QDU42" s="25"/>
      <c r="QDV42" s="25"/>
      <c r="QDW42" s="25"/>
      <c r="QDX42" s="25"/>
      <c r="QDY42" s="25"/>
      <c r="QDZ42" s="25"/>
      <c r="QEA42" s="25"/>
      <c r="QEB42" s="25"/>
      <c r="QEC42" s="25"/>
      <c r="QED42" s="25"/>
      <c r="QEE42" s="25"/>
      <c r="QEF42" s="25"/>
      <c r="QEG42" s="25"/>
      <c r="QEH42" s="25"/>
      <c r="QEI42" s="25"/>
      <c r="QEJ42" s="25"/>
      <c r="QEK42" s="25"/>
      <c r="QEL42" s="25"/>
      <c r="QEM42" s="25"/>
      <c r="QEN42" s="25"/>
      <c r="QEO42" s="25"/>
      <c r="QEP42" s="25"/>
      <c r="QEQ42" s="25"/>
      <c r="QER42" s="25"/>
      <c r="QES42" s="25"/>
      <c r="QET42" s="25"/>
      <c r="QEU42" s="25"/>
      <c r="QEV42" s="25"/>
      <c r="QEW42" s="25"/>
      <c r="QEX42" s="25"/>
      <c r="QEY42" s="25"/>
      <c r="QEZ42" s="25"/>
      <c r="QFA42" s="25"/>
      <c r="QFB42" s="25"/>
      <c r="QFC42" s="25"/>
      <c r="QFD42" s="25"/>
      <c r="QFE42" s="25"/>
      <c r="QFF42" s="25"/>
      <c r="QFG42" s="25"/>
      <c r="QFH42" s="25"/>
      <c r="QFI42" s="25"/>
      <c r="QFJ42" s="25"/>
      <c r="QFK42" s="25"/>
      <c r="QFL42" s="25"/>
      <c r="QFM42" s="25"/>
      <c r="QFN42" s="25"/>
      <c r="QFO42" s="25"/>
      <c r="QFP42" s="25"/>
      <c r="QFQ42" s="25"/>
      <c r="QFR42" s="25"/>
      <c r="QFS42" s="25"/>
      <c r="QFT42" s="25"/>
      <c r="QFU42" s="25"/>
      <c r="QFV42" s="25"/>
      <c r="QFW42" s="25"/>
      <c r="QFX42" s="25"/>
      <c r="QFY42" s="25"/>
      <c r="QFZ42" s="25"/>
      <c r="QGA42" s="25"/>
      <c r="QGB42" s="25"/>
      <c r="QGC42" s="25"/>
      <c r="QGD42" s="25"/>
      <c r="QGE42" s="25"/>
      <c r="QGF42" s="25"/>
      <c r="QGG42" s="25"/>
      <c r="QGH42" s="25"/>
      <c r="QGI42" s="25"/>
      <c r="QGJ42" s="25"/>
      <c r="QGK42" s="25"/>
      <c r="QGL42" s="25"/>
      <c r="QGM42" s="25"/>
      <c r="QGN42" s="25"/>
      <c r="QGO42" s="25"/>
      <c r="QGP42" s="25"/>
      <c r="QGQ42" s="25"/>
      <c r="QGR42" s="25"/>
      <c r="QGS42" s="25"/>
      <c r="QGT42" s="25"/>
      <c r="QGU42" s="25"/>
      <c r="QGV42" s="25"/>
      <c r="QGW42" s="25"/>
      <c r="QGX42" s="25"/>
      <c r="QGY42" s="25"/>
      <c r="QGZ42" s="25"/>
      <c r="QHA42" s="25"/>
      <c r="QHB42" s="25"/>
      <c r="QHC42" s="25"/>
      <c r="QHD42" s="25"/>
      <c r="QHE42" s="25"/>
      <c r="QHF42" s="25"/>
      <c r="QHG42" s="25"/>
      <c r="QHH42" s="25"/>
      <c r="QHI42" s="25"/>
      <c r="QHJ42" s="25"/>
      <c r="QHK42" s="25"/>
      <c r="QHL42" s="25"/>
      <c r="QHM42" s="25"/>
      <c r="QHN42" s="25"/>
      <c r="QHO42" s="25"/>
      <c r="QHP42" s="25"/>
      <c r="QHQ42" s="25"/>
      <c r="QHR42" s="25"/>
      <c r="QHS42" s="25"/>
      <c r="QHT42" s="25"/>
      <c r="QHU42" s="25"/>
      <c r="QHV42" s="25"/>
      <c r="QHW42" s="25"/>
      <c r="QHX42" s="25"/>
      <c r="QHY42" s="25"/>
      <c r="QHZ42" s="25"/>
      <c r="QIA42" s="25"/>
      <c r="QIB42" s="25"/>
      <c r="QIC42" s="25"/>
      <c r="QID42" s="25"/>
      <c r="QIE42" s="25"/>
      <c r="QIF42" s="25"/>
      <c r="QIG42" s="25"/>
      <c r="QIH42" s="25"/>
      <c r="QII42" s="25"/>
      <c r="QIJ42" s="25"/>
      <c r="QIK42" s="25"/>
      <c r="QIL42" s="25"/>
      <c r="QIM42" s="25"/>
      <c r="QIN42" s="25"/>
      <c r="QIO42" s="25"/>
      <c r="QIP42" s="25"/>
      <c r="QIQ42" s="25"/>
      <c r="QIR42" s="25"/>
      <c r="QIS42" s="25"/>
      <c r="QIT42" s="25"/>
      <c r="QIU42" s="25"/>
      <c r="QIV42" s="25"/>
      <c r="QIW42" s="25"/>
      <c r="QIX42" s="25"/>
      <c r="QIY42" s="25"/>
      <c r="QIZ42" s="25"/>
      <c r="QJA42" s="25"/>
      <c r="QJB42" s="25"/>
      <c r="QJC42" s="25"/>
      <c r="QJD42" s="25"/>
      <c r="QJE42" s="25"/>
      <c r="QJF42" s="25"/>
      <c r="QJG42" s="25"/>
      <c r="QJH42" s="25"/>
      <c r="QJI42" s="25"/>
      <c r="QJJ42" s="25"/>
      <c r="QJK42" s="25"/>
      <c r="QJL42" s="25"/>
      <c r="QJM42" s="25"/>
      <c r="QJN42" s="25"/>
      <c r="QJO42" s="25"/>
      <c r="QJP42" s="25"/>
      <c r="QJQ42" s="25"/>
      <c r="QJR42" s="25"/>
      <c r="QJS42" s="25"/>
      <c r="QJT42" s="25"/>
      <c r="QJU42" s="25"/>
      <c r="QJV42" s="25"/>
      <c r="QJW42" s="25"/>
      <c r="QJX42" s="25"/>
      <c r="QJY42" s="25"/>
      <c r="QJZ42" s="25"/>
      <c r="QKA42" s="25"/>
      <c r="QKB42" s="25"/>
      <c r="QKC42" s="25"/>
      <c r="QKD42" s="25"/>
      <c r="QKE42" s="25"/>
      <c r="QKF42" s="25"/>
      <c r="QKG42" s="25"/>
      <c r="QKH42" s="25"/>
      <c r="QKI42" s="25"/>
      <c r="QKJ42" s="25"/>
      <c r="QKK42" s="25"/>
      <c r="QKL42" s="25"/>
      <c r="QKM42" s="25"/>
      <c r="QKN42" s="25"/>
      <c r="QKO42" s="25"/>
      <c r="QKP42" s="25"/>
      <c r="QKQ42" s="25"/>
      <c r="QKR42" s="25"/>
      <c r="QKS42" s="25"/>
      <c r="QKT42" s="25"/>
      <c r="QKU42" s="25"/>
      <c r="QKV42" s="25"/>
      <c r="QKW42" s="25"/>
      <c r="QKX42" s="25"/>
      <c r="QKY42" s="25"/>
      <c r="QKZ42" s="25"/>
      <c r="QLA42" s="25"/>
      <c r="QLB42" s="25"/>
      <c r="QLC42" s="25"/>
      <c r="QLD42" s="25"/>
      <c r="QLE42" s="25"/>
      <c r="QLF42" s="25"/>
      <c r="QLG42" s="25"/>
      <c r="QLH42" s="25"/>
      <c r="QLI42" s="25"/>
      <c r="QLJ42" s="25"/>
      <c r="QLK42" s="25"/>
      <c r="QLL42" s="25"/>
      <c r="QLM42" s="25"/>
      <c r="QLN42" s="25"/>
      <c r="QLO42" s="25"/>
      <c r="QLP42" s="25"/>
      <c r="QLQ42" s="25"/>
      <c r="QLR42" s="25"/>
      <c r="QLS42" s="25"/>
      <c r="QLT42" s="25"/>
      <c r="QLU42" s="25"/>
      <c r="QLV42" s="25"/>
      <c r="QLW42" s="25"/>
      <c r="QLX42" s="25"/>
      <c r="QLY42" s="25"/>
      <c r="QLZ42" s="25"/>
      <c r="QMA42" s="25"/>
      <c r="QMB42" s="25"/>
      <c r="QMC42" s="25"/>
      <c r="QMD42" s="25"/>
      <c r="QME42" s="25"/>
      <c r="QMF42" s="25"/>
      <c r="QMG42" s="25"/>
      <c r="QMH42" s="25"/>
      <c r="QMI42" s="25"/>
      <c r="QMJ42" s="25"/>
      <c r="QMK42" s="25"/>
      <c r="QML42" s="25"/>
      <c r="QMM42" s="25"/>
      <c r="QMN42" s="25"/>
      <c r="QMO42" s="25"/>
      <c r="QMP42" s="25"/>
      <c r="QMQ42" s="25"/>
      <c r="QMR42" s="25"/>
      <c r="QMS42" s="25"/>
      <c r="QMT42" s="25"/>
      <c r="QMU42" s="25"/>
      <c r="QMV42" s="25"/>
      <c r="QMW42" s="25"/>
      <c r="QMX42" s="25"/>
      <c r="QMY42" s="25"/>
      <c r="QMZ42" s="25"/>
      <c r="QNA42" s="25"/>
      <c r="QNB42" s="25"/>
      <c r="QNC42" s="25"/>
      <c r="QND42" s="25"/>
      <c r="QNE42" s="25"/>
      <c r="QNF42" s="25"/>
      <c r="QNG42" s="25"/>
      <c r="QNH42" s="25"/>
      <c r="QNI42" s="25"/>
      <c r="QNJ42" s="25"/>
      <c r="QNK42" s="25"/>
      <c r="QNL42" s="25"/>
      <c r="QNM42" s="25"/>
      <c r="QNN42" s="25"/>
      <c r="QNO42" s="25"/>
      <c r="QNP42" s="25"/>
      <c r="QNQ42" s="25"/>
      <c r="QNR42" s="25"/>
      <c r="QNS42" s="25"/>
      <c r="QNT42" s="25"/>
      <c r="QNU42" s="25"/>
      <c r="QNV42" s="25"/>
      <c r="QNW42" s="25"/>
      <c r="QNX42" s="25"/>
      <c r="QNY42" s="25"/>
      <c r="QNZ42" s="25"/>
      <c r="QOA42" s="25"/>
      <c r="QOB42" s="25"/>
      <c r="QOC42" s="25"/>
      <c r="QOD42" s="25"/>
      <c r="QOE42" s="25"/>
      <c r="QOF42" s="25"/>
      <c r="QOG42" s="25"/>
      <c r="QOH42" s="25"/>
      <c r="QOI42" s="25"/>
      <c r="QOJ42" s="25"/>
      <c r="QOK42" s="25"/>
      <c r="QOL42" s="25"/>
      <c r="QOM42" s="25"/>
      <c r="QON42" s="25"/>
      <c r="QOO42" s="25"/>
      <c r="QOP42" s="25"/>
      <c r="QOQ42" s="25"/>
      <c r="QOR42" s="25"/>
      <c r="QOS42" s="25"/>
      <c r="QOT42" s="25"/>
      <c r="QOU42" s="25"/>
      <c r="QOV42" s="25"/>
      <c r="QOW42" s="25"/>
      <c r="QOX42" s="25"/>
      <c r="QOY42" s="25"/>
      <c r="QOZ42" s="25"/>
      <c r="QPA42" s="25"/>
      <c r="QPB42" s="25"/>
      <c r="QPC42" s="25"/>
      <c r="QPD42" s="25"/>
      <c r="QPE42" s="25"/>
      <c r="QPF42" s="25"/>
      <c r="QPG42" s="25"/>
      <c r="QPH42" s="25"/>
      <c r="QPI42" s="25"/>
      <c r="QPJ42" s="25"/>
      <c r="QPK42" s="25"/>
      <c r="QPL42" s="25"/>
      <c r="QPM42" s="25"/>
      <c r="QPN42" s="25"/>
      <c r="QPO42" s="25"/>
      <c r="QPP42" s="25"/>
      <c r="QPQ42" s="25"/>
      <c r="QPR42" s="25"/>
      <c r="QPS42" s="25"/>
      <c r="QPT42" s="25"/>
      <c r="QPU42" s="25"/>
      <c r="QPV42" s="25"/>
      <c r="QPW42" s="25"/>
      <c r="QPX42" s="25"/>
      <c r="QPY42" s="25"/>
      <c r="QPZ42" s="25"/>
      <c r="QQA42" s="25"/>
      <c r="QQB42" s="25"/>
      <c r="QQC42" s="25"/>
      <c r="QQD42" s="25"/>
      <c r="QQE42" s="25"/>
      <c r="QQF42" s="25"/>
      <c r="QQG42" s="25"/>
      <c r="QQH42" s="25"/>
      <c r="QQI42" s="25"/>
      <c r="QQJ42" s="25"/>
      <c r="QQK42" s="25"/>
      <c r="QQL42" s="25"/>
      <c r="QQM42" s="25"/>
      <c r="QQN42" s="25"/>
      <c r="QQO42" s="25"/>
      <c r="QQP42" s="25"/>
      <c r="QQQ42" s="25"/>
      <c r="QQR42" s="25"/>
      <c r="QQS42" s="25"/>
      <c r="QQT42" s="25"/>
      <c r="QQU42" s="25"/>
      <c r="QQV42" s="25"/>
      <c r="QQW42" s="25"/>
      <c r="QQX42" s="25"/>
      <c r="QQY42" s="25"/>
      <c r="QQZ42" s="25"/>
      <c r="QRA42" s="25"/>
      <c r="QRB42" s="25"/>
      <c r="QRC42" s="25"/>
      <c r="QRD42" s="25"/>
      <c r="QRE42" s="25"/>
      <c r="QRF42" s="25"/>
      <c r="QRG42" s="25"/>
      <c r="QRH42" s="25"/>
      <c r="QRI42" s="25"/>
      <c r="QRJ42" s="25"/>
      <c r="QRK42" s="25"/>
      <c r="QRL42" s="25"/>
      <c r="QRM42" s="25"/>
      <c r="QRN42" s="25"/>
      <c r="QRO42" s="25"/>
      <c r="QRP42" s="25"/>
      <c r="QRQ42" s="25"/>
      <c r="QRR42" s="25"/>
      <c r="QRS42" s="25"/>
      <c r="QRT42" s="25"/>
      <c r="QRU42" s="25"/>
      <c r="QRV42" s="25"/>
      <c r="QRW42" s="25"/>
      <c r="QRX42" s="25"/>
      <c r="QRY42" s="25"/>
      <c r="QRZ42" s="25"/>
      <c r="QSA42" s="25"/>
      <c r="QSB42" s="25"/>
      <c r="QSC42" s="25"/>
      <c r="QSD42" s="25"/>
      <c r="QSE42" s="25"/>
      <c r="QSF42" s="25"/>
      <c r="QSG42" s="25"/>
      <c r="QSH42" s="25"/>
      <c r="QSI42" s="25"/>
      <c r="QSJ42" s="25"/>
      <c r="QSK42" s="25"/>
      <c r="QSL42" s="25"/>
      <c r="QSM42" s="25"/>
      <c r="QSN42" s="25"/>
      <c r="QSO42" s="25"/>
      <c r="QSP42" s="25"/>
      <c r="QSQ42" s="25"/>
      <c r="QSR42" s="25"/>
      <c r="QSS42" s="25"/>
      <c r="QST42" s="25"/>
      <c r="QSU42" s="25"/>
      <c r="QSV42" s="25"/>
      <c r="QSW42" s="25"/>
      <c r="QSX42" s="25"/>
      <c r="QSY42" s="25"/>
      <c r="QSZ42" s="25"/>
      <c r="QTA42" s="25"/>
      <c r="QTB42" s="25"/>
      <c r="QTC42" s="25"/>
      <c r="QTD42" s="25"/>
      <c r="QTE42" s="25"/>
      <c r="QTF42" s="25"/>
      <c r="QTG42" s="25"/>
      <c r="QTH42" s="25"/>
      <c r="QTI42" s="25"/>
      <c r="QTJ42" s="25"/>
      <c r="QTK42" s="25"/>
      <c r="QTL42" s="25"/>
      <c r="QTM42" s="25"/>
      <c r="QTN42" s="25"/>
      <c r="QTO42" s="25"/>
      <c r="QTP42" s="25"/>
      <c r="QTQ42" s="25"/>
      <c r="QTR42" s="25"/>
      <c r="QTS42" s="25"/>
      <c r="QTT42" s="25"/>
      <c r="QTU42" s="25"/>
      <c r="QTV42" s="25"/>
      <c r="QTW42" s="25"/>
      <c r="QTX42" s="25"/>
      <c r="QTY42" s="25"/>
      <c r="QTZ42" s="25"/>
      <c r="QUA42" s="25"/>
      <c r="QUB42" s="25"/>
      <c r="QUC42" s="25"/>
      <c r="QUD42" s="25"/>
      <c r="QUE42" s="25"/>
      <c r="QUF42" s="25"/>
      <c r="QUG42" s="25"/>
      <c r="QUH42" s="25"/>
      <c r="QUI42" s="25"/>
      <c r="QUJ42" s="25"/>
      <c r="QUK42" s="25"/>
      <c r="QUL42" s="25"/>
      <c r="QUM42" s="25"/>
      <c r="QUN42" s="25"/>
      <c r="QUO42" s="25"/>
      <c r="QUP42" s="25"/>
      <c r="QUQ42" s="25"/>
      <c r="QUR42" s="25"/>
      <c r="QUS42" s="25"/>
      <c r="QUT42" s="25"/>
      <c r="QUU42" s="25"/>
      <c r="QUV42" s="25"/>
      <c r="QUW42" s="25"/>
      <c r="QUX42" s="25"/>
      <c r="QUY42" s="25"/>
      <c r="QUZ42" s="25"/>
      <c r="QVA42" s="25"/>
      <c r="QVB42" s="25"/>
      <c r="QVC42" s="25"/>
      <c r="QVD42" s="25"/>
      <c r="QVE42" s="25"/>
      <c r="QVF42" s="25"/>
      <c r="QVG42" s="25"/>
      <c r="QVH42" s="25"/>
      <c r="QVI42" s="25"/>
      <c r="QVJ42" s="25"/>
      <c r="QVK42" s="25"/>
      <c r="QVL42" s="25"/>
      <c r="QVM42" s="25"/>
      <c r="QVN42" s="25"/>
      <c r="QVO42" s="25"/>
      <c r="QVP42" s="25"/>
      <c r="QVQ42" s="25"/>
      <c r="QVR42" s="25"/>
      <c r="QVS42" s="25"/>
      <c r="QVT42" s="25"/>
      <c r="QVU42" s="25"/>
      <c r="QVV42" s="25"/>
      <c r="QVW42" s="25"/>
      <c r="QVX42" s="25"/>
      <c r="QVY42" s="25"/>
      <c r="QVZ42" s="25"/>
      <c r="QWA42" s="25"/>
      <c r="QWB42" s="25"/>
      <c r="QWC42" s="25"/>
      <c r="QWD42" s="25"/>
      <c r="QWE42" s="25"/>
      <c r="QWF42" s="25"/>
      <c r="QWG42" s="25"/>
      <c r="QWH42" s="25"/>
      <c r="QWI42" s="25"/>
      <c r="QWJ42" s="25"/>
      <c r="QWK42" s="25"/>
      <c r="QWL42" s="25"/>
      <c r="QWM42" s="25"/>
      <c r="QWN42" s="25"/>
      <c r="QWO42" s="25"/>
      <c r="QWP42" s="25"/>
      <c r="QWQ42" s="25"/>
      <c r="QWR42" s="25"/>
      <c r="QWS42" s="25"/>
      <c r="QWT42" s="25"/>
      <c r="QWU42" s="25"/>
      <c r="QWV42" s="25"/>
      <c r="QWW42" s="25"/>
      <c r="QWX42" s="25"/>
      <c r="QWY42" s="25"/>
      <c r="QWZ42" s="25"/>
      <c r="QXA42" s="25"/>
      <c r="QXB42" s="25"/>
      <c r="QXC42" s="25"/>
      <c r="QXD42" s="25"/>
      <c r="QXE42" s="25"/>
      <c r="QXF42" s="25"/>
      <c r="QXG42" s="25"/>
      <c r="QXH42" s="25"/>
      <c r="QXI42" s="25"/>
      <c r="QXJ42" s="25"/>
      <c r="QXK42" s="25"/>
      <c r="QXL42" s="25"/>
      <c r="QXM42" s="25"/>
      <c r="QXN42" s="25"/>
      <c r="QXO42" s="25"/>
      <c r="QXP42" s="25"/>
      <c r="QXQ42" s="25"/>
      <c r="QXR42" s="25"/>
      <c r="QXS42" s="25"/>
      <c r="QXT42" s="25"/>
      <c r="QXU42" s="25"/>
      <c r="QXV42" s="25"/>
      <c r="QXW42" s="25"/>
      <c r="QXX42" s="25"/>
      <c r="QXY42" s="25"/>
      <c r="QXZ42" s="25"/>
      <c r="QYA42" s="25"/>
      <c r="QYB42" s="25"/>
      <c r="QYC42" s="25"/>
      <c r="QYD42" s="25"/>
      <c r="QYE42" s="25"/>
      <c r="QYF42" s="25"/>
      <c r="QYG42" s="25"/>
      <c r="QYH42" s="25"/>
      <c r="QYI42" s="25"/>
      <c r="QYJ42" s="25"/>
      <c r="QYK42" s="25"/>
      <c r="QYL42" s="25"/>
      <c r="QYM42" s="25"/>
      <c r="QYN42" s="25"/>
      <c r="QYO42" s="25"/>
      <c r="QYP42" s="25"/>
      <c r="QYQ42" s="25"/>
      <c r="QYR42" s="25"/>
      <c r="QYS42" s="25"/>
      <c r="QYT42" s="25"/>
      <c r="QYU42" s="25"/>
      <c r="QYV42" s="25"/>
      <c r="QYW42" s="25"/>
      <c r="QYX42" s="25"/>
      <c r="QYY42" s="25"/>
      <c r="QYZ42" s="25"/>
      <c r="QZA42" s="25"/>
      <c r="QZB42" s="25"/>
      <c r="QZC42" s="25"/>
      <c r="QZD42" s="25"/>
      <c r="QZE42" s="25"/>
      <c r="QZF42" s="25"/>
      <c r="QZG42" s="25"/>
      <c r="QZH42" s="25"/>
      <c r="QZI42" s="25"/>
      <c r="QZJ42" s="25"/>
      <c r="QZK42" s="25"/>
      <c r="QZL42" s="25"/>
      <c r="QZM42" s="25"/>
      <c r="QZN42" s="25"/>
      <c r="QZO42" s="25"/>
      <c r="QZP42" s="25"/>
      <c r="QZQ42" s="25"/>
      <c r="QZR42" s="25"/>
      <c r="QZS42" s="25"/>
      <c r="QZT42" s="25"/>
      <c r="QZU42" s="25"/>
      <c r="QZV42" s="25"/>
      <c r="QZW42" s="25"/>
      <c r="QZX42" s="25"/>
      <c r="QZY42" s="25"/>
      <c r="QZZ42" s="25"/>
      <c r="RAA42" s="25"/>
      <c r="RAB42" s="25"/>
      <c r="RAC42" s="25"/>
      <c r="RAD42" s="25"/>
      <c r="RAE42" s="25"/>
      <c r="RAF42" s="25"/>
      <c r="RAG42" s="25"/>
      <c r="RAH42" s="25"/>
      <c r="RAI42" s="25"/>
      <c r="RAJ42" s="25"/>
      <c r="RAK42" s="25"/>
      <c r="RAL42" s="25"/>
      <c r="RAM42" s="25"/>
      <c r="RAN42" s="25"/>
      <c r="RAO42" s="25"/>
      <c r="RAP42" s="25"/>
      <c r="RAQ42" s="25"/>
      <c r="RAR42" s="25"/>
      <c r="RAS42" s="25"/>
      <c r="RAT42" s="25"/>
      <c r="RAU42" s="25"/>
      <c r="RAV42" s="25"/>
      <c r="RAW42" s="25"/>
      <c r="RAX42" s="25"/>
      <c r="RAY42" s="25"/>
      <c r="RAZ42" s="25"/>
      <c r="RBA42" s="25"/>
      <c r="RBB42" s="25"/>
      <c r="RBC42" s="25"/>
      <c r="RBD42" s="25"/>
      <c r="RBE42" s="25"/>
      <c r="RBF42" s="25"/>
      <c r="RBG42" s="25"/>
      <c r="RBH42" s="25"/>
      <c r="RBI42" s="25"/>
      <c r="RBJ42" s="25"/>
      <c r="RBK42" s="25"/>
      <c r="RBL42" s="25"/>
      <c r="RBM42" s="25"/>
      <c r="RBN42" s="25"/>
      <c r="RBO42" s="25"/>
      <c r="RBP42" s="25"/>
      <c r="RBQ42" s="25"/>
      <c r="RBR42" s="25"/>
      <c r="RBS42" s="25"/>
      <c r="RBT42" s="25"/>
      <c r="RBU42" s="25"/>
      <c r="RBV42" s="25"/>
      <c r="RBW42" s="25"/>
      <c r="RBX42" s="25"/>
      <c r="RBY42" s="25"/>
      <c r="RBZ42" s="25"/>
      <c r="RCA42" s="25"/>
      <c r="RCB42" s="25"/>
      <c r="RCC42" s="25"/>
      <c r="RCD42" s="25"/>
      <c r="RCE42" s="25"/>
      <c r="RCF42" s="25"/>
      <c r="RCG42" s="25"/>
      <c r="RCH42" s="25"/>
      <c r="RCI42" s="25"/>
      <c r="RCJ42" s="25"/>
      <c r="RCK42" s="25"/>
      <c r="RCL42" s="25"/>
      <c r="RCM42" s="25"/>
      <c r="RCN42" s="25"/>
      <c r="RCO42" s="25"/>
      <c r="RCP42" s="25"/>
      <c r="RCQ42" s="25"/>
      <c r="RCR42" s="25"/>
      <c r="RCS42" s="25"/>
      <c r="RCT42" s="25"/>
      <c r="RCU42" s="25"/>
      <c r="RCV42" s="25"/>
      <c r="RCW42" s="25"/>
      <c r="RCX42" s="25"/>
      <c r="RCY42" s="25"/>
      <c r="RCZ42" s="25"/>
      <c r="RDA42" s="25"/>
      <c r="RDB42" s="25"/>
      <c r="RDC42" s="25"/>
      <c r="RDD42" s="25"/>
      <c r="RDE42" s="25"/>
      <c r="RDF42" s="25"/>
      <c r="RDG42" s="25"/>
      <c r="RDH42" s="25"/>
      <c r="RDI42" s="25"/>
      <c r="RDJ42" s="25"/>
      <c r="RDK42" s="25"/>
      <c r="RDL42" s="25"/>
      <c r="RDM42" s="25"/>
      <c r="RDN42" s="25"/>
      <c r="RDO42" s="25"/>
      <c r="RDP42" s="25"/>
      <c r="RDQ42" s="25"/>
      <c r="RDR42" s="25"/>
      <c r="RDS42" s="25"/>
      <c r="RDT42" s="25"/>
      <c r="RDU42" s="25"/>
      <c r="RDV42" s="25"/>
      <c r="RDW42" s="25"/>
      <c r="RDX42" s="25"/>
      <c r="RDY42" s="25"/>
      <c r="RDZ42" s="25"/>
      <c r="REA42" s="25"/>
      <c r="REB42" s="25"/>
      <c r="REC42" s="25"/>
      <c r="RED42" s="25"/>
      <c r="REE42" s="25"/>
      <c r="REF42" s="25"/>
      <c r="REG42" s="25"/>
      <c r="REH42" s="25"/>
      <c r="REI42" s="25"/>
      <c r="REJ42" s="25"/>
      <c r="REK42" s="25"/>
      <c r="REL42" s="25"/>
      <c r="REM42" s="25"/>
      <c r="REN42" s="25"/>
      <c r="REO42" s="25"/>
      <c r="REP42" s="25"/>
      <c r="REQ42" s="25"/>
      <c r="RER42" s="25"/>
      <c r="RES42" s="25"/>
      <c r="RET42" s="25"/>
      <c r="REU42" s="25"/>
      <c r="REV42" s="25"/>
      <c r="REW42" s="25"/>
      <c r="REX42" s="25"/>
      <c r="REY42" s="25"/>
      <c r="REZ42" s="25"/>
      <c r="RFA42" s="25"/>
      <c r="RFB42" s="25"/>
      <c r="RFC42" s="25"/>
      <c r="RFD42" s="25"/>
      <c r="RFE42" s="25"/>
      <c r="RFF42" s="25"/>
      <c r="RFG42" s="25"/>
      <c r="RFH42" s="25"/>
      <c r="RFI42" s="25"/>
      <c r="RFJ42" s="25"/>
      <c r="RFK42" s="25"/>
      <c r="RFL42" s="25"/>
      <c r="RFM42" s="25"/>
      <c r="RFN42" s="25"/>
      <c r="RFO42" s="25"/>
      <c r="RFP42" s="25"/>
      <c r="RFQ42" s="25"/>
      <c r="RFR42" s="25"/>
      <c r="RFS42" s="25"/>
      <c r="RFT42" s="25"/>
      <c r="RFU42" s="25"/>
      <c r="RFV42" s="25"/>
      <c r="RFW42" s="25"/>
      <c r="RFX42" s="25"/>
      <c r="RFY42" s="25"/>
      <c r="RFZ42" s="25"/>
      <c r="RGA42" s="25"/>
      <c r="RGB42" s="25"/>
      <c r="RGC42" s="25"/>
      <c r="RGD42" s="25"/>
      <c r="RGE42" s="25"/>
      <c r="RGF42" s="25"/>
      <c r="RGG42" s="25"/>
      <c r="RGH42" s="25"/>
      <c r="RGI42" s="25"/>
      <c r="RGJ42" s="25"/>
      <c r="RGK42" s="25"/>
      <c r="RGL42" s="25"/>
      <c r="RGM42" s="25"/>
      <c r="RGN42" s="25"/>
      <c r="RGO42" s="25"/>
      <c r="RGP42" s="25"/>
      <c r="RGQ42" s="25"/>
      <c r="RGR42" s="25"/>
      <c r="RGS42" s="25"/>
      <c r="RGT42" s="25"/>
      <c r="RGU42" s="25"/>
      <c r="RGV42" s="25"/>
      <c r="RGW42" s="25"/>
      <c r="RGX42" s="25"/>
      <c r="RGY42" s="25"/>
      <c r="RGZ42" s="25"/>
      <c r="RHA42" s="25"/>
      <c r="RHB42" s="25"/>
      <c r="RHC42" s="25"/>
      <c r="RHD42" s="25"/>
      <c r="RHE42" s="25"/>
      <c r="RHF42" s="25"/>
      <c r="RHG42" s="25"/>
      <c r="RHH42" s="25"/>
      <c r="RHI42" s="25"/>
      <c r="RHJ42" s="25"/>
      <c r="RHK42" s="25"/>
      <c r="RHL42" s="25"/>
      <c r="RHM42" s="25"/>
      <c r="RHN42" s="25"/>
      <c r="RHO42" s="25"/>
      <c r="RHP42" s="25"/>
      <c r="RHQ42" s="25"/>
      <c r="RHR42" s="25"/>
      <c r="RHS42" s="25"/>
      <c r="RHT42" s="25"/>
      <c r="RHU42" s="25"/>
      <c r="RHV42" s="25"/>
      <c r="RHW42" s="25"/>
      <c r="RHX42" s="25"/>
      <c r="RHY42" s="25"/>
      <c r="RHZ42" s="25"/>
      <c r="RIA42" s="25"/>
      <c r="RIB42" s="25"/>
      <c r="RIC42" s="25"/>
      <c r="RID42" s="25"/>
      <c r="RIE42" s="25"/>
      <c r="RIF42" s="25"/>
      <c r="RIG42" s="25"/>
      <c r="RIH42" s="25"/>
      <c r="RII42" s="25"/>
      <c r="RIJ42" s="25"/>
      <c r="RIK42" s="25"/>
      <c r="RIL42" s="25"/>
      <c r="RIM42" s="25"/>
      <c r="RIN42" s="25"/>
      <c r="RIO42" s="25"/>
      <c r="RIP42" s="25"/>
      <c r="RIQ42" s="25"/>
      <c r="RIR42" s="25"/>
      <c r="RIS42" s="25"/>
      <c r="RIT42" s="25"/>
      <c r="RIU42" s="25"/>
      <c r="RIV42" s="25"/>
      <c r="RIW42" s="25"/>
      <c r="RIX42" s="25"/>
      <c r="RIY42" s="25"/>
      <c r="RIZ42" s="25"/>
      <c r="RJA42" s="25"/>
      <c r="RJB42" s="25"/>
      <c r="RJC42" s="25"/>
      <c r="RJD42" s="25"/>
      <c r="RJE42" s="25"/>
      <c r="RJF42" s="25"/>
      <c r="RJG42" s="25"/>
      <c r="RJH42" s="25"/>
      <c r="RJI42" s="25"/>
      <c r="RJJ42" s="25"/>
      <c r="RJK42" s="25"/>
      <c r="RJL42" s="25"/>
      <c r="RJM42" s="25"/>
      <c r="RJN42" s="25"/>
      <c r="RJO42" s="25"/>
      <c r="RJP42" s="25"/>
      <c r="RJQ42" s="25"/>
      <c r="RJR42" s="25"/>
      <c r="RJS42" s="25"/>
      <c r="RJT42" s="25"/>
      <c r="RJU42" s="25"/>
      <c r="RJV42" s="25"/>
      <c r="RJW42" s="25"/>
      <c r="RJX42" s="25"/>
      <c r="RJY42" s="25"/>
      <c r="RJZ42" s="25"/>
      <c r="RKA42" s="25"/>
      <c r="RKB42" s="25"/>
      <c r="RKC42" s="25"/>
      <c r="RKD42" s="25"/>
      <c r="RKE42" s="25"/>
      <c r="RKF42" s="25"/>
      <c r="RKG42" s="25"/>
      <c r="RKH42" s="25"/>
      <c r="RKI42" s="25"/>
      <c r="RKJ42" s="25"/>
      <c r="RKK42" s="25"/>
      <c r="RKL42" s="25"/>
      <c r="RKM42" s="25"/>
      <c r="RKN42" s="25"/>
      <c r="RKO42" s="25"/>
      <c r="RKP42" s="25"/>
      <c r="RKQ42" s="25"/>
      <c r="RKR42" s="25"/>
      <c r="RKS42" s="25"/>
      <c r="RKT42" s="25"/>
      <c r="RKU42" s="25"/>
      <c r="RKV42" s="25"/>
      <c r="RKW42" s="25"/>
      <c r="RKX42" s="25"/>
      <c r="RKY42" s="25"/>
      <c r="RKZ42" s="25"/>
      <c r="RLA42" s="25"/>
      <c r="RLB42" s="25"/>
      <c r="RLC42" s="25"/>
      <c r="RLD42" s="25"/>
      <c r="RLE42" s="25"/>
      <c r="RLF42" s="25"/>
      <c r="RLG42" s="25"/>
      <c r="RLH42" s="25"/>
      <c r="RLI42" s="25"/>
      <c r="RLJ42" s="25"/>
      <c r="RLK42" s="25"/>
      <c r="RLL42" s="25"/>
      <c r="RLM42" s="25"/>
      <c r="RLN42" s="25"/>
      <c r="RLO42" s="25"/>
      <c r="RLP42" s="25"/>
      <c r="RLQ42" s="25"/>
      <c r="RLR42" s="25"/>
      <c r="RLS42" s="25"/>
      <c r="RLT42" s="25"/>
      <c r="RLU42" s="25"/>
      <c r="RLV42" s="25"/>
      <c r="RLW42" s="25"/>
      <c r="RLX42" s="25"/>
      <c r="RLY42" s="25"/>
      <c r="RLZ42" s="25"/>
      <c r="RMA42" s="25"/>
      <c r="RMB42" s="25"/>
      <c r="RMC42" s="25"/>
      <c r="RMD42" s="25"/>
      <c r="RME42" s="25"/>
      <c r="RMF42" s="25"/>
      <c r="RMG42" s="25"/>
      <c r="RMH42" s="25"/>
      <c r="RMI42" s="25"/>
      <c r="RMJ42" s="25"/>
      <c r="RMK42" s="25"/>
      <c r="RML42" s="25"/>
      <c r="RMM42" s="25"/>
      <c r="RMN42" s="25"/>
      <c r="RMO42" s="25"/>
      <c r="RMP42" s="25"/>
      <c r="RMQ42" s="25"/>
      <c r="RMR42" s="25"/>
      <c r="RMS42" s="25"/>
      <c r="RMT42" s="25"/>
      <c r="RMU42" s="25"/>
      <c r="RMV42" s="25"/>
      <c r="RMW42" s="25"/>
      <c r="RMX42" s="25"/>
      <c r="RMY42" s="25"/>
      <c r="RMZ42" s="25"/>
      <c r="RNA42" s="25"/>
      <c r="RNB42" s="25"/>
      <c r="RNC42" s="25"/>
      <c r="RND42" s="25"/>
      <c r="RNE42" s="25"/>
      <c r="RNF42" s="25"/>
      <c r="RNG42" s="25"/>
      <c r="RNH42" s="25"/>
      <c r="RNI42" s="25"/>
      <c r="RNJ42" s="25"/>
      <c r="RNK42" s="25"/>
      <c r="RNL42" s="25"/>
      <c r="RNM42" s="25"/>
      <c r="RNN42" s="25"/>
      <c r="RNO42" s="25"/>
      <c r="RNP42" s="25"/>
      <c r="RNQ42" s="25"/>
      <c r="RNR42" s="25"/>
      <c r="RNS42" s="25"/>
      <c r="RNT42" s="25"/>
      <c r="RNU42" s="25"/>
      <c r="RNV42" s="25"/>
      <c r="RNW42" s="25"/>
      <c r="RNX42" s="25"/>
      <c r="RNY42" s="25"/>
      <c r="RNZ42" s="25"/>
      <c r="ROA42" s="25"/>
      <c r="ROB42" s="25"/>
      <c r="ROC42" s="25"/>
      <c r="ROD42" s="25"/>
      <c r="ROE42" s="25"/>
      <c r="ROF42" s="25"/>
      <c r="ROG42" s="25"/>
      <c r="ROH42" s="25"/>
      <c r="ROI42" s="25"/>
      <c r="ROJ42" s="25"/>
      <c r="ROK42" s="25"/>
      <c r="ROL42" s="25"/>
      <c r="ROM42" s="25"/>
      <c r="RON42" s="25"/>
      <c r="ROO42" s="25"/>
      <c r="ROP42" s="25"/>
      <c r="ROQ42" s="25"/>
      <c r="ROR42" s="25"/>
      <c r="ROS42" s="25"/>
      <c r="ROT42" s="25"/>
      <c r="ROU42" s="25"/>
      <c r="ROV42" s="25"/>
      <c r="ROW42" s="25"/>
      <c r="ROX42" s="25"/>
      <c r="ROY42" s="25"/>
      <c r="ROZ42" s="25"/>
      <c r="RPA42" s="25"/>
      <c r="RPB42" s="25"/>
      <c r="RPC42" s="25"/>
      <c r="RPD42" s="25"/>
      <c r="RPE42" s="25"/>
      <c r="RPF42" s="25"/>
      <c r="RPG42" s="25"/>
      <c r="RPH42" s="25"/>
      <c r="RPI42" s="25"/>
      <c r="RPJ42" s="25"/>
      <c r="RPK42" s="25"/>
      <c r="RPL42" s="25"/>
      <c r="RPM42" s="25"/>
      <c r="RPN42" s="25"/>
      <c r="RPO42" s="25"/>
      <c r="RPP42" s="25"/>
      <c r="RPQ42" s="25"/>
      <c r="RPR42" s="25"/>
      <c r="RPS42" s="25"/>
      <c r="RPT42" s="25"/>
      <c r="RPU42" s="25"/>
      <c r="RPV42" s="25"/>
      <c r="RPW42" s="25"/>
      <c r="RPX42" s="25"/>
      <c r="RPY42" s="25"/>
      <c r="RPZ42" s="25"/>
      <c r="RQA42" s="25"/>
      <c r="RQB42" s="25"/>
      <c r="RQC42" s="25"/>
      <c r="RQD42" s="25"/>
      <c r="RQE42" s="25"/>
      <c r="RQF42" s="25"/>
      <c r="RQG42" s="25"/>
      <c r="RQH42" s="25"/>
      <c r="RQI42" s="25"/>
      <c r="RQJ42" s="25"/>
      <c r="RQK42" s="25"/>
      <c r="RQL42" s="25"/>
      <c r="RQM42" s="25"/>
      <c r="RQN42" s="25"/>
      <c r="RQO42" s="25"/>
      <c r="RQP42" s="25"/>
      <c r="RQQ42" s="25"/>
      <c r="RQR42" s="25"/>
      <c r="RQS42" s="25"/>
      <c r="RQT42" s="25"/>
      <c r="RQU42" s="25"/>
      <c r="RQV42" s="25"/>
      <c r="RQW42" s="25"/>
      <c r="RQX42" s="25"/>
      <c r="RQY42" s="25"/>
      <c r="RQZ42" s="25"/>
      <c r="RRA42" s="25"/>
      <c r="RRB42" s="25"/>
      <c r="RRC42" s="25"/>
      <c r="RRD42" s="25"/>
      <c r="RRE42" s="25"/>
      <c r="RRF42" s="25"/>
      <c r="RRG42" s="25"/>
      <c r="RRH42" s="25"/>
      <c r="RRI42" s="25"/>
      <c r="RRJ42" s="25"/>
      <c r="RRK42" s="25"/>
      <c r="RRL42" s="25"/>
      <c r="RRM42" s="25"/>
      <c r="RRN42" s="25"/>
      <c r="RRO42" s="25"/>
      <c r="RRP42" s="25"/>
      <c r="RRQ42" s="25"/>
      <c r="RRR42" s="25"/>
      <c r="RRS42" s="25"/>
      <c r="RRT42" s="25"/>
      <c r="RRU42" s="25"/>
      <c r="RRV42" s="25"/>
      <c r="RRW42" s="25"/>
      <c r="RRX42" s="25"/>
      <c r="RRY42" s="25"/>
      <c r="RRZ42" s="25"/>
      <c r="RSA42" s="25"/>
      <c r="RSB42" s="25"/>
      <c r="RSC42" s="25"/>
      <c r="RSD42" s="25"/>
      <c r="RSE42" s="25"/>
      <c r="RSF42" s="25"/>
      <c r="RSG42" s="25"/>
      <c r="RSH42" s="25"/>
      <c r="RSI42" s="25"/>
      <c r="RSJ42" s="25"/>
      <c r="RSK42" s="25"/>
      <c r="RSL42" s="25"/>
      <c r="RSM42" s="25"/>
      <c r="RSN42" s="25"/>
      <c r="RSO42" s="25"/>
      <c r="RSP42" s="25"/>
      <c r="RSQ42" s="25"/>
      <c r="RSR42" s="25"/>
      <c r="RSS42" s="25"/>
      <c r="RST42" s="25"/>
      <c r="RSU42" s="25"/>
      <c r="RSV42" s="25"/>
      <c r="RSW42" s="25"/>
      <c r="RSX42" s="25"/>
      <c r="RSY42" s="25"/>
      <c r="RSZ42" s="25"/>
      <c r="RTA42" s="25"/>
      <c r="RTB42" s="25"/>
      <c r="RTC42" s="25"/>
      <c r="RTD42" s="25"/>
      <c r="RTE42" s="25"/>
      <c r="RTF42" s="25"/>
      <c r="RTG42" s="25"/>
      <c r="RTH42" s="25"/>
      <c r="RTI42" s="25"/>
      <c r="RTJ42" s="25"/>
      <c r="RTK42" s="25"/>
      <c r="RTL42" s="25"/>
      <c r="RTM42" s="25"/>
      <c r="RTN42" s="25"/>
      <c r="RTO42" s="25"/>
      <c r="RTP42" s="25"/>
      <c r="RTQ42" s="25"/>
      <c r="RTR42" s="25"/>
      <c r="RTS42" s="25"/>
      <c r="RTT42" s="25"/>
      <c r="RTU42" s="25"/>
      <c r="RTV42" s="25"/>
      <c r="RTW42" s="25"/>
      <c r="RTX42" s="25"/>
      <c r="RTY42" s="25"/>
      <c r="RTZ42" s="25"/>
      <c r="RUA42" s="25"/>
      <c r="RUB42" s="25"/>
      <c r="RUC42" s="25"/>
      <c r="RUD42" s="25"/>
      <c r="RUE42" s="25"/>
      <c r="RUF42" s="25"/>
      <c r="RUG42" s="25"/>
      <c r="RUH42" s="25"/>
      <c r="RUI42" s="25"/>
      <c r="RUJ42" s="25"/>
      <c r="RUK42" s="25"/>
      <c r="RUL42" s="25"/>
      <c r="RUM42" s="25"/>
      <c r="RUN42" s="25"/>
      <c r="RUO42" s="25"/>
      <c r="RUP42" s="25"/>
      <c r="RUQ42" s="25"/>
      <c r="RUR42" s="25"/>
      <c r="RUS42" s="25"/>
      <c r="RUT42" s="25"/>
      <c r="RUU42" s="25"/>
      <c r="RUV42" s="25"/>
      <c r="RUW42" s="25"/>
      <c r="RUX42" s="25"/>
      <c r="RUY42" s="25"/>
      <c r="RUZ42" s="25"/>
      <c r="RVA42" s="25"/>
      <c r="RVB42" s="25"/>
      <c r="RVC42" s="25"/>
      <c r="RVD42" s="25"/>
      <c r="RVE42" s="25"/>
      <c r="RVF42" s="25"/>
      <c r="RVG42" s="25"/>
      <c r="RVH42" s="25"/>
      <c r="RVI42" s="25"/>
      <c r="RVJ42" s="25"/>
      <c r="RVK42" s="25"/>
      <c r="RVL42" s="25"/>
      <c r="RVM42" s="25"/>
      <c r="RVN42" s="25"/>
      <c r="RVO42" s="25"/>
      <c r="RVP42" s="25"/>
      <c r="RVQ42" s="25"/>
      <c r="RVR42" s="25"/>
      <c r="RVS42" s="25"/>
      <c r="RVT42" s="25"/>
      <c r="RVU42" s="25"/>
      <c r="RVV42" s="25"/>
      <c r="RVW42" s="25"/>
      <c r="RVX42" s="25"/>
      <c r="RVY42" s="25"/>
      <c r="RVZ42" s="25"/>
      <c r="RWA42" s="25"/>
      <c r="RWB42" s="25"/>
      <c r="RWC42" s="25"/>
      <c r="RWD42" s="25"/>
      <c r="RWE42" s="25"/>
      <c r="RWF42" s="25"/>
      <c r="RWG42" s="25"/>
      <c r="RWH42" s="25"/>
      <c r="RWI42" s="25"/>
      <c r="RWJ42" s="25"/>
      <c r="RWK42" s="25"/>
      <c r="RWL42" s="25"/>
      <c r="RWM42" s="25"/>
      <c r="RWN42" s="25"/>
      <c r="RWO42" s="25"/>
      <c r="RWP42" s="25"/>
      <c r="RWQ42" s="25"/>
      <c r="RWR42" s="25"/>
      <c r="RWS42" s="25"/>
      <c r="RWT42" s="25"/>
      <c r="RWU42" s="25"/>
      <c r="RWV42" s="25"/>
      <c r="RWW42" s="25"/>
      <c r="RWX42" s="25"/>
      <c r="RWY42" s="25"/>
      <c r="RWZ42" s="25"/>
      <c r="RXA42" s="25"/>
      <c r="RXB42" s="25"/>
      <c r="RXC42" s="25"/>
      <c r="RXD42" s="25"/>
      <c r="RXE42" s="25"/>
      <c r="RXF42" s="25"/>
      <c r="RXG42" s="25"/>
      <c r="RXH42" s="25"/>
      <c r="RXI42" s="25"/>
      <c r="RXJ42" s="25"/>
      <c r="RXK42" s="25"/>
      <c r="RXL42" s="25"/>
      <c r="RXM42" s="25"/>
      <c r="RXN42" s="25"/>
      <c r="RXO42" s="25"/>
      <c r="RXP42" s="25"/>
      <c r="RXQ42" s="25"/>
      <c r="RXR42" s="25"/>
      <c r="RXS42" s="25"/>
      <c r="RXT42" s="25"/>
      <c r="RXU42" s="25"/>
      <c r="RXV42" s="25"/>
      <c r="RXW42" s="25"/>
      <c r="RXX42" s="25"/>
      <c r="RXY42" s="25"/>
      <c r="RXZ42" s="25"/>
      <c r="RYA42" s="25"/>
      <c r="RYB42" s="25"/>
      <c r="RYC42" s="25"/>
      <c r="RYD42" s="25"/>
      <c r="RYE42" s="25"/>
      <c r="RYF42" s="25"/>
      <c r="RYG42" s="25"/>
      <c r="RYH42" s="25"/>
      <c r="RYI42" s="25"/>
      <c r="RYJ42" s="25"/>
      <c r="RYK42" s="25"/>
      <c r="RYL42" s="25"/>
      <c r="RYM42" s="25"/>
      <c r="RYN42" s="25"/>
      <c r="RYO42" s="25"/>
      <c r="RYP42" s="25"/>
      <c r="RYQ42" s="25"/>
      <c r="RYR42" s="25"/>
      <c r="RYS42" s="25"/>
      <c r="RYT42" s="25"/>
      <c r="RYU42" s="25"/>
      <c r="RYV42" s="25"/>
      <c r="RYW42" s="25"/>
      <c r="RYX42" s="25"/>
      <c r="RYY42" s="25"/>
      <c r="RYZ42" s="25"/>
      <c r="RZA42" s="25"/>
      <c r="RZB42" s="25"/>
      <c r="RZC42" s="25"/>
      <c r="RZD42" s="25"/>
      <c r="RZE42" s="25"/>
      <c r="RZF42" s="25"/>
      <c r="RZG42" s="25"/>
      <c r="RZH42" s="25"/>
      <c r="RZI42" s="25"/>
      <c r="RZJ42" s="25"/>
      <c r="RZK42" s="25"/>
      <c r="RZL42" s="25"/>
      <c r="RZM42" s="25"/>
      <c r="RZN42" s="25"/>
      <c r="RZO42" s="25"/>
      <c r="RZP42" s="25"/>
      <c r="RZQ42" s="25"/>
      <c r="RZR42" s="25"/>
      <c r="RZS42" s="25"/>
      <c r="RZT42" s="25"/>
      <c r="RZU42" s="25"/>
      <c r="RZV42" s="25"/>
      <c r="RZW42" s="25"/>
      <c r="RZX42" s="25"/>
      <c r="RZY42" s="25"/>
      <c r="RZZ42" s="25"/>
      <c r="SAA42" s="25"/>
      <c r="SAB42" s="25"/>
      <c r="SAC42" s="25"/>
      <c r="SAD42" s="25"/>
      <c r="SAE42" s="25"/>
      <c r="SAF42" s="25"/>
      <c r="SAG42" s="25"/>
      <c r="SAH42" s="25"/>
      <c r="SAI42" s="25"/>
      <c r="SAJ42" s="25"/>
      <c r="SAK42" s="25"/>
      <c r="SAL42" s="25"/>
      <c r="SAM42" s="25"/>
      <c r="SAN42" s="25"/>
      <c r="SAO42" s="25"/>
      <c r="SAP42" s="25"/>
      <c r="SAQ42" s="25"/>
      <c r="SAR42" s="25"/>
      <c r="SAS42" s="25"/>
      <c r="SAT42" s="25"/>
      <c r="SAU42" s="25"/>
      <c r="SAV42" s="25"/>
      <c r="SAW42" s="25"/>
      <c r="SAX42" s="25"/>
      <c r="SAY42" s="25"/>
      <c r="SAZ42" s="25"/>
      <c r="SBA42" s="25"/>
      <c r="SBB42" s="25"/>
      <c r="SBC42" s="25"/>
      <c r="SBD42" s="25"/>
      <c r="SBE42" s="25"/>
      <c r="SBF42" s="25"/>
      <c r="SBG42" s="25"/>
      <c r="SBH42" s="25"/>
      <c r="SBI42" s="25"/>
      <c r="SBJ42" s="25"/>
      <c r="SBK42" s="25"/>
      <c r="SBL42" s="25"/>
      <c r="SBM42" s="25"/>
      <c r="SBN42" s="25"/>
      <c r="SBO42" s="25"/>
      <c r="SBP42" s="25"/>
      <c r="SBQ42" s="25"/>
      <c r="SBR42" s="25"/>
      <c r="SBS42" s="25"/>
      <c r="SBT42" s="25"/>
      <c r="SBU42" s="25"/>
      <c r="SBV42" s="25"/>
      <c r="SBW42" s="25"/>
      <c r="SBX42" s="25"/>
      <c r="SBY42" s="25"/>
      <c r="SBZ42" s="25"/>
      <c r="SCA42" s="25"/>
      <c r="SCB42" s="25"/>
      <c r="SCC42" s="25"/>
      <c r="SCD42" s="25"/>
      <c r="SCE42" s="25"/>
      <c r="SCF42" s="25"/>
      <c r="SCG42" s="25"/>
      <c r="SCH42" s="25"/>
      <c r="SCI42" s="25"/>
      <c r="SCJ42" s="25"/>
      <c r="SCK42" s="25"/>
      <c r="SCL42" s="25"/>
      <c r="SCM42" s="25"/>
      <c r="SCN42" s="25"/>
      <c r="SCO42" s="25"/>
      <c r="SCP42" s="25"/>
      <c r="SCQ42" s="25"/>
      <c r="SCR42" s="25"/>
      <c r="SCS42" s="25"/>
      <c r="SCT42" s="25"/>
      <c r="SCU42" s="25"/>
      <c r="SCV42" s="25"/>
      <c r="SCW42" s="25"/>
      <c r="SCX42" s="25"/>
      <c r="SCY42" s="25"/>
      <c r="SCZ42" s="25"/>
      <c r="SDA42" s="25"/>
      <c r="SDB42" s="25"/>
      <c r="SDC42" s="25"/>
      <c r="SDD42" s="25"/>
      <c r="SDE42" s="25"/>
      <c r="SDF42" s="25"/>
      <c r="SDG42" s="25"/>
      <c r="SDH42" s="25"/>
      <c r="SDI42" s="25"/>
      <c r="SDJ42" s="25"/>
      <c r="SDK42" s="25"/>
      <c r="SDL42" s="25"/>
      <c r="SDM42" s="25"/>
      <c r="SDN42" s="25"/>
      <c r="SDO42" s="25"/>
      <c r="SDP42" s="25"/>
      <c r="SDQ42" s="25"/>
      <c r="SDR42" s="25"/>
      <c r="SDS42" s="25"/>
      <c r="SDT42" s="25"/>
      <c r="SDU42" s="25"/>
      <c r="SDV42" s="25"/>
      <c r="SDW42" s="25"/>
      <c r="SDX42" s="25"/>
      <c r="SDY42" s="25"/>
      <c r="SDZ42" s="25"/>
      <c r="SEA42" s="25"/>
      <c r="SEB42" s="25"/>
      <c r="SEC42" s="25"/>
      <c r="SED42" s="25"/>
      <c r="SEE42" s="25"/>
      <c r="SEF42" s="25"/>
      <c r="SEG42" s="25"/>
      <c r="SEH42" s="25"/>
      <c r="SEI42" s="25"/>
      <c r="SEJ42" s="25"/>
      <c r="SEK42" s="25"/>
      <c r="SEL42" s="25"/>
      <c r="SEM42" s="25"/>
      <c r="SEN42" s="25"/>
      <c r="SEO42" s="25"/>
      <c r="SEP42" s="25"/>
      <c r="SEQ42" s="25"/>
      <c r="SER42" s="25"/>
      <c r="SES42" s="25"/>
      <c r="SET42" s="25"/>
      <c r="SEU42" s="25"/>
      <c r="SEV42" s="25"/>
      <c r="SEW42" s="25"/>
      <c r="SEX42" s="25"/>
      <c r="SEY42" s="25"/>
      <c r="SEZ42" s="25"/>
      <c r="SFA42" s="25"/>
      <c r="SFB42" s="25"/>
      <c r="SFC42" s="25"/>
      <c r="SFD42" s="25"/>
      <c r="SFE42" s="25"/>
      <c r="SFF42" s="25"/>
      <c r="SFG42" s="25"/>
      <c r="SFH42" s="25"/>
      <c r="SFI42" s="25"/>
      <c r="SFJ42" s="25"/>
      <c r="SFK42" s="25"/>
      <c r="SFL42" s="25"/>
      <c r="SFM42" s="25"/>
      <c r="SFN42" s="25"/>
      <c r="SFO42" s="25"/>
      <c r="SFP42" s="25"/>
      <c r="SFQ42" s="25"/>
      <c r="SFR42" s="25"/>
      <c r="SFS42" s="25"/>
      <c r="SFT42" s="25"/>
      <c r="SFU42" s="25"/>
      <c r="SFV42" s="25"/>
      <c r="SFW42" s="25"/>
      <c r="SFX42" s="25"/>
      <c r="SFY42" s="25"/>
      <c r="SFZ42" s="25"/>
      <c r="SGA42" s="25"/>
      <c r="SGB42" s="25"/>
      <c r="SGC42" s="25"/>
      <c r="SGD42" s="25"/>
      <c r="SGE42" s="25"/>
      <c r="SGF42" s="25"/>
      <c r="SGG42" s="25"/>
      <c r="SGH42" s="25"/>
      <c r="SGI42" s="25"/>
      <c r="SGJ42" s="25"/>
      <c r="SGK42" s="25"/>
      <c r="SGL42" s="25"/>
      <c r="SGM42" s="25"/>
      <c r="SGN42" s="25"/>
      <c r="SGO42" s="25"/>
      <c r="SGP42" s="25"/>
      <c r="SGQ42" s="25"/>
      <c r="SGR42" s="25"/>
      <c r="SGS42" s="25"/>
      <c r="SGT42" s="25"/>
      <c r="SGU42" s="25"/>
      <c r="SGV42" s="25"/>
      <c r="SGW42" s="25"/>
      <c r="SGX42" s="25"/>
      <c r="SGY42" s="25"/>
      <c r="SGZ42" s="25"/>
      <c r="SHA42" s="25"/>
      <c r="SHB42" s="25"/>
      <c r="SHC42" s="25"/>
      <c r="SHD42" s="25"/>
      <c r="SHE42" s="25"/>
      <c r="SHF42" s="25"/>
      <c r="SHG42" s="25"/>
      <c r="SHH42" s="25"/>
      <c r="SHI42" s="25"/>
      <c r="SHJ42" s="25"/>
      <c r="SHK42" s="25"/>
      <c r="SHL42" s="25"/>
      <c r="SHM42" s="25"/>
      <c r="SHN42" s="25"/>
      <c r="SHO42" s="25"/>
      <c r="SHP42" s="25"/>
      <c r="SHQ42" s="25"/>
      <c r="SHR42" s="25"/>
      <c r="SHS42" s="25"/>
      <c r="SHT42" s="25"/>
      <c r="SHU42" s="25"/>
      <c r="SHV42" s="25"/>
      <c r="SHW42" s="25"/>
      <c r="SHX42" s="25"/>
      <c r="SHY42" s="25"/>
      <c r="SHZ42" s="25"/>
      <c r="SIA42" s="25"/>
      <c r="SIB42" s="25"/>
      <c r="SIC42" s="25"/>
      <c r="SID42" s="25"/>
      <c r="SIE42" s="25"/>
      <c r="SIF42" s="25"/>
      <c r="SIG42" s="25"/>
      <c r="SIH42" s="25"/>
      <c r="SII42" s="25"/>
      <c r="SIJ42" s="25"/>
      <c r="SIK42" s="25"/>
      <c r="SIL42" s="25"/>
      <c r="SIM42" s="25"/>
      <c r="SIN42" s="25"/>
      <c r="SIO42" s="25"/>
      <c r="SIP42" s="25"/>
      <c r="SIQ42" s="25"/>
      <c r="SIR42" s="25"/>
      <c r="SIS42" s="25"/>
      <c r="SIT42" s="25"/>
      <c r="SIU42" s="25"/>
      <c r="SIV42" s="25"/>
      <c r="SIW42" s="25"/>
      <c r="SIX42" s="25"/>
      <c r="SIY42" s="25"/>
      <c r="SIZ42" s="25"/>
      <c r="SJA42" s="25"/>
      <c r="SJB42" s="25"/>
      <c r="SJC42" s="25"/>
      <c r="SJD42" s="25"/>
      <c r="SJE42" s="25"/>
      <c r="SJF42" s="25"/>
      <c r="SJG42" s="25"/>
      <c r="SJH42" s="25"/>
      <c r="SJI42" s="25"/>
      <c r="SJJ42" s="25"/>
      <c r="SJK42" s="25"/>
      <c r="SJL42" s="25"/>
      <c r="SJM42" s="25"/>
      <c r="SJN42" s="25"/>
      <c r="SJO42" s="25"/>
      <c r="SJP42" s="25"/>
      <c r="SJQ42" s="25"/>
      <c r="SJR42" s="25"/>
      <c r="SJS42" s="25"/>
      <c r="SJT42" s="25"/>
      <c r="SJU42" s="25"/>
      <c r="SJV42" s="25"/>
      <c r="SJW42" s="25"/>
      <c r="SJX42" s="25"/>
      <c r="SJY42" s="25"/>
      <c r="SJZ42" s="25"/>
      <c r="SKA42" s="25"/>
      <c r="SKB42" s="25"/>
      <c r="SKC42" s="25"/>
      <c r="SKD42" s="25"/>
      <c r="SKE42" s="25"/>
      <c r="SKF42" s="25"/>
      <c r="SKG42" s="25"/>
      <c r="SKH42" s="25"/>
      <c r="SKI42" s="25"/>
      <c r="SKJ42" s="25"/>
      <c r="SKK42" s="25"/>
      <c r="SKL42" s="25"/>
      <c r="SKM42" s="25"/>
      <c r="SKN42" s="25"/>
      <c r="SKO42" s="25"/>
      <c r="SKP42" s="25"/>
      <c r="SKQ42" s="25"/>
      <c r="SKR42" s="25"/>
      <c r="SKS42" s="25"/>
      <c r="SKT42" s="25"/>
      <c r="SKU42" s="25"/>
      <c r="SKV42" s="25"/>
      <c r="SKW42" s="25"/>
      <c r="SKX42" s="25"/>
      <c r="SKY42" s="25"/>
      <c r="SKZ42" s="25"/>
      <c r="SLA42" s="25"/>
      <c r="SLB42" s="25"/>
      <c r="SLC42" s="25"/>
      <c r="SLD42" s="25"/>
      <c r="SLE42" s="25"/>
      <c r="SLF42" s="25"/>
      <c r="SLG42" s="25"/>
      <c r="SLH42" s="25"/>
      <c r="SLI42" s="25"/>
      <c r="SLJ42" s="25"/>
      <c r="SLK42" s="25"/>
      <c r="SLL42" s="25"/>
      <c r="SLM42" s="25"/>
      <c r="SLN42" s="25"/>
      <c r="SLO42" s="25"/>
      <c r="SLP42" s="25"/>
      <c r="SLQ42" s="25"/>
      <c r="SLR42" s="25"/>
      <c r="SLS42" s="25"/>
      <c r="SLT42" s="25"/>
      <c r="SLU42" s="25"/>
      <c r="SLV42" s="25"/>
      <c r="SLW42" s="25"/>
      <c r="SLX42" s="25"/>
      <c r="SLY42" s="25"/>
      <c r="SLZ42" s="25"/>
      <c r="SMA42" s="25"/>
      <c r="SMB42" s="25"/>
      <c r="SMC42" s="25"/>
      <c r="SMD42" s="25"/>
      <c r="SME42" s="25"/>
      <c r="SMF42" s="25"/>
      <c r="SMG42" s="25"/>
      <c r="SMH42" s="25"/>
      <c r="SMI42" s="25"/>
      <c r="SMJ42" s="25"/>
      <c r="SMK42" s="25"/>
      <c r="SML42" s="25"/>
      <c r="SMM42" s="25"/>
      <c r="SMN42" s="25"/>
      <c r="SMO42" s="25"/>
      <c r="SMP42" s="25"/>
      <c r="SMQ42" s="25"/>
      <c r="SMR42" s="25"/>
      <c r="SMS42" s="25"/>
      <c r="SMT42" s="25"/>
      <c r="SMU42" s="25"/>
      <c r="SMV42" s="25"/>
      <c r="SMW42" s="25"/>
      <c r="SMX42" s="25"/>
      <c r="SMY42" s="25"/>
      <c r="SMZ42" s="25"/>
      <c r="SNA42" s="25"/>
      <c r="SNB42" s="25"/>
      <c r="SNC42" s="25"/>
      <c r="SND42" s="25"/>
      <c r="SNE42" s="25"/>
      <c r="SNF42" s="25"/>
      <c r="SNG42" s="25"/>
      <c r="SNH42" s="25"/>
      <c r="SNI42" s="25"/>
      <c r="SNJ42" s="25"/>
      <c r="SNK42" s="25"/>
      <c r="SNL42" s="25"/>
      <c r="SNM42" s="25"/>
      <c r="SNN42" s="25"/>
      <c r="SNO42" s="25"/>
      <c r="SNP42" s="25"/>
      <c r="SNQ42" s="25"/>
      <c r="SNR42" s="25"/>
      <c r="SNS42" s="25"/>
      <c r="SNT42" s="25"/>
      <c r="SNU42" s="25"/>
      <c r="SNV42" s="25"/>
      <c r="SNW42" s="25"/>
      <c r="SNX42" s="25"/>
      <c r="SNY42" s="25"/>
      <c r="SNZ42" s="25"/>
      <c r="SOA42" s="25"/>
      <c r="SOB42" s="25"/>
      <c r="SOC42" s="25"/>
      <c r="SOD42" s="25"/>
      <c r="SOE42" s="25"/>
      <c r="SOF42" s="25"/>
      <c r="SOG42" s="25"/>
      <c r="SOH42" s="25"/>
      <c r="SOI42" s="25"/>
      <c r="SOJ42" s="25"/>
      <c r="SOK42" s="25"/>
      <c r="SOL42" s="25"/>
      <c r="SOM42" s="25"/>
      <c r="SON42" s="25"/>
      <c r="SOO42" s="25"/>
      <c r="SOP42" s="25"/>
      <c r="SOQ42" s="25"/>
      <c r="SOR42" s="25"/>
      <c r="SOS42" s="25"/>
      <c r="SOT42" s="25"/>
      <c r="SOU42" s="25"/>
      <c r="SOV42" s="25"/>
      <c r="SOW42" s="25"/>
      <c r="SOX42" s="25"/>
      <c r="SOY42" s="25"/>
      <c r="SOZ42" s="25"/>
      <c r="SPA42" s="25"/>
      <c r="SPB42" s="25"/>
      <c r="SPC42" s="25"/>
      <c r="SPD42" s="25"/>
      <c r="SPE42" s="25"/>
      <c r="SPF42" s="25"/>
      <c r="SPG42" s="25"/>
      <c r="SPH42" s="25"/>
      <c r="SPI42" s="25"/>
      <c r="SPJ42" s="25"/>
      <c r="SPK42" s="25"/>
      <c r="SPL42" s="25"/>
      <c r="SPM42" s="25"/>
      <c r="SPN42" s="25"/>
      <c r="SPO42" s="25"/>
      <c r="SPP42" s="25"/>
      <c r="SPQ42" s="25"/>
      <c r="SPR42" s="25"/>
      <c r="SPS42" s="25"/>
      <c r="SPT42" s="25"/>
      <c r="SPU42" s="25"/>
      <c r="SPV42" s="25"/>
      <c r="SPW42" s="25"/>
      <c r="SPX42" s="25"/>
      <c r="SPY42" s="25"/>
      <c r="SPZ42" s="25"/>
      <c r="SQA42" s="25"/>
      <c r="SQB42" s="25"/>
      <c r="SQC42" s="25"/>
      <c r="SQD42" s="25"/>
      <c r="SQE42" s="25"/>
      <c r="SQF42" s="25"/>
      <c r="SQG42" s="25"/>
      <c r="SQH42" s="25"/>
      <c r="SQI42" s="25"/>
      <c r="SQJ42" s="25"/>
      <c r="SQK42" s="25"/>
      <c r="SQL42" s="25"/>
      <c r="SQM42" s="25"/>
      <c r="SQN42" s="25"/>
      <c r="SQO42" s="25"/>
      <c r="SQP42" s="25"/>
      <c r="SQQ42" s="25"/>
      <c r="SQR42" s="25"/>
      <c r="SQS42" s="25"/>
      <c r="SQT42" s="25"/>
      <c r="SQU42" s="25"/>
      <c r="SQV42" s="25"/>
      <c r="SQW42" s="25"/>
      <c r="SQX42" s="25"/>
      <c r="SQY42" s="25"/>
      <c r="SQZ42" s="25"/>
      <c r="SRA42" s="25"/>
      <c r="SRB42" s="25"/>
      <c r="SRC42" s="25"/>
      <c r="SRD42" s="25"/>
      <c r="SRE42" s="25"/>
      <c r="SRF42" s="25"/>
      <c r="SRG42" s="25"/>
      <c r="SRH42" s="25"/>
      <c r="SRI42" s="25"/>
      <c r="SRJ42" s="25"/>
      <c r="SRK42" s="25"/>
      <c r="SRL42" s="25"/>
      <c r="SRM42" s="25"/>
      <c r="SRN42" s="25"/>
      <c r="SRO42" s="25"/>
      <c r="SRP42" s="25"/>
      <c r="SRQ42" s="25"/>
      <c r="SRR42" s="25"/>
      <c r="SRS42" s="25"/>
      <c r="SRT42" s="25"/>
      <c r="SRU42" s="25"/>
      <c r="SRV42" s="25"/>
      <c r="SRW42" s="25"/>
      <c r="SRX42" s="25"/>
      <c r="SRY42" s="25"/>
      <c r="SRZ42" s="25"/>
      <c r="SSA42" s="25"/>
      <c r="SSB42" s="25"/>
      <c r="SSC42" s="25"/>
      <c r="SSD42" s="25"/>
      <c r="SSE42" s="25"/>
      <c r="SSF42" s="25"/>
      <c r="SSG42" s="25"/>
      <c r="SSH42" s="25"/>
      <c r="SSI42" s="25"/>
      <c r="SSJ42" s="25"/>
      <c r="SSK42" s="25"/>
      <c r="SSL42" s="25"/>
      <c r="SSM42" s="25"/>
      <c r="SSN42" s="25"/>
      <c r="SSO42" s="25"/>
      <c r="SSP42" s="25"/>
      <c r="SSQ42" s="25"/>
      <c r="SSR42" s="25"/>
      <c r="SSS42" s="25"/>
      <c r="SST42" s="25"/>
      <c r="SSU42" s="25"/>
      <c r="SSV42" s="25"/>
      <c r="SSW42" s="25"/>
      <c r="SSX42" s="25"/>
      <c r="SSY42" s="25"/>
      <c r="SSZ42" s="25"/>
      <c r="STA42" s="25"/>
      <c r="STB42" s="25"/>
      <c r="STC42" s="25"/>
      <c r="STD42" s="25"/>
      <c r="STE42" s="25"/>
      <c r="STF42" s="25"/>
      <c r="STG42" s="25"/>
      <c r="STH42" s="25"/>
      <c r="STI42" s="25"/>
      <c r="STJ42" s="25"/>
      <c r="STK42" s="25"/>
      <c r="STL42" s="25"/>
      <c r="STM42" s="25"/>
      <c r="STN42" s="25"/>
      <c r="STO42" s="25"/>
      <c r="STP42" s="25"/>
      <c r="STQ42" s="25"/>
      <c r="STR42" s="25"/>
      <c r="STS42" s="25"/>
      <c r="STT42" s="25"/>
      <c r="STU42" s="25"/>
      <c r="STV42" s="25"/>
      <c r="STW42" s="25"/>
      <c r="STX42" s="25"/>
      <c r="STY42" s="25"/>
      <c r="STZ42" s="25"/>
      <c r="SUA42" s="25"/>
      <c r="SUB42" s="25"/>
      <c r="SUC42" s="25"/>
      <c r="SUD42" s="25"/>
      <c r="SUE42" s="25"/>
      <c r="SUF42" s="25"/>
      <c r="SUG42" s="25"/>
      <c r="SUH42" s="25"/>
      <c r="SUI42" s="25"/>
      <c r="SUJ42" s="25"/>
      <c r="SUK42" s="25"/>
      <c r="SUL42" s="25"/>
      <c r="SUM42" s="25"/>
      <c r="SUN42" s="25"/>
      <c r="SUO42" s="25"/>
      <c r="SUP42" s="25"/>
      <c r="SUQ42" s="25"/>
      <c r="SUR42" s="25"/>
      <c r="SUS42" s="25"/>
      <c r="SUT42" s="25"/>
      <c r="SUU42" s="25"/>
      <c r="SUV42" s="25"/>
      <c r="SUW42" s="25"/>
      <c r="SUX42" s="25"/>
      <c r="SUY42" s="25"/>
      <c r="SUZ42" s="25"/>
      <c r="SVA42" s="25"/>
      <c r="SVB42" s="25"/>
      <c r="SVC42" s="25"/>
      <c r="SVD42" s="25"/>
      <c r="SVE42" s="25"/>
      <c r="SVF42" s="25"/>
      <c r="SVG42" s="25"/>
      <c r="SVH42" s="25"/>
      <c r="SVI42" s="25"/>
      <c r="SVJ42" s="25"/>
      <c r="SVK42" s="25"/>
      <c r="SVL42" s="25"/>
      <c r="SVM42" s="25"/>
      <c r="SVN42" s="25"/>
      <c r="SVO42" s="25"/>
      <c r="SVP42" s="25"/>
      <c r="SVQ42" s="25"/>
      <c r="SVR42" s="25"/>
      <c r="SVS42" s="25"/>
      <c r="SVT42" s="25"/>
      <c r="SVU42" s="25"/>
      <c r="SVV42" s="25"/>
      <c r="SVW42" s="25"/>
      <c r="SVX42" s="25"/>
      <c r="SVY42" s="25"/>
      <c r="SVZ42" s="25"/>
      <c r="SWA42" s="25"/>
      <c r="SWB42" s="25"/>
      <c r="SWC42" s="25"/>
      <c r="SWD42" s="25"/>
      <c r="SWE42" s="25"/>
      <c r="SWF42" s="25"/>
      <c r="SWG42" s="25"/>
      <c r="SWH42" s="25"/>
      <c r="SWI42" s="25"/>
      <c r="SWJ42" s="25"/>
      <c r="SWK42" s="25"/>
      <c r="SWL42" s="25"/>
      <c r="SWM42" s="25"/>
      <c r="SWN42" s="25"/>
      <c r="SWO42" s="25"/>
      <c r="SWP42" s="25"/>
      <c r="SWQ42" s="25"/>
      <c r="SWR42" s="25"/>
      <c r="SWS42" s="25"/>
      <c r="SWT42" s="25"/>
      <c r="SWU42" s="25"/>
      <c r="SWV42" s="25"/>
      <c r="SWW42" s="25"/>
      <c r="SWX42" s="25"/>
      <c r="SWY42" s="25"/>
      <c r="SWZ42" s="25"/>
      <c r="SXA42" s="25"/>
      <c r="SXB42" s="25"/>
      <c r="SXC42" s="25"/>
      <c r="SXD42" s="25"/>
      <c r="SXE42" s="25"/>
      <c r="SXF42" s="25"/>
      <c r="SXG42" s="25"/>
      <c r="SXH42" s="25"/>
      <c r="SXI42" s="25"/>
      <c r="SXJ42" s="25"/>
      <c r="SXK42" s="25"/>
      <c r="SXL42" s="25"/>
      <c r="SXM42" s="25"/>
      <c r="SXN42" s="25"/>
      <c r="SXO42" s="25"/>
      <c r="SXP42" s="25"/>
      <c r="SXQ42" s="25"/>
      <c r="SXR42" s="25"/>
      <c r="SXS42" s="25"/>
      <c r="SXT42" s="25"/>
      <c r="SXU42" s="25"/>
      <c r="SXV42" s="25"/>
      <c r="SXW42" s="25"/>
      <c r="SXX42" s="25"/>
      <c r="SXY42" s="25"/>
      <c r="SXZ42" s="25"/>
      <c r="SYA42" s="25"/>
      <c r="SYB42" s="25"/>
      <c r="SYC42" s="25"/>
      <c r="SYD42" s="25"/>
      <c r="SYE42" s="25"/>
      <c r="SYF42" s="25"/>
      <c r="SYG42" s="25"/>
      <c r="SYH42" s="25"/>
      <c r="SYI42" s="25"/>
      <c r="SYJ42" s="25"/>
      <c r="SYK42" s="25"/>
      <c r="SYL42" s="25"/>
      <c r="SYM42" s="25"/>
      <c r="SYN42" s="25"/>
      <c r="SYO42" s="25"/>
      <c r="SYP42" s="25"/>
      <c r="SYQ42" s="25"/>
      <c r="SYR42" s="25"/>
      <c r="SYS42" s="25"/>
      <c r="SYT42" s="25"/>
      <c r="SYU42" s="25"/>
      <c r="SYV42" s="25"/>
      <c r="SYW42" s="25"/>
      <c r="SYX42" s="25"/>
      <c r="SYY42" s="25"/>
      <c r="SYZ42" s="25"/>
      <c r="SZA42" s="25"/>
      <c r="SZB42" s="25"/>
      <c r="SZC42" s="25"/>
      <c r="SZD42" s="25"/>
      <c r="SZE42" s="25"/>
      <c r="SZF42" s="25"/>
      <c r="SZG42" s="25"/>
      <c r="SZH42" s="25"/>
      <c r="SZI42" s="25"/>
      <c r="SZJ42" s="25"/>
      <c r="SZK42" s="25"/>
      <c r="SZL42" s="25"/>
      <c r="SZM42" s="25"/>
      <c r="SZN42" s="25"/>
      <c r="SZO42" s="25"/>
      <c r="SZP42" s="25"/>
      <c r="SZQ42" s="25"/>
      <c r="SZR42" s="25"/>
      <c r="SZS42" s="25"/>
      <c r="SZT42" s="25"/>
      <c r="SZU42" s="25"/>
      <c r="SZV42" s="25"/>
      <c r="SZW42" s="25"/>
      <c r="SZX42" s="25"/>
      <c r="SZY42" s="25"/>
      <c r="SZZ42" s="25"/>
      <c r="TAA42" s="25"/>
      <c r="TAB42" s="25"/>
      <c r="TAC42" s="25"/>
      <c r="TAD42" s="25"/>
      <c r="TAE42" s="25"/>
      <c r="TAF42" s="25"/>
      <c r="TAG42" s="25"/>
      <c r="TAH42" s="25"/>
      <c r="TAI42" s="25"/>
      <c r="TAJ42" s="25"/>
      <c r="TAK42" s="25"/>
      <c r="TAL42" s="25"/>
      <c r="TAM42" s="25"/>
      <c r="TAN42" s="25"/>
      <c r="TAO42" s="25"/>
      <c r="TAP42" s="25"/>
      <c r="TAQ42" s="25"/>
      <c r="TAR42" s="25"/>
      <c r="TAS42" s="25"/>
      <c r="TAT42" s="25"/>
      <c r="TAU42" s="25"/>
      <c r="TAV42" s="25"/>
      <c r="TAW42" s="25"/>
      <c r="TAX42" s="25"/>
      <c r="TAY42" s="25"/>
      <c r="TAZ42" s="25"/>
      <c r="TBA42" s="25"/>
      <c r="TBB42" s="25"/>
      <c r="TBC42" s="25"/>
      <c r="TBD42" s="25"/>
      <c r="TBE42" s="25"/>
      <c r="TBF42" s="25"/>
      <c r="TBG42" s="25"/>
      <c r="TBH42" s="25"/>
      <c r="TBI42" s="25"/>
      <c r="TBJ42" s="25"/>
      <c r="TBK42" s="25"/>
      <c r="TBL42" s="25"/>
      <c r="TBM42" s="25"/>
      <c r="TBN42" s="25"/>
      <c r="TBO42" s="25"/>
      <c r="TBP42" s="25"/>
      <c r="TBQ42" s="25"/>
      <c r="TBR42" s="25"/>
      <c r="TBS42" s="25"/>
      <c r="TBT42" s="25"/>
      <c r="TBU42" s="25"/>
      <c r="TBV42" s="25"/>
      <c r="TBW42" s="25"/>
      <c r="TBX42" s="25"/>
      <c r="TBY42" s="25"/>
      <c r="TBZ42" s="25"/>
      <c r="TCA42" s="25"/>
      <c r="TCB42" s="25"/>
      <c r="TCC42" s="25"/>
      <c r="TCD42" s="25"/>
      <c r="TCE42" s="25"/>
      <c r="TCF42" s="25"/>
      <c r="TCG42" s="25"/>
      <c r="TCH42" s="25"/>
      <c r="TCI42" s="25"/>
      <c r="TCJ42" s="25"/>
      <c r="TCK42" s="25"/>
      <c r="TCL42" s="25"/>
      <c r="TCM42" s="25"/>
      <c r="TCN42" s="25"/>
      <c r="TCO42" s="25"/>
      <c r="TCP42" s="25"/>
      <c r="TCQ42" s="25"/>
      <c r="TCR42" s="25"/>
      <c r="TCS42" s="25"/>
      <c r="TCT42" s="25"/>
      <c r="TCU42" s="25"/>
      <c r="TCV42" s="25"/>
      <c r="TCW42" s="25"/>
      <c r="TCX42" s="25"/>
      <c r="TCY42" s="25"/>
      <c r="TCZ42" s="25"/>
      <c r="TDA42" s="25"/>
      <c r="TDB42" s="25"/>
      <c r="TDC42" s="25"/>
      <c r="TDD42" s="25"/>
      <c r="TDE42" s="25"/>
      <c r="TDF42" s="25"/>
      <c r="TDG42" s="25"/>
      <c r="TDH42" s="25"/>
      <c r="TDI42" s="25"/>
      <c r="TDJ42" s="25"/>
      <c r="TDK42" s="25"/>
      <c r="TDL42" s="25"/>
      <c r="TDM42" s="25"/>
      <c r="TDN42" s="25"/>
      <c r="TDO42" s="25"/>
      <c r="TDP42" s="25"/>
      <c r="TDQ42" s="25"/>
      <c r="TDR42" s="25"/>
      <c r="TDS42" s="25"/>
      <c r="TDT42" s="25"/>
      <c r="TDU42" s="25"/>
      <c r="TDV42" s="25"/>
      <c r="TDW42" s="25"/>
      <c r="TDX42" s="25"/>
      <c r="TDY42" s="25"/>
      <c r="TDZ42" s="25"/>
      <c r="TEA42" s="25"/>
      <c r="TEB42" s="25"/>
      <c r="TEC42" s="25"/>
      <c r="TED42" s="25"/>
      <c r="TEE42" s="25"/>
      <c r="TEF42" s="25"/>
      <c r="TEG42" s="25"/>
      <c r="TEH42" s="25"/>
      <c r="TEI42" s="25"/>
      <c r="TEJ42" s="25"/>
      <c r="TEK42" s="25"/>
      <c r="TEL42" s="25"/>
      <c r="TEM42" s="25"/>
      <c r="TEN42" s="25"/>
      <c r="TEO42" s="25"/>
      <c r="TEP42" s="25"/>
      <c r="TEQ42" s="25"/>
      <c r="TER42" s="25"/>
      <c r="TES42" s="25"/>
      <c r="TET42" s="25"/>
      <c r="TEU42" s="25"/>
      <c r="TEV42" s="25"/>
      <c r="TEW42" s="25"/>
      <c r="TEX42" s="25"/>
      <c r="TEY42" s="25"/>
      <c r="TEZ42" s="25"/>
      <c r="TFA42" s="25"/>
      <c r="TFB42" s="25"/>
      <c r="TFC42" s="25"/>
      <c r="TFD42" s="25"/>
      <c r="TFE42" s="25"/>
      <c r="TFF42" s="25"/>
      <c r="TFG42" s="25"/>
      <c r="TFH42" s="25"/>
      <c r="TFI42" s="25"/>
      <c r="TFJ42" s="25"/>
      <c r="TFK42" s="25"/>
      <c r="TFL42" s="25"/>
      <c r="TFM42" s="25"/>
      <c r="TFN42" s="25"/>
      <c r="TFO42" s="25"/>
      <c r="TFP42" s="25"/>
      <c r="TFQ42" s="25"/>
      <c r="TFR42" s="25"/>
      <c r="TFS42" s="25"/>
      <c r="TFT42" s="25"/>
      <c r="TFU42" s="25"/>
      <c r="TFV42" s="25"/>
      <c r="TFW42" s="25"/>
      <c r="TFX42" s="25"/>
      <c r="TFY42" s="25"/>
      <c r="TFZ42" s="25"/>
      <c r="TGA42" s="25"/>
      <c r="TGB42" s="25"/>
      <c r="TGC42" s="25"/>
      <c r="TGD42" s="25"/>
      <c r="TGE42" s="25"/>
      <c r="TGF42" s="25"/>
      <c r="TGG42" s="25"/>
      <c r="TGH42" s="25"/>
      <c r="TGI42" s="25"/>
      <c r="TGJ42" s="25"/>
      <c r="TGK42" s="25"/>
      <c r="TGL42" s="25"/>
      <c r="TGM42" s="25"/>
      <c r="TGN42" s="25"/>
      <c r="TGO42" s="25"/>
      <c r="TGP42" s="25"/>
      <c r="TGQ42" s="25"/>
      <c r="TGR42" s="25"/>
      <c r="TGS42" s="25"/>
      <c r="TGT42" s="25"/>
      <c r="TGU42" s="25"/>
      <c r="TGV42" s="25"/>
      <c r="TGW42" s="25"/>
      <c r="TGX42" s="25"/>
      <c r="TGY42" s="25"/>
      <c r="TGZ42" s="25"/>
      <c r="THA42" s="25"/>
      <c r="THB42" s="25"/>
      <c r="THC42" s="25"/>
      <c r="THD42" s="25"/>
      <c r="THE42" s="25"/>
      <c r="THF42" s="25"/>
      <c r="THG42" s="25"/>
      <c r="THH42" s="25"/>
      <c r="THI42" s="25"/>
      <c r="THJ42" s="25"/>
      <c r="THK42" s="25"/>
      <c r="THL42" s="25"/>
      <c r="THM42" s="25"/>
      <c r="THN42" s="25"/>
      <c r="THO42" s="25"/>
      <c r="THP42" s="25"/>
      <c r="THQ42" s="25"/>
      <c r="THR42" s="25"/>
      <c r="THS42" s="25"/>
      <c r="THT42" s="25"/>
      <c r="THU42" s="25"/>
      <c r="THV42" s="25"/>
      <c r="THW42" s="25"/>
      <c r="THX42" s="25"/>
      <c r="THY42" s="25"/>
      <c r="THZ42" s="25"/>
      <c r="TIA42" s="25"/>
      <c r="TIB42" s="25"/>
      <c r="TIC42" s="25"/>
      <c r="TID42" s="25"/>
      <c r="TIE42" s="25"/>
      <c r="TIF42" s="25"/>
      <c r="TIG42" s="25"/>
      <c r="TIH42" s="25"/>
      <c r="TII42" s="25"/>
      <c r="TIJ42" s="25"/>
      <c r="TIK42" s="25"/>
      <c r="TIL42" s="25"/>
      <c r="TIM42" s="25"/>
      <c r="TIN42" s="25"/>
      <c r="TIO42" s="25"/>
      <c r="TIP42" s="25"/>
      <c r="TIQ42" s="25"/>
      <c r="TIR42" s="25"/>
      <c r="TIS42" s="25"/>
      <c r="TIT42" s="25"/>
      <c r="TIU42" s="25"/>
      <c r="TIV42" s="25"/>
      <c r="TIW42" s="25"/>
      <c r="TIX42" s="25"/>
      <c r="TIY42" s="25"/>
      <c r="TIZ42" s="25"/>
      <c r="TJA42" s="25"/>
      <c r="TJB42" s="25"/>
      <c r="TJC42" s="25"/>
      <c r="TJD42" s="25"/>
      <c r="TJE42" s="25"/>
      <c r="TJF42" s="25"/>
      <c r="TJG42" s="25"/>
      <c r="TJH42" s="25"/>
      <c r="TJI42" s="25"/>
      <c r="TJJ42" s="25"/>
      <c r="TJK42" s="25"/>
      <c r="TJL42" s="25"/>
      <c r="TJM42" s="25"/>
      <c r="TJN42" s="25"/>
      <c r="TJO42" s="25"/>
      <c r="TJP42" s="25"/>
      <c r="TJQ42" s="25"/>
      <c r="TJR42" s="25"/>
      <c r="TJS42" s="25"/>
      <c r="TJT42" s="25"/>
      <c r="TJU42" s="25"/>
      <c r="TJV42" s="25"/>
      <c r="TJW42" s="25"/>
      <c r="TJX42" s="25"/>
      <c r="TJY42" s="25"/>
      <c r="TJZ42" s="25"/>
      <c r="TKA42" s="25"/>
      <c r="TKB42" s="25"/>
      <c r="TKC42" s="25"/>
      <c r="TKD42" s="25"/>
      <c r="TKE42" s="25"/>
      <c r="TKF42" s="25"/>
      <c r="TKG42" s="25"/>
      <c r="TKH42" s="25"/>
      <c r="TKI42" s="25"/>
      <c r="TKJ42" s="25"/>
      <c r="TKK42" s="25"/>
      <c r="TKL42" s="25"/>
      <c r="TKM42" s="25"/>
      <c r="TKN42" s="25"/>
      <c r="TKO42" s="25"/>
      <c r="TKP42" s="25"/>
      <c r="TKQ42" s="25"/>
      <c r="TKR42" s="25"/>
      <c r="TKS42" s="25"/>
      <c r="TKT42" s="25"/>
      <c r="TKU42" s="25"/>
      <c r="TKV42" s="25"/>
      <c r="TKW42" s="25"/>
      <c r="TKX42" s="25"/>
      <c r="TKY42" s="25"/>
      <c r="TKZ42" s="25"/>
      <c r="TLA42" s="25"/>
      <c r="TLB42" s="25"/>
      <c r="TLC42" s="25"/>
      <c r="TLD42" s="25"/>
      <c r="TLE42" s="25"/>
      <c r="TLF42" s="25"/>
      <c r="TLG42" s="25"/>
      <c r="TLH42" s="25"/>
      <c r="TLI42" s="25"/>
      <c r="TLJ42" s="25"/>
      <c r="TLK42" s="25"/>
      <c r="TLL42" s="25"/>
      <c r="TLM42" s="25"/>
      <c r="TLN42" s="25"/>
      <c r="TLO42" s="25"/>
      <c r="TLP42" s="25"/>
      <c r="TLQ42" s="25"/>
      <c r="TLR42" s="25"/>
      <c r="TLS42" s="25"/>
      <c r="TLT42" s="25"/>
      <c r="TLU42" s="25"/>
      <c r="TLV42" s="25"/>
      <c r="TLW42" s="25"/>
      <c r="TLX42" s="25"/>
      <c r="TLY42" s="25"/>
      <c r="TLZ42" s="25"/>
      <c r="TMA42" s="25"/>
      <c r="TMB42" s="25"/>
      <c r="TMC42" s="25"/>
      <c r="TMD42" s="25"/>
      <c r="TME42" s="25"/>
      <c r="TMF42" s="25"/>
      <c r="TMG42" s="25"/>
      <c r="TMH42" s="25"/>
      <c r="TMI42" s="25"/>
      <c r="TMJ42" s="25"/>
      <c r="TMK42" s="25"/>
      <c r="TML42" s="25"/>
      <c r="TMM42" s="25"/>
      <c r="TMN42" s="25"/>
      <c r="TMO42" s="25"/>
      <c r="TMP42" s="25"/>
      <c r="TMQ42" s="25"/>
      <c r="TMR42" s="25"/>
      <c r="TMS42" s="25"/>
      <c r="TMT42" s="25"/>
      <c r="TMU42" s="25"/>
      <c r="TMV42" s="25"/>
      <c r="TMW42" s="25"/>
      <c r="TMX42" s="25"/>
      <c r="TMY42" s="25"/>
      <c r="TMZ42" s="25"/>
      <c r="TNA42" s="25"/>
      <c r="TNB42" s="25"/>
      <c r="TNC42" s="25"/>
      <c r="TND42" s="25"/>
      <c r="TNE42" s="25"/>
      <c r="TNF42" s="25"/>
      <c r="TNG42" s="25"/>
      <c r="TNH42" s="25"/>
      <c r="TNI42" s="25"/>
      <c r="TNJ42" s="25"/>
      <c r="TNK42" s="25"/>
      <c r="TNL42" s="25"/>
      <c r="TNM42" s="25"/>
      <c r="TNN42" s="25"/>
      <c r="TNO42" s="25"/>
      <c r="TNP42" s="25"/>
      <c r="TNQ42" s="25"/>
      <c r="TNR42" s="25"/>
      <c r="TNS42" s="25"/>
      <c r="TNT42" s="25"/>
      <c r="TNU42" s="25"/>
      <c r="TNV42" s="25"/>
      <c r="TNW42" s="25"/>
      <c r="TNX42" s="25"/>
      <c r="TNY42" s="25"/>
      <c r="TNZ42" s="25"/>
      <c r="TOA42" s="25"/>
      <c r="TOB42" s="25"/>
      <c r="TOC42" s="25"/>
      <c r="TOD42" s="25"/>
      <c r="TOE42" s="25"/>
      <c r="TOF42" s="25"/>
      <c r="TOG42" s="25"/>
      <c r="TOH42" s="25"/>
      <c r="TOI42" s="25"/>
      <c r="TOJ42" s="25"/>
      <c r="TOK42" s="25"/>
      <c r="TOL42" s="25"/>
      <c r="TOM42" s="25"/>
      <c r="TON42" s="25"/>
      <c r="TOO42" s="25"/>
      <c r="TOP42" s="25"/>
      <c r="TOQ42" s="25"/>
      <c r="TOR42" s="25"/>
      <c r="TOS42" s="25"/>
      <c r="TOT42" s="25"/>
      <c r="TOU42" s="25"/>
      <c r="TOV42" s="25"/>
      <c r="TOW42" s="25"/>
      <c r="TOX42" s="25"/>
      <c r="TOY42" s="25"/>
      <c r="TOZ42" s="25"/>
      <c r="TPA42" s="25"/>
      <c r="TPB42" s="25"/>
      <c r="TPC42" s="25"/>
      <c r="TPD42" s="25"/>
      <c r="TPE42" s="25"/>
      <c r="TPF42" s="25"/>
      <c r="TPG42" s="25"/>
      <c r="TPH42" s="25"/>
      <c r="TPI42" s="25"/>
      <c r="TPJ42" s="25"/>
      <c r="TPK42" s="25"/>
      <c r="TPL42" s="25"/>
      <c r="TPM42" s="25"/>
      <c r="TPN42" s="25"/>
      <c r="TPO42" s="25"/>
      <c r="TPP42" s="25"/>
      <c r="TPQ42" s="25"/>
      <c r="TPR42" s="25"/>
      <c r="TPS42" s="25"/>
      <c r="TPT42" s="25"/>
      <c r="TPU42" s="25"/>
      <c r="TPV42" s="25"/>
      <c r="TPW42" s="25"/>
      <c r="TPX42" s="25"/>
      <c r="TPY42" s="25"/>
      <c r="TPZ42" s="25"/>
      <c r="TQA42" s="25"/>
      <c r="TQB42" s="25"/>
      <c r="TQC42" s="25"/>
      <c r="TQD42" s="25"/>
      <c r="TQE42" s="25"/>
      <c r="TQF42" s="25"/>
      <c r="TQG42" s="25"/>
      <c r="TQH42" s="25"/>
      <c r="TQI42" s="25"/>
      <c r="TQJ42" s="25"/>
      <c r="TQK42" s="25"/>
      <c r="TQL42" s="25"/>
      <c r="TQM42" s="25"/>
      <c r="TQN42" s="25"/>
      <c r="TQO42" s="25"/>
      <c r="TQP42" s="25"/>
      <c r="TQQ42" s="25"/>
      <c r="TQR42" s="25"/>
      <c r="TQS42" s="25"/>
      <c r="TQT42" s="25"/>
      <c r="TQU42" s="25"/>
      <c r="TQV42" s="25"/>
      <c r="TQW42" s="25"/>
      <c r="TQX42" s="25"/>
      <c r="TQY42" s="25"/>
      <c r="TQZ42" s="25"/>
      <c r="TRA42" s="25"/>
      <c r="TRB42" s="25"/>
      <c r="TRC42" s="25"/>
      <c r="TRD42" s="25"/>
      <c r="TRE42" s="25"/>
      <c r="TRF42" s="25"/>
      <c r="TRG42" s="25"/>
      <c r="TRH42" s="25"/>
      <c r="TRI42" s="25"/>
      <c r="TRJ42" s="25"/>
      <c r="TRK42" s="25"/>
      <c r="TRL42" s="25"/>
      <c r="TRM42" s="25"/>
      <c r="TRN42" s="25"/>
      <c r="TRO42" s="25"/>
      <c r="TRP42" s="25"/>
      <c r="TRQ42" s="25"/>
      <c r="TRR42" s="25"/>
      <c r="TRS42" s="25"/>
      <c r="TRT42" s="25"/>
      <c r="TRU42" s="25"/>
      <c r="TRV42" s="25"/>
      <c r="TRW42" s="25"/>
      <c r="TRX42" s="25"/>
      <c r="TRY42" s="25"/>
      <c r="TRZ42" s="25"/>
      <c r="TSA42" s="25"/>
      <c r="TSB42" s="25"/>
      <c r="TSC42" s="25"/>
      <c r="TSD42" s="25"/>
      <c r="TSE42" s="25"/>
      <c r="TSF42" s="25"/>
      <c r="TSG42" s="25"/>
      <c r="TSH42" s="25"/>
      <c r="TSI42" s="25"/>
      <c r="TSJ42" s="25"/>
      <c r="TSK42" s="25"/>
      <c r="TSL42" s="25"/>
      <c r="TSM42" s="25"/>
      <c r="TSN42" s="25"/>
      <c r="TSO42" s="25"/>
      <c r="TSP42" s="25"/>
      <c r="TSQ42" s="25"/>
      <c r="TSR42" s="25"/>
      <c r="TSS42" s="25"/>
      <c r="TST42" s="25"/>
      <c r="TSU42" s="25"/>
      <c r="TSV42" s="25"/>
      <c r="TSW42" s="25"/>
      <c r="TSX42" s="25"/>
      <c r="TSY42" s="25"/>
      <c r="TSZ42" s="25"/>
      <c r="TTA42" s="25"/>
      <c r="TTB42" s="25"/>
      <c r="TTC42" s="25"/>
      <c r="TTD42" s="25"/>
      <c r="TTE42" s="25"/>
      <c r="TTF42" s="25"/>
      <c r="TTG42" s="25"/>
      <c r="TTH42" s="25"/>
      <c r="TTI42" s="25"/>
      <c r="TTJ42" s="25"/>
      <c r="TTK42" s="25"/>
      <c r="TTL42" s="25"/>
      <c r="TTM42" s="25"/>
      <c r="TTN42" s="25"/>
      <c r="TTO42" s="25"/>
      <c r="TTP42" s="25"/>
      <c r="TTQ42" s="25"/>
      <c r="TTR42" s="25"/>
      <c r="TTS42" s="25"/>
      <c r="TTT42" s="25"/>
      <c r="TTU42" s="25"/>
      <c r="TTV42" s="25"/>
      <c r="TTW42" s="25"/>
      <c r="TTX42" s="25"/>
      <c r="TTY42" s="25"/>
      <c r="TTZ42" s="25"/>
      <c r="TUA42" s="25"/>
      <c r="TUB42" s="25"/>
      <c r="TUC42" s="25"/>
      <c r="TUD42" s="25"/>
      <c r="TUE42" s="25"/>
      <c r="TUF42" s="25"/>
      <c r="TUG42" s="25"/>
      <c r="TUH42" s="25"/>
      <c r="TUI42" s="25"/>
      <c r="TUJ42" s="25"/>
      <c r="TUK42" s="25"/>
      <c r="TUL42" s="25"/>
      <c r="TUM42" s="25"/>
      <c r="TUN42" s="25"/>
      <c r="TUO42" s="25"/>
      <c r="TUP42" s="25"/>
      <c r="TUQ42" s="25"/>
      <c r="TUR42" s="25"/>
      <c r="TUS42" s="25"/>
      <c r="TUT42" s="25"/>
      <c r="TUU42" s="25"/>
      <c r="TUV42" s="25"/>
      <c r="TUW42" s="25"/>
      <c r="TUX42" s="25"/>
      <c r="TUY42" s="25"/>
      <c r="TUZ42" s="25"/>
      <c r="TVA42" s="25"/>
      <c r="TVB42" s="25"/>
      <c r="TVC42" s="25"/>
      <c r="TVD42" s="25"/>
      <c r="TVE42" s="25"/>
      <c r="TVF42" s="25"/>
      <c r="TVG42" s="25"/>
      <c r="TVH42" s="25"/>
      <c r="TVI42" s="25"/>
      <c r="TVJ42" s="25"/>
      <c r="TVK42" s="25"/>
      <c r="TVL42" s="25"/>
      <c r="TVM42" s="25"/>
      <c r="TVN42" s="25"/>
      <c r="TVO42" s="25"/>
      <c r="TVP42" s="25"/>
      <c r="TVQ42" s="25"/>
      <c r="TVR42" s="25"/>
      <c r="TVS42" s="25"/>
      <c r="TVT42" s="25"/>
      <c r="TVU42" s="25"/>
      <c r="TVV42" s="25"/>
      <c r="TVW42" s="25"/>
      <c r="TVX42" s="25"/>
      <c r="TVY42" s="25"/>
      <c r="TVZ42" s="25"/>
      <c r="TWA42" s="25"/>
      <c r="TWB42" s="25"/>
      <c r="TWC42" s="25"/>
      <c r="TWD42" s="25"/>
      <c r="TWE42" s="25"/>
      <c r="TWF42" s="25"/>
      <c r="TWG42" s="25"/>
      <c r="TWH42" s="25"/>
      <c r="TWI42" s="25"/>
      <c r="TWJ42" s="25"/>
      <c r="TWK42" s="25"/>
      <c r="TWL42" s="25"/>
      <c r="TWM42" s="25"/>
      <c r="TWN42" s="25"/>
      <c r="TWO42" s="25"/>
      <c r="TWP42" s="25"/>
      <c r="TWQ42" s="25"/>
      <c r="TWR42" s="25"/>
      <c r="TWS42" s="25"/>
      <c r="TWT42" s="25"/>
      <c r="TWU42" s="25"/>
      <c r="TWV42" s="25"/>
      <c r="TWW42" s="25"/>
      <c r="TWX42" s="25"/>
      <c r="TWY42" s="25"/>
      <c r="TWZ42" s="25"/>
      <c r="TXA42" s="25"/>
      <c r="TXB42" s="25"/>
      <c r="TXC42" s="25"/>
      <c r="TXD42" s="25"/>
      <c r="TXE42" s="25"/>
      <c r="TXF42" s="25"/>
      <c r="TXG42" s="25"/>
      <c r="TXH42" s="25"/>
      <c r="TXI42" s="25"/>
      <c r="TXJ42" s="25"/>
      <c r="TXK42" s="25"/>
      <c r="TXL42" s="25"/>
      <c r="TXM42" s="25"/>
      <c r="TXN42" s="25"/>
      <c r="TXO42" s="25"/>
      <c r="TXP42" s="25"/>
      <c r="TXQ42" s="25"/>
      <c r="TXR42" s="25"/>
      <c r="TXS42" s="25"/>
      <c r="TXT42" s="25"/>
      <c r="TXU42" s="25"/>
      <c r="TXV42" s="25"/>
      <c r="TXW42" s="25"/>
      <c r="TXX42" s="25"/>
      <c r="TXY42" s="25"/>
      <c r="TXZ42" s="25"/>
      <c r="TYA42" s="25"/>
      <c r="TYB42" s="25"/>
      <c r="TYC42" s="25"/>
      <c r="TYD42" s="25"/>
      <c r="TYE42" s="25"/>
      <c r="TYF42" s="25"/>
      <c r="TYG42" s="25"/>
      <c r="TYH42" s="25"/>
      <c r="TYI42" s="25"/>
      <c r="TYJ42" s="25"/>
      <c r="TYK42" s="25"/>
      <c r="TYL42" s="25"/>
      <c r="TYM42" s="25"/>
      <c r="TYN42" s="25"/>
      <c r="TYO42" s="25"/>
      <c r="TYP42" s="25"/>
      <c r="TYQ42" s="25"/>
      <c r="TYR42" s="25"/>
      <c r="TYS42" s="25"/>
      <c r="TYT42" s="25"/>
      <c r="TYU42" s="25"/>
      <c r="TYV42" s="25"/>
      <c r="TYW42" s="25"/>
      <c r="TYX42" s="25"/>
      <c r="TYY42" s="25"/>
      <c r="TYZ42" s="25"/>
      <c r="TZA42" s="25"/>
      <c r="TZB42" s="25"/>
      <c r="TZC42" s="25"/>
      <c r="TZD42" s="25"/>
      <c r="TZE42" s="25"/>
      <c r="TZF42" s="25"/>
      <c r="TZG42" s="25"/>
      <c r="TZH42" s="25"/>
      <c r="TZI42" s="25"/>
      <c r="TZJ42" s="25"/>
      <c r="TZK42" s="25"/>
      <c r="TZL42" s="25"/>
      <c r="TZM42" s="25"/>
      <c r="TZN42" s="25"/>
      <c r="TZO42" s="25"/>
      <c r="TZP42" s="25"/>
      <c r="TZQ42" s="25"/>
      <c r="TZR42" s="25"/>
      <c r="TZS42" s="25"/>
      <c r="TZT42" s="25"/>
      <c r="TZU42" s="25"/>
      <c r="TZV42" s="25"/>
      <c r="TZW42" s="25"/>
      <c r="TZX42" s="25"/>
      <c r="TZY42" s="25"/>
      <c r="TZZ42" s="25"/>
      <c r="UAA42" s="25"/>
      <c r="UAB42" s="25"/>
      <c r="UAC42" s="25"/>
      <c r="UAD42" s="25"/>
      <c r="UAE42" s="25"/>
      <c r="UAF42" s="25"/>
      <c r="UAG42" s="25"/>
      <c r="UAH42" s="25"/>
      <c r="UAI42" s="25"/>
      <c r="UAJ42" s="25"/>
      <c r="UAK42" s="25"/>
      <c r="UAL42" s="25"/>
      <c r="UAM42" s="25"/>
      <c r="UAN42" s="25"/>
      <c r="UAO42" s="25"/>
      <c r="UAP42" s="25"/>
      <c r="UAQ42" s="25"/>
      <c r="UAR42" s="25"/>
      <c r="UAS42" s="25"/>
      <c r="UAT42" s="25"/>
      <c r="UAU42" s="25"/>
      <c r="UAV42" s="25"/>
      <c r="UAW42" s="25"/>
      <c r="UAX42" s="25"/>
      <c r="UAY42" s="25"/>
      <c r="UAZ42" s="25"/>
      <c r="UBA42" s="25"/>
      <c r="UBB42" s="25"/>
      <c r="UBC42" s="25"/>
      <c r="UBD42" s="25"/>
      <c r="UBE42" s="25"/>
      <c r="UBF42" s="25"/>
      <c r="UBG42" s="25"/>
      <c r="UBH42" s="25"/>
      <c r="UBI42" s="25"/>
      <c r="UBJ42" s="25"/>
      <c r="UBK42" s="25"/>
      <c r="UBL42" s="25"/>
      <c r="UBM42" s="25"/>
      <c r="UBN42" s="25"/>
      <c r="UBO42" s="25"/>
      <c r="UBP42" s="25"/>
      <c r="UBQ42" s="25"/>
      <c r="UBR42" s="25"/>
      <c r="UBS42" s="25"/>
      <c r="UBT42" s="25"/>
      <c r="UBU42" s="25"/>
      <c r="UBV42" s="25"/>
      <c r="UBW42" s="25"/>
      <c r="UBX42" s="25"/>
      <c r="UBY42" s="25"/>
      <c r="UBZ42" s="25"/>
      <c r="UCA42" s="25"/>
      <c r="UCB42" s="25"/>
      <c r="UCC42" s="25"/>
      <c r="UCD42" s="25"/>
      <c r="UCE42" s="25"/>
      <c r="UCF42" s="25"/>
      <c r="UCG42" s="25"/>
      <c r="UCH42" s="25"/>
      <c r="UCI42" s="25"/>
      <c r="UCJ42" s="25"/>
      <c r="UCK42" s="25"/>
      <c r="UCL42" s="25"/>
      <c r="UCM42" s="25"/>
      <c r="UCN42" s="25"/>
      <c r="UCO42" s="25"/>
      <c r="UCP42" s="25"/>
      <c r="UCQ42" s="25"/>
      <c r="UCR42" s="25"/>
      <c r="UCS42" s="25"/>
      <c r="UCT42" s="25"/>
      <c r="UCU42" s="25"/>
      <c r="UCV42" s="25"/>
      <c r="UCW42" s="25"/>
      <c r="UCX42" s="25"/>
      <c r="UCY42" s="25"/>
      <c r="UCZ42" s="25"/>
      <c r="UDA42" s="25"/>
      <c r="UDB42" s="25"/>
      <c r="UDC42" s="25"/>
      <c r="UDD42" s="25"/>
      <c r="UDE42" s="25"/>
      <c r="UDF42" s="25"/>
      <c r="UDG42" s="25"/>
      <c r="UDH42" s="25"/>
      <c r="UDI42" s="25"/>
      <c r="UDJ42" s="25"/>
      <c r="UDK42" s="25"/>
      <c r="UDL42" s="25"/>
      <c r="UDM42" s="25"/>
      <c r="UDN42" s="25"/>
      <c r="UDO42" s="25"/>
      <c r="UDP42" s="25"/>
      <c r="UDQ42" s="25"/>
      <c r="UDR42" s="25"/>
      <c r="UDS42" s="25"/>
      <c r="UDT42" s="25"/>
      <c r="UDU42" s="25"/>
      <c r="UDV42" s="25"/>
      <c r="UDW42" s="25"/>
      <c r="UDX42" s="25"/>
      <c r="UDY42" s="25"/>
      <c r="UDZ42" s="25"/>
      <c r="UEA42" s="25"/>
      <c r="UEB42" s="25"/>
      <c r="UEC42" s="25"/>
      <c r="UED42" s="25"/>
      <c r="UEE42" s="25"/>
      <c r="UEF42" s="25"/>
      <c r="UEG42" s="25"/>
      <c r="UEH42" s="25"/>
      <c r="UEI42" s="25"/>
      <c r="UEJ42" s="25"/>
      <c r="UEK42" s="25"/>
      <c r="UEL42" s="25"/>
      <c r="UEM42" s="25"/>
      <c r="UEN42" s="25"/>
      <c r="UEO42" s="25"/>
      <c r="UEP42" s="25"/>
      <c r="UEQ42" s="25"/>
      <c r="UER42" s="25"/>
      <c r="UES42" s="25"/>
      <c r="UET42" s="25"/>
      <c r="UEU42" s="25"/>
      <c r="UEV42" s="25"/>
      <c r="UEW42" s="25"/>
      <c r="UEX42" s="25"/>
      <c r="UEY42" s="25"/>
      <c r="UEZ42" s="25"/>
      <c r="UFA42" s="25"/>
      <c r="UFB42" s="25"/>
      <c r="UFC42" s="25"/>
      <c r="UFD42" s="25"/>
      <c r="UFE42" s="25"/>
      <c r="UFF42" s="25"/>
      <c r="UFG42" s="25"/>
      <c r="UFH42" s="25"/>
      <c r="UFI42" s="25"/>
      <c r="UFJ42" s="25"/>
      <c r="UFK42" s="25"/>
      <c r="UFL42" s="25"/>
      <c r="UFM42" s="25"/>
      <c r="UFN42" s="25"/>
      <c r="UFO42" s="25"/>
      <c r="UFP42" s="25"/>
      <c r="UFQ42" s="25"/>
      <c r="UFR42" s="25"/>
      <c r="UFS42" s="25"/>
      <c r="UFT42" s="25"/>
      <c r="UFU42" s="25"/>
      <c r="UFV42" s="25"/>
      <c r="UFW42" s="25"/>
      <c r="UFX42" s="25"/>
      <c r="UFY42" s="25"/>
      <c r="UFZ42" s="25"/>
      <c r="UGA42" s="25"/>
      <c r="UGB42" s="25"/>
      <c r="UGC42" s="25"/>
      <c r="UGD42" s="25"/>
      <c r="UGE42" s="25"/>
      <c r="UGF42" s="25"/>
      <c r="UGG42" s="25"/>
      <c r="UGH42" s="25"/>
      <c r="UGI42" s="25"/>
      <c r="UGJ42" s="25"/>
      <c r="UGK42" s="25"/>
      <c r="UGL42" s="25"/>
      <c r="UGM42" s="25"/>
      <c r="UGN42" s="25"/>
      <c r="UGO42" s="25"/>
      <c r="UGP42" s="25"/>
      <c r="UGQ42" s="25"/>
      <c r="UGR42" s="25"/>
      <c r="UGS42" s="25"/>
      <c r="UGT42" s="25"/>
      <c r="UGU42" s="25"/>
      <c r="UGV42" s="25"/>
      <c r="UGW42" s="25"/>
      <c r="UGX42" s="25"/>
      <c r="UGY42" s="25"/>
      <c r="UGZ42" s="25"/>
      <c r="UHA42" s="25"/>
      <c r="UHB42" s="25"/>
      <c r="UHC42" s="25"/>
      <c r="UHD42" s="25"/>
      <c r="UHE42" s="25"/>
      <c r="UHF42" s="25"/>
      <c r="UHG42" s="25"/>
      <c r="UHH42" s="25"/>
      <c r="UHI42" s="25"/>
      <c r="UHJ42" s="25"/>
      <c r="UHK42" s="25"/>
      <c r="UHL42" s="25"/>
      <c r="UHM42" s="25"/>
      <c r="UHN42" s="25"/>
      <c r="UHO42" s="25"/>
      <c r="UHP42" s="25"/>
      <c r="UHQ42" s="25"/>
      <c r="UHR42" s="25"/>
      <c r="UHS42" s="25"/>
      <c r="UHT42" s="25"/>
      <c r="UHU42" s="25"/>
      <c r="UHV42" s="25"/>
      <c r="UHW42" s="25"/>
      <c r="UHX42" s="25"/>
      <c r="UHY42" s="25"/>
      <c r="UHZ42" s="25"/>
      <c r="UIA42" s="25"/>
      <c r="UIB42" s="25"/>
      <c r="UIC42" s="25"/>
      <c r="UID42" s="25"/>
      <c r="UIE42" s="25"/>
      <c r="UIF42" s="25"/>
      <c r="UIG42" s="25"/>
      <c r="UIH42" s="25"/>
      <c r="UII42" s="25"/>
      <c r="UIJ42" s="25"/>
      <c r="UIK42" s="25"/>
      <c r="UIL42" s="25"/>
      <c r="UIM42" s="25"/>
      <c r="UIN42" s="25"/>
      <c r="UIO42" s="25"/>
      <c r="UIP42" s="25"/>
      <c r="UIQ42" s="25"/>
      <c r="UIR42" s="25"/>
      <c r="UIS42" s="25"/>
      <c r="UIT42" s="25"/>
      <c r="UIU42" s="25"/>
      <c r="UIV42" s="25"/>
      <c r="UIW42" s="25"/>
      <c r="UIX42" s="25"/>
      <c r="UIY42" s="25"/>
      <c r="UIZ42" s="25"/>
      <c r="UJA42" s="25"/>
      <c r="UJB42" s="25"/>
      <c r="UJC42" s="25"/>
      <c r="UJD42" s="25"/>
      <c r="UJE42" s="25"/>
      <c r="UJF42" s="25"/>
      <c r="UJG42" s="25"/>
      <c r="UJH42" s="25"/>
      <c r="UJI42" s="25"/>
      <c r="UJJ42" s="25"/>
      <c r="UJK42" s="25"/>
      <c r="UJL42" s="25"/>
      <c r="UJM42" s="25"/>
      <c r="UJN42" s="25"/>
      <c r="UJO42" s="25"/>
      <c r="UJP42" s="25"/>
      <c r="UJQ42" s="25"/>
      <c r="UJR42" s="25"/>
      <c r="UJS42" s="25"/>
      <c r="UJT42" s="25"/>
      <c r="UJU42" s="25"/>
      <c r="UJV42" s="25"/>
      <c r="UJW42" s="25"/>
      <c r="UJX42" s="25"/>
      <c r="UJY42" s="25"/>
      <c r="UJZ42" s="25"/>
      <c r="UKA42" s="25"/>
      <c r="UKB42" s="25"/>
      <c r="UKC42" s="25"/>
      <c r="UKD42" s="25"/>
      <c r="UKE42" s="25"/>
      <c r="UKF42" s="25"/>
      <c r="UKG42" s="25"/>
      <c r="UKH42" s="25"/>
      <c r="UKI42" s="25"/>
      <c r="UKJ42" s="25"/>
      <c r="UKK42" s="25"/>
      <c r="UKL42" s="25"/>
      <c r="UKM42" s="25"/>
      <c r="UKN42" s="25"/>
      <c r="UKO42" s="25"/>
      <c r="UKP42" s="25"/>
      <c r="UKQ42" s="25"/>
      <c r="UKR42" s="25"/>
      <c r="UKS42" s="25"/>
      <c r="UKT42" s="25"/>
      <c r="UKU42" s="25"/>
      <c r="UKV42" s="25"/>
      <c r="UKW42" s="25"/>
      <c r="UKX42" s="25"/>
      <c r="UKY42" s="25"/>
      <c r="UKZ42" s="25"/>
      <c r="ULA42" s="25"/>
      <c r="ULB42" s="25"/>
      <c r="ULC42" s="25"/>
      <c r="ULD42" s="25"/>
      <c r="ULE42" s="25"/>
      <c r="ULF42" s="25"/>
      <c r="ULG42" s="25"/>
      <c r="ULH42" s="25"/>
      <c r="ULI42" s="25"/>
      <c r="ULJ42" s="25"/>
      <c r="ULK42" s="25"/>
      <c r="ULL42" s="25"/>
      <c r="ULM42" s="25"/>
      <c r="ULN42" s="25"/>
      <c r="ULO42" s="25"/>
      <c r="ULP42" s="25"/>
      <c r="ULQ42" s="25"/>
      <c r="ULR42" s="25"/>
      <c r="ULS42" s="25"/>
      <c r="ULT42" s="25"/>
      <c r="ULU42" s="25"/>
      <c r="ULV42" s="25"/>
      <c r="ULW42" s="25"/>
      <c r="ULX42" s="25"/>
      <c r="ULY42" s="25"/>
      <c r="ULZ42" s="25"/>
      <c r="UMA42" s="25"/>
      <c r="UMB42" s="25"/>
      <c r="UMC42" s="25"/>
      <c r="UMD42" s="25"/>
      <c r="UME42" s="25"/>
      <c r="UMF42" s="25"/>
      <c r="UMG42" s="25"/>
      <c r="UMH42" s="25"/>
      <c r="UMI42" s="25"/>
      <c r="UMJ42" s="25"/>
      <c r="UMK42" s="25"/>
      <c r="UML42" s="25"/>
      <c r="UMM42" s="25"/>
      <c r="UMN42" s="25"/>
      <c r="UMO42" s="25"/>
      <c r="UMP42" s="25"/>
      <c r="UMQ42" s="25"/>
      <c r="UMR42" s="25"/>
      <c r="UMS42" s="25"/>
      <c r="UMT42" s="25"/>
      <c r="UMU42" s="25"/>
      <c r="UMV42" s="25"/>
      <c r="UMW42" s="25"/>
      <c r="UMX42" s="25"/>
      <c r="UMY42" s="25"/>
      <c r="UMZ42" s="25"/>
      <c r="UNA42" s="25"/>
      <c r="UNB42" s="25"/>
      <c r="UNC42" s="25"/>
      <c r="UND42" s="25"/>
      <c r="UNE42" s="25"/>
      <c r="UNF42" s="25"/>
      <c r="UNG42" s="25"/>
      <c r="UNH42" s="25"/>
      <c r="UNI42" s="25"/>
      <c r="UNJ42" s="25"/>
      <c r="UNK42" s="25"/>
      <c r="UNL42" s="25"/>
      <c r="UNM42" s="25"/>
      <c r="UNN42" s="25"/>
      <c r="UNO42" s="25"/>
      <c r="UNP42" s="25"/>
      <c r="UNQ42" s="25"/>
      <c r="UNR42" s="25"/>
      <c r="UNS42" s="25"/>
      <c r="UNT42" s="25"/>
      <c r="UNU42" s="25"/>
      <c r="UNV42" s="25"/>
      <c r="UNW42" s="25"/>
      <c r="UNX42" s="25"/>
      <c r="UNY42" s="25"/>
      <c r="UNZ42" s="25"/>
      <c r="UOA42" s="25"/>
      <c r="UOB42" s="25"/>
      <c r="UOC42" s="25"/>
      <c r="UOD42" s="25"/>
      <c r="UOE42" s="25"/>
      <c r="UOF42" s="25"/>
      <c r="UOG42" s="25"/>
      <c r="UOH42" s="25"/>
      <c r="UOI42" s="25"/>
      <c r="UOJ42" s="25"/>
      <c r="UOK42" s="25"/>
      <c r="UOL42" s="25"/>
      <c r="UOM42" s="25"/>
      <c r="UON42" s="25"/>
      <c r="UOO42" s="25"/>
      <c r="UOP42" s="25"/>
      <c r="UOQ42" s="25"/>
      <c r="UOR42" s="25"/>
      <c r="UOS42" s="25"/>
      <c r="UOT42" s="25"/>
      <c r="UOU42" s="25"/>
      <c r="UOV42" s="25"/>
      <c r="UOW42" s="25"/>
      <c r="UOX42" s="25"/>
      <c r="UOY42" s="25"/>
      <c r="UOZ42" s="25"/>
      <c r="UPA42" s="25"/>
      <c r="UPB42" s="25"/>
      <c r="UPC42" s="25"/>
      <c r="UPD42" s="25"/>
      <c r="UPE42" s="25"/>
      <c r="UPF42" s="25"/>
      <c r="UPG42" s="25"/>
      <c r="UPH42" s="25"/>
      <c r="UPI42" s="25"/>
      <c r="UPJ42" s="25"/>
      <c r="UPK42" s="25"/>
      <c r="UPL42" s="25"/>
      <c r="UPM42" s="25"/>
      <c r="UPN42" s="25"/>
      <c r="UPO42" s="25"/>
      <c r="UPP42" s="25"/>
      <c r="UPQ42" s="25"/>
      <c r="UPR42" s="25"/>
      <c r="UPS42" s="25"/>
      <c r="UPT42" s="25"/>
      <c r="UPU42" s="25"/>
      <c r="UPV42" s="25"/>
      <c r="UPW42" s="25"/>
      <c r="UPX42" s="25"/>
      <c r="UPY42" s="25"/>
      <c r="UPZ42" s="25"/>
      <c r="UQA42" s="25"/>
      <c r="UQB42" s="25"/>
      <c r="UQC42" s="25"/>
      <c r="UQD42" s="25"/>
      <c r="UQE42" s="25"/>
      <c r="UQF42" s="25"/>
      <c r="UQG42" s="25"/>
      <c r="UQH42" s="25"/>
      <c r="UQI42" s="25"/>
      <c r="UQJ42" s="25"/>
      <c r="UQK42" s="25"/>
      <c r="UQL42" s="25"/>
      <c r="UQM42" s="25"/>
      <c r="UQN42" s="25"/>
      <c r="UQO42" s="25"/>
      <c r="UQP42" s="25"/>
      <c r="UQQ42" s="25"/>
      <c r="UQR42" s="25"/>
      <c r="UQS42" s="25"/>
      <c r="UQT42" s="25"/>
      <c r="UQU42" s="25"/>
      <c r="UQV42" s="25"/>
      <c r="UQW42" s="25"/>
      <c r="UQX42" s="25"/>
      <c r="UQY42" s="25"/>
      <c r="UQZ42" s="25"/>
      <c r="URA42" s="25"/>
      <c r="URB42" s="25"/>
      <c r="URC42" s="25"/>
      <c r="URD42" s="25"/>
      <c r="URE42" s="25"/>
      <c r="URF42" s="25"/>
      <c r="URG42" s="25"/>
      <c r="URH42" s="25"/>
      <c r="URI42" s="25"/>
      <c r="URJ42" s="25"/>
      <c r="URK42" s="25"/>
      <c r="URL42" s="25"/>
      <c r="URM42" s="25"/>
      <c r="URN42" s="25"/>
      <c r="URO42" s="25"/>
      <c r="URP42" s="25"/>
      <c r="URQ42" s="25"/>
      <c r="URR42" s="25"/>
      <c r="URS42" s="25"/>
      <c r="URT42" s="25"/>
      <c r="URU42" s="25"/>
      <c r="URV42" s="25"/>
      <c r="URW42" s="25"/>
      <c r="URX42" s="25"/>
      <c r="URY42" s="25"/>
      <c r="URZ42" s="25"/>
      <c r="USA42" s="25"/>
      <c r="USB42" s="25"/>
      <c r="USC42" s="25"/>
      <c r="USD42" s="25"/>
      <c r="USE42" s="25"/>
      <c r="USF42" s="25"/>
      <c r="USG42" s="25"/>
      <c r="USH42" s="25"/>
      <c r="USI42" s="25"/>
      <c r="USJ42" s="25"/>
      <c r="USK42" s="25"/>
      <c r="USL42" s="25"/>
      <c r="USM42" s="25"/>
      <c r="USN42" s="25"/>
      <c r="USO42" s="25"/>
      <c r="USP42" s="25"/>
      <c r="USQ42" s="25"/>
      <c r="USR42" s="25"/>
      <c r="USS42" s="25"/>
      <c r="UST42" s="25"/>
      <c r="USU42" s="25"/>
      <c r="USV42" s="25"/>
      <c r="USW42" s="25"/>
      <c r="USX42" s="25"/>
      <c r="USY42" s="25"/>
      <c r="USZ42" s="25"/>
      <c r="UTA42" s="25"/>
      <c r="UTB42" s="25"/>
      <c r="UTC42" s="25"/>
      <c r="UTD42" s="25"/>
      <c r="UTE42" s="25"/>
      <c r="UTF42" s="25"/>
      <c r="UTG42" s="25"/>
      <c r="UTH42" s="25"/>
      <c r="UTI42" s="25"/>
      <c r="UTJ42" s="25"/>
      <c r="UTK42" s="25"/>
      <c r="UTL42" s="25"/>
      <c r="UTM42" s="25"/>
      <c r="UTN42" s="25"/>
      <c r="UTO42" s="25"/>
      <c r="UTP42" s="25"/>
      <c r="UTQ42" s="25"/>
      <c r="UTR42" s="25"/>
      <c r="UTS42" s="25"/>
      <c r="UTT42" s="25"/>
      <c r="UTU42" s="25"/>
      <c r="UTV42" s="25"/>
      <c r="UTW42" s="25"/>
      <c r="UTX42" s="25"/>
      <c r="UTY42" s="25"/>
      <c r="UTZ42" s="25"/>
      <c r="UUA42" s="25"/>
      <c r="UUB42" s="25"/>
      <c r="UUC42" s="25"/>
      <c r="UUD42" s="25"/>
      <c r="UUE42" s="25"/>
      <c r="UUF42" s="25"/>
      <c r="UUG42" s="25"/>
      <c r="UUH42" s="25"/>
      <c r="UUI42" s="25"/>
      <c r="UUJ42" s="25"/>
      <c r="UUK42" s="25"/>
      <c r="UUL42" s="25"/>
      <c r="UUM42" s="25"/>
      <c r="UUN42" s="25"/>
      <c r="UUO42" s="25"/>
      <c r="UUP42" s="25"/>
      <c r="UUQ42" s="25"/>
      <c r="UUR42" s="25"/>
      <c r="UUS42" s="25"/>
      <c r="UUT42" s="25"/>
      <c r="UUU42" s="25"/>
      <c r="UUV42" s="25"/>
      <c r="UUW42" s="25"/>
      <c r="UUX42" s="25"/>
      <c r="UUY42" s="25"/>
      <c r="UUZ42" s="25"/>
      <c r="UVA42" s="25"/>
      <c r="UVB42" s="25"/>
      <c r="UVC42" s="25"/>
      <c r="UVD42" s="25"/>
      <c r="UVE42" s="25"/>
      <c r="UVF42" s="25"/>
      <c r="UVG42" s="25"/>
      <c r="UVH42" s="25"/>
      <c r="UVI42" s="25"/>
      <c r="UVJ42" s="25"/>
      <c r="UVK42" s="25"/>
      <c r="UVL42" s="25"/>
      <c r="UVM42" s="25"/>
      <c r="UVN42" s="25"/>
      <c r="UVO42" s="25"/>
      <c r="UVP42" s="25"/>
      <c r="UVQ42" s="25"/>
      <c r="UVR42" s="25"/>
      <c r="UVS42" s="25"/>
      <c r="UVT42" s="25"/>
      <c r="UVU42" s="25"/>
      <c r="UVV42" s="25"/>
      <c r="UVW42" s="25"/>
      <c r="UVX42" s="25"/>
      <c r="UVY42" s="25"/>
      <c r="UVZ42" s="25"/>
      <c r="UWA42" s="25"/>
      <c r="UWB42" s="25"/>
      <c r="UWC42" s="25"/>
      <c r="UWD42" s="25"/>
      <c r="UWE42" s="25"/>
      <c r="UWF42" s="25"/>
      <c r="UWG42" s="25"/>
      <c r="UWH42" s="25"/>
      <c r="UWI42" s="25"/>
      <c r="UWJ42" s="25"/>
      <c r="UWK42" s="25"/>
      <c r="UWL42" s="25"/>
      <c r="UWM42" s="25"/>
      <c r="UWN42" s="25"/>
      <c r="UWO42" s="25"/>
      <c r="UWP42" s="25"/>
      <c r="UWQ42" s="25"/>
      <c r="UWR42" s="25"/>
      <c r="UWS42" s="25"/>
      <c r="UWT42" s="25"/>
      <c r="UWU42" s="25"/>
      <c r="UWV42" s="25"/>
      <c r="UWW42" s="25"/>
      <c r="UWX42" s="25"/>
      <c r="UWY42" s="25"/>
      <c r="UWZ42" s="25"/>
      <c r="UXA42" s="25"/>
      <c r="UXB42" s="25"/>
      <c r="UXC42" s="25"/>
      <c r="UXD42" s="25"/>
      <c r="UXE42" s="25"/>
      <c r="UXF42" s="25"/>
      <c r="UXG42" s="25"/>
      <c r="UXH42" s="25"/>
      <c r="UXI42" s="25"/>
      <c r="UXJ42" s="25"/>
      <c r="UXK42" s="25"/>
      <c r="UXL42" s="25"/>
      <c r="UXM42" s="25"/>
      <c r="UXN42" s="25"/>
      <c r="UXO42" s="25"/>
      <c r="UXP42" s="25"/>
      <c r="UXQ42" s="25"/>
      <c r="UXR42" s="25"/>
      <c r="UXS42" s="25"/>
      <c r="UXT42" s="25"/>
      <c r="UXU42" s="25"/>
      <c r="UXV42" s="25"/>
      <c r="UXW42" s="25"/>
      <c r="UXX42" s="25"/>
      <c r="UXY42" s="25"/>
      <c r="UXZ42" s="25"/>
      <c r="UYA42" s="25"/>
      <c r="UYB42" s="25"/>
      <c r="UYC42" s="25"/>
      <c r="UYD42" s="25"/>
      <c r="UYE42" s="25"/>
      <c r="UYF42" s="25"/>
      <c r="UYG42" s="25"/>
      <c r="UYH42" s="25"/>
      <c r="UYI42" s="25"/>
      <c r="UYJ42" s="25"/>
      <c r="UYK42" s="25"/>
      <c r="UYL42" s="25"/>
      <c r="UYM42" s="25"/>
      <c r="UYN42" s="25"/>
      <c r="UYO42" s="25"/>
      <c r="UYP42" s="25"/>
      <c r="UYQ42" s="25"/>
      <c r="UYR42" s="25"/>
      <c r="UYS42" s="25"/>
      <c r="UYT42" s="25"/>
      <c r="UYU42" s="25"/>
      <c r="UYV42" s="25"/>
      <c r="UYW42" s="25"/>
      <c r="UYX42" s="25"/>
      <c r="UYY42" s="25"/>
      <c r="UYZ42" s="25"/>
      <c r="UZA42" s="25"/>
      <c r="UZB42" s="25"/>
      <c r="UZC42" s="25"/>
      <c r="UZD42" s="25"/>
      <c r="UZE42" s="25"/>
      <c r="UZF42" s="25"/>
      <c r="UZG42" s="25"/>
      <c r="UZH42" s="25"/>
      <c r="UZI42" s="25"/>
      <c r="UZJ42" s="25"/>
      <c r="UZK42" s="25"/>
      <c r="UZL42" s="25"/>
      <c r="UZM42" s="25"/>
      <c r="UZN42" s="25"/>
      <c r="UZO42" s="25"/>
      <c r="UZP42" s="25"/>
      <c r="UZQ42" s="25"/>
      <c r="UZR42" s="25"/>
      <c r="UZS42" s="25"/>
      <c r="UZT42" s="25"/>
      <c r="UZU42" s="25"/>
      <c r="UZV42" s="25"/>
      <c r="UZW42" s="25"/>
      <c r="UZX42" s="25"/>
      <c r="UZY42" s="25"/>
      <c r="UZZ42" s="25"/>
      <c r="VAA42" s="25"/>
      <c r="VAB42" s="25"/>
      <c r="VAC42" s="25"/>
      <c r="VAD42" s="25"/>
      <c r="VAE42" s="25"/>
      <c r="VAF42" s="25"/>
      <c r="VAG42" s="25"/>
      <c r="VAH42" s="25"/>
      <c r="VAI42" s="25"/>
      <c r="VAJ42" s="25"/>
      <c r="VAK42" s="25"/>
      <c r="VAL42" s="25"/>
      <c r="VAM42" s="25"/>
      <c r="VAN42" s="25"/>
      <c r="VAO42" s="25"/>
      <c r="VAP42" s="25"/>
      <c r="VAQ42" s="25"/>
      <c r="VAR42" s="25"/>
      <c r="VAS42" s="25"/>
      <c r="VAT42" s="25"/>
      <c r="VAU42" s="25"/>
      <c r="VAV42" s="25"/>
      <c r="VAW42" s="25"/>
      <c r="VAX42" s="25"/>
      <c r="VAY42" s="25"/>
      <c r="VAZ42" s="25"/>
      <c r="VBA42" s="25"/>
      <c r="VBB42" s="25"/>
      <c r="VBC42" s="25"/>
      <c r="VBD42" s="25"/>
      <c r="VBE42" s="25"/>
      <c r="VBF42" s="25"/>
      <c r="VBG42" s="25"/>
      <c r="VBH42" s="25"/>
      <c r="VBI42" s="25"/>
      <c r="VBJ42" s="25"/>
      <c r="VBK42" s="25"/>
      <c r="VBL42" s="25"/>
      <c r="VBM42" s="25"/>
      <c r="VBN42" s="25"/>
      <c r="VBO42" s="25"/>
      <c r="VBP42" s="25"/>
      <c r="VBQ42" s="25"/>
      <c r="VBR42" s="25"/>
      <c r="VBS42" s="25"/>
      <c r="VBT42" s="25"/>
      <c r="VBU42" s="25"/>
      <c r="VBV42" s="25"/>
      <c r="VBW42" s="25"/>
      <c r="VBX42" s="25"/>
      <c r="VBY42" s="25"/>
      <c r="VBZ42" s="25"/>
      <c r="VCA42" s="25"/>
      <c r="VCB42" s="25"/>
      <c r="VCC42" s="25"/>
      <c r="VCD42" s="25"/>
      <c r="VCE42" s="25"/>
      <c r="VCF42" s="25"/>
      <c r="VCG42" s="25"/>
      <c r="VCH42" s="25"/>
      <c r="VCI42" s="25"/>
      <c r="VCJ42" s="25"/>
      <c r="VCK42" s="25"/>
      <c r="VCL42" s="25"/>
      <c r="VCM42" s="25"/>
      <c r="VCN42" s="25"/>
      <c r="VCO42" s="25"/>
      <c r="VCP42" s="25"/>
      <c r="VCQ42" s="25"/>
      <c r="VCR42" s="25"/>
      <c r="VCS42" s="25"/>
      <c r="VCT42" s="25"/>
      <c r="VCU42" s="25"/>
      <c r="VCV42" s="25"/>
      <c r="VCW42" s="25"/>
      <c r="VCX42" s="25"/>
      <c r="VCY42" s="25"/>
      <c r="VCZ42" s="25"/>
      <c r="VDA42" s="25"/>
      <c r="VDB42" s="25"/>
      <c r="VDC42" s="25"/>
      <c r="VDD42" s="25"/>
      <c r="VDE42" s="25"/>
      <c r="VDF42" s="25"/>
      <c r="VDG42" s="25"/>
      <c r="VDH42" s="25"/>
      <c r="VDI42" s="25"/>
      <c r="VDJ42" s="25"/>
      <c r="VDK42" s="25"/>
      <c r="VDL42" s="25"/>
      <c r="VDM42" s="25"/>
      <c r="VDN42" s="25"/>
      <c r="VDO42" s="25"/>
      <c r="VDP42" s="25"/>
      <c r="VDQ42" s="25"/>
      <c r="VDR42" s="25"/>
      <c r="VDS42" s="25"/>
      <c r="VDT42" s="25"/>
      <c r="VDU42" s="25"/>
      <c r="VDV42" s="25"/>
      <c r="VDW42" s="25"/>
      <c r="VDX42" s="25"/>
      <c r="VDY42" s="25"/>
      <c r="VDZ42" s="25"/>
      <c r="VEA42" s="25"/>
      <c r="VEB42" s="25"/>
      <c r="VEC42" s="25"/>
      <c r="VED42" s="25"/>
      <c r="VEE42" s="25"/>
      <c r="VEF42" s="25"/>
      <c r="VEG42" s="25"/>
      <c r="VEH42" s="25"/>
      <c r="VEI42" s="25"/>
      <c r="VEJ42" s="25"/>
      <c r="VEK42" s="25"/>
      <c r="VEL42" s="25"/>
      <c r="VEM42" s="25"/>
      <c r="VEN42" s="25"/>
      <c r="VEO42" s="25"/>
      <c r="VEP42" s="25"/>
      <c r="VEQ42" s="25"/>
      <c r="VER42" s="25"/>
      <c r="VES42" s="25"/>
      <c r="VET42" s="25"/>
      <c r="VEU42" s="25"/>
      <c r="VEV42" s="25"/>
      <c r="VEW42" s="25"/>
      <c r="VEX42" s="25"/>
      <c r="VEY42" s="25"/>
      <c r="VEZ42" s="25"/>
      <c r="VFA42" s="25"/>
      <c r="VFB42" s="25"/>
      <c r="VFC42" s="25"/>
      <c r="VFD42" s="25"/>
      <c r="VFE42" s="25"/>
      <c r="VFF42" s="25"/>
      <c r="VFG42" s="25"/>
      <c r="VFH42" s="25"/>
      <c r="VFI42" s="25"/>
      <c r="VFJ42" s="25"/>
      <c r="VFK42" s="25"/>
      <c r="VFL42" s="25"/>
      <c r="VFM42" s="25"/>
      <c r="VFN42" s="25"/>
      <c r="VFO42" s="25"/>
      <c r="VFP42" s="25"/>
      <c r="VFQ42" s="25"/>
      <c r="VFR42" s="25"/>
      <c r="VFS42" s="25"/>
      <c r="VFT42" s="25"/>
      <c r="VFU42" s="25"/>
      <c r="VFV42" s="25"/>
      <c r="VFW42" s="25"/>
      <c r="VFX42" s="25"/>
      <c r="VFY42" s="25"/>
      <c r="VFZ42" s="25"/>
      <c r="VGA42" s="25"/>
      <c r="VGB42" s="25"/>
      <c r="VGC42" s="25"/>
      <c r="VGD42" s="25"/>
      <c r="VGE42" s="25"/>
      <c r="VGF42" s="25"/>
      <c r="VGG42" s="25"/>
      <c r="VGH42" s="25"/>
      <c r="VGI42" s="25"/>
      <c r="VGJ42" s="25"/>
      <c r="VGK42" s="25"/>
      <c r="VGL42" s="25"/>
      <c r="VGM42" s="25"/>
      <c r="VGN42" s="25"/>
      <c r="VGO42" s="25"/>
      <c r="VGP42" s="25"/>
      <c r="VGQ42" s="25"/>
      <c r="VGR42" s="25"/>
      <c r="VGS42" s="25"/>
      <c r="VGT42" s="25"/>
      <c r="VGU42" s="25"/>
      <c r="VGV42" s="25"/>
      <c r="VGW42" s="25"/>
      <c r="VGX42" s="25"/>
      <c r="VGY42" s="25"/>
      <c r="VGZ42" s="25"/>
      <c r="VHA42" s="25"/>
      <c r="VHB42" s="25"/>
      <c r="VHC42" s="25"/>
      <c r="VHD42" s="25"/>
      <c r="VHE42" s="25"/>
      <c r="VHF42" s="25"/>
      <c r="VHG42" s="25"/>
      <c r="VHH42" s="25"/>
      <c r="VHI42" s="25"/>
      <c r="VHJ42" s="25"/>
      <c r="VHK42" s="25"/>
      <c r="VHL42" s="25"/>
      <c r="VHM42" s="25"/>
      <c r="VHN42" s="25"/>
      <c r="VHO42" s="25"/>
      <c r="VHP42" s="25"/>
      <c r="VHQ42" s="25"/>
      <c r="VHR42" s="25"/>
      <c r="VHS42" s="25"/>
      <c r="VHT42" s="25"/>
      <c r="VHU42" s="25"/>
      <c r="VHV42" s="25"/>
      <c r="VHW42" s="25"/>
      <c r="VHX42" s="25"/>
      <c r="VHY42" s="25"/>
      <c r="VHZ42" s="25"/>
      <c r="VIA42" s="25"/>
      <c r="VIB42" s="25"/>
      <c r="VIC42" s="25"/>
      <c r="VID42" s="25"/>
      <c r="VIE42" s="25"/>
      <c r="VIF42" s="25"/>
      <c r="VIG42" s="25"/>
      <c r="VIH42" s="25"/>
      <c r="VII42" s="25"/>
      <c r="VIJ42" s="25"/>
      <c r="VIK42" s="25"/>
      <c r="VIL42" s="25"/>
      <c r="VIM42" s="25"/>
      <c r="VIN42" s="25"/>
      <c r="VIO42" s="25"/>
      <c r="VIP42" s="25"/>
      <c r="VIQ42" s="25"/>
      <c r="VIR42" s="25"/>
      <c r="VIS42" s="25"/>
      <c r="VIT42" s="25"/>
      <c r="VIU42" s="25"/>
      <c r="VIV42" s="25"/>
      <c r="VIW42" s="25"/>
      <c r="VIX42" s="25"/>
      <c r="VIY42" s="25"/>
      <c r="VIZ42" s="25"/>
      <c r="VJA42" s="25"/>
      <c r="VJB42" s="25"/>
      <c r="VJC42" s="25"/>
      <c r="VJD42" s="25"/>
      <c r="VJE42" s="25"/>
      <c r="VJF42" s="25"/>
      <c r="VJG42" s="25"/>
      <c r="VJH42" s="25"/>
      <c r="VJI42" s="25"/>
      <c r="VJJ42" s="25"/>
      <c r="VJK42" s="25"/>
      <c r="VJL42" s="25"/>
      <c r="VJM42" s="25"/>
      <c r="VJN42" s="25"/>
      <c r="VJO42" s="25"/>
      <c r="VJP42" s="25"/>
      <c r="VJQ42" s="25"/>
      <c r="VJR42" s="25"/>
      <c r="VJS42" s="25"/>
      <c r="VJT42" s="25"/>
      <c r="VJU42" s="25"/>
      <c r="VJV42" s="25"/>
      <c r="VJW42" s="25"/>
      <c r="VJX42" s="25"/>
      <c r="VJY42" s="25"/>
      <c r="VJZ42" s="25"/>
      <c r="VKA42" s="25"/>
      <c r="VKB42" s="25"/>
      <c r="VKC42" s="25"/>
      <c r="VKD42" s="25"/>
      <c r="VKE42" s="25"/>
      <c r="VKF42" s="25"/>
      <c r="VKG42" s="25"/>
      <c r="VKH42" s="25"/>
      <c r="VKI42" s="25"/>
      <c r="VKJ42" s="25"/>
      <c r="VKK42" s="25"/>
      <c r="VKL42" s="25"/>
      <c r="VKM42" s="25"/>
      <c r="VKN42" s="25"/>
      <c r="VKO42" s="25"/>
      <c r="VKP42" s="25"/>
      <c r="VKQ42" s="25"/>
      <c r="VKR42" s="25"/>
      <c r="VKS42" s="25"/>
      <c r="VKT42" s="25"/>
      <c r="VKU42" s="25"/>
      <c r="VKV42" s="25"/>
      <c r="VKW42" s="25"/>
      <c r="VKX42" s="25"/>
      <c r="VKY42" s="25"/>
      <c r="VKZ42" s="25"/>
      <c r="VLA42" s="25"/>
      <c r="VLB42" s="25"/>
      <c r="VLC42" s="25"/>
      <c r="VLD42" s="25"/>
      <c r="VLE42" s="25"/>
      <c r="VLF42" s="25"/>
      <c r="VLG42" s="25"/>
      <c r="VLH42" s="25"/>
      <c r="VLI42" s="25"/>
      <c r="VLJ42" s="25"/>
      <c r="VLK42" s="25"/>
      <c r="VLL42" s="25"/>
      <c r="VLM42" s="25"/>
      <c r="VLN42" s="25"/>
      <c r="VLO42" s="25"/>
      <c r="VLP42" s="25"/>
      <c r="VLQ42" s="25"/>
      <c r="VLR42" s="25"/>
      <c r="VLS42" s="25"/>
      <c r="VLT42" s="25"/>
      <c r="VLU42" s="25"/>
      <c r="VLV42" s="25"/>
      <c r="VLW42" s="25"/>
      <c r="VLX42" s="25"/>
      <c r="VLY42" s="25"/>
      <c r="VLZ42" s="25"/>
      <c r="VMA42" s="25"/>
      <c r="VMB42" s="25"/>
      <c r="VMC42" s="25"/>
      <c r="VMD42" s="25"/>
      <c r="VME42" s="25"/>
      <c r="VMF42" s="25"/>
      <c r="VMG42" s="25"/>
      <c r="VMH42" s="25"/>
      <c r="VMI42" s="25"/>
      <c r="VMJ42" s="25"/>
      <c r="VMK42" s="25"/>
      <c r="VML42" s="25"/>
      <c r="VMM42" s="25"/>
      <c r="VMN42" s="25"/>
      <c r="VMO42" s="25"/>
      <c r="VMP42" s="25"/>
      <c r="VMQ42" s="25"/>
      <c r="VMR42" s="25"/>
      <c r="VMS42" s="25"/>
      <c r="VMT42" s="25"/>
      <c r="VMU42" s="25"/>
      <c r="VMV42" s="25"/>
      <c r="VMW42" s="25"/>
      <c r="VMX42" s="25"/>
      <c r="VMY42" s="25"/>
      <c r="VMZ42" s="25"/>
      <c r="VNA42" s="25"/>
      <c r="VNB42" s="25"/>
      <c r="VNC42" s="25"/>
      <c r="VND42" s="25"/>
      <c r="VNE42" s="25"/>
      <c r="VNF42" s="25"/>
      <c r="VNG42" s="25"/>
      <c r="VNH42" s="25"/>
      <c r="VNI42" s="25"/>
      <c r="VNJ42" s="25"/>
      <c r="VNK42" s="25"/>
      <c r="VNL42" s="25"/>
      <c r="VNM42" s="25"/>
      <c r="VNN42" s="25"/>
      <c r="VNO42" s="25"/>
      <c r="VNP42" s="25"/>
      <c r="VNQ42" s="25"/>
      <c r="VNR42" s="25"/>
      <c r="VNS42" s="25"/>
      <c r="VNT42" s="25"/>
      <c r="VNU42" s="25"/>
      <c r="VNV42" s="25"/>
      <c r="VNW42" s="25"/>
      <c r="VNX42" s="25"/>
      <c r="VNY42" s="25"/>
      <c r="VNZ42" s="25"/>
      <c r="VOA42" s="25"/>
      <c r="VOB42" s="25"/>
      <c r="VOC42" s="25"/>
      <c r="VOD42" s="25"/>
      <c r="VOE42" s="25"/>
      <c r="VOF42" s="25"/>
      <c r="VOG42" s="25"/>
      <c r="VOH42" s="25"/>
      <c r="VOI42" s="25"/>
      <c r="VOJ42" s="25"/>
      <c r="VOK42" s="25"/>
      <c r="VOL42" s="25"/>
      <c r="VOM42" s="25"/>
      <c r="VON42" s="25"/>
      <c r="VOO42" s="25"/>
      <c r="VOP42" s="25"/>
      <c r="VOQ42" s="25"/>
      <c r="VOR42" s="25"/>
      <c r="VOS42" s="25"/>
      <c r="VOT42" s="25"/>
      <c r="VOU42" s="25"/>
      <c r="VOV42" s="25"/>
      <c r="VOW42" s="25"/>
      <c r="VOX42" s="25"/>
      <c r="VOY42" s="25"/>
      <c r="VOZ42" s="25"/>
      <c r="VPA42" s="25"/>
      <c r="VPB42" s="25"/>
      <c r="VPC42" s="25"/>
      <c r="VPD42" s="25"/>
      <c r="VPE42" s="25"/>
      <c r="VPF42" s="25"/>
      <c r="VPG42" s="25"/>
      <c r="VPH42" s="25"/>
      <c r="VPI42" s="25"/>
      <c r="VPJ42" s="25"/>
      <c r="VPK42" s="25"/>
      <c r="VPL42" s="25"/>
      <c r="VPM42" s="25"/>
      <c r="VPN42" s="25"/>
      <c r="VPO42" s="25"/>
      <c r="VPP42" s="25"/>
      <c r="VPQ42" s="25"/>
      <c r="VPR42" s="25"/>
      <c r="VPS42" s="25"/>
      <c r="VPT42" s="25"/>
      <c r="VPU42" s="25"/>
      <c r="VPV42" s="25"/>
      <c r="VPW42" s="25"/>
      <c r="VPX42" s="25"/>
      <c r="VPY42" s="25"/>
      <c r="VPZ42" s="25"/>
      <c r="VQA42" s="25"/>
      <c r="VQB42" s="25"/>
      <c r="VQC42" s="25"/>
      <c r="VQD42" s="25"/>
      <c r="VQE42" s="25"/>
      <c r="VQF42" s="25"/>
      <c r="VQG42" s="25"/>
      <c r="VQH42" s="25"/>
      <c r="VQI42" s="25"/>
      <c r="VQJ42" s="25"/>
      <c r="VQK42" s="25"/>
      <c r="VQL42" s="25"/>
      <c r="VQM42" s="25"/>
      <c r="VQN42" s="25"/>
      <c r="VQO42" s="25"/>
      <c r="VQP42" s="25"/>
      <c r="VQQ42" s="25"/>
      <c r="VQR42" s="25"/>
      <c r="VQS42" s="25"/>
      <c r="VQT42" s="25"/>
      <c r="VQU42" s="25"/>
      <c r="VQV42" s="25"/>
      <c r="VQW42" s="25"/>
      <c r="VQX42" s="25"/>
      <c r="VQY42" s="25"/>
      <c r="VQZ42" s="25"/>
      <c r="VRA42" s="25"/>
      <c r="VRB42" s="25"/>
      <c r="VRC42" s="25"/>
      <c r="VRD42" s="25"/>
      <c r="VRE42" s="25"/>
      <c r="VRF42" s="25"/>
      <c r="VRG42" s="25"/>
      <c r="VRH42" s="25"/>
      <c r="VRI42" s="25"/>
      <c r="VRJ42" s="25"/>
      <c r="VRK42" s="25"/>
      <c r="VRL42" s="25"/>
      <c r="VRM42" s="25"/>
      <c r="VRN42" s="25"/>
      <c r="VRO42" s="25"/>
      <c r="VRP42" s="25"/>
      <c r="VRQ42" s="25"/>
      <c r="VRR42" s="25"/>
      <c r="VRS42" s="25"/>
      <c r="VRT42" s="25"/>
      <c r="VRU42" s="25"/>
      <c r="VRV42" s="25"/>
      <c r="VRW42" s="25"/>
      <c r="VRX42" s="25"/>
      <c r="VRY42" s="25"/>
      <c r="VRZ42" s="25"/>
      <c r="VSA42" s="25"/>
      <c r="VSB42" s="25"/>
      <c r="VSC42" s="25"/>
      <c r="VSD42" s="25"/>
      <c r="VSE42" s="25"/>
      <c r="VSF42" s="25"/>
      <c r="VSG42" s="25"/>
      <c r="VSH42" s="25"/>
      <c r="VSI42" s="25"/>
      <c r="VSJ42" s="25"/>
      <c r="VSK42" s="25"/>
      <c r="VSL42" s="25"/>
      <c r="VSM42" s="25"/>
      <c r="VSN42" s="25"/>
      <c r="VSO42" s="25"/>
      <c r="VSP42" s="25"/>
      <c r="VSQ42" s="25"/>
      <c r="VSR42" s="25"/>
      <c r="VSS42" s="25"/>
      <c r="VST42" s="25"/>
      <c r="VSU42" s="25"/>
      <c r="VSV42" s="25"/>
      <c r="VSW42" s="25"/>
      <c r="VSX42" s="25"/>
      <c r="VSY42" s="25"/>
      <c r="VSZ42" s="25"/>
      <c r="VTA42" s="25"/>
      <c r="VTB42" s="25"/>
      <c r="VTC42" s="25"/>
      <c r="VTD42" s="25"/>
      <c r="VTE42" s="25"/>
      <c r="VTF42" s="25"/>
      <c r="VTG42" s="25"/>
      <c r="VTH42" s="25"/>
      <c r="VTI42" s="25"/>
      <c r="VTJ42" s="25"/>
      <c r="VTK42" s="25"/>
      <c r="VTL42" s="25"/>
      <c r="VTM42" s="25"/>
      <c r="VTN42" s="25"/>
      <c r="VTO42" s="25"/>
      <c r="VTP42" s="25"/>
      <c r="VTQ42" s="25"/>
      <c r="VTR42" s="25"/>
      <c r="VTS42" s="25"/>
      <c r="VTT42" s="25"/>
      <c r="VTU42" s="25"/>
      <c r="VTV42" s="25"/>
      <c r="VTW42" s="25"/>
      <c r="VTX42" s="25"/>
      <c r="VTY42" s="25"/>
      <c r="VTZ42" s="25"/>
      <c r="VUA42" s="25"/>
      <c r="VUB42" s="25"/>
      <c r="VUC42" s="25"/>
      <c r="VUD42" s="25"/>
      <c r="VUE42" s="25"/>
      <c r="VUF42" s="25"/>
      <c r="VUG42" s="25"/>
      <c r="VUH42" s="25"/>
      <c r="VUI42" s="25"/>
      <c r="VUJ42" s="25"/>
      <c r="VUK42" s="25"/>
      <c r="VUL42" s="25"/>
      <c r="VUM42" s="25"/>
      <c r="VUN42" s="25"/>
      <c r="VUO42" s="25"/>
      <c r="VUP42" s="25"/>
      <c r="VUQ42" s="25"/>
      <c r="VUR42" s="25"/>
      <c r="VUS42" s="25"/>
      <c r="VUT42" s="25"/>
      <c r="VUU42" s="25"/>
      <c r="VUV42" s="25"/>
      <c r="VUW42" s="25"/>
      <c r="VUX42" s="25"/>
      <c r="VUY42" s="25"/>
      <c r="VUZ42" s="25"/>
      <c r="VVA42" s="25"/>
      <c r="VVB42" s="25"/>
      <c r="VVC42" s="25"/>
      <c r="VVD42" s="25"/>
      <c r="VVE42" s="25"/>
      <c r="VVF42" s="25"/>
      <c r="VVG42" s="25"/>
      <c r="VVH42" s="25"/>
      <c r="VVI42" s="25"/>
      <c r="VVJ42" s="25"/>
      <c r="VVK42" s="25"/>
      <c r="VVL42" s="25"/>
      <c r="VVM42" s="25"/>
      <c r="VVN42" s="25"/>
      <c r="VVO42" s="25"/>
      <c r="VVP42" s="25"/>
      <c r="VVQ42" s="25"/>
      <c r="VVR42" s="25"/>
      <c r="VVS42" s="25"/>
      <c r="VVT42" s="25"/>
      <c r="VVU42" s="25"/>
      <c r="VVV42" s="25"/>
      <c r="VVW42" s="25"/>
      <c r="VVX42" s="25"/>
      <c r="VVY42" s="25"/>
      <c r="VVZ42" s="25"/>
      <c r="VWA42" s="25"/>
      <c r="VWB42" s="25"/>
      <c r="VWC42" s="25"/>
      <c r="VWD42" s="25"/>
      <c r="VWE42" s="25"/>
      <c r="VWF42" s="25"/>
      <c r="VWG42" s="25"/>
      <c r="VWH42" s="25"/>
      <c r="VWI42" s="25"/>
      <c r="VWJ42" s="25"/>
      <c r="VWK42" s="25"/>
      <c r="VWL42" s="25"/>
      <c r="VWM42" s="25"/>
      <c r="VWN42" s="25"/>
      <c r="VWO42" s="25"/>
      <c r="VWP42" s="25"/>
      <c r="VWQ42" s="25"/>
      <c r="VWR42" s="25"/>
      <c r="VWS42" s="25"/>
      <c r="VWT42" s="25"/>
      <c r="VWU42" s="25"/>
      <c r="VWV42" s="25"/>
      <c r="VWW42" s="25"/>
      <c r="VWX42" s="25"/>
      <c r="VWY42" s="25"/>
      <c r="VWZ42" s="25"/>
      <c r="VXA42" s="25"/>
      <c r="VXB42" s="25"/>
      <c r="VXC42" s="25"/>
      <c r="VXD42" s="25"/>
      <c r="VXE42" s="25"/>
      <c r="VXF42" s="25"/>
      <c r="VXG42" s="25"/>
      <c r="VXH42" s="25"/>
      <c r="VXI42" s="25"/>
      <c r="VXJ42" s="25"/>
      <c r="VXK42" s="25"/>
      <c r="VXL42" s="25"/>
      <c r="VXM42" s="25"/>
      <c r="VXN42" s="25"/>
      <c r="VXO42" s="25"/>
      <c r="VXP42" s="25"/>
      <c r="VXQ42" s="25"/>
      <c r="VXR42" s="25"/>
      <c r="VXS42" s="25"/>
      <c r="VXT42" s="25"/>
      <c r="VXU42" s="25"/>
      <c r="VXV42" s="25"/>
      <c r="VXW42" s="25"/>
      <c r="VXX42" s="25"/>
      <c r="VXY42" s="25"/>
      <c r="VXZ42" s="25"/>
      <c r="VYA42" s="25"/>
      <c r="VYB42" s="25"/>
      <c r="VYC42" s="25"/>
      <c r="VYD42" s="25"/>
      <c r="VYE42" s="25"/>
      <c r="VYF42" s="25"/>
      <c r="VYG42" s="25"/>
      <c r="VYH42" s="25"/>
      <c r="VYI42" s="25"/>
      <c r="VYJ42" s="25"/>
      <c r="VYK42" s="25"/>
      <c r="VYL42" s="25"/>
      <c r="VYM42" s="25"/>
      <c r="VYN42" s="25"/>
      <c r="VYO42" s="25"/>
      <c r="VYP42" s="25"/>
      <c r="VYQ42" s="25"/>
      <c r="VYR42" s="25"/>
      <c r="VYS42" s="25"/>
      <c r="VYT42" s="25"/>
      <c r="VYU42" s="25"/>
      <c r="VYV42" s="25"/>
      <c r="VYW42" s="25"/>
      <c r="VYX42" s="25"/>
      <c r="VYY42" s="25"/>
      <c r="VYZ42" s="25"/>
      <c r="VZA42" s="25"/>
      <c r="VZB42" s="25"/>
      <c r="VZC42" s="25"/>
      <c r="VZD42" s="25"/>
      <c r="VZE42" s="25"/>
      <c r="VZF42" s="25"/>
      <c r="VZG42" s="25"/>
      <c r="VZH42" s="25"/>
      <c r="VZI42" s="25"/>
      <c r="VZJ42" s="25"/>
      <c r="VZK42" s="25"/>
      <c r="VZL42" s="25"/>
      <c r="VZM42" s="25"/>
      <c r="VZN42" s="25"/>
      <c r="VZO42" s="25"/>
      <c r="VZP42" s="25"/>
      <c r="VZQ42" s="25"/>
      <c r="VZR42" s="25"/>
      <c r="VZS42" s="25"/>
      <c r="VZT42" s="25"/>
      <c r="VZU42" s="25"/>
      <c r="VZV42" s="25"/>
      <c r="VZW42" s="25"/>
      <c r="VZX42" s="25"/>
      <c r="VZY42" s="25"/>
      <c r="VZZ42" s="25"/>
      <c r="WAA42" s="25"/>
      <c r="WAB42" s="25"/>
      <c r="WAC42" s="25"/>
      <c r="WAD42" s="25"/>
      <c r="WAE42" s="25"/>
      <c r="WAF42" s="25"/>
      <c r="WAG42" s="25"/>
      <c r="WAH42" s="25"/>
      <c r="WAI42" s="25"/>
      <c r="WAJ42" s="25"/>
      <c r="WAK42" s="25"/>
      <c r="WAL42" s="25"/>
      <c r="WAM42" s="25"/>
      <c r="WAN42" s="25"/>
      <c r="WAO42" s="25"/>
      <c r="WAP42" s="25"/>
      <c r="WAQ42" s="25"/>
      <c r="WAR42" s="25"/>
      <c r="WAS42" s="25"/>
      <c r="WAT42" s="25"/>
      <c r="WAU42" s="25"/>
      <c r="WAV42" s="25"/>
      <c r="WAW42" s="25"/>
      <c r="WAX42" s="25"/>
      <c r="WAY42" s="25"/>
      <c r="WAZ42" s="25"/>
      <c r="WBA42" s="25"/>
      <c r="WBB42" s="25"/>
      <c r="WBC42" s="25"/>
      <c r="WBD42" s="25"/>
      <c r="WBE42" s="25"/>
      <c r="WBF42" s="25"/>
      <c r="WBG42" s="25"/>
      <c r="WBH42" s="25"/>
      <c r="WBI42" s="25"/>
      <c r="WBJ42" s="25"/>
      <c r="WBK42" s="25"/>
      <c r="WBL42" s="25"/>
      <c r="WBM42" s="25"/>
      <c r="WBN42" s="25"/>
      <c r="WBO42" s="25"/>
      <c r="WBP42" s="25"/>
      <c r="WBQ42" s="25"/>
      <c r="WBR42" s="25"/>
      <c r="WBS42" s="25"/>
      <c r="WBT42" s="25"/>
      <c r="WBU42" s="25"/>
      <c r="WBV42" s="25"/>
      <c r="WBW42" s="25"/>
      <c r="WBX42" s="25"/>
      <c r="WBY42" s="25"/>
      <c r="WBZ42" s="25"/>
      <c r="WCA42" s="25"/>
      <c r="WCB42" s="25"/>
      <c r="WCC42" s="25"/>
      <c r="WCD42" s="25"/>
      <c r="WCE42" s="25"/>
      <c r="WCF42" s="25"/>
      <c r="WCG42" s="25"/>
      <c r="WCH42" s="25"/>
      <c r="WCI42" s="25"/>
      <c r="WCJ42" s="25"/>
      <c r="WCK42" s="25"/>
      <c r="WCL42" s="25"/>
      <c r="WCM42" s="25"/>
      <c r="WCN42" s="25"/>
      <c r="WCO42" s="25"/>
      <c r="WCP42" s="25"/>
      <c r="WCQ42" s="25"/>
      <c r="WCR42" s="25"/>
      <c r="WCS42" s="25"/>
      <c r="WCT42" s="25"/>
      <c r="WCU42" s="25"/>
      <c r="WCV42" s="25"/>
      <c r="WCW42" s="25"/>
      <c r="WCX42" s="25"/>
      <c r="WCY42" s="25"/>
      <c r="WCZ42" s="25"/>
      <c r="WDA42" s="25"/>
      <c r="WDB42" s="25"/>
      <c r="WDC42" s="25"/>
      <c r="WDD42" s="25"/>
      <c r="WDE42" s="25"/>
      <c r="WDF42" s="25"/>
      <c r="WDG42" s="25"/>
      <c r="WDH42" s="25"/>
      <c r="WDI42" s="25"/>
      <c r="WDJ42" s="25"/>
      <c r="WDK42" s="25"/>
      <c r="WDL42" s="25"/>
      <c r="WDM42" s="25"/>
      <c r="WDN42" s="25"/>
      <c r="WDO42" s="25"/>
      <c r="WDP42" s="25"/>
      <c r="WDQ42" s="25"/>
      <c r="WDR42" s="25"/>
      <c r="WDS42" s="25"/>
      <c r="WDT42" s="25"/>
      <c r="WDU42" s="25"/>
      <c r="WDV42" s="25"/>
      <c r="WDW42" s="25"/>
      <c r="WDX42" s="25"/>
      <c r="WDY42" s="25"/>
      <c r="WDZ42" s="25"/>
      <c r="WEA42" s="25"/>
      <c r="WEB42" s="25"/>
      <c r="WEC42" s="25"/>
      <c r="WED42" s="25"/>
      <c r="WEE42" s="25"/>
      <c r="WEF42" s="25"/>
      <c r="WEG42" s="25"/>
      <c r="WEH42" s="25"/>
      <c r="WEI42" s="25"/>
      <c r="WEJ42" s="25"/>
      <c r="WEK42" s="25"/>
      <c r="WEL42" s="25"/>
      <c r="WEM42" s="25"/>
      <c r="WEN42" s="25"/>
      <c r="WEO42" s="25"/>
      <c r="WEP42" s="25"/>
      <c r="WEQ42" s="25"/>
      <c r="WER42" s="25"/>
      <c r="WES42" s="25"/>
      <c r="WET42" s="25"/>
      <c r="WEU42" s="25"/>
      <c r="WEV42" s="25"/>
      <c r="WEW42" s="25"/>
      <c r="WEX42" s="25"/>
      <c r="WEY42" s="25"/>
      <c r="WEZ42" s="25"/>
      <c r="WFA42" s="25"/>
      <c r="WFB42" s="25"/>
      <c r="WFC42" s="25"/>
      <c r="WFD42" s="25"/>
      <c r="WFE42" s="25"/>
      <c r="WFF42" s="25"/>
      <c r="WFG42" s="25"/>
      <c r="WFH42" s="25"/>
      <c r="WFI42" s="25"/>
      <c r="WFJ42" s="25"/>
      <c r="WFK42" s="25"/>
      <c r="WFL42" s="25"/>
      <c r="WFM42" s="25"/>
      <c r="WFN42" s="25"/>
      <c r="WFO42" s="25"/>
      <c r="WFP42" s="25"/>
      <c r="WFQ42" s="25"/>
      <c r="WFR42" s="25"/>
      <c r="WFS42" s="25"/>
      <c r="WFT42" s="25"/>
      <c r="WFU42" s="25"/>
      <c r="WFV42" s="25"/>
      <c r="WFW42" s="25"/>
      <c r="WFX42" s="25"/>
      <c r="WFY42" s="25"/>
      <c r="WFZ42" s="25"/>
      <c r="WGA42" s="25"/>
      <c r="WGB42" s="25"/>
      <c r="WGC42" s="25"/>
      <c r="WGD42" s="25"/>
      <c r="WGE42" s="25"/>
      <c r="WGF42" s="25"/>
      <c r="WGG42" s="25"/>
      <c r="WGH42" s="25"/>
      <c r="WGI42" s="25"/>
      <c r="WGJ42" s="25"/>
      <c r="WGK42" s="25"/>
      <c r="WGL42" s="25"/>
      <c r="WGM42" s="25"/>
      <c r="WGN42" s="25"/>
      <c r="WGO42" s="25"/>
      <c r="WGP42" s="25"/>
      <c r="WGQ42" s="25"/>
      <c r="WGR42" s="25"/>
      <c r="WGS42" s="25"/>
      <c r="WGT42" s="25"/>
      <c r="WGU42" s="25"/>
      <c r="WGV42" s="25"/>
      <c r="WGW42" s="25"/>
      <c r="WGX42" s="25"/>
      <c r="WGY42" s="25"/>
      <c r="WGZ42" s="25"/>
      <c r="WHA42" s="25"/>
      <c r="WHB42" s="25"/>
      <c r="WHC42" s="25"/>
      <c r="WHD42" s="25"/>
      <c r="WHE42" s="25"/>
      <c r="WHF42" s="25"/>
      <c r="WHG42" s="25"/>
      <c r="WHH42" s="25"/>
      <c r="WHI42" s="25"/>
      <c r="WHJ42" s="25"/>
      <c r="WHK42" s="25"/>
      <c r="WHL42" s="25"/>
      <c r="WHM42" s="25"/>
      <c r="WHN42" s="25"/>
      <c r="WHO42" s="25"/>
      <c r="WHP42" s="25"/>
      <c r="WHQ42" s="25"/>
      <c r="WHR42" s="25"/>
      <c r="WHS42" s="25"/>
      <c r="WHT42" s="25"/>
      <c r="WHU42" s="25"/>
      <c r="WHV42" s="25"/>
      <c r="WHW42" s="25"/>
      <c r="WHX42" s="25"/>
      <c r="WHY42" s="25"/>
      <c r="WHZ42" s="25"/>
      <c r="WIA42" s="25"/>
      <c r="WIB42" s="25"/>
      <c r="WIC42" s="25"/>
      <c r="WID42" s="25"/>
      <c r="WIE42" s="25"/>
      <c r="WIF42" s="25"/>
      <c r="WIG42" s="25"/>
      <c r="WIH42" s="25"/>
      <c r="WII42" s="25"/>
      <c r="WIJ42" s="25"/>
      <c r="WIK42" s="25"/>
      <c r="WIL42" s="25"/>
      <c r="WIM42" s="25"/>
      <c r="WIN42" s="25"/>
      <c r="WIO42" s="25"/>
      <c r="WIP42" s="25"/>
      <c r="WIQ42" s="25"/>
      <c r="WIR42" s="25"/>
      <c r="WIS42" s="25"/>
      <c r="WIT42" s="25"/>
      <c r="WIU42" s="25"/>
      <c r="WIV42" s="25"/>
      <c r="WIW42" s="25"/>
      <c r="WIX42" s="25"/>
      <c r="WIY42" s="25"/>
      <c r="WIZ42" s="25"/>
      <c r="WJA42" s="25"/>
      <c r="WJB42" s="25"/>
      <c r="WJC42" s="25"/>
      <c r="WJD42" s="25"/>
      <c r="WJE42" s="25"/>
      <c r="WJF42" s="25"/>
      <c r="WJG42" s="25"/>
      <c r="WJH42" s="25"/>
      <c r="WJI42" s="25"/>
      <c r="WJJ42" s="25"/>
      <c r="WJK42" s="25"/>
      <c r="WJL42" s="25"/>
      <c r="WJM42" s="25"/>
      <c r="WJN42" s="25"/>
      <c r="WJO42" s="25"/>
      <c r="WJP42" s="25"/>
      <c r="WJQ42" s="25"/>
      <c r="WJR42" s="25"/>
      <c r="WJS42" s="25"/>
      <c r="WJT42" s="25"/>
      <c r="WJU42" s="25"/>
      <c r="WJV42" s="25"/>
      <c r="WJW42" s="25"/>
      <c r="WJX42" s="25"/>
      <c r="WJY42" s="25"/>
      <c r="WJZ42" s="25"/>
      <c r="WKA42" s="25"/>
      <c r="WKB42" s="25"/>
      <c r="WKC42" s="25"/>
      <c r="WKD42" s="25"/>
      <c r="WKE42" s="25"/>
      <c r="WKF42" s="25"/>
      <c r="WKG42" s="25"/>
      <c r="WKH42" s="25"/>
      <c r="WKI42" s="25"/>
      <c r="WKJ42" s="25"/>
      <c r="WKK42" s="25"/>
      <c r="WKL42" s="25"/>
      <c r="WKM42" s="25"/>
      <c r="WKN42" s="25"/>
      <c r="WKO42" s="25"/>
      <c r="WKP42" s="25"/>
      <c r="WKQ42" s="25"/>
      <c r="WKR42" s="25"/>
      <c r="WKS42" s="25"/>
      <c r="WKT42" s="25"/>
      <c r="WKU42" s="25"/>
      <c r="WKV42" s="25"/>
      <c r="WKW42" s="25"/>
      <c r="WKX42" s="25"/>
      <c r="WKY42" s="25"/>
      <c r="WKZ42" s="25"/>
      <c r="WLA42" s="25"/>
      <c r="WLB42" s="25"/>
      <c r="WLC42" s="25"/>
      <c r="WLD42" s="25"/>
      <c r="WLE42" s="25"/>
      <c r="WLF42" s="25"/>
      <c r="WLG42" s="25"/>
      <c r="WLH42" s="25"/>
      <c r="WLI42" s="25"/>
      <c r="WLJ42" s="25"/>
      <c r="WLK42" s="25"/>
      <c r="WLL42" s="25"/>
      <c r="WLM42" s="25"/>
      <c r="WLN42" s="25"/>
      <c r="WLO42" s="25"/>
      <c r="WLP42" s="25"/>
      <c r="WLQ42" s="25"/>
      <c r="WLR42" s="25"/>
      <c r="WLS42" s="25"/>
      <c r="WLT42" s="25"/>
      <c r="WLU42" s="25"/>
      <c r="WLV42" s="25"/>
      <c r="WLW42" s="25"/>
      <c r="WLX42" s="25"/>
      <c r="WLY42" s="25"/>
      <c r="WLZ42" s="25"/>
      <c r="WMA42" s="25"/>
      <c r="WMB42" s="25"/>
      <c r="WMC42" s="25"/>
      <c r="WMD42" s="25"/>
      <c r="WME42" s="25"/>
      <c r="WMF42" s="25"/>
      <c r="WMG42" s="25"/>
      <c r="WMH42" s="25"/>
      <c r="WMI42" s="25"/>
      <c r="WMJ42" s="25"/>
      <c r="WMK42" s="25"/>
      <c r="WML42" s="25"/>
      <c r="WMM42" s="25"/>
      <c r="WMN42" s="25"/>
      <c r="WMO42" s="25"/>
      <c r="WMP42" s="25"/>
      <c r="WMQ42" s="25"/>
      <c r="WMR42" s="25"/>
      <c r="WMS42" s="25"/>
      <c r="WMT42" s="25"/>
      <c r="WMU42" s="25"/>
      <c r="WMV42" s="25"/>
      <c r="WMW42" s="25"/>
      <c r="WMX42" s="25"/>
      <c r="WMY42" s="25"/>
      <c r="WMZ42" s="25"/>
      <c r="WNA42" s="25"/>
      <c r="WNB42" s="25"/>
      <c r="WNC42" s="25"/>
      <c r="WND42" s="25"/>
      <c r="WNE42" s="25"/>
      <c r="WNF42" s="25"/>
      <c r="WNG42" s="25"/>
      <c r="WNH42" s="25"/>
      <c r="WNI42" s="25"/>
      <c r="WNJ42" s="25"/>
      <c r="WNK42" s="25"/>
      <c r="WNL42" s="25"/>
      <c r="WNM42" s="25"/>
      <c r="WNN42" s="25"/>
      <c r="WNO42" s="25"/>
      <c r="WNP42" s="25"/>
      <c r="WNQ42" s="25"/>
      <c r="WNR42" s="25"/>
      <c r="WNS42" s="25"/>
      <c r="WNT42" s="25"/>
      <c r="WNU42" s="25"/>
      <c r="WNV42" s="25"/>
      <c r="WNW42" s="25"/>
      <c r="WNX42" s="25"/>
      <c r="WNY42" s="25"/>
      <c r="WNZ42" s="25"/>
      <c r="WOA42" s="25"/>
      <c r="WOB42" s="25"/>
      <c r="WOC42" s="25"/>
      <c r="WOD42" s="25"/>
      <c r="WOE42" s="25"/>
      <c r="WOF42" s="25"/>
      <c r="WOG42" s="25"/>
      <c r="WOH42" s="25"/>
      <c r="WOI42" s="25"/>
      <c r="WOJ42" s="25"/>
      <c r="WOK42" s="25"/>
      <c r="WOL42" s="25"/>
      <c r="WOM42" s="25"/>
      <c r="WON42" s="25"/>
      <c r="WOO42" s="25"/>
      <c r="WOP42" s="25"/>
      <c r="WOQ42" s="25"/>
      <c r="WOR42" s="25"/>
      <c r="WOS42" s="25"/>
      <c r="WOT42" s="25"/>
      <c r="WOU42" s="25"/>
      <c r="WOV42" s="25"/>
      <c r="WOW42" s="25"/>
      <c r="WOX42" s="25"/>
      <c r="WOY42" s="25"/>
      <c r="WOZ42" s="25"/>
      <c r="WPA42" s="25"/>
      <c r="WPB42" s="25"/>
      <c r="WPC42" s="25"/>
      <c r="WPD42" s="25"/>
      <c r="WPE42" s="25"/>
      <c r="WPF42" s="25"/>
      <c r="WPG42" s="25"/>
      <c r="WPH42" s="25"/>
      <c r="WPI42" s="25"/>
      <c r="WPJ42" s="25"/>
      <c r="WPK42" s="25"/>
      <c r="WPL42" s="25"/>
      <c r="WPM42" s="25"/>
      <c r="WPN42" s="25"/>
      <c r="WPO42" s="25"/>
      <c r="WPP42" s="25"/>
      <c r="WPQ42" s="25"/>
      <c r="WPR42" s="25"/>
      <c r="WPS42" s="25"/>
      <c r="WPT42" s="25"/>
      <c r="WPU42" s="25"/>
      <c r="WPV42" s="25"/>
      <c r="WPW42" s="25"/>
      <c r="WPX42" s="25"/>
      <c r="WPY42" s="25"/>
      <c r="WPZ42" s="25"/>
      <c r="WQA42" s="25"/>
      <c r="WQB42" s="25"/>
      <c r="WQC42" s="25"/>
      <c r="WQD42" s="25"/>
      <c r="WQE42" s="25"/>
      <c r="WQF42" s="25"/>
      <c r="WQG42" s="25"/>
      <c r="WQH42" s="25"/>
      <c r="WQI42" s="25"/>
      <c r="WQJ42" s="25"/>
      <c r="WQK42" s="25"/>
      <c r="WQL42" s="25"/>
      <c r="WQM42" s="25"/>
      <c r="WQN42" s="25"/>
      <c r="WQO42" s="25"/>
      <c r="WQP42" s="25"/>
      <c r="WQQ42" s="25"/>
      <c r="WQR42" s="25"/>
      <c r="WQS42" s="25"/>
      <c r="WQT42" s="25"/>
      <c r="WQU42" s="25"/>
      <c r="WQV42" s="25"/>
      <c r="WQW42" s="25"/>
      <c r="WQX42" s="25"/>
      <c r="WQY42" s="25"/>
      <c r="WQZ42" s="25"/>
      <c r="WRA42" s="25"/>
      <c r="WRB42" s="25"/>
      <c r="WRC42" s="25"/>
      <c r="WRD42" s="25"/>
      <c r="WRE42" s="25"/>
      <c r="WRF42" s="25"/>
      <c r="WRG42" s="25"/>
      <c r="WRH42" s="25"/>
      <c r="WRI42" s="25"/>
      <c r="WRJ42" s="25"/>
      <c r="WRK42" s="25"/>
      <c r="WRL42" s="25"/>
      <c r="WRM42" s="25"/>
      <c r="WRN42" s="25"/>
      <c r="WRO42" s="25"/>
      <c r="WRP42" s="25"/>
      <c r="WRQ42" s="25"/>
      <c r="WRR42" s="25"/>
      <c r="WRS42" s="25"/>
      <c r="WRT42" s="25"/>
      <c r="WRU42" s="25"/>
      <c r="WRV42" s="25"/>
      <c r="WRW42" s="25"/>
      <c r="WRX42" s="25"/>
      <c r="WRY42" s="25"/>
      <c r="WRZ42" s="25"/>
      <c r="WSA42" s="25"/>
      <c r="WSB42" s="25"/>
      <c r="WSC42" s="25"/>
      <c r="WSD42" s="25"/>
      <c r="WSE42" s="25"/>
      <c r="WSF42" s="25"/>
      <c r="WSG42" s="25"/>
      <c r="WSH42" s="25"/>
      <c r="WSI42" s="25"/>
      <c r="WSJ42" s="25"/>
      <c r="WSK42" s="25"/>
      <c r="WSL42" s="25"/>
      <c r="WSM42" s="25"/>
      <c r="WSN42" s="25"/>
      <c r="WSO42" s="25"/>
      <c r="WSP42" s="25"/>
      <c r="WSQ42" s="25"/>
      <c r="WSR42" s="25"/>
      <c r="WSS42" s="25"/>
      <c r="WST42" s="25"/>
      <c r="WSU42" s="25"/>
      <c r="WSV42" s="25"/>
      <c r="WSW42" s="25"/>
      <c r="WSX42" s="25"/>
      <c r="WSY42" s="25"/>
      <c r="WSZ42" s="25"/>
      <c r="WTA42" s="25"/>
      <c r="WTB42" s="25"/>
      <c r="WTC42" s="25"/>
      <c r="WTD42" s="25"/>
      <c r="WTE42" s="25"/>
      <c r="WTF42" s="25"/>
      <c r="WTG42" s="25"/>
      <c r="WTH42" s="25"/>
      <c r="WTI42" s="25"/>
      <c r="WTJ42" s="25"/>
      <c r="WTK42" s="25"/>
      <c r="WTL42" s="25"/>
      <c r="WTM42" s="25"/>
      <c r="WTN42" s="25"/>
      <c r="WTO42" s="25"/>
      <c r="WTP42" s="25"/>
      <c r="WTQ42" s="25"/>
      <c r="WTR42" s="25"/>
      <c r="WTS42" s="25"/>
      <c r="WTT42" s="25"/>
      <c r="WTU42" s="25"/>
      <c r="WTV42" s="25"/>
      <c r="WTW42" s="25"/>
      <c r="WTX42" s="25"/>
      <c r="WTY42" s="25"/>
      <c r="WTZ42" s="25"/>
      <c r="WUA42" s="25"/>
      <c r="WUB42" s="25"/>
      <c r="WUC42" s="25"/>
      <c r="WUD42" s="25"/>
      <c r="WUE42" s="25"/>
      <c r="WUF42" s="25"/>
      <c r="WUG42" s="25"/>
      <c r="WUH42" s="25"/>
      <c r="WUI42" s="25"/>
      <c r="WUJ42" s="25"/>
      <c r="WUK42" s="25"/>
      <c r="WUL42" s="25"/>
      <c r="WUM42" s="25"/>
      <c r="WUN42" s="25"/>
      <c r="WUO42" s="25"/>
      <c r="WUP42" s="25"/>
      <c r="WUQ42" s="25"/>
      <c r="WUR42" s="25"/>
      <c r="WUS42" s="25"/>
      <c r="WUT42" s="25"/>
      <c r="WUU42" s="25"/>
      <c r="WUV42" s="25"/>
      <c r="WUW42" s="25"/>
      <c r="WUX42" s="25"/>
      <c r="WUY42" s="25"/>
      <c r="WUZ42" s="25"/>
      <c r="WVA42" s="25"/>
      <c r="WVB42" s="25"/>
      <c r="WVC42" s="25"/>
      <c r="WVD42" s="25"/>
      <c r="WVE42" s="25"/>
      <c r="WVF42" s="25"/>
      <c r="WVG42" s="25"/>
      <c r="WVH42" s="25"/>
      <c r="WVI42" s="25"/>
      <c r="WVJ42" s="25"/>
      <c r="WVK42" s="25"/>
      <c r="WVL42" s="25"/>
      <c r="WVM42" s="25"/>
      <c r="WVN42" s="25"/>
      <c r="WVO42" s="25"/>
      <c r="WVP42" s="25"/>
      <c r="WVQ42" s="25"/>
      <c r="WVR42" s="25"/>
      <c r="WVS42" s="25"/>
      <c r="WVT42" s="25"/>
      <c r="WVU42" s="25"/>
      <c r="WVV42" s="25"/>
      <c r="WVW42" s="25"/>
      <c r="WVX42" s="25"/>
      <c r="WVY42" s="25"/>
      <c r="WVZ42" s="25"/>
      <c r="WWA42" s="25"/>
      <c r="WWB42" s="25"/>
      <c r="WWC42" s="25"/>
      <c r="WWD42" s="25"/>
      <c r="WWE42" s="25"/>
      <c r="WWF42" s="25"/>
      <c r="WWG42" s="25"/>
      <c r="WWH42" s="25"/>
      <c r="WWI42" s="25"/>
      <c r="WWJ42" s="25"/>
      <c r="WWK42" s="25"/>
      <c r="WWL42" s="25"/>
      <c r="WWM42" s="25"/>
      <c r="WWN42" s="25"/>
      <c r="WWO42" s="25"/>
      <c r="WWP42" s="25"/>
      <c r="WWQ42" s="25"/>
      <c r="WWR42" s="25"/>
      <c r="WWS42" s="25"/>
      <c r="WWT42" s="25"/>
      <c r="WWU42" s="25"/>
      <c r="WWV42" s="25"/>
      <c r="WWW42" s="25"/>
      <c r="WWX42" s="25"/>
      <c r="WWY42" s="25"/>
      <c r="WWZ42" s="25"/>
      <c r="WXA42" s="25"/>
      <c r="WXB42" s="25"/>
      <c r="WXC42" s="25"/>
      <c r="WXD42" s="25"/>
      <c r="WXE42" s="25"/>
      <c r="WXF42" s="25"/>
      <c r="WXG42" s="25"/>
      <c r="WXH42" s="25"/>
      <c r="WXI42" s="25"/>
      <c r="WXJ42" s="25"/>
      <c r="WXK42" s="25"/>
      <c r="WXL42" s="25"/>
      <c r="WXM42" s="25"/>
      <c r="WXN42" s="25"/>
      <c r="WXO42" s="25"/>
      <c r="WXP42" s="25"/>
      <c r="WXQ42" s="25"/>
      <c r="WXR42" s="25"/>
      <c r="WXS42" s="25"/>
      <c r="WXT42" s="25"/>
      <c r="WXU42" s="25"/>
      <c r="WXV42" s="25"/>
      <c r="WXW42" s="25"/>
      <c r="WXX42" s="25"/>
      <c r="WXY42" s="25"/>
      <c r="WXZ42" s="25"/>
      <c r="WYA42" s="25"/>
      <c r="WYB42" s="25"/>
      <c r="WYC42" s="25"/>
      <c r="WYD42" s="25"/>
      <c r="WYE42" s="25"/>
      <c r="WYF42" s="25"/>
      <c r="WYG42" s="25"/>
      <c r="WYH42" s="25"/>
      <c r="WYI42" s="25"/>
      <c r="WYJ42" s="25"/>
      <c r="WYK42" s="25"/>
      <c r="WYL42" s="25"/>
      <c r="WYM42" s="25"/>
      <c r="WYN42" s="25"/>
      <c r="WYO42" s="25"/>
      <c r="WYP42" s="25"/>
      <c r="WYQ42" s="25"/>
      <c r="WYR42" s="25"/>
      <c r="WYS42" s="25"/>
      <c r="WYT42" s="25"/>
      <c r="WYU42" s="25"/>
      <c r="WYV42" s="25"/>
      <c r="WYW42" s="25"/>
      <c r="WYX42" s="25"/>
      <c r="WYY42" s="25"/>
      <c r="WYZ42" s="25"/>
      <c r="WZA42" s="25"/>
      <c r="WZB42" s="25"/>
      <c r="WZC42" s="25"/>
      <c r="WZD42" s="25"/>
      <c r="WZE42" s="25"/>
      <c r="WZF42" s="25"/>
      <c r="WZG42" s="25"/>
      <c r="WZH42" s="25"/>
      <c r="WZI42" s="25"/>
      <c r="WZJ42" s="25"/>
      <c r="WZK42" s="25"/>
      <c r="WZL42" s="25"/>
      <c r="WZM42" s="25"/>
      <c r="WZN42" s="25"/>
      <c r="WZO42" s="25"/>
      <c r="WZP42" s="25"/>
      <c r="WZQ42" s="25"/>
      <c r="WZR42" s="25"/>
      <c r="WZS42" s="25"/>
      <c r="WZT42" s="25"/>
      <c r="WZU42" s="25"/>
      <c r="WZV42" s="25"/>
      <c r="WZW42" s="25"/>
      <c r="WZX42" s="25"/>
      <c r="WZY42" s="25"/>
      <c r="WZZ42" s="25"/>
      <c r="XAA42" s="25"/>
      <c r="XAB42" s="25"/>
      <c r="XAC42" s="25"/>
      <c r="XAD42" s="25"/>
      <c r="XAE42" s="25"/>
      <c r="XAF42" s="25"/>
      <c r="XAG42" s="25"/>
      <c r="XAH42" s="25"/>
      <c r="XAI42" s="25"/>
      <c r="XAJ42" s="25"/>
      <c r="XAK42" s="25"/>
      <c r="XAL42" s="25"/>
      <c r="XAM42" s="25"/>
      <c r="XAN42" s="25"/>
      <c r="XAO42" s="25"/>
      <c r="XAP42" s="25"/>
      <c r="XAQ42" s="25"/>
      <c r="XAR42" s="25"/>
      <c r="XAS42" s="25"/>
      <c r="XAT42" s="25"/>
      <c r="XAU42" s="25"/>
      <c r="XAV42" s="25"/>
      <c r="XAW42" s="25"/>
      <c r="XAX42" s="25"/>
      <c r="XAY42" s="25"/>
      <c r="XAZ42" s="25"/>
      <c r="XBA42" s="25"/>
      <c r="XBB42" s="25"/>
      <c r="XBC42" s="25"/>
      <c r="XBD42" s="25"/>
      <c r="XBE42" s="25"/>
      <c r="XBF42" s="25"/>
      <c r="XBG42" s="25"/>
      <c r="XBH42" s="25"/>
      <c r="XBI42" s="25"/>
      <c r="XBJ42" s="25"/>
      <c r="XBK42" s="25"/>
      <c r="XBL42" s="25"/>
      <c r="XBM42" s="25"/>
      <c r="XBN42" s="25"/>
      <c r="XBO42" s="25"/>
      <c r="XBP42" s="25"/>
      <c r="XBQ42" s="25"/>
      <c r="XBR42" s="25"/>
      <c r="XBS42" s="25"/>
      <c r="XBT42" s="25"/>
      <c r="XBU42" s="25"/>
      <c r="XBV42" s="25"/>
      <c r="XBW42" s="25"/>
      <c r="XBX42" s="25"/>
      <c r="XBY42" s="25"/>
      <c r="XBZ42" s="25"/>
      <c r="XCA42" s="25"/>
      <c r="XCB42" s="25"/>
      <c r="XCC42" s="25"/>
      <c r="XCD42" s="25"/>
      <c r="XCE42" s="25"/>
      <c r="XCF42" s="25"/>
      <c r="XCG42" s="25"/>
      <c r="XCH42" s="25"/>
      <c r="XCI42" s="25"/>
      <c r="XCJ42" s="25"/>
      <c r="XCK42" s="25"/>
      <c r="XCL42" s="25"/>
      <c r="XCM42" s="25"/>
      <c r="XCN42" s="25"/>
      <c r="XCO42" s="25"/>
      <c r="XCP42" s="25"/>
      <c r="XCQ42" s="25"/>
      <c r="XCR42" s="25"/>
      <c r="XCS42" s="25"/>
      <c r="XCT42" s="25"/>
      <c r="XCU42" s="25"/>
      <c r="XCV42" s="25"/>
      <c r="XCW42" s="25"/>
      <c r="XCX42" s="25"/>
      <c r="XCY42" s="25"/>
      <c r="XCZ42" s="25"/>
      <c r="XDA42" s="25"/>
      <c r="XDB42" s="25"/>
      <c r="XDC42" s="25"/>
      <c r="XDD42" s="25"/>
      <c r="XDE42" s="25"/>
      <c r="XDF42" s="25"/>
      <c r="XDG42" s="25"/>
      <c r="XDH42" s="25"/>
      <c r="XDI42" s="25"/>
      <c r="XDJ42" s="25"/>
      <c r="XDK42" s="25"/>
      <c r="XDL42" s="25"/>
      <c r="XDM42" s="25"/>
      <c r="XDN42" s="25"/>
      <c r="XDO42" s="25"/>
      <c r="XDP42" s="25"/>
      <c r="XDQ42" s="25"/>
      <c r="XDR42" s="25"/>
      <c r="XDS42" s="25"/>
      <c r="XDT42" s="25"/>
      <c r="XDU42" s="25"/>
      <c r="XDV42" s="25"/>
      <c r="XDW42" s="25"/>
      <c r="XDX42" s="25"/>
      <c r="XDY42" s="25"/>
      <c r="XDZ42" s="25"/>
      <c r="XEA42" s="25"/>
      <c r="XEB42" s="25"/>
      <c r="XEC42" s="25"/>
      <c r="XED42" s="25"/>
      <c r="XEE42" s="25"/>
      <c r="XEF42" s="25"/>
      <c r="XEG42" s="25"/>
      <c r="XEH42" s="25"/>
      <c r="XEI42" s="25"/>
      <c r="XEJ42" s="25"/>
      <c r="XEK42" s="25"/>
      <c r="XEL42" s="25"/>
    </row>
    <row r="43" spans="1:16366" s="165" customFormat="1" ht="30" customHeight="1">
      <c r="A43" s="49"/>
      <c r="E43" s="1892"/>
      <c r="F43" s="1912"/>
      <c r="G43" s="557"/>
      <c r="K43" s="85"/>
      <c r="M43" s="557"/>
      <c r="P43" s="557"/>
      <c r="R43" s="1070"/>
      <c r="S43" s="1070"/>
      <c r="T43"/>
      <c r="U43"/>
      <c r="V43" s="291" t="s">
        <v>615</v>
      </c>
      <c r="W43" s="290" t="s">
        <v>285</v>
      </c>
      <c r="X43" s="288" t="str">
        <f t="shared" si="3"/>
        <v xml:space="preserve">VBMT160412PP PR1535 </v>
      </c>
      <c r="Y43" s="294">
        <v>10</v>
      </c>
      <c r="Z43" s="555" t="s">
        <v>625</v>
      </c>
      <c r="AA43" s="555">
        <v>45576</v>
      </c>
      <c r="AB43" s="292">
        <f t="shared" si="4"/>
        <v>129.33499399999999</v>
      </c>
      <c r="AC43" s="292">
        <f t="shared" si="5"/>
        <v>1293.3499400000001</v>
      </c>
      <c r="AD43" s="663"/>
    </row>
    <row r="44" spans="1:16366" s="165" customFormat="1" ht="30" customHeight="1">
      <c r="E44" s="1892"/>
      <c r="F44" s="1912"/>
      <c r="G44" s="557"/>
      <c r="K44" s="85"/>
      <c r="M44" s="557"/>
      <c r="P44" s="557"/>
      <c r="R44" s="25"/>
      <c r="S44" s="1070"/>
      <c r="T44"/>
      <c r="U44"/>
      <c r="V44" s="291" t="s">
        <v>615</v>
      </c>
      <c r="W44" s="1029" t="s">
        <v>243</v>
      </c>
      <c r="X44" s="288" t="str">
        <f t="shared" si="3"/>
        <v>WNMG080412PMG CA125P</v>
      </c>
      <c r="Y44" s="294">
        <v>10</v>
      </c>
      <c r="Z44" s="555" t="s">
        <v>625</v>
      </c>
      <c r="AA44" s="555">
        <v>45576</v>
      </c>
      <c r="AB44" s="292">
        <f t="shared" si="4"/>
        <v>72.910266000000007</v>
      </c>
      <c r="AC44" s="292">
        <f t="shared" si="5"/>
        <v>729.10266000000001</v>
      </c>
      <c r="AD44" s="663"/>
    </row>
    <row r="45" spans="1:16366" s="165" customFormat="1" ht="30" customHeight="1">
      <c r="E45" s="1892"/>
      <c r="F45" s="1912"/>
      <c r="G45" s="557"/>
      <c r="K45" s="85"/>
      <c r="M45" s="557"/>
      <c r="P45" s="557"/>
      <c r="R45" s="1070"/>
      <c r="S45" s="1070"/>
      <c r="T45"/>
      <c r="U45"/>
      <c r="V45" s="291" t="s">
        <v>615</v>
      </c>
      <c r="W45" s="1029" t="s">
        <v>294</v>
      </c>
      <c r="X45" s="288" t="str">
        <f t="shared" si="3"/>
        <v>HOI-005524B</v>
      </c>
      <c r="Y45" s="294">
        <v>6</v>
      </c>
      <c r="Z45" s="555" t="s">
        <v>625</v>
      </c>
      <c r="AA45" s="555">
        <v>45576</v>
      </c>
      <c r="AB45" s="292">
        <f t="shared" si="4"/>
        <v>313.39517600000005</v>
      </c>
      <c r="AC45" s="292">
        <f t="shared" si="5"/>
        <v>1880.3710560000004</v>
      </c>
      <c r="AD45" s="663"/>
    </row>
    <row r="46" spans="1:16366" s="165" customFormat="1" ht="30" customHeight="1">
      <c r="E46" s="1892"/>
      <c r="F46" s="1912"/>
      <c r="G46" s="557"/>
      <c r="K46" s="85"/>
      <c r="M46" s="557"/>
      <c r="P46" s="557"/>
      <c r="R46" s="1070"/>
      <c r="S46" s="1070"/>
      <c r="T46"/>
      <c r="U46"/>
      <c r="V46" s="291" t="s">
        <v>615</v>
      </c>
      <c r="W46" s="1029" t="s">
        <v>296</v>
      </c>
      <c r="X46" s="288">
        <f t="shared" si="3"/>
        <v>31105</v>
      </c>
      <c r="Y46" s="294">
        <v>24</v>
      </c>
      <c r="Z46" s="555" t="s">
        <v>625</v>
      </c>
      <c r="AA46" s="555">
        <v>45576</v>
      </c>
      <c r="AB46" s="292">
        <f t="shared" si="4"/>
        <v>649.39423399999998</v>
      </c>
      <c r="AC46" s="292">
        <f t="shared" si="5"/>
        <v>15585.461616000001</v>
      </c>
      <c r="AD46" s="663"/>
    </row>
    <row r="47" spans="1:16366" s="165" customFormat="1" ht="30" customHeight="1">
      <c r="E47" s="1892"/>
      <c r="F47" s="1912"/>
      <c r="G47" s="557"/>
      <c r="K47" s="85"/>
      <c r="M47" s="557"/>
      <c r="P47" s="557"/>
      <c r="R47" s="1070"/>
      <c r="S47" s="1070"/>
      <c r="T47"/>
      <c r="U47"/>
      <c r="V47" s="291" t="s">
        <v>615</v>
      </c>
      <c r="W47" s="290" t="s">
        <v>294</v>
      </c>
      <c r="X47" s="288" t="str">
        <f t="shared" si="3"/>
        <v>HOI-005524B</v>
      </c>
      <c r="Y47" s="294">
        <v>3</v>
      </c>
      <c r="Z47" s="294" t="s">
        <v>672</v>
      </c>
      <c r="AA47" s="555">
        <v>45576</v>
      </c>
      <c r="AB47" s="292">
        <f t="shared" si="4"/>
        <v>313.39517600000005</v>
      </c>
      <c r="AC47" s="292">
        <f t="shared" si="5"/>
        <v>940.1855280000002</v>
      </c>
      <c r="AD47" s="663"/>
    </row>
    <row r="48" spans="1:16366" s="165" customFormat="1" ht="30" customHeight="1">
      <c r="E48" s="1892"/>
      <c r="F48" s="1912"/>
      <c r="G48" s="557"/>
      <c r="K48" s="85"/>
      <c r="M48" s="557"/>
      <c r="P48" s="557"/>
      <c r="R48" s="1070"/>
      <c r="S48" s="1070"/>
      <c r="T48"/>
      <c r="U48"/>
      <c r="V48" s="291" t="s">
        <v>568</v>
      </c>
      <c r="W48" s="1029" t="s">
        <v>286</v>
      </c>
      <c r="X48" s="288" t="str">
        <f t="shared" si="3"/>
        <v>VNMG160408-TSF (T9225)</v>
      </c>
      <c r="Y48" s="294">
        <v>50</v>
      </c>
      <c r="Z48" s="555" t="s">
        <v>581</v>
      </c>
      <c r="AA48" s="555">
        <v>45579</v>
      </c>
      <c r="AB48" s="292">
        <f t="shared" si="4"/>
        <v>111.82973200000001</v>
      </c>
      <c r="AC48" s="292">
        <f t="shared" si="5"/>
        <v>5591.4866000000002</v>
      </c>
      <c r="AD48" s="663" t="s">
        <v>665</v>
      </c>
    </row>
    <row r="49" spans="5:30" s="165" customFormat="1" ht="30" customHeight="1">
      <c r="E49" s="1892"/>
      <c r="F49" s="1912"/>
      <c r="G49" s="557"/>
      <c r="K49" s="85"/>
      <c r="M49" s="557"/>
      <c r="P49" s="557"/>
      <c r="R49" s="1070"/>
      <c r="S49" s="1070"/>
      <c r="T49"/>
      <c r="U49"/>
      <c r="V49" s="291" t="s">
        <v>615</v>
      </c>
      <c r="W49" s="1029" t="s">
        <v>284</v>
      </c>
      <c r="X49" s="288" t="str">
        <f t="shared" si="3"/>
        <v>DNMG150408-ZM T9235</v>
      </c>
      <c r="Y49" s="294">
        <v>40</v>
      </c>
      <c r="Z49" s="294" t="s">
        <v>672</v>
      </c>
      <c r="AA49" s="555">
        <v>45580</v>
      </c>
      <c r="AB49" s="292">
        <f t="shared" si="4"/>
        <v>104.35175599999999</v>
      </c>
      <c r="AC49" s="292">
        <f t="shared" si="5"/>
        <v>4174.07024</v>
      </c>
      <c r="AD49" s="663"/>
    </row>
    <row r="50" spans="5:30" s="165" customFormat="1" ht="30" customHeight="1">
      <c r="E50" s="1892"/>
      <c r="F50" s="1912"/>
      <c r="G50" s="557"/>
      <c r="K50" s="85"/>
      <c r="M50" s="557"/>
      <c r="P50" s="557"/>
      <c r="R50" s="1070"/>
      <c r="S50" s="1070"/>
      <c r="T50"/>
      <c r="U50"/>
      <c r="V50" s="291" t="s">
        <v>615</v>
      </c>
      <c r="W50" s="1029" t="s">
        <v>285</v>
      </c>
      <c r="X50" s="288" t="str">
        <f t="shared" si="3"/>
        <v xml:space="preserve">VBMT160412PP PR1535 </v>
      </c>
      <c r="Y50" s="294">
        <v>50</v>
      </c>
      <c r="Z50" s="294" t="s">
        <v>672</v>
      </c>
      <c r="AA50" s="555">
        <v>45580</v>
      </c>
      <c r="AB50" s="292">
        <f t="shared" si="4"/>
        <v>129.33499399999999</v>
      </c>
      <c r="AC50" s="292">
        <f t="shared" si="5"/>
        <v>6466.7496999999994</v>
      </c>
      <c r="AD50" s="663"/>
    </row>
    <row r="51" spans="5:30" s="165" customFormat="1" ht="30" customHeight="1">
      <c r="E51" s="1892"/>
      <c r="F51" s="1912"/>
      <c r="G51" s="557"/>
      <c r="K51" s="85"/>
      <c r="M51" s="557"/>
      <c r="P51" s="557"/>
      <c r="R51" s="1070"/>
      <c r="S51" s="1070"/>
      <c r="T51"/>
      <c r="U51"/>
      <c r="V51" s="291" t="s">
        <v>615</v>
      </c>
      <c r="W51" s="290" t="s">
        <v>244</v>
      </c>
      <c r="X51" s="288" t="str">
        <f t="shared" si="3"/>
        <v>VBMT110308-VF (PV720)</v>
      </c>
      <c r="Y51" s="294">
        <v>60</v>
      </c>
      <c r="Z51" s="294" t="s">
        <v>672</v>
      </c>
      <c r="AA51" s="555">
        <v>45580</v>
      </c>
      <c r="AB51" s="292">
        <f t="shared" si="4"/>
        <v>86.506585999999999</v>
      </c>
      <c r="AC51" s="292">
        <f t="shared" si="5"/>
        <v>5190.39516</v>
      </c>
      <c r="AD51" s="663"/>
    </row>
    <row r="52" spans="5:30" s="165" customFormat="1" ht="30" customHeight="1">
      <c r="E52" s="1892"/>
      <c r="F52" s="1912"/>
      <c r="G52" s="557"/>
      <c r="K52" s="85"/>
      <c r="M52" s="557"/>
      <c r="P52" s="557"/>
      <c r="R52" s="1070"/>
      <c r="S52" s="1070"/>
      <c r="T52"/>
      <c r="U52"/>
      <c r="V52" s="291" t="s">
        <v>615</v>
      </c>
      <c r="W52" s="290" t="s">
        <v>287</v>
      </c>
      <c r="X52" s="288" t="str">
        <f t="shared" si="3"/>
        <v>CNMG120408XF (PV720)</v>
      </c>
      <c r="Y52" s="294">
        <v>60</v>
      </c>
      <c r="Z52" s="294" t="s">
        <v>672</v>
      </c>
      <c r="AA52" s="555">
        <v>45580</v>
      </c>
      <c r="AB52" s="292">
        <f t="shared" si="4"/>
        <v>51.496061999999995</v>
      </c>
      <c r="AC52" s="292">
        <f t="shared" si="5"/>
        <v>3089.7637199999999</v>
      </c>
      <c r="AD52" s="663"/>
    </row>
    <row r="53" spans="5:30" s="165" customFormat="1" ht="30" customHeight="1">
      <c r="E53" s="1892"/>
      <c r="F53" s="1912"/>
      <c r="G53" s="557"/>
      <c r="K53" s="85"/>
      <c r="M53" s="557"/>
      <c r="P53" s="557"/>
      <c r="R53" s="1070"/>
      <c r="S53" s="1070"/>
      <c r="T53"/>
      <c r="U53"/>
      <c r="V53" s="291" t="s">
        <v>615</v>
      </c>
      <c r="W53" s="290" t="s">
        <v>288</v>
      </c>
      <c r="X53" s="288" t="str">
        <f t="shared" si="3"/>
        <v>GBR43125 (AH710)</v>
      </c>
      <c r="Y53" s="294">
        <v>60</v>
      </c>
      <c r="Z53" s="294" t="s">
        <v>672</v>
      </c>
      <c r="AA53" s="555">
        <v>45580</v>
      </c>
      <c r="AB53" s="292">
        <f t="shared" si="4"/>
        <v>247.962886</v>
      </c>
      <c r="AC53" s="292">
        <f t="shared" si="5"/>
        <v>14877.773160000001</v>
      </c>
      <c r="AD53" s="663"/>
    </row>
    <row r="54" spans="5:30" s="165" customFormat="1" ht="30" customHeight="1">
      <c r="E54" s="1892"/>
      <c r="F54" s="1912"/>
      <c r="G54" s="557"/>
      <c r="K54" s="85"/>
      <c r="M54" s="557"/>
      <c r="P54" s="557"/>
      <c r="R54" s="1070"/>
      <c r="S54" s="1070"/>
      <c r="T54"/>
      <c r="U54"/>
      <c r="V54" s="291" t="s">
        <v>615</v>
      </c>
      <c r="W54" s="290" t="s">
        <v>289</v>
      </c>
      <c r="X54" s="288" t="str">
        <f t="shared" si="3"/>
        <v>XGBA32L2565-025-AUT(PR1525)</v>
      </c>
      <c r="Y54" s="294">
        <v>60</v>
      </c>
      <c r="Z54" s="294" t="s">
        <v>672</v>
      </c>
      <c r="AA54" s="555">
        <v>45580</v>
      </c>
      <c r="AB54" s="292">
        <f t="shared" si="4"/>
        <v>322.23278400000004</v>
      </c>
      <c r="AC54" s="292">
        <f t="shared" si="5"/>
        <v>19333.967040000003</v>
      </c>
      <c r="AD54" s="663"/>
    </row>
    <row r="55" spans="5:30" s="165" customFormat="1" ht="30" customHeight="1">
      <c r="E55" s="1892"/>
      <c r="F55" s="1912"/>
      <c r="G55" s="557"/>
      <c r="K55" s="85"/>
      <c r="M55" s="557"/>
      <c r="P55" s="557"/>
      <c r="R55" s="1070"/>
      <c r="S55" s="1070"/>
      <c r="V55" s="291" t="s">
        <v>615</v>
      </c>
      <c r="W55" s="290" t="s">
        <v>290</v>
      </c>
      <c r="X55" s="288" t="str">
        <f t="shared" si="3"/>
        <v>XGBA43L2565-025-AUT (PR1525)</v>
      </c>
      <c r="Y55" s="294">
        <v>60</v>
      </c>
      <c r="Z55" s="294" t="s">
        <v>672</v>
      </c>
      <c r="AA55" s="555">
        <v>45580</v>
      </c>
      <c r="AB55" s="292">
        <f t="shared" si="4"/>
        <v>351.46487200000001</v>
      </c>
      <c r="AC55" s="292">
        <f t="shared" si="5"/>
        <v>21087.892319999999</v>
      </c>
      <c r="AD55" s="663"/>
    </row>
    <row r="56" spans="5:30" s="165" customFormat="1" ht="30" customHeight="1">
      <c r="E56" s="1892"/>
      <c r="F56" s="1912"/>
      <c r="G56" s="557"/>
      <c r="K56" s="85"/>
      <c r="M56" s="557"/>
      <c r="P56" s="557"/>
      <c r="R56" s="1070"/>
      <c r="S56" s="1070"/>
      <c r="V56" s="291" t="s">
        <v>615</v>
      </c>
      <c r="W56" s="290" t="s">
        <v>569</v>
      </c>
      <c r="X56" s="288" t="str">
        <f t="shared" si="3"/>
        <v>WNMG080412PMG CA125P</v>
      </c>
      <c r="Y56" s="294">
        <v>60</v>
      </c>
      <c r="Z56" s="294" t="s">
        <v>672</v>
      </c>
      <c r="AA56" s="555">
        <v>45580</v>
      </c>
      <c r="AB56" s="292">
        <f t="shared" si="4"/>
        <v>75.119668000000004</v>
      </c>
      <c r="AC56" s="292">
        <f t="shared" si="5"/>
        <v>4507.1800800000001</v>
      </c>
      <c r="AD56" s="663"/>
    </row>
    <row r="57" spans="5:30" s="165" customFormat="1" ht="30" customHeight="1">
      <c r="E57" s="1892"/>
      <c r="F57" s="1912"/>
      <c r="G57" s="557"/>
      <c r="K57" s="85"/>
      <c r="M57" s="557"/>
      <c r="P57" s="557"/>
      <c r="R57" s="1070"/>
      <c r="S57" s="1070"/>
      <c r="V57" s="291" t="s">
        <v>615</v>
      </c>
      <c r="W57" s="290" t="s">
        <v>292</v>
      </c>
      <c r="X57" s="288" t="str">
        <f t="shared" si="3"/>
        <v>AQDEXR0400  (REAFILADO)</v>
      </c>
      <c r="Y57" s="294">
        <v>15</v>
      </c>
      <c r="Z57" s="294" t="s">
        <v>672</v>
      </c>
      <c r="AA57" s="555">
        <v>45580</v>
      </c>
      <c r="AB57" s="292">
        <f t="shared" si="4"/>
        <v>305.91719999999998</v>
      </c>
      <c r="AC57" s="292">
        <f t="shared" si="5"/>
        <v>4588.7579999999998</v>
      </c>
      <c r="AD57" s="663"/>
    </row>
    <row r="58" spans="5:30" s="165" customFormat="1" ht="30" customHeight="1">
      <c r="E58" s="1892"/>
      <c r="F58" s="1912"/>
      <c r="G58" s="557"/>
      <c r="K58" s="85"/>
      <c r="M58" s="557"/>
      <c r="P58" s="557"/>
      <c r="R58" s="1070"/>
      <c r="S58" s="1070"/>
      <c r="V58" s="291" t="s">
        <v>615</v>
      </c>
      <c r="W58" s="1029" t="s">
        <v>397</v>
      </c>
      <c r="X58" s="288" t="str">
        <f t="shared" si="3"/>
        <v>L1B-02  REBABEADOR</v>
      </c>
      <c r="Y58" s="294">
        <v>25</v>
      </c>
      <c r="Z58" s="294" t="s">
        <v>672</v>
      </c>
      <c r="AA58" s="555">
        <v>45580</v>
      </c>
      <c r="AB58" s="292">
        <f t="shared" si="4"/>
        <v>54.657206399999993</v>
      </c>
      <c r="AC58" s="292">
        <f t="shared" si="5"/>
        <v>1366.4301599999999</v>
      </c>
      <c r="AD58" s="663"/>
    </row>
    <row r="59" spans="5:30" s="165" customFormat="1" ht="30" customHeight="1">
      <c r="E59" s="1892"/>
      <c r="F59" s="1912"/>
      <c r="G59" s="557"/>
      <c r="K59" s="85"/>
      <c r="M59" s="557"/>
      <c r="P59" s="557"/>
      <c r="R59" s="1070"/>
      <c r="S59" s="1070"/>
      <c r="V59" s="291" t="s">
        <v>615</v>
      </c>
      <c r="W59" s="290" t="s">
        <v>293</v>
      </c>
      <c r="X59" s="288" t="str">
        <f t="shared" si="3"/>
        <v>HOI-005525B</v>
      </c>
      <c r="Y59" s="294">
        <v>15</v>
      </c>
      <c r="Z59" s="294" t="s">
        <v>672</v>
      </c>
      <c r="AA59" s="555">
        <v>45580</v>
      </c>
      <c r="AB59" s="292">
        <f t="shared" si="4"/>
        <v>792.66545600000006</v>
      </c>
      <c r="AC59" s="292">
        <f t="shared" si="5"/>
        <v>11889.98184</v>
      </c>
      <c r="AD59" s="663"/>
    </row>
    <row r="60" spans="5:30" s="165" customFormat="1" ht="30" customHeight="1">
      <c r="E60" s="1892"/>
      <c r="F60" s="1912"/>
      <c r="G60" s="557"/>
      <c r="K60" s="85"/>
      <c r="M60" s="557"/>
      <c r="P60" s="557"/>
      <c r="R60" s="1070"/>
      <c r="S60" s="1070"/>
      <c r="V60" s="291" t="s">
        <v>615</v>
      </c>
      <c r="W60" s="290" t="s">
        <v>294</v>
      </c>
      <c r="X60" s="288" t="str">
        <f t="shared" si="3"/>
        <v>HOI-005524B</v>
      </c>
      <c r="Y60" s="294">
        <v>20</v>
      </c>
      <c r="Z60" s="294" t="s">
        <v>672</v>
      </c>
      <c r="AA60" s="555">
        <v>45580</v>
      </c>
      <c r="AB60" s="292">
        <f t="shared" si="4"/>
        <v>313.39517600000005</v>
      </c>
      <c r="AC60" s="292">
        <f t="shared" si="5"/>
        <v>6267.9035200000008</v>
      </c>
      <c r="AD60" s="663"/>
    </row>
    <row r="61" spans="5:30" s="165" customFormat="1" ht="30" customHeight="1">
      <c r="E61" s="1892"/>
      <c r="F61" s="1912"/>
      <c r="G61" s="557"/>
      <c r="K61" s="85"/>
      <c r="M61" s="557"/>
      <c r="P61" s="557"/>
      <c r="R61" s="1070"/>
      <c r="S61" s="1070"/>
      <c r="V61" s="291" t="s">
        <v>615</v>
      </c>
      <c r="W61" s="290" t="s">
        <v>296</v>
      </c>
      <c r="X61" s="288">
        <f t="shared" si="3"/>
        <v>31105</v>
      </c>
      <c r="Y61" s="294">
        <v>68</v>
      </c>
      <c r="Z61" s="294" t="s">
        <v>672</v>
      </c>
      <c r="AA61" s="555">
        <v>45580</v>
      </c>
      <c r="AB61" s="292">
        <f t="shared" si="4"/>
        <v>649.39423399999998</v>
      </c>
      <c r="AC61" s="292">
        <f t="shared" si="5"/>
        <v>44158.807911999997</v>
      </c>
      <c r="AD61" s="663"/>
    </row>
    <row r="62" spans="5:30" s="165" customFormat="1" ht="30" customHeight="1">
      <c r="E62" s="1892"/>
      <c r="F62" s="1912"/>
      <c r="G62" s="557"/>
      <c r="K62" s="85"/>
      <c r="M62" s="557"/>
      <c r="P62" s="557"/>
      <c r="R62" s="1070"/>
      <c r="S62" s="1070"/>
      <c r="V62" s="291" t="s">
        <v>615</v>
      </c>
      <c r="W62" s="290" t="s">
        <v>418</v>
      </c>
      <c r="X62" s="288" t="str">
        <f t="shared" si="3"/>
        <v>CUP-007767A</v>
      </c>
      <c r="Y62" s="294">
        <v>6</v>
      </c>
      <c r="Z62" s="294" t="s">
        <v>672</v>
      </c>
      <c r="AA62" s="555">
        <v>45580</v>
      </c>
      <c r="AB62" s="292">
        <f t="shared" si="4"/>
        <v>3268.7252820000003</v>
      </c>
      <c r="AC62" s="292">
        <f t="shared" si="5"/>
        <v>19612.351692000004</v>
      </c>
      <c r="AD62" s="663"/>
    </row>
    <row r="63" spans="5:30" s="165" customFormat="1" ht="30" customHeight="1">
      <c r="E63" s="1892"/>
      <c r="F63" s="1912"/>
      <c r="G63" s="557"/>
      <c r="K63" s="85"/>
      <c r="M63" s="557"/>
      <c r="P63" s="557"/>
      <c r="R63" s="1070"/>
      <c r="S63" s="1070"/>
      <c r="V63" s="291" t="s">
        <v>615</v>
      </c>
      <c r="W63" s="290" t="s">
        <v>584</v>
      </c>
      <c r="X63" s="288" t="str">
        <f t="shared" si="3"/>
        <v>DAI</v>
      </c>
      <c r="Y63" s="294">
        <v>1</v>
      </c>
      <c r="Z63" s="294" t="s">
        <v>625</v>
      </c>
      <c r="AA63" s="555">
        <v>45580</v>
      </c>
      <c r="AB63" s="292">
        <f t="shared" si="4"/>
        <v>11763.2</v>
      </c>
      <c r="AC63" s="292">
        <f t="shared" si="5"/>
        <v>11763.2</v>
      </c>
      <c r="AD63" s="663"/>
    </row>
    <row r="64" spans="5:30" s="165" customFormat="1" ht="30" customHeight="1">
      <c r="E64" s="1892"/>
      <c r="F64" s="1912"/>
      <c r="G64" s="557"/>
      <c r="K64" s="85"/>
      <c r="M64" s="557"/>
      <c r="P64" s="557"/>
      <c r="R64" s="1070"/>
      <c r="S64" s="1070"/>
      <c r="V64" s="291" t="s">
        <v>615</v>
      </c>
      <c r="W64" s="290" t="s">
        <v>402</v>
      </c>
      <c r="X64" s="288" t="str">
        <f t="shared" si="3"/>
        <v>FM-181235-J112</v>
      </c>
      <c r="Y64" s="294">
        <v>1</v>
      </c>
      <c r="Z64" s="294" t="s">
        <v>625</v>
      </c>
      <c r="AA64" s="555">
        <v>45580</v>
      </c>
      <c r="AB64" s="292">
        <f t="shared" si="4"/>
        <v>3380</v>
      </c>
      <c r="AC64" s="292">
        <f t="shared" si="5"/>
        <v>3380</v>
      </c>
      <c r="AD64" s="663"/>
    </row>
    <row r="65" spans="5:30" s="165" customFormat="1" ht="30" customHeight="1">
      <c r="E65" s="1892"/>
      <c r="F65" s="1912"/>
      <c r="G65" s="557"/>
      <c r="K65" s="85"/>
      <c r="M65" s="557"/>
      <c r="P65" s="557"/>
      <c r="R65" s="1070"/>
      <c r="S65" s="1070"/>
      <c r="V65" s="291" t="s">
        <v>615</v>
      </c>
      <c r="W65" s="290" t="s">
        <v>569</v>
      </c>
      <c r="X65" s="288" t="str">
        <f t="shared" si="3"/>
        <v>WNMG080412PMG CA125P</v>
      </c>
      <c r="Y65" s="294">
        <v>10</v>
      </c>
      <c r="Z65" s="294" t="s">
        <v>672</v>
      </c>
      <c r="AA65" s="555">
        <v>45579</v>
      </c>
      <c r="AB65" s="292">
        <f t="shared" si="4"/>
        <v>75.119668000000004</v>
      </c>
      <c r="AC65" s="292">
        <f t="shared" si="5"/>
        <v>751.19668000000001</v>
      </c>
      <c r="AD65" s="663"/>
    </row>
    <row r="66" spans="5:30" s="165" customFormat="1" ht="30" customHeight="1">
      <c r="E66" s="1892"/>
      <c r="F66" s="1912"/>
      <c r="G66" s="557"/>
      <c r="K66" s="85"/>
      <c r="M66" s="557"/>
      <c r="P66" s="557"/>
      <c r="R66" s="1070"/>
      <c r="S66" s="1070"/>
      <c r="V66" s="291" t="s">
        <v>352</v>
      </c>
      <c r="W66" s="290" t="s">
        <v>584</v>
      </c>
      <c r="X66" s="288" t="str">
        <f t="shared" si="3"/>
        <v>DAI</v>
      </c>
      <c r="Y66" s="294">
        <v>1</v>
      </c>
      <c r="Z66" s="294" t="s">
        <v>626</v>
      </c>
      <c r="AA66" s="555">
        <v>45581</v>
      </c>
      <c r="AB66" s="292">
        <f t="shared" si="4"/>
        <v>11763.2</v>
      </c>
      <c r="AC66" s="292">
        <f t="shared" si="5"/>
        <v>11763.2</v>
      </c>
      <c r="AD66" s="663" t="s">
        <v>674</v>
      </c>
    </row>
    <row r="67" spans="5:30" s="165" customFormat="1" ht="30" customHeight="1">
      <c r="E67" s="1892"/>
      <c r="F67" s="1912"/>
      <c r="G67" s="557"/>
      <c r="K67" s="85"/>
      <c r="M67" s="557"/>
      <c r="P67" s="557"/>
      <c r="R67" s="1070"/>
      <c r="S67" s="1070"/>
      <c r="V67" s="291" t="s">
        <v>352</v>
      </c>
      <c r="W67" s="290" t="s">
        <v>584</v>
      </c>
      <c r="X67" s="288" t="str">
        <f t="shared" si="3"/>
        <v>DAI</v>
      </c>
      <c r="Y67" s="294">
        <v>1</v>
      </c>
      <c r="Z67" s="294" t="s">
        <v>626</v>
      </c>
      <c r="AA67" s="555">
        <v>45581</v>
      </c>
      <c r="AB67" s="292">
        <f t="shared" si="4"/>
        <v>11763.2</v>
      </c>
      <c r="AC67" s="292">
        <f t="shared" si="5"/>
        <v>11763.2</v>
      </c>
      <c r="AD67" s="663" t="s">
        <v>675</v>
      </c>
    </row>
    <row r="68" spans="5:30" s="165" customFormat="1" ht="30" customHeight="1">
      <c r="E68" s="1892"/>
      <c r="F68" s="1912"/>
      <c r="G68" s="557"/>
      <c r="K68" s="85"/>
      <c r="M68" s="557"/>
      <c r="P68" s="557"/>
      <c r="R68" s="1070"/>
      <c r="S68" s="1070"/>
      <c r="V68" s="291" t="s">
        <v>568</v>
      </c>
      <c r="W68" s="290" t="s">
        <v>296</v>
      </c>
      <c r="X68" s="288">
        <f t="shared" si="3"/>
        <v>31105</v>
      </c>
      <c r="Y68" s="294">
        <v>50</v>
      </c>
      <c r="Z68" s="294" t="s">
        <v>587</v>
      </c>
      <c r="AA68" s="555">
        <v>45587</v>
      </c>
      <c r="AB68" s="292">
        <f t="shared" si="4"/>
        <v>649.39423399999998</v>
      </c>
      <c r="AC68" s="292">
        <f t="shared" si="5"/>
        <v>32469.7117</v>
      </c>
      <c r="AD68" s="663" t="s">
        <v>676</v>
      </c>
    </row>
    <row r="69" spans="5:30" s="165" customFormat="1" ht="30" customHeight="1">
      <c r="E69" s="1892"/>
      <c r="F69" s="1912"/>
      <c r="G69" s="557"/>
      <c r="K69" s="85"/>
      <c r="M69" s="557"/>
      <c r="P69" s="557"/>
      <c r="R69" s="1070"/>
      <c r="S69" s="1070"/>
      <c r="V69" s="291" t="s">
        <v>568</v>
      </c>
      <c r="W69" s="290" t="s">
        <v>285</v>
      </c>
      <c r="X69" s="288" t="str">
        <f t="shared" si="3"/>
        <v xml:space="preserve">VBMT160412PP PR1535 </v>
      </c>
      <c r="Y69" s="294">
        <v>60</v>
      </c>
      <c r="Z69" s="294" t="s">
        <v>573</v>
      </c>
      <c r="AA69" s="555">
        <v>45587</v>
      </c>
      <c r="AB69" s="292">
        <f t="shared" si="4"/>
        <v>129.33499399999999</v>
      </c>
      <c r="AC69" s="292">
        <f t="shared" si="5"/>
        <v>7760.0996399999995</v>
      </c>
      <c r="AD69" s="663" t="s">
        <v>677</v>
      </c>
    </row>
    <row r="70" spans="5:30" s="165" customFormat="1" ht="30" customHeight="1">
      <c r="E70" s="1892"/>
      <c r="F70" s="1912"/>
      <c r="G70" s="557"/>
      <c r="K70" s="85"/>
      <c r="M70" s="557"/>
      <c r="P70" s="557"/>
      <c r="R70" s="1070"/>
      <c r="S70" s="1070"/>
      <c r="V70" s="291" t="s">
        <v>568</v>
      </c>
      <c r="W70" s="1125" t="s">
        <v>244</v>
      </c>
      <c r="X70" s="288" t="str">
        <f t="shared" si="3"/>
        <v>VBMT110308-VF (PV720)</v>
      </c>
      <c r="Y70" s="294">
        <v>60</v>
      </c>
      <c r="Z70" s="294" t="s">
        <v>573</v>
      </c>
      <c r="AA70" s="555">
        <v>45587</v>
      </c>
      <c r="AB70" s="292">
        <f t="shared" si="4"/>
        <v>86.506585999999999</v>
      </c>
      <c r="AC70" s="292">
        <f t="shared" si="5"/>
        <v>5190.39516</v>
      </c>
      <c r="AD70" s="663" t="s">
        <v>677</v>
      </c>
    </row>
    <row r="71" spans="5:30" s="165" customFormat="1" ht="30" customHeight="1">
      <c r="E71" s="1892"/>
      <c r="F71" s="1912"/>
      <c r="G71" s="557"/>
      <c r="K71" s="85"/>
      <c r="M71" s="557"/>
      <c r="P71" s="557"/>
      <c r="R71" s="1070"/>
      <c r="S71" s="1070"/>
      <c r="V71" s="291" t="s">
        <v>568</v>
      </c>
      <c r="W71" s="290" t="s">
        <v>287</v>
      </c>
      <c r="X71" s="288" t="str">
        <f t="shared" ref="X71:X134" si="30">IFERROR((VLOOKUP(W71,$B$6:$C$32,2,FALSE)),"")</f>
        <v>CNMG120408XF (PV720)</v>
      </c>
      <c r="Y71" s="294">
        <v>60</v>
      </c>
      <c r="Z71" s="555" t="s">
        <v>573</v>
      </c>
      <c r="AA71" s="555">
        <v>45587</v>
      </c>
      <c r="AB71" s="292">
        <f t="shared" ref="AB71:AB134" si="31">IFERROR((VLOOKUP(W71,$B$6:$F$33,5,FALSE)),"")</f>
        <v>51.496061999999995</v>
      </c>
      <c r="AC71" s="292">
        <f t="shared" ref="AC71:AC134" si="32">IF(Y71&gt;0,(Y71*AB71),"")</f>
        <v>3089.7637199999999</v>
      </c>
      <c r="AD71" s="663" t="s">
        <v>677</v>
      </c>
    </row>
    <row r="72" spans="5:30" s="165" customFormat="1" ht="30" customHeight="1">
      <c r="E72" s="1892"/>
      <c r="F72" s="1912"/>
      <c r="G72" s="557"/>
      <c r="K72" s="85"/>
      <c r="M72" s="557"/>
      <c r="P72" s="557"/>
      <c r="R72" s="1070"/>
      <c r="S72" s="1070"/>
      <c r="V72" s="291" t="s">
        <v>568</v>
      </c>
      <c r="W72" s="290" t="s">
        <v>294</v>
      </c>
      <c r="X72" s="288" t="str">
        <f t="shared" si="30"/>
        <v>HOI-005524B</v>
      </c>
      <c r="Y72" s="294">
        <v>30</v>
      </c>
      <c r="Z72" s="294" t="s">
        <v>573</v>
      </c>
      <c r="AA72" s="555">
        <v>45587</v>
      </c>
      <c r="AB72" s="292">
        <f t="shared" si="31"/>
        <v>313.39517600000005</v>
      </c>
      <c r="AC72" s="292">
        <f t="shared" si="32"/>
        <v>9401.8552800000016</v>
      </c>
      <c r="AD72" s="663" t="s">
        <v>677</v>
      </c>
    </row>
    <row r="73" spans="5:30" s="165" customFormat="1" ht="30" customHeight="1">
      <c r="E73" s="1892"/>
      <c r="F73" s="1912"/>
      <c r="G73" s="557"/>
      <c r="K73" s="85"/>
      <c r="M73" s="557"/>
      <c r="P73" s="557"/>
      <c r="R73" s="1070"/>
      <c r="S73" s="1070"/>
      <c r="V73" s="291" t="s">
        <v>568</v>
      </c>
      <c r="W73" s="290" t="s">
        <v>289</v>
      </c>
      <c r="X73" s="288" t="str">
        <f t="shared" si="30"/>
        <v>XGBA32L2565-025-AUT(PR1525)</v>
      </c>
      <c r="Y73" s="294">
        <v>60</v>
      </c>
      <c r="Z73" s="294" t="s">
        <v>573</v>
      </c>
      <c r="AA73" s="555">
        <v>45587</v>
      </c>
      <c r="AB73" s="292">
        <f t="shared" si="31"/>
        <v>322.23278400000004</v>
      </c>
      <c r="AC73" s="292">
        <f t="shared" si="32"/>
        <v>19333.967040000003</v>
      </c>
      <c r="AD73" s="663" t="s">
        <v>678</v>
      </c>
    </row>
    <row r="74" spans="5:30" s="165" customFormat="1" ht="30" customHeight="1">
      <c r="E74" s="1892"/>
      <c r="F74" s="1912"/>
      <c r="G74" s="557"/>
      <c r="K74" s="85"/>
      <c r="M74" s="557"/>
      <c r="P74" s="557"/>
      <c r="R74" s="1070"/>
      <c r="S74" s="1070"/>
      <c r="V74" s="291" t="s">
        <v>568</v>
      </c>
      <c r="W74" s="290" t="s">
        <v>290</v>
      </c>
      <c r="X74" s="288" t="str">
        <f t="shared" si="30"/>
        <v>XGBA43L2565-025-AUT (PR1525)</v>
      </c>
      <c r="Y74" s="294">
        <v>60</v>
      </c>
      <c r="Z74" s="294" t="s">
        <v>573</v>
      </c>
      <c r="AA74" s="555">
        <v>45587</v>
      </c>
      <c r="AB74" s="292">
        <f t="shared" si="31"/>
        <v>351.46487200000001</v>
      </c>
      <c r="AC74" s="292">
        <f t="shared" si="32"/>
        <v>21087.892319999999</v>
      </c>
      <c r="AD74" s="663" t="s">
        <v>678</v>
      </c>
    </row>
    <row r="75" spans="5:30" s="165" customFormat="1" ht="30" customHeight="1">
      <c r="E75" s="1892"/>
      <c r="F75" s="1912"/>
      <c r="G75" s="557"/>
      <c r="K75" s="85"/>
      <c r="M75" s="557"/>
      <c r="P75" s="557"/>
      <c r="R75" s="1070"/>
      <c r="S75" s="1070"/>
      <c r="V75" s="291" t="s">
        <v>568</v>
      </c>
      <c r="W75" s="290" t="s">
        <v>569</v>
      </c>
      <c r="X75" s="288" t="str">
        <f t="shared" si="30"/>
        <v>WNMG080412PMG CA125P</v>
      </c>
      <c r="Y75" s="294">
        <v>90</v>
      </c>
      <c r="Z75" s="294" t="s">
        <v>573</v>
      </c>
      <c r="AA75" s="555">
        <v>45587</v>
      </c>
      <c r="AB75" s="292">
        <f t="shared" si="31"/>
        <v>75.119668000000004</v>
      </c>
      <c r="AC75" s="292">
        <f t="shared" si="32"/>
        <v>6760.7701200000001</v>
      </c>
      <c r="AD75" s="663" t="s">
        <v>679</v>
      </c>
    </row>
    <row r="76" spans="5:30" s="165" customFormat="1" ht="30" customHeight="1">
      <c r="E76" s="1892"/>
      <c r="F76" s="1912"/>
      <c r="G76" s="557"/>
      <c r="K76" s="85"/>
      <c r="M76" s="557"/>
      <c r="P76" s="557"/>
      <c r="R76" s="1070"/>
      <c r="S76" s="1070"/>
      <c r="V76" s="291" t="s">
        <v>568</v>
      </c>
      <c r="W76" s="290" t="s">
        <v>418</v>
      </c>
      <c r="X76" s="288" t="str">
        <f t="shared" si="30"/>
        <v>CUP-007767A</v>
      </c>
      <c r="Y76" s="294">
        <v>6</v>
      </c>
      <c r="Z76" s="294" t="s">
        <v>573</v>
      </c>
      <c r="AA76" s="555">
        <v>45587</v>
      </c>
      <c r="AB76" s="292">
        <f t="shared" si="31"/>
        <v>3268.7252820000003</v>
      </c>
      <c r="AC76" s="292">
        <f t="shared" si="32"/>
        <v>19612.351692000004</v>
      </c>
      <c r="AD76" s="663" t="s">
        <v>680</v>
      </c>
    </row>
    <row r="77" spans="5:30" s="165" customFormat="1" ht="30" customHeight="1">
      <c r="E77" s="1892"/>
      <c r="F77" s="1912"/>
      <c r="G77" s="557"/>
      <c r="K77" s="85"/>
      <c r="M77" s="557"/>
      <c r="P77" s="557"/>
      <c r="R77" s="1070"/>
      <c r="S77" s="1070"/>
      <c r="V77" s="291" t="s">
        <v>568</v>
      </c>
      <c r="W77" s="290" t="s">
        <v>293</v>
      </c>
      <c r="X77" s="288" t="str">
        <f t="shared" si="30"/>
        <v>HOI-005525B</v>
      </c>
      <c r="Y77" s="294">
        <v>20</v>
      </c>
      <c r="Z77" s="294" t="s">
        <v>573</v>
      </c>
      <c r="AA77" s="555">
        <v>45587</v>
      </c>
      <c r="AB77" s="292">
        <f t="shared" si="31"/>
        <v>792.66545600000006</v>
      </c>
      <c r="AC77" s="292">
        <f t="shared" si="32"/>
        <v>15853.309120000002</v>
      </c>
      <c r="AD77" s="663" t="s">
        <v>680</v>
      </c>
    </row>
    <row r="78" spans="5:30" s="165" customFormat="1" ht="30" customHeight="1">
      <c r="E78" s="1892"/>
      <c r="F78" s="1912"/>
      <c r="G78" s="557"/>
      <c r="K78" s="85"/>
      <c r="M78" s="557"/>
      <c r="P78" s="557"/>
      <c r="R78" s="1070"/>
      <c r="S78" s="1070"/>
      <c r="V78" s="291" t="s">
        <v>352</v>
      </c>
      <c r="W78" s="290" t="s">
        <v>292</v>
      </c>
      <c r="X78" s="288" t="str">
        <f t="shared" si="30"/>
        <v>AQDEXR0400  (REAFILADO)</v>
      </c>
      <c r="Y78" s="294">
        <v>27</v>
      </c>
      <c r="Z78" s="294" t="s">
        <v>573</v>
      </c>
      <c r="AA78" s="555">
        <v>45587</v>
      </c>
      <c r="AB78" s="292">
        <f t="shared" si="31"/>
        <v>305.91719999999998</v>
      </c>
      <c r="AC78" s="292">
        <f t="shared" si="32"/>
        <v>8259.7644</v>
      </c>
      <c r="AD78" s="663" t="s">
        <v>688</v>
      </c>
    </row>
    <row r="79" spans="5:30" s="165" customFormat="1" ht="30" customHeight="1">
      <c r="E79" s="1892"/>
      <c r="F79" s="1912"/>
      <c r="G79" s="557"/>
      <c r="K79" s="85"/>
      <c r="M79" s="557"/>
      <c r="P79" s="557"/>
      <c r="R79" s="1070"/>
      <c r="S79" s="1070"/>
      <c r="V79" s="291"/>
      <c r="W79" s="290"/>
      <c r="X79" s="288" t="str">
        <f t="shared" si="30"/>
        <v/>
      </c>
      <c r="Y79" s="294"/>
      <c r="Z79" s="294"/>
      <c r="AA79" s="555"/>
      <c r="AB79" s="292" t="str">
        <f t="shared" si="31"/>
        <v/>
      </c>
      <c r="AC79" s="292" t="str">
        <f t="shared" si="32"/>
        <v/>
      </c>
      <c r="AD79" s="663"/>
    </row>
    <row r="80" spans="5:30" s="165" customFormat="1" ht="30" customHeight="1">
      <c r="E80" s="1892"/>
      <c r="F80" s="1912"/>
      <c r="G80" s="557"/>
      <c r="K80" s="85"/>
      <c r="M80" s="557"/>
      <c r="P80" s="557"/>
      <c r="R80" s="1070"/>
      <c r="S80" s="1070"/>
      <c r="V80" s="291"/>
      <c r="W80" s="290"/>
      <c r="X80" s="288" t="str">
        <f t="shared" si="30"/>
        <v/>
      </c>
      <c r="Y80" s="294"/>
      <c r="Z80" s="294"/>
      <c r="AA80" s="555"/>
      <c r="AB80" s="292" t="str">
        <f t="shared" si="31"/>
        <v/>
      </c>
      <c r="AC80" s="292" t="str">
        <f t="shared" si="32"/>
        <v/>
      </c>
      <c r="AD80" s="663"/>
    </row>
    <row r="81" spans="5:30" s="165" customFormat="1" ht="30" customHeight="1">
      <c r="E81" s="1892"/>
      <c r="F81" s="1912"/>
      <c r="G81" s="557"/>
      <c r="K81" s="85"/>
      <c r="M81" s="557"/>
      <c r="P81" s="557"/>
      <c r="R81" s="1070"/>
      <c r="S81" s="1070"/>
      <c r="V81" s="291"/>
      <c r="W81" s="290"/>
      <c r="X81" s="288" t="str">
        <f t="shared" si="30"/>
        <v/>
      </c>
      <c r="Y81" s="294"/>
      <c r="Z81" s="294"/>
      <c r="AA81" s="555"/>
      <c r="AB81" s="292" t="str">
        <f t="shared" si="31"/>
        <v/>
      </c>
      <c r="AC81" s="292" t="str">
        <f t="shared" si="32"/>
        <v/>
      </c>
      <c r="AD81" s="663"/>
    </row>
    <row r="82" spans="5:30" s="165" customFormat="1" ht="30" customHeight="1">
      <c r="E82" s="1892"/>
      <c r="F82" s="1912"/>
      <c r="G82" s="557"/>
      <c r="K82" s="85"/>
      <c r="M82" s="557"/>
      <c r="P82" s="557"/>
      <c r="R82" s="1070"/>
      <c r="S82" s="1070"/>
      <c r="V82" s="291"/>
      <c r="W82" s="290"/>
      <c r="X82" s="288" t="str">
        <f t="shared" si="30"/>
        <v/>
      </c>
      <c r="Y82" s="294"/>
      <c r="Z82" s="294"/>
      <c r="AA82" s="555"/>
      <c r="AB82" s="292" t="str">
        <f t="shared" si="31"/>
        <v/>
      </c>
      <c r="AC82" s="292" t="str">
        <f t="shared" si="32"/>
        <v/>
      </c>
      <c r="AD82" s="663"/>
    </row>
    <row r="83" spans="5:30" s="165" customFormat="1" ht="30" customHeight="1">
      <c r="E83" s="1892"/>
      <c r="F83" s="1912"/>
      <c r="G83" s="557"/>
      <c r="K83" s="85"/>
      <c r="M83" s="557"/>
      <c r="P83" s="557"/>
      <c r="R83" s="1070"/>
      <c r="S83" s="1070"/>
      <c r="V83" s="291"/>
      <c r="W83" s="290"/>
      <c r="X83" s="288" t="str">
        <f t="shared" si="30"/>
        <v/>
      </c>
      <c r="Y83" s="294"/>
      <c r="Z83" s="294"/>
      <c r="AA83" s="555"/>
      <c r="AB83" s="292" t="str">
        <f t="shared" si="31"/>
        <v/>
      </c>
      <c r="AC83" s="292" t="str">
        <f t="shared" si="32"/>
        <v/>
      </c>
      <c r="AD83" s="663"/>
    </row>
    <row r="84" spans="5:30" s="165" customFormat="1" ht="30" customHeight="1">
      <c r="E84" s="1892"/>
      <c r="F84" s="1912"/>
      <c r="G84" s="557"/>
      <c r="K84" s="85"/>
      <c r="M84" s="557"/>
      <c r="P84" s="557"/>
      <c r="R84" s="1070"/>
      <c r="S84" s="1070"/>
      <c r="V84" s="291"/>
      <c r="W84" s="1125"/>
      <c r="X84" s="288" t="str">
        <f t="shared" si="30"/>
        <v/>
      </c>
      <c r="Y84" s="294"/>
      <c r="Z84" s="294"/>
      <c r="AA84" s="555"/>
      <c r="AB84" s="292" t="str">
        <f t="shared" si="31"/>
        <v/>
      </c>
      <c r="AC84" s="292" t="str">
        <f t="shared" si="32"/>
        <v/>
      </c>
      <c r="AD84" s="663"/>
    </row>
    <row r="85" spans="5:30" s="165" customFormat="1" ht="30" customHeight="1">
      <c r="E85" s="1892"/>
      <c r="F85" s="1912"/>
      <c r="G85" s="557"/>
      <c r="K85" s="85"/>
      <c r="M85" s="557"/>
      <c r="P85" s="557"/>
      <c r="R85" s="1070"/>
      <c r="S85" s="1070"/>
      <c r="V85" s="291"/>
      <c r="W85" s="1125"/>
      <c r="X85" s="288" t="str">
        <f t="shared" si="30"/>
        <v/>
      </c>
      <c r="Y85" s="294"/>
      <c r="Z85" s="294"/>
      <c r="AA85" s="555"/>
      <c r="AB85" s="292" t="str">
        <f t="shared" si="31"/>
        <v/>
      </c>
      <c r="AC85" s="292" t="str">
        <f t="shared" si="32"/>
        <v/>
      </c>
      <c r="AD85" s="663"/>
    </row>
    <row r="86" spans="5:30" s="165" customFormat="1" ht="30" customHeight="1">
      <c r="E86" s="1892"/>
      <c r="F86" s="1912"/>
      <c r="G86" s="557"/>
      <c r="K86" s="85"/>
      <c r="M86" s="557"/>
      <c r="P86" s="557"/>
      <c r="R86" s="1070"/>
      <c r="S86" s="1070"/>
      <c r="V86" s="291"/>
      <c r="W86" s="290"/>
      <c r="X86" s="288" t="str">
        <f t="shared" si="30"/>
        <v/>
      </c>
      <c r="Y86" s="294"/>
      <c r="Z86" s="294"/>
      <c r="AA86" s="555"/>
      <c r="AB86" s="292" t="str">
        <f t="shared" si="31"/>
        <v/>
      </c>
      <c r="AC86" s="292" t="str">
        <f t="shared" si="32"/>
        <v/>
      </c>
      <c r="AD86" s="663"/>
    </row>
    <row r="87" spans="5:30" s="165" customFormat="1" ht="30" customHeight="1">
      <c r="E87" s="1892"/>
      <c r="F87" s="1912"/>
      <c r="G87" s="557"/>
      <c r="K87" s="85"/>
      <c r="M87" s="557"/>
      <c r="P87" s="557"/>
      <c r="R87" s="1070"/>
      <c r="S87" s="1070"/>
      <c r="V87" s="291"/>
      <c r="W87" s="290"/>
      <c r="X87" s="288" t="str">
        <f t="shared" si="30"/>
        <v/>
      </c>
      <c r="Y87" s="294"/>
      <c r="Z87" s="294"/>
      <c r="AA87" s="555"/>
      <c r="AB87" s="292" t="str">
        <f t="shared" si="31"/>
        <v/>
      </c>
      <c r="AC87" s="292" t="str">
        <f t="shared" si="32"/>
        <v/>
      </c>
      <c r="AD87" s="663"/>
    </row>
    <row r="88" spans="5:30" s="165" customFormat="1" ht="30" customHeight="1">
      <c r="E88" s="1892"/>
      <c r="F88" s="1912"/>
      <c r="G88" s="557"/>
      <c r="K88" s="85"/>
      <c r="M88" s="557"/>
      <c r="P88" s="557"/>
      <c r="R88" s="1070"/>
      <c r="S88" s="1070"/>
      <c r="V88" s="291"/>
      <c r="W88" s="290"/>
      <c r="X88" s="288" t="str">
        <f t="shared" si="30"/>
        <v/>
      </c>
      <c r="Y88" s="294"/>
      <c r="Z88" s="294"/>
      <c r="AA88" s="555"/>
      <c r="AB88" s="292" t="str">
        <f t="shared" si="31"/>
        <v/>
      </c>
      <c r="AC88" s="292" t="str">
        <f t="shared" si="32"/>
        <v/>
      </c>
      <c r="AD88" s="663"/>
    </row>
    <row r="89" spans="5:30" s="165" customFormat="1" ht="30" customHeight="1">
      <c r="E89" s="1892"/>
      <c r="F89" s="1912"/>
      <c r="G89" s="557"/>
      <c r="K89" s="85"/>
      <c r="M89" s="557"/>
      <c r="P89" s="557"/>
      <c r="R89" s="1070"/>
      <c r="S89" s="1070"/>
      <c r="V89" s="291"/>
      <c r="W89" s="290"/>
      <c r="X89" s="288" t="str">
        <f t="shared" si="30"/>
        <v/>
      </c>
      <c r="Y89" s="294"/>
      <c r="Z89" s="294"/>
      <c r="AA89" s="555"/>
      <c r="AB89" s="292" t="str">
        <f t="shared" si="31"/>
        <v/>
      </c>
      <c r="AC89" s="292" t="str">
        <f t="shared" si="32"/>
        <v/>
      </c>
      <c r="AD89" s="663"/>
    </row>
    <row r="90" spans="5:30" s="165" customFormat="1" ht="30" customHeight="1">
      <c r="E90" s="1892"/>
      <c r="F90" s="1912"/>
      <c r="G90" s="557"/>
      <c r="K90" s="85"/>
      <c r="M90" s="557"/>
      <c r="P90" s="557"/>
      <c r="R90" s="1070"/>
      <c r="S90" s="1070"/>
      <c r="V90" s="291"/>
      <c r="W90" s="290"/>
      <c r="X90" s="288" t="str">
        <f t="shared" si="30"/>
        <v/>
      </c>
      <c r="Y90" s="294"/>
      <c r="Z90" s="294"/>
      <c r="AA90" s="555"/>
      <c r="AB90" s="292" t="str">
        <f t="shared" si="31"/>
        <v/>
      </c>
      <c r="AC90" s="292" t="str">
        <f t="shared" si="32"/>
        <v/>
      </c>
      <c r="AD90" s="663"/>
    </row>
    <row r="91" spans="5:30" s="165" customFormat="1" ht="30" customHeight="1">
      <c r="E91" s="1892"/>
      <c r="F91" s="1912"/>
      <c r="G91" s="557"/>
      <c r="K91" s="85"/>
      <c r="M91" s="557"/>
      <c r="P91" s="557"/>
      <c r="R91" s="1070"/>
      <c r="S91" s="1070"/>
      <c r="V91" s="291"/>
      <c r="W91" s="290"/>
      <c r="X91" s="288" t="str">
        <f t="shared" si="30"/>
        <v/>
      </c>
      <c r="Y91" s="294"/>
      <c r="Z91" s="294"/>
      <c r="AA91" s="555"/>
      <c r="AB91" s="292" t="str">
        <f t="shared" si="31"/>
        <v/>
      </c>
      <c r="AC91" s="292" t="str">
        <f t="shared" si="32"/>
        <v/>
      </c>
      <c r="AD91" s="663"/>
    </row>
    <row r="92" spans="5:30" s="165" customFormat="1" ht="30" customHeight="1">
      <c r="E92" s="1892"/>
      <c r="F92" s="1912"/>
      <c r="G92" s="557"/>
      <c r="K92" s="85"/>
      <c r="M92" s="557"/>
      <c r="P92" s="557"/>
      <c r="R92" s="1070"/>
      <c r="S92" s="1070"/>
      <c r="V92" s="291"/>
      <c r="W92" s="290"/>
      <c r="X92" s="288" t="str">
        <f t="shared" si="30"/>
        <v/>
      </c>
      <c r="Y92" s="294"/>
      <c r="Z92" s="294"/>
      <c r="AA92" s="555"/>
      <c r="AB92" s="292" t="str">
        <f t="shared" si="31"/>
        <v/>
      </c>
      <c r="AC92" s="292" t="str">
        <f t="shared" si="32"/>
        <v/>
      </c>
      <c r="AD92" s="663"/>
    </row>
    <row r="93" spans="5:30" s="165" customFormat="1" ht="30" customHeight="1">
      <c r="E93" s="1892"/>
      <c r="F93" s="1912"/>
      <c r="G93" s="557"/>
      <c r="K93" s="85"/>
      <c r="M93" s="557"/>
      <c r="P93" s="557"/>
      <c r="R93" s="1070"/>
      <c r="S93" s="1070"/>
      <c r="V93" s="291"/>
      <c r="W93" s="290"/>
      <c r="X93" s="288" t="str">
        <f t="shared" si="30"/>
        <v/>
      </c>
      <c r="Y93" s="294"/>
      <c r="Z93" s="294"/>
      <c r="AA93" s="555"/>
      <c r="AB93" s="292" t="str">
        <f t="shared" si="31"/>
        <v/>
      </c>
      <c r="AC93" s="292" t="str">
        <f t="shared" si="32"/>
        <v/>
      </c>
      <c r="AD93" s="663"/>
    </row>
    <row r="94" spans="5:30" s="165" customFormat="1" ht="30" customHeight="1">
      <c r="E94" s="1892"/>
      <c r="F94" s="1912"/>
      <c r="G94" s="557"/>
      <c r="K94" s="85"/>
      <c r="M94" s="557"/>
      <c r="P94" s="557"/>
      <c r="R94" s="1070"/>
      <c r="S94" s="1070"/>
      <c r="V94" s="291"/>
      <c r="W94" s="290"/>
      <c r="X94" s="288" t="str">
        <f t="shared" si="30"/>
        <v/>
      </c>
      <c r="Y94" s="294"/>
      <c r="Z94" s="294"/>
      <c r="AA94" s="555"/>
      <c r="AB94" s="292" t="str">
        <f t="shared" si="31"/>
        <v/>
      </c>
      <c r="AC94" s="292" t="str">
        <f t="shared" si="32"/>
        <v/>
      </c>
      <c r="AD94" s="663"/>
    </row>
    <row r="95" spans="5:30" s="165" customFormat="1" ht="30" customHeight="1">
      <c r="E95" s="1892"/>
      <c r="F95" s="1912"/>
      <c r="G95" s="557"/>
      <c r="K95" s="85"/>
      <c r="M95" s="557"/>
      <c r="P95" s="557"/>
      <c r="R95" s="1070"/>
      <c r="S95" s="1070"/>
      <c r="V95" s="291"/>
      <c r="W95" s="290"/>
      <c r="X95" s="288" t="str">
        <f t="shared" si="30"/>
        <v/>
      </c>
      <c r="Y95" s="294"/>
      <c r="Z95" s="294"/>
      <c r="AA95" s="555"/>
      <c r="AB95" s="292" t="str">
        <f t="shared" si="31"/>
        <v/>
      </c>
      <c r="AC95" s="292" t="str">
        <f t="shared" si="32"/>
        <v/>
      </c>
      <c r="AD95" s="663"/>
    </row>
    <row r="96" spans="5:30" s="165" customFormat="1" ht="30" customHeight="1">
      <c r="E96" s="1892"/>
      <c r="F96" s="1912"/>
      <c r="G96" s="557"/>
      <c r="K96" s="85"/>
      <c r="M96" s="557"/>
      <c r="P96" s="557"/>
      <c r="R96" s="1070"/>
      <c r="S96" s="1070"/>
      <c r="V96" s="291"/>
      <c r="W96" s="290"/>
      <c r="X96" s="288" t="str">
        <f t="shared" si="30"/>
        <v/>
      </c>
      <c r="Y96" s="294"/>
      <c r="Z96" s="294"/>
      <c r="AA96" s="555"/>
      <c r="AB96" s="292" t="str">
        <f t="shared" si="31"/>
        <v/>
      </c>
      <c r="AC96" s="292" t="str">
        <f t="shared" si="32"/>
        <v/>
      </c>
      <c r="AD96" s="663"/>
    </row>
    <row r="97" spans="5:30" s="165" customFormat="1" ht="30" customHeight="1">
      <c r="E97" s="1892"/>
      <c r="F97" s="1912"/>
      <c r="G97" s="557"/>
      <c r="K97" s="85"/>
      <c r="M97" s="557"/>
      <c r="P97" s="557"/>
      <c r="R97" s="1070"/>
      <c r="S97" s="1070"/>
      <c r="V97" s="291"/>
      <c r="W97" s="290"/>
      <c r="X97" s="288" t="str">
        <f t="shared" si="30"/>
        <v/>
      </c>
      <c r="Y97" s="294"/>
      <c r="Z97" s="294"/>
      <c r="AA97" s="555"/>
      <c r="AB97" s="292" t="str">
        <f t="shared" si="31"/>
        <v/>
      </c>
      <c r="AC97" s="292" t="str">
        <f t="shared" si="32"/>
        <v/>
      </c>
      <c r="AD97" s="663"/>
    </row>
    <row r="98" spans="5:30" s="165" customFormat="1" ht="30" customHeight="1">
      <c r="E98" s="1892"/>
      <c r="F98" s="1912"/>
      <c r="G98" s="557"/>
      <c r="K98" s="85"/>
      <c r="M98" s="557"/>
      <c r="P98" s="557"/>
      <c r="R98" s="1070"/>
      <c r="S98" s="1070"/>
      <c r="V98" s="291"/>
      <c r="W98" s="290"/>
      <c r="X98" s="288" t="str">
        <f t="shared" si="30"/>
        <v/>
      </c>
      <c r="Y98" s="294"/>
      <c r="Z98" s="294"/>
      <c r="AA98" s="555"/>
      <c r="AB98" s="292" t="str">
        <f t="shared" si="31"/>
        <v/>
      </c>
      <c r="AC98" s="292" t="str">
        <f t="shared" si="32"/>
        <v/>
      </c>
      <c r="AD98" s="663"/>
    </row>
    <row r="99" spans="5:30" s="165" customFormat="1" ht="30" customHeight="1">
      <c r="E99" s="1892"/>
      <c r="F99" s="1912"/>
      <c r="G99" s="557"/>
      <c r="K99" s="85"/>
      <c r="M99" s="557"/>
      <c r="P99" s="557"/>
      <c r="R99" s="1070"/>
      <c r="S99" s="1070"/>
      <c r="V99" s="291"/>
      <c r="W99" s="290"/>
      <c r="X99" s="288" t="str">
        <f t="shared" si="30"/>
        <v/>
      </c>
      <c r="Y99" s="294"/>
      <c r="Z99" s="294"/>
      <c r="AA99" s="555"/>
      <c r="AB99" s="292" t="str">
        <f t="shared" si="31"/>
        <v/>
      </c>
      <c r="AC99" s="292" t="str">
        <f t="shared" si="32"/>
        <v/>
      </c>
      <c r="AD99" s="663"/>
    </row>
    <row r="100" spans="5:30" s="165" customFormat="1" ht="30" customHeight="1">
      <c r="E100" s="1892"/>
      <c r="F100" s="1912"/>
      <c r="G100" s="557"/>
      <c r="K100" s="85"/>
      <c r="M100" s="557"/>
      <c r="P100" s="557"/>
      <c r="R100" s="1070"/>
      <c r="S100" s="1070"/>
      <c r="V100" s="291"/>
      <c r="W100" s="290"/>
      <c r="X100" s="288" t="str">
        <f t="shared" si="30"/>
        <v/>
      </c>
      <c r="Y100" s="294"/>
      <c r="Z100" s="294"/>
      <c r="AA100" s="555"/>
      <c r="AB100" s="292" t="str">
        <f t="shared" si="31"/>
        <v/>
      </c>
      <c r="AC100" s="292" t="str">
        <f t="shared" si="32"/>
        <v/>
      </c>
      <c r="AD100" s="663"/>
    </row>
    <row r="101" spans="5:30" s="165" customFormat="1" ht="30" customHeight="1">
      <c r="E101" s="1892"/>
      <c r="F101" s="1912"/>
      <c r="G101" s="557"/>
      <c r="K101" s="85"/>
      <c r="M101" s="557"/>
      <c r="P101" s="557"/>
      <c r="R101" s="1070"/>
      <c r="S101" s="1070"/>
      <c r="V101" s="291"/>
      <c r="W101" s="290"/>
      <c r="X101" s="288" t="str">
        <f t="shared" si="30"/>
        <v/>
      </c>
      <c r="Y101" s="294"/>
      <c r="Z101" s="294"/>
      <c r="AA101" s="555"/>
      <c r="AB101" s="292" t="str">
        <f t="shared" si="31"/>
        <v/>
      </c>
      <c r="AC101" s="292" t="str">
        <f t="shared" si="32"/>
        <v/>
      </c>
      <c r="AD101" s="663"/>
    </row>
    <row r="102" spans="5:30" s="165" customFormat="1" ht="30" customHeight="1">
      <c r="E102" s="1892"/>
      <c r="F102" s="1912"/>
      <c r="G102" s="557"/>
      <c r="K102" s="85"/>
      <c r="M102" s="557"/>
      <c r="P102" s="557"/>
      <c r="R102" s="1070"/>
      <c r="S102" s="1070"/>
      <c r="V102" s="291"/>
      <c r="W102" s="290"/>
      <c r="X102" s="288" t="str">
        <f t="shared" si="30"/>
        <v/>
      </c>
      <c r="Y102" s="294"/>
      <c r="Z102" s="294"/>
      <c r="AA102" s="555"/>
      <c r="AB102" s="292" t="str">
        <f t="shared" si="31"/>
        <v/>
      </c>
      <c r="AC102" s="292" t="str">
        <f t="shared" si="32"/>
        <v/>
      </c>
      <c r="AD102" s="663"/>
    </row>
    <row r="103" spans="5:30" s="165" customFormat="1" ht="30" customHeight="1">
      <c r="E103" s="1892"/>
      <c r="F103" s="1912"/>
      <c r="G103" s="557"/>
      <c r="K103" s="85"/>
      <c r="M103" s="557"/>
      <c r="P103" s="557"/>
      <c r="R103" s="1070"/>
      <c r="S103" s="1070"/>
      <c r="V103" s="291"/>
      <c r="W103" s="290"/>
      <c r="X103" s="288" t="str">
        <f t="shared" si="30"/>
        <v/>
      </c>
      <c r="Y103" s="294"/>
      <c r="Z103" s="294"/>
      <c r="AA103" s="555"/>
      <c r="AB103" s="292" t="str">
        <f t="shared" si="31"/>
        <v/>
      </c>
      <c r="AC103" s="292" t="str">
        <f t="shared" si="32"/>
        <v/>
      </c>
      <c r="AD103" s="663"/>
    </row>
    <row r="104" spans="5:30" s="165" customFormat="1" ht="30" customHeight="1">
      <c r="E104" s="1892"/>
      <c r="F104" s="1912"/>
      <c r="G104" s="557"/>
      <c r="K104" s="85"/>
      <c r="M104" s="557"/>
      <c r="P104" s="557"/>
      <c r="R104" s="1070"/>
      <c r="S104" s="1070"/>
      <c r="V104" s="291"/>
      <c r="W104" s="290"/>
      <c r="X104" s="288" t="str">
        <f t="shared" si="30"/>
        <v/>
      </c>
      <c r="Y104" s="294"/>
      <c r="Z104" s="294"/>
      <c r="AA104" s="555"/>
      <c r="AB104" s="292" t="str">
        <f t="shared" si="31"/>
        <v/>
      </c>
      <c r="AC104" s="292" t="str">
        <f t="shared" si="32"/>
        <v/>
      </c>
      <c r="AD104" s="663"/>
    </row>
    <row r="105" spans="5:30" s="165" customFormat="1" ht="30" customHeight="1">
      <c r="E105" s="1892"/>
      <c r="F105" s="1912"/>
      <c r="G105" s="557"/>
      <c r="K105" s="85"/>
      <c r="M105" s="557"/>
      <c r="P105" s="557"/>
      <c r="R105" s="1070"/>
      <c r="S105" s="1070"/>
      <c r="V105" s="291"/>
      <c r="W105" s="290"/>
      <c r="X105" s="288" t="str">
        <f t="shared" si="30"/>
        <v/>
      </c>
      <c r="Y105" s="294"/>
      <c r="Z105" s="294"/>
      <c r="AA105" s="555"/>
      <c r="AB105" s="292" t="str">
        <f t="shared" si="31"/>
        <v/>
      </c>
      <c r="AC105" s="292" t="str">
        <f t="shared" si="32"/>
        <v/>
      </c>
      <c r="AD105" s="663"/>
    </row>
    <row r="106" spans="5:30" s="165" customFormat="1" ht="30" customHeight="1">
      <c r="E106" s="1892"/>
      <c r="F106" s="1912"/>
      <c r="G106" s="557"/>
      <c r="K106" s="85"/>
      <c r="M106" s="557"/>
      <c r="P106" s="557"/>
      <c r="R106" s="1070"/>
      <c r="S106" s="1070"/>
      <c r="V106" s="291"/>
      <c r="W106" s="290"/>
      <c r="X106" s="288" t="str">
        <f t="shared" si="30"/>
        <v/>
      </c>
      <c r="Y106" s="294"/>
      <c r="Z106" s="294"/>
      <c r="AA106" s="555"/>
      <c r="AB106" s="292" t="str">
        <f t="shared" si="31"/>
        <v/>
      </c>
      <c r="AC106" s="292" t="str">
        <f t="shared" si="32"/>
        <v/>
      </c>
      <c r="AD106" s="663"/>
    </row>
    <row r="107" spans="5:30" s="165" customFormat="1" ht="30" customHeight="1">
      <c r="E107" s="1892"/>
      <c r="F107" s="1912"/>
      <c r="G107" s="557"/>
      <c r="K107" s="85"/>
      <c r="M107" s="557"/>
      <c r="P107" s="557"/>
      <c r="R107" s="1070"/>
      <c r="S107" s="1070"/>
      <c r="V107" s="291"/>
      <c r="W107" s="290"/>
      <c r="X107" s="288" t="str">
        <f t="shared" si="30"/>
        <v/>
      </c>
      <c r="Y107" s="294"/>
      <c r="Z107" s="294"/>
      <c r="AA107" s="555"/>
      <c r="AB107" s="292" t="str">
        <f t="shared" si="31"/>
        <v/>
      </c>
      <c r="AC107" s="292" t="str">
        <f t="shared" si="32"/>
        <v/>
      </c>
      <c r="AD107" s="663"/>
    </row>
    <row r="108" spans="5:30" s="165" customFormat="1" ht="30" customHeight="1">
      <c r="E108" s="1892"/>
      <c r="F108" s="1912"/>
      <c r="G108" s="557"/>
      <c r="K108" s="85"/>
      <c r="M108" s="557"/>
      <c r="P108" s="557"/>
      <c r="R108" s="1070"/>
      <c r="S108" s="1070"/>
      <c r="V108" s="291"/>
      <c r="W108" s="290"/>
      <c r="X108" s="288" t="str">
        <f t="shared" si="30"/>
        <v/>
      </c>
      <c r="Y108" s="294"/>
      <c r="Z108" s="294"/>
      <c r="AA108" s="555"/>
      <c r="AB108" s="292" t="str">
        <f t="shared" si="31"/>
        <v/>
      </c>
      <c r="AC108" s="292" t="str">
        <f t="shared" si="32"/>
        <v/>
      </c>
      <c r="AD108" s="663"/>
    </row>
    <row r="109" spans="5:30" s="165" customFormat="1" ht="30" customHeight="1">
      <c r="E109" s="1892"/>
      <c r="F109" s="1912"/>
      <c r="G109" s="557"/>
      <c r="K109" s="85"/>
      <c r="M109" s="557"/>
      <c r="P109" s="557"/>
      <c r="R109" s="1070"/>
      <c r="S109" s="1070"/>
      <c r="V109" s="291"/>
      <c r="W109" s="290"/>
      <c r="X109" s="288" t="str">
        <f t="shared" si="30"/>
        <v/>
      </c>
      <c r="Y109" s="294"/>
      <c r="Z109" s="294"/>
      <c r="AA109" s="555"/>
      <c r="AB109" s="292" t="str">
        <f t="shared" si="31"/>
        <v/>
      </c>
      <c r="AC109" s="292" t="str">
        <f t="shared" si="32"/>
        <v/>
      </c>
      <c r="AD109" s="663"/>
    </row>
    <row r="110" spans="5:30" s="165" customFormat="1" ht="30" customHeight="1">
      <c r="E110" s="1892"/>
      <c r="F110" s="1912"/>
      <c r="G110" s="557"/>
      <c r="K110" s="85"/>
      <c r="M110" s="557"/>
      <c r="P110" s="557"/>
      <c r="R110" s="1070"/>
      <c r="S110" s="1070"/>
      <c r="V110" s="291"/>
      <c r="W110" s="290"/>
      <c r="X110" s="288" t="str">
        <f t="shared" si="30"/>
        <v/>
      </c>
      <c r="Y110" s="294"/>
      <c r="Z110" s="294"/>
      <c r="AA110" s="555"/>
      <c r="AB110" s="292" t="str">
        <f t="shared" si="31"/>
        <v/>
      </c>
      <c r="AC110" s="292" t="str">
        <f t="shared" si="32"/>
        <v/>
      </c>
      <c r="AD110" s="663"/>
    </row>
    <row r="111" spans="5:30" s="165" customFormat="1" ht="30" customHeight="1">
      <c r="E111" s="1892"/>
      <c r="F111" s="1912"/>
      <c r="G111" s="557"/>
      <c r="K111" s="85"/>
      <c r="M111" s="557"/>
      <c r="P111" s="557"/>
      <c r="R111" s="1070"/>
      <c r="S111" s="1070"/>
      <c r="V111" s="291"/>
      <c r="W111" s="290"/>
      <c r="X111" s="288" t="str">
        <f t="shared" si="30"/>
        <v/>
      </c>
      <c r="Y111" s="294"/>
      <c r="Z111" s="294"/>
      <c r="AA111" s="555"/>
      <c r="AB111" s="292" t="str">
        <f t="shared" si="31"/>
        <v/>
      </c>
      <c r="AC111" s="292" t="str">
        <f t="shared" si="32"/>
        <v/>
      </c>
      <c r="AD111" s="663"/>
    </row>
    <row r="112" spans="5:30" s="165" customFormat="1" ht="30" customHeight="1">
      <c r="E112" s="1892"/>
      <c r="F112" s="1912"/>
      <c r="G112" s="557"/>
      <c r="K112" s="85"/>
      <c r="M112" s="557"/>
      <c r="P112" s="557"/>
      <c r="R112" s="1070"/>
      <c r="S112" s="1070"/>
      <c r="V112" s="291"/>
      <c r="W112" s="290"/>
      <c r="X112" s="288" t="str">
        <f t="shared" si="30"/>
        <v/>
      </c>
      <c r="Y112" s="294"/>
      <c r="Z112" s="294"/>
      <c r="AA112" s="555"/>
      <c r="AB112" s="292" t="str">
        <f t="shared" si="31"/>
        <v/>
      </c>
      <c r="AC112" s="292" t="str">
        <f t="shared" si="32"/>
        <v/>
      </c>
      <c r="AD112" s="663"/>
    </row>
    <row r="113" spans="5:30" s="165" customFormat="1" ht="30" customHeight="1">
      <c r="E113" s="1892"/>
      <c r="F113" s="1912"/>
      <c r="G113" s="557"/>
      <c r="K113" s="85"/>
      <c r="M113" s="557"/>
      <c r="P113" s="557"/>
      <c r="R113" s="1070"/>
      <c r="S113" s="1070"/>
      <c r="V113" s="291"/>
      <c r="W113" s="290"/>
      <c r="X113" s="288" t="str">
        <f t="shared" si="30"/>
        <v/>
      </c>
      <c r="Y113" s="294"/>
      <c r="Z113" s="294"/>
      <c r="AA113" s="555"/>
      <c r="AB113" s="292" t="str">
        <f t="shared" si="31"/>
        <v/>
      </c>
      <c r="AC113" s="292" t="str">
        <f t="shared" si="32"/>
        <v/>
      </c>
      <c r="AD113" s="663"/>
    </row>
    <row r="114" spans="5:30" s="165" customFormat="1" ht="30" customHeight="1">
      <c r="E114" s="1892"/>
      <c r="F114" s="1912"/>
      <c r="G114" s="557"/>
      <c r="K114" s="85"/>
      <c r="M114" s="557"/>
      <c r="P114" s="557"/>
      <c r="R114" s="1070"/>
      <c r="S114" s="1070"/>
      <c r="V114" s="291"/>
      <c r="W114" s="290"/>
      <c r="X114" s="288" t="str">
        <f t="shared" si="30"/>
        <v/>
      </c>
      <c r="Y114" s="294"/>
      <c r="Z114" s="294"/>
      <c r="AA114" s="555"/>
      <c r="AB114" s="292" t="str">
        <f t="shared" si="31"/>
        <v/>
      </c>
      <c r="AC114" s="292" t="str">
        <f t="shared" si="32"/>
        <v/>
      </c>
      <c r="AD114" s="663"/>
    </row>
    <row r="115" spans="5:30" s="165" customFormat="1" ht="30" customHeight="1">
      <c r="E115" s="1892"/>
      <c r="F115" s="1912"/>
      <c r="G115" s="557"/>
      <c r="K115" s="85"/>
      <c r="M115" s="557"/>
      <c r="P115" s="557"/>
      <c r="R115" s="1070"/>
      <c r="S115" s="1070"/>
      <c r="V115" s="291"/>
      <c r="W115" s="290"/>
      <c r="X115" s="288" t="str">
        <f t="shared" si="30"/>
        <v/>
      </c>
      <c r="Y115" s="294"/>
      <c r="Z115" s="294"/>
      <c r="AA115" s="555"/>
      <c r="AB115" s="292" t="str">
        <f t="shared" si="31"/>
        <v/>
      </c>
      <c r="AC115" s="292" t="str">
        <f t="shared" si="32"/>
        <v/>
      </c>
      <c r="AD115" s="663"/>
    </row>
    <row r="116" spans="5:30" s="165" customFormat="1" ht="30" customHeight="1">
      <c r="E116" s="1892"/>
      <c r="F116" s="1912"/>
      <c r="G116" s="557"/>
      <c r="K116" s="85"/>
      <c r="M116" s="557"/>
      <c r="P116" s="557"/>
      <c r="R116" s="1070"/>
      <c r="S116" s="1070"/>
      <c r="V116" s="291"/>
      <c r="W116" s="1029"/>
      <c r="X116" s="288" t="str">
        <f t="shared" si="30"/>
        <v/>
      </c>
      <c r="Y116" s="294"/>
      <c r="Z116" s="294"/>
      <c r="AA116" s="555"/>
      <c r="AB116" s="292" t="str">
        <f t="shared" si="31"/>
        <v/>
      </c>
      <c r="AC116" s="292" t="str">
        <f t="shared" si="32"/>
        <v/>
      </c>
      <c r="AD116" s="663"/>
    </row>
    <row r="117" spans="5:30" s="165" customFormat="1" ht="30" customHeight="1">
      <c r="E117" s="1892"/>
      <c r="F117" s="1912"/>
      <c r="G117" s="557"/>
      <c r="K117" s="85"/>
      <c r="M117" s="557"/>
      <c r="P117" s="557"/>
      <c r="R117" s="1070"/>
      <c r="S117" s="1070"/>
      <c r="V117" s="291"/>
      <c r="W117" s="1029"/>
      <c r="X117" s="288" t="str">
        <f t="shared" si="30"/>
        <v/>
      </c>
      <c r="Y117" s="294"/>
      <c r="Z117" s="294"/>
      <c r="AA117" s="555"/>
      <c r="AB117" s="292" t="str">
        <f t="shared" si="31"/>
        <v/>
      </c>
      <c r="AC117" s="292" t="str">
        <f t="shared" si="32"/>
        <v/>
      </c>
      <c r="AD117" s="663"/>
    </row>
    <row r="118" spans="5:30" s="165" customFormat="1" ht="30" customHeight="1">
      <c r="E118" s="1892"/>
      <c r="F118" s="1912"/>
      <c r="G118" s="557"/>
      <c r="K118" s="85"/>
      <c r="M118" s="557"/>
      <c r="P118" s="557"/>
      <c r="R118" s="1070"/>
      <c r="S118" s="1070"/>
      <c r="V118" s="291"/>
      <c r="W118" s="1029"/>
      <c r="X118" s="288" t="str">
        <f t="shared" si="30"/>
        <v/>
      </c>
      <c r="Y118" s="294"/>
      <c r="Z118" s="294"/>
      <c r="AA118" s="555"/>
      <c r="AB118" s="292" t="str">
        <f t="shared" si="31"/>
        <v/>
      </c>
      <c r="AC118" s="292" t="str">
        <f t="shared" si="32"/>
        <v/>
      </c>
      <c r="AD118" s="663"/>
    </row>
    <row r="119" spans="5:30" s="165" customFormat="1" ht="30" customHeight="1">
      <c r="E119" s="1892"/>
      <c r="F119" s="1912"/>
      <c r="G119" s="557"/>
      <c r="K119" s="85"/>
      <c r="M119" s="557"/>
      <c r="P119" s="557"/>
      <c r="R119" s="1070"/>
      <c r="S119" s="1070"/>
      <c r="V119" s="291"/>
      <c r="W119" s="1029"/>
      <c r="X119" s="288" t="str">
        <f t="shared" si="30"/>
        <v/>
      </c>
      <c r="Y119" s="294"/>
      <c r="Z119" s="294"/>
      <c r="AA119" s="555"/>
      <c r="AB119" s="292" t="str">
        <f t="shared" si="31"/>
        <v/>
      </c>
      <c r="AC119" s="292" t="str">
        <f t="shared" si="32"/>
        <v/>
      </c>
      <c r="AD119" s="663"/>
    </row>
    <row r="120" spans="5:30" s="165" customFormat="1" ht="30" customHeight="1">
      <c r="E120" s="1892"/>
      <c r="F120" s="1912"/>
      <c r="G120" s="557"/>
      <c r="K120" s="85"/>
      <c r="M120" s="557"/>
      <c r="P120" s="557"/>
      <c r="R120" s="1070"/>
      <c r="S120" s="1070"/>
      <c r="V120" s="291"/>
      <c r="W120" s="290"/>
      <c r="X120" s="288" t="str">
        <f t="shared" si="30"/>
        <v/>
      </c>
      <c r="Y120" s="294"/>
      <c r="Z120" s="294"/>
      <c r="AA120" s="555"/>
      <c r="AB120" s="292" t="str">
        <f t="shared" si="31"/>
        <v/>
      </c>
      <c r="AC120" s="292" t="str">
        <f t="shared" si="32"/>
        <v/>
      </c>
      <c r="AD120" s="663"/>
    </row>
    <row r="121" spans="5:30" s="165" customFormat="1" ht="30" customHeight="1">
      <c r="E121" s="1892"/>
      <c r="F121" s="1912"/>
      <c r="G121" s="557"/>
      <c r="K121" s="85"/>
      <c r="M121" s="557"/>
      <c r="P121" s="557"/>
      <c r="R121" s="1070"/>
      <c r="S121" s="1070"/>
      <c r="V121" s="291"/>
      <c r="W121" s="290"/>
      <c r="X121" s="288" t="str">
        <f t="shared" si="30"/>
        <v/>
      </c>
      <c r="Y121" s="294"/>
      <c r="Z121" s="294"/>
      <c r="AA121" s="555"/>
      <c r="AB121" s="292" t="str">
        <f t="shared" si="31"/>
        <v/>
      </c>
      <c r="AC121" s="292" t="str">
        <f t="shared" si="32"/>
        <v/>
      </c>
      <c r="AD121" s="663"/>
    </row>
    <row r="122" spans="5:30" s="165" customFormat="1" ht="30" customHeight="1">
      <c r="E122" s="1892"/>
      <c r="F122" s="1912"/>
      <c r="G122" s="557"/>
      <c r="K122" s="85"/>
      <c r="M122" s="557"/>
      <c r="P122" s="557"/>
      <c r="R122" s="1070"/>
      <c r="S122" s="1070"/>
      <c r="V122" s="291"/>
      <c r="W122" s="290"/>
      <c r="X122" s="288" t="str">
        <f t="shared" si="30"/>
        <v/>
      </c>
      <c r="Y122" s="294"/>
      <c r="Z122" s="294"/>
      <c r="AA122" s="555"/>
      <c r="AB122" s="292" t="str">
        <f t="shared" si="31"/>
        <v/>
      </c>
      <c r="AC122" s="292" t="str">
        <f t="shared" si="32"/>
        <v/>
      </c>
      <c r="AD122" s="663"/>
    </row>
    <row r="123" spans="5:30" s="165" customFormat="1" ht="30" customHeight="1">
      <c r="E123" s="1892"/>
      <c r="F123" s="1912"/>
      <c r="G123" s="557"/>
      <c r="K123" s="85"/>
      <c r="M123" s="557"/>
      <c r="P123" s="557"/>
      <c r="R123" s="1070"/>
      <c r="S123" s="1070"/>
      <c r="V123" s="291"/>
      <c r="W123" s="290"/>
      <c r="X123" s="288" t="str">
        <f t="shared" si="30"/>
        <v/>
      </c>
      <c r="Y123" s="294"/>
      <c r="Z123" s="294"/>
      <c r="AA123" s="555"/>
      <c r="AB123" s="292" t="str">
        <f t="shared" si="31"/>
        <v/>
      </c>
      <c r="AC123" s="292" t="str">
        <f t="shared" si="32"/>
        <v/>
      </c>
      <c r="AD123" s="663"/>
    </row>
    <row r="124" spans="5:30" s="165" customFormat="1" ht="30" customHeight="1">
      <c r="E124" s="1892"/>
      <c r="F124" s="1912"/>
      <c r="G124" s="557"/>
      <c r="K124" s="85"/>
      <c r="M124" s="557"/>
      <c r="P124" s="557"/>
      <c r="R124" s="1070"/>
      <c r="S124" s="1070"/>
      <c r="V124" s="291"/>
      <c r="W124" s="290"/>
      <c r="X124" s="288" t="str">
        <f t="shared" si="30"/>
        <v/>
      </c>
      <c r="Y124" s="294"/>
      <c r="Z124" s="294"/>
      <c r="AA124" s="555"/>
      <c r="AB124" s="292" t="str">
        <f t="shared" si="31"/>
        <v/>
      </c>
      <c r="AC124" s="292" t="str">
        <f t="shared" si="32"/>
        <v/>
      </c>
      <c r="AD124" s="663"/>
    </row>
    <row r="125" spans="5:30" s="165" customFormat="1" ht="30" customHeight="1">
      <c r="E125" s="1892"/>
      <c r="F125" s="1912"/>
      <c r="G125" s="557"/>
      <c r="K125" s="85"/>
      <c r="M125" s="557"/>
      <c r="P125" s="557"/>
      <c r="R125" s="1070"/>
      <c r="S125" s="1070"/>
      <c r="V125" s="291"/>
      <c r="W125" s="290"/>
      <c r="X125" s="288" t="str">
        <f t="shared" si="30"/>
        <v/>
      </c>
      <c r="Y125" s="294"/>
      <c r="Z125" s="294"/>
      <c r="AA125" s="555"/>
      <c r="AB125" s="292" t="str">
        <f t="shared" si="31"/>
        <v/>
      </c>
      <c r="AC125" s="292" t="str">
        <f t="shared" si="32"/>
        <v/>
      </c>
      <c r="AD125" s="663"/>
    </row>
    <row r="126" spans="5:30" s="165" customFormat="1" ht="30" customHeight="1">
      <c r="E126" s="1892"/>
      <c r="F126" s="1912"/>
      <c r="G126" s="557"/>
      <c r="K126" s="85"/>
      <c r="M126" s="557"/>
      <c r="P126" s="557"/>
      <c r="R126" s="1070"/>
      <c r="S126" s="1070"/>
      <c r="V126" s="291"/>
      <c r="W126" s="290"/>
      <c r="X126" s="288" t="str">
        <f t="shared" si="30"/>
        <v/>
      </c>
      <c r="Y126" s="294"/>
      <c r="Z126" s="294"/>
      <c r="AA126" s="555"/>
      <c r="AB126" s="292" t="str">
        <f t="shared" si="31"/>
        <v/>
      </c>
      <c r="AC126" s="292" t="str">
        <f t="shared" si="32"/>
        <v/>
      </c>
      <c r="AD126" s="663"/>
    </row>
    <row r="127" spans="5:30" s="165" customFormat="1" ht="30" customHeight="1">
      <c r="E127" s="1892"/>
      <c r="F127" s="1912"/>
      <c r="G127" s="557"/>
      <c r="K127" s="85"/>
      <c r="M127" s="557"/>
      <c r="P127" s="557"/>
      <c r="R127" s="1070"/>
      <c r="S127" s="1070"/>
      <c r="V127" s="291"/>
      <c r="W127" s="290"/>
      <c r="X127" s="288" t="str">
        <f t="shared" si="30"/>
        <v/>
      </c>
      <c r="Y127" s="294"/>
      <c r="Z127" s="294"/>
      <c r="AA127" s="555"/>
      <c r="AB127" s="292" t="str">
        <f t="shared" si="31"/>
        <v/>
      </c>
      <c r="AC127" s="292" t="str">
        <f t="shared" si="32"/>
        <v/>
      </c>
      <c r="AD127" s="663"/>
    </row>
    <row r="128" spans="5:30" s="165" customFormat="1" ht="30" customHeight="1">
      <c r="E128" s="1892"/>
      <c r="F128" s="1912"/>
      <c r="G128" s="557"/>
      <c r="K128" s="85"/>
      <c r="M128" s="557"/>
      <c r="P128" s="557"/>
      <c r="R128" s="1070"/>
      <c r="S128" s="1070"/>
      <c r="V128" s="291"/>
      <c r="W128" s="290"/>
      <c r="X128" s="288" t="str">
        <f t="shared" si="30"/>
        <v/>
      </c>
      <c r="Y128" s="294"/>
      <c r="Z128" s="294"/>
      <c r="AA128" s="555"/>
      <c r="AB128" s="292" t="str">
        <f t="shared" si="31"/>
        <v/>
      </c>
      <c r="AC128" s="292" t="str">
        <f t="shared" si="32"/>
        <v/>
      </c>
      <c r="AD128" s="663"/>
    </row>
    <row r="129" spans="5:30" s="165" customFormat="1" ht="30" customHeight="1">
      <c r="E129" s="1892"/>
      <c r="F129" s="1912"/>
      <c r="G129" s="557"/>
      <c r="K129" s="85"/>
      <c r="M129" s="557"/>
      <c r="P129" s="557"/>
      <c r="R129" s="1070"/>
      <c r="S129" s="1070"/>
      <c r="V129" s="291"/>
      <c r="W129" s="290"/>
      <c r="X129" s="288" t="str">
        <f t="shared" si="30"/>
        <v/>
      </c>
      <c r="Y129" s="294"/>
      <c r="Z129" s="294"/>
      <c r="AA129" s="555"/>
      <c r="AB129" s="292" t="str">
        <f t="shared" si="31"/>
        <v/>
      </c>
      <c r="AC129" s="292" t="str">
        <f t="shared" si="32"/>
        <v/>
      </c>
      <c r="AD129" s="663"/>
    </row>
    <row r="130" spans="5:30" s="165" customFormat="1" ht="30" customHeight="1">
      <c r="E130" s="1892"/>
      <c r="F130" s="1912"/>
      <c r="G130" s="557"/>
      <c r="K130" s="85"/>
      <c r="M130" s="557"/>
      <c r="P130" s="557"/>
      <c r="R130" s="1070"/>
      <c r="S130" s="1070"/>
      <c r="V130" s="291"/>
      <c r="W130" s="290"/>
      <c r="X130" s="288" t="str">
        <f t="shared" si="30"/>
        <v/>
      </c>
      <c r="Y130" s="294"/>
      <c r="Z130" s="294"/>
      <c r="AA130" s="555"/>
      <c r="AB130" s="292" t="str">
        <f t="shared" si="31"/>
        <v/>
      </c>
      <c r="AC130" s="292" t="str">
        <f t="shared" si="32"/>
        <v/>
      </c>
      <c r="AD130" s="663"/>
    </row>
    <row r="131" spans="5:30" s="165" customFormat="1" ht="30" customHeight="1">
      <c r="E131" s="1892"/>
      <c r="F131" s="1912"/>
      <c r="G131" s="557"/>
      <c r="K131" s="85"/>
      <c r="M131" s="557"/>
      <c r="P131" s="557"/>
      <c r="R131" s="1070"/>
      <c r="S131" s="1070"/>
      <c r="V131" s="291"/>
      <c r="W131" s="290"/>
      <c r="X131" s="288" t="str">
        <f t="shared" si="30"/>
        <v/>
      </c>
      <c r="Y131" s="294"/>
      <c r="Z131" s="294"/>
      <c r="AA131" s="555"/>
      <c r="AB131" s="292" t="str">
        <f t="shared" si="31"/>
        <v/>
      </c>
      <c r="AC131" s="292" t="str">
        <f t="shared" si="32"/>
        <v/>
      </c>
      <c r="AD131" s="663"/>
    </row>
    <row r="132" spans="5:30" s="165" customFormat="1" ht="30" customHeight="1">
      <c r="E132" s="1892"/>
      <c r="F132" s="1912"/>
      <c r="G132" s="557"/>
      <c r="K132" s="85"/>
      <c r="M132" s="557"/>
      <c r="P132" s="557"/>
      <c r="R132" s="1070"/>
      <c r="S132" s="1070"/>
      <c r="V132" s="291"/>
      <c r="W132" s="290"/>
      <c r="X132" s="288" t="str">
        <f t="shared" si="30"/>
        <v/>
      </c>
      <c r="Y132" s="294"/>
      <c r="Z132" s="294"/>
      <c r="AA132" s="555"/>
      <c r="AB132" s="292" t="str">
        <f t="shared" si="31"/>
        <v/>
      </c>
      <c r="AC132" s="292" t="str">
        <f t="shared" si="32"/>
        <v/>
      </c>
      <c r="AD132" s="663"/>
    </row>
    <row r="133" spans="5:30" s="165" customFormat="1" ht="30" customHeight="1">
      <c r="E133" s="1892"/>
      <c r="F133" s="1912"/>
      <c r="G133" s="557"/>
      <c r="K133" s="85"/>
      <c r="M133" s="557"/>
      <c r="P133" s="557"/>
      <c r="R133" s="1070"/>
      <c r="S133" s="1070"/>
      <c r="V133" s="291"/>
      <c r="W133" s="290"/>
      <c r="X133" s="288" t="str">
        <f t="shared" si="30"/>
        <v/>
      </c>
      <c r="Y133" s="294"/>
      <c r="Z133" s="294"/>
      <c r="AA133" s="555"/>
      <c r="AB133" s="292" t="str">
        <f t="shared" si="31"/>
        <v/>
      </c>
      <c r="AC133" s="292" t="str">
        <f t="shared" si="32"/>
        <v/>
      </c>
      <c r="AD133" s="663"/>
    </row>
    <row r="134" spans="5:30" s="165" customFormat="1" ht="30" customHeight="1">
      <c r="E134" s="1892"/>
      <c r="F134" s="1912"/>
      <c r="G134" s="557"/>
      <c r="K134" s="85"/>
      <c r="M134" s="557"/>
      <c r="P134" s="557"/>
      <c r="R134" s="1070"/>
      <c r="S134" s="1070"/>
      <c r="V134" s="291"/>
      <c r="W134" s="290"/>
      <c r="X134" s="288" t="str">
        <f t="shared" si="30"/>
        <v/>
      </c>
      <c r="Y134" s="294"/>
      <c r="Z134" s="294"/>
      <c r="AA134" s="555"/>
      <c r="AB134" s="292" t="str">
        <f t="shared" si="31"/>
        <v/>
      </c>
      <c r="AC134" s="292" t="str">
        <f t="shared" si="32"/>
        <v/>
      </c>
      <c r="AD134" s="663"/>
    </row>
    <row r="135" spans="5:30" s="165" customFormat="1" ht="30" customHeight="1">
      <c r="E135" s="1892"/>
      <c r="F135" s="1912"/>
      <c r="G135" s="557"/>
      <c r="K135" s="85"/>
      <c r="M135" s="557"/>
      <c r="P135" s="557"/>
      <c r="R135" s="1070"/>
      <c r="S135" s="1070"/>
      <c r="V135" s="291"/>
      <c r="W135" s="290"/>
      <c r="X135" s="288" t="str">
        <f t="shared" ref="X135:X198" si="33">IFERROR((VLOOKUP(W135,$B$6:$C$32,2,FALSE)),"")</f>
        <v/>
      </c>
      <c r="Y135" s="294"/>
      <c r="Z135" s="294"/>
      <c r="AA135" s="555"/>
      <c r="AB135" s="292" t="str">
        <f t="shared" ref="AB135:AB198" si="34">IFERROR((VLOOKUP(W135,$B$6:$F$33,5,FALSE)),"")</f>
        <v/>
      </c>
      <c r="AC135" s="292" t="str">
        <f t="shared" ref="AC135:AC198" si="35">IF(Y135&gt;0,(Y135*AB135),"")</f>
        <v/>
      </c>
      <c r="AD135" s="663"/>
    </row>
    <row r="136" spans="5:30" s="165" customFormat="1" ht="30" customHeight="1">
      <c r="E136" s="1892"/>
      <c r="F136" s="1912"/>
      <c r="G136" s="557"/>
      <c r="K136" s="85"/>
      <c r="M136" s="557"/>
      <c r="P136" s="557"/>
      <c r="R136" s="1070"/>
      <c r="S136" s="1070"/>
      <c r="V136" s="291"/>
      <c r="W136" s="290"/>
      <c r="X136" s="288" t="str">
        <f t="shared" si="33"/>
        <v/>
      </c>
      <c r="Y136" s="294"/>
      <c r="Z136" s="294"/>
      <c r="AA136" s="555"/>
      <c r="AB136" s="292" t="str">
        <f t="shared" si="34"/>
        <v/>
      </c>
      <c r="AC136" s="292" t="str">
        <f t="shared" si="35"/>
        <v/>
      </c>
      <c r="AD136" s="663"/>
    </row>
    <row r="137" spans="5:30" s="165" customFormat="1" ht="30" customHeight="1">
      <c r="E137" s="1892"/>
      <c r="F137" s="1912"/>
      <c r="G137" s="557"/>
      <c r="K137" s="85"/>
      <c r="M137" s="557"/>
      <c r="P137" s="557"/>
      <c r="R137" s="1070"/>
      <c r="S137" s="1070"/>
      <c r="V137" s="291"/>
      <c r="W137" s="290"/>
      <c r="X137" s="288" t="str">
        <f t="shared" si="33"/>
        <v/>
      </c>
      <c r="Y137" s="294"/>
      <c r="Z137" s="294"/>
      <c r="AA137" s="555"/>
      <c r="AB137" s="292" t="str">
        <f t="shared" si="34"/>
        <v/>
      </c>
      <c r="AC137" s="292" t="str">
        <f t="shared" si="35"/>
        <v/>
      </c>
      <c r="AD137" s="663"/>
    </row>
    <row r="138" spans="5:30" s="165" customFormat="1" ht="30" customHeight="1">
      <c r="E138" s="1892"/>
      <c r="F138" s="1912"/>
      <c r="G138" s="557"/>
      <c r="K138" s="85"/>
      <c r="M138" s="557"/>
      <c r="P138" s="557"/>
      <c r="R138" s="1070"/>
      <c r="S138" s="1070"/>
      <c r="V138" s="291"/>
      <c r="W138" s="290"/>
      <c r="X138" s="288" t="str">
        <f t="shared" si="33"/>
        <v/>
      </c>
      <c r="Y138" s="294"/>
      <c r="Z138" s="294"/>
      <c r="AA138" s="555"/>
      <c r="AB138" s="292" t="str">
        <f t="shared" si="34"/>
        <v/>
      </c>
      <c r="AC138" s="292" t="str">
        <f t="shared" si="35"/>
        <v/>
      </c>
      <c r="AD138" s="663"/>
    </row>
    <row r="139" spans="5:30" s="165" customFormat="1" ht="30" customHeight="1">
      <c r="E139" s="1892"/>
      <c r="F139" s="1912"/>
      <c r="G139" s="557"/>
      <c r="K139" s="85"/>
      <c r="M139" s="557"/>
      <c r="P139" s="557"/>
      <c r="R139" s="1070"/>
      <c r="S139" s="1070"/>
      <c r="V139" s="291"/>
      <c r="W139" s="290"/>
      <c r="X139" s="288" t="str">
        <f t="shared" si="33"/>
        <v/>
      </c>
      <c r="Y139" s="294"/>
      <c r="Z139" s="294"/>
      <c r="AA139" s="555"/>
      <c r="AB139" s="292" t="str">
        <f t="shared" si="34"/>
        <v/>
      </c>
      <c r="AC139" s="292" t="str">
        <f t="shared" si="35"/>
        <v/>
      </c>
      <c r="AD139" s="663"/>
    </row>
    <row r="140" spans="5:30" s="165" customFormat="1" ht="30" customHeight="1">
      <c r="E140" s="1892"/>
      <c r="F140" s="1912"/>
      <c r="G140" s="557"/>
      <c r="K140" s="85"/>
      <c r="M140" s="557"/>
      <c r="P140" s="557"/>
      <c r="R140" s="1070"/>
      <c r="S140" s="1070"/>
      <c r="V140" s="291"/>
      <c r="W140" s="290"/>
      <c r="X140" s="288" t="str">
        <f t="shared" si="33"/>
        <v/>
      </c>
      <c r="Y140" s="294"/>
      <c r="Z140" s="294"/>
      <c r="AA140" s="555"/>
      <c r="AB140" s="292" t="str">
        <f t="shared" si="34"/>
        <v/>
      </c>
      <c r="AC140" s="292" t="str">
        <f t="shared" si="35"/>
        <v/>
      </c>
      <c r="AD140" s="663"/>
    </row>
    <row r="141" spans="5:30" s="165" customFormat="1" ht="30" customHeight="1">
      <c r="E141" s="1892"/>
      <c r="F141" s="1912"/>
      <c r="G141" s="557"/>
      <c r="K141" s="85"/>
      <c r="M141" s="557"/>
      <c r="P141" s="557"/>
      <c r="R141" s="1070"/>
      <c r="S141" s="1070"/>
      <c r="V141" s="291"/>
      <c r="W141" s="290"/>
      <c r="X141" s="288" t="str">
        <f t="shared" si="33"/>
        <v/>
      </c>
      <c r="Y141" s="294"/>
      <c r="Z141" s="294"/>
      <c r="AA141" s="555"/>
      <c r="AB141" s="292" t="str">
        <f t="shared" si="34"/>
        <v/>
      </c>
      <c r="AC141" s="292" t="str">
        <f t="shared" si="35"/>
        <v/>
      </c>
      <c r="AD141" s="663"/>
    </row>
    <row r="142" spans="5:30" s="165" customFormat="1" ht="30" customHeight="1">
      <c r="E142" s="1892"/>
      <c r="F142" s="1912"/>
      <c r="G142" s="557"/>
      <c r="K142" s="85"/>
      <c r="M142" s="557"/>
      <c r="P142" s="557"/>
      <c r="R142" s="1070"/>
      <c r="S142" s="1070"/>
      <c r="V142" s="291"/>
      <c r="W142" s="290"/>
      <c r="X142" s="288" t="str">
        <f t="shared" si="33"/>
        <v/>
      </c>
      <c r="Y142" s="294"/>
      <c r="Z142" s="294"/>
      <c r="AA142" s="555"/>
      <c r="AB142" s="292" t="str">
        <f t="shared" si="34"/>
        <v/>
      </c>
      <c r="AC142" s="292" t="str">
        <f t="shared" si="35"/>
        <v/>
      </c>
      <c r="AD142" s="663"/>
    </row>
    <row r="143" spans="5:30" s="165" customFormat="1" ht="30" customHeight="1">
      <c r="E143" s="1892"/>
      <c r="F143" s="1912"/>
      <c r="G143" s="557"/>
      <c r="K143" s="85"/>
      <c r="M143" s="557"/>
      <c r="P143" s="557"/>
      <c r="R143" s="1070"/>
      <c r="S143" s="1070"/>
      <c r="V143" s="291"/>
      <c r="W143" s="290"/>
      <c r="X143" s="288" t="str">
        <f t="shared" si="33"/>
        <v/>
      </c>
      <c r="Y143" s="294"/>
      <c r="Z143" s="294"/>
      <c r="AA143" s="555"/>
      <c r="AB143" s="292" t="str">
        <f t="shared" si="34"/>
        <v/>
      </c>
      <c r="AC143" s="292" t="str">
        <f t="shared" si="35"/>
        <v/>
      </c>
      <c r="AD143" s="663"/>
    </row>
    <row r="144" spans="5:30" s="165" customFormat="1" ht="30" customHeight="1">
      <c r="E144" s="1892"/>
      <c r="F144" s="1912"/>
      <c r="G144" s="557"/>
      <c r="K144" s="85"/>
      <c r="M144" s="557"/>
      <c r="P144" s="557"/>
      <c r="R144" s="1070"/>
      <c r="S144" s="1070"/>
      <c r="V144" s="291"/>
      <c r="W144" s="290"/>
      <c r="X144" s="288" t="str">
        <f t="shared" si="33"/>
        <v/>
      </c>
      <c r="Y144" s="294"/>
      <c r="Z144" s="294"/>
      <c r="AA144" s="555"/>
      <c r="AB144" s="292" t="str">
        <f t="shared" si="34"/>
        <v/>
      </c>
      <c r="AC144" s="292" t="str">
        <f t="shared" si="35"/>
        <v/>
      </c>
      <c r="AD144" s="663"/>
    </row>
    <row r="145" spans="5:30" s="165" customFormat="1" ht="30" customHeight="1">
      <c r="E145" s="1892"/>
      <c r="F145" s="1912"/>
      <c r="G145" s="557"/>
      <c r="K145" s="85"/>
      <c r="M145" s="557"/>
      <c r="P145" s="557"/>
      <c r="R145" s="1070"/>
      <c r="S145" s="1070"/>
      <c r="V145" s="291"/>
      <c r="W145" s="290"/>
      <c r="X145" s="288" t="str">
        <f t="shared" si="33"/>
        <v/>
      </c>
      <c r="Y145" s="294"/>
      <c r="Z145" s="294"/>
      <c r="AA145" s="555"/>
      <c r="AB145" s="292" t="str">
        <f t="shared" si="34"/>
        <v/>
      </c>
      <c r="AC145" s="292" t="str">
        <f t="shared" si="35"/>
        <v/>
      </c>
      <c r="AD145" s="663"/>
    </row>
    <row r="146" spans="5:30" s="165" customFormat="1" ht="30" customHeight="1">
      <c r="E146" s="1892"/>
      <c r="F146" s="1912"/>
      <c r="G146" s="557"/>
      <c r="K146" s="85"/>
      <c r="M146" s="557"/>
      <c r="P146" s="557"/>
      <c r="R146" s="1070"/>
      <c r="S146" s="1070"/>
      <c r="V146" s="291"/>
      <c r="W146" s="290"/>
      <c r="X146" s="288" t="str">
        <f t="shared" si="33"/>
        <v/>
      </c>
      <c r="Y146" s="294"/>
      <c r="Z146" s="294"/>
      <c r="AA146" s="555"/>
      <c r="AB146" s="292" t="str">
        <f t="shared" si="34"/>
        <v/>
      </c>
      <c r="AC146" s="292" t="str">
        <f t="shared" si="35"/>
        <v/>
      </c>
      <c r="AD146" s="663"/>
    </row>
    <row r="147" spans="5:30" s="165" customFormat="1" ht="30" customHeight="1">
      <c r="E147" s="1892"/>
      <c r="F147" s="1912"/>
      <c r="G147" s="557"/>
      <c r="K147" s="85"/>
      <c r="M147" s="557"/>
      <c r="P147" s="557"/>
      <c r="R147" s="1070"/>
      <c r="S147" s="1070"/>
      <c r="V147" s="291"/>
      <c r="W147" s="290"/>
      <c r="X147" s="288" t="str">
        <f t="shared" si="33"/>
        <v/>
      </c>
      <c r="Y147" s="294"/>
      <c r="Z147" s="294"/>
      <c r="AA147" s="555"/>
      <c r="AB147" s="292" t="str">
        <f t="shared" si="34"/>
        <v/>
      </c>
      <c r="AC147" s="292" t="str">
        <f t="shared" si="35"/>
        <v/>
      </c>
      <c r="AD147" s="663"/>
    </row>
    <row r="148" spans="5:30" s="165" customFormat="1" ht="30" customHeight="1">
      <c r="E148" s="1892"/>
      <c r="F148" s="1912"/>
      <c r="G148" s="557"/>
      <c r="K148" s="85"/>
      <c r="M148" s="557"/>
      <c r="P148" s="557"/>
      <c r="R148" s="1070"/>
      <c r="S148" s="1070"/>
      <c r="V148" s="291"/>
      <c r="W148" s="290"/>
      <c r="X148" s="288" t="str">
        <f t="shared" si="33"/>
        <v/>
      </c>
      <c r="Y148" s="294"/>
      <c r="Z148" s="294"/>
      <c r="AA148" s="555"/>
      <c r="AB148" s="292" t="str">
        <f t="shared" si="34"/>
        <v/>
      </c>
      <c r="AC148" s="292" t="str">
        <f t="shared" si="35"/>
        <v/>
      </c>
      <c r="AD148" s="663"/>
    </row>
    <row r="149" spans="5:30" s="165" customFormat="1" ht="30" customHeight="1">
      <c r="E149" s="1892"/>
      <c r="F149" s="1912"/>
      <c r="G149" s="557"/>
      <c r="K149" s="85"/>
      <c r="M149" s="557"/>
      <c r="P149" s="557"/>
      <c r="R149" s="1070"/>
      <c r="S149" s="1070"/>
      <c r="V149" s="291"/>
      <c r="W149" s="290"/>
      <c r="X149" s="288" t="str">
        <f t="shared" si="33"/>
        <v/>
      </c>
      <c r="Y149" s="294"/>
      <c r="Z149" s="294"/>
      <c r="AA149" s="555"/>
      <c r="AB149" s="292" t="str">
        <f t="shared" si="34"/>
        <v/>
      </c>
      <c r="AC149" s="292" t="str">
        <f t="shared" si="35"/>
        <v/>
      </c>
      <c r="AD149" s="663"/>
    </row>
    <row r="150" spans="5:30" s="165" customFormat="1" ht="30" customHeight="1">
      <c r="E150" s="1892"/>
      <c r="F150" s="1912"/>
      <c r="G150" s="557"/>
      <c r="K150" s="85"/>
      <c r="M150" s="557"/>
      <c r="P150" s="557"/>
      <c r="R150" s="1070"/>
      <c r="S150" s="1070"/>
      <c r="V150" s="291"/>
      <c r="W150" s="290"/>
      <c r="X150" s="288" t="str">
        <f t="shared" si="33"/>
        <v/>
      </c>
      <c r="Y150" s="294"/>
      <c r="Z150" s="294"/>
      <c r="AA150" s="555"/>
      <c r="AB150" s="292" t="str">
        <f t="shared" si="34"/>
        <v/>
      </c>
      <c r="AC150" s="292" t="str">
        <f t="shared" si="35"/>
        <v/>
      </c>
      <c r="AD150" s="663"/>
    </row>
    <row r="151" spans="5:30" s="165" customFormat="1" ht="30" customHeight="1">
      <c r="E151" s="1892"/>
      <c r="F151" s="1912"/>
      <c r="G151" s="557"/>
      <c r="K151" s="85"/>
      <c r="M151" s="557"/>
      <c r="P151" s="557"/>
      <c r="R151" s="1070"/>
      <c r="S151" s="1070"/>
      <c r="V151" s="291"/>
      <c r="W151" s="290"/>
      <c r="X151" s="288" t="str">
        <f t="shared" si="33"/>
        <v/>
      </c>
      <c r="Y151" s="294"/>
      <c r="Z151" s="294"/>
      <c r="AA151" s="555"/>
      <c r="AB151" s="292" t="str">
        <f t="shared" si="34"/>
        <v/>
      </c>
      <c r="AC151" s="292" t="str">
        <f t="shared" si="35"/>
        <v/>
      </c>
      <c r="AD151" s="663"/>
    </row>
    <row r="152" spans="5:30" s="165" customFormat="1" ht="30" customHeight="1">
      <c r="E152" s="1892"/>
      <c r="F152" s="1912"/>
      <c r="G152" s="557"/>
      <c r="K152" s="85"/>
      <c r="M152" s="557"/>
      <c r="P152" s="557"/>
      <c r="R152" s="1070"/>
      <c r="S152" s="1070"/>
      <c r="V152" s="291"/>
      <c r="W152" s="290"/>
      <c r="X152" s="288" t="str">
        <f t="shared" si="33"/>
        <v/>
      </c>
      <c r="Y152" s="294"/>
      <c r="Z152" s="294"/>
      <c r="AA152" s="555"/>
      <c r="AB152" s="292" t="str">
        <f t="shared" si="34"/>
        <v/>
      </c>
      <c r="AC152" s="292" t="str">
        <f t="shared" si="35"/>
        <v/>
      </c>
      <c r="AD152" s="663"/>
    </row>
    <row r="153" spans="5:30" s="165" customFormat="1" ht="30" customHeight="1">
      <c r="E153" s="1892"/>
      <c r="F153" s="1912"/>
      <c r="G153" s="557"/>
      <c r="K153" s="85"/>
      <c r="M153" s="557"/>
      <c r="P153" s="557"/>
      <c r="R153" s="1070"/>
      <c r="S153" s="1070"/>
      <c r="V153" s="291"/>
      <c r="W153" s="290"/>
      <c r="X153" s="288" t="str">
        <f t="shared" si="33"/>
        <v/>
      </c>
      <c r="Y153" s="294"/>
      <c r="Z153" s="294"/>
      <c r="AA153" s="555"/>
      <c r="AB153" s="292" t="str">
        <f t="shared" si="34"/>
        <v/>
      </c>
      <c r="AC153" s="292" t="str">
        <f t="shared" si="35"/>
        <v/>
      </c>
      <c r="AD153" s="663"/>
    </row>
    <row r="154" spans="5:30" s="165" customFormat="1" ht="30" customHeight="1">
      <c r="E154" s="1892"/>
      <c r="F154" s="1912"/>
      <c r="G154" s="557"/>
      <c r="K154" s="85"/>
      <c r="M154" s="557"/>
      <c r="P154" s="557"/>
      <c r="R154" s="1070"/>
      <c r="S154" s="1070"/>
      <c r="V154" s="291"/>
      <c r="W154" s="290"/>
      <c r="X154" s="288" t="str">
        <f t="shared" si="33"/>
        <v/>
      </c>
      <c r="Y154" s="294"/>
      <c r="Z154" s="294"/>
      <c r="AA154" s="555"/>
      <c r="AB154" s="292" t="str">
        <f t="shared" si="34"/>
        <v/>
      </c>
      <c r="AC154" s="292" t="str">
        <f t="shared" si="35"/>
        <v/>
      </c>
      <c r="AD154" s="663"/>
    </row>
    <row r="155" spans="5:30" s="165" customFormat="1" ht="30" customHeight="1">
      <c r="E155" s="1892"/>
      <c r="F155" s="1912"/>
      <c r="G155" s="557"/>
      <c r="K155" s="85"/>
      <c r="M155" s="557"/>
      <c r="P155" s="557"/>
      <c r="R155" s="1070"/>
      <c r="S155" s="1070"/>
      <c r="V155" s="291"/>
      <c r="W155" s="290"/>
      <c r="X155" s="288" t="str">
        <f t="shared" si="33"/>
        <v/>
      </c>
      <c r="Y155" s="294"/>
      <c r="Z155" s="294"/>
      <c r="AA155" s="555"/>
      <c r="AB155" s="292" t="str">
        <f t="shared" si="34"/>
        <v/>
      </c>
      <c r="AC155" s="292" t="str">
        <f t="shared" si="35"/>
        <v/>
      </c>
      <c r="AD155" s="663"/>
    </row>
    <row r="156" spans="5:30" s="165" customFormat="1" ht="30" customHeight="1">
      <c r="E156" s="1892"/>
      <c r="F156" s="1912"/>
      <c r="G156" s="557"/>
      <c r="K156" s="85"/>
      <c r="M156" s="557"/>
      <c r="P156" s="557"/>
      <c r="R156" s="1070"/>
      <c r="S156" s="1070"/>
      <c r="V156" s="291"/>
      <c r="W156" s="290"/>
      <c r="X156" s="288" t="str">
        <f t="shared" si="33"/>
        <v/>
      </c>
      <c r="Y156" s="294"/>
      <c r="Z156" s="294"/>
      <c r="AA156" s="555"/>
      <c r="AB156" s="292" t="str">
        <f t="shared" si="34"/>
        <v/>
      </c>
      <c r="AC156" s="292" t="str">
        <f t="shared" si="35"/>
        <v/>
      </c>
      <c r="AD156" s="663"/>
    </row>
    <row r="157" spans="5:30" s="165" customFormat="1" ht="30" customHeight="1">
      <c r="E157" s="1892"/>
      <c r="F157" s="1912"/>
      <c r="G157" s="557"/>
      <c r="K157" s="85"/>
      <c r="M157" s="557"/>
      <c r="P157" s="557"/>
      <c r="R157" s="1070"/>
      <c r="S157" s="1070"/>
      <c r="V157" s="291"/>
      <c r="W157" s="290"/>
      <c r="X157" s="288" t="str">
        <f t="shared" si="33"/>
        <v/>
      </c>
      <c r="Y157" s="294"/>
      <c r="Z157" s="294"/>
      <c r="AA157" s="555"/>
      <c r="AB157" s="292" t="str">
        <f t="shared" si="34"/>
        <v/>
      </c>
      <c r="AC157" s="292" t="str">
        <f t="shared" si="35"/>
        <v/>
      </c>
      <c r="AD157" s="663"/>
    </row>
    <row r="158" spans="5:30" s="165" customFormat="1" ht="30" customHeight="1">
      <c r="E158" s="1892"/>
      <c r="F158" s="1912"/>
      <c r="G158" s="557"/>
      <c r="K158" s="85"/>
      <c r="M158" s="557"/>
      <c r="P158" s="557"/>
      <c r="R158" s="1070"/>
      <c r="S158" s="1070"/>
      <c r="V158" s="291"/>
      <c r="W158" s="290"/>
      <c r="X158" s="288" t="str">
        <f t="shared" si="33"/>
        <v/>
      </c>
      <c r="Y158" s="294"/>
      <c r="Z158" s="294"/>
      <c r="AA158" s="555"/>
      <c r="AB158" s="292" t="str">
        <f t="shared" si="34"/>
        <v/>
      </c>
      <c r="AC158" s="292" t="str">
        <f t="shared" si="35"/>
        <v/>
      </c>
      <c r="AD158" s="663"/>
    </row>
    <row r="159" spans="5:30" s="165" customFormat="1" ht="30" customHeight="1">
      <c r="E159" s="1892"/>
      <c r="F159" s="1912"/>
      <c r="G159" s="557"/>
      <c r="K159" s="85"/>
      <c r="M159" s="557"/>
      <c r="P159" s="557"/>
      <c r="R159" s="1070"/>
      <c r="S159" s="1070"/>
      <c r="V159" s="291"/>
      <c r="W159" s="290"/>
      <c r="X159" s="288" t="str">
        <f t="shared" si="33"/>
        <v/>
      </c>
      <c r="Y159" s="294"/>
      <c r="Z159" s="294"/>
      <c r="AA159" s="555"/>
      <c r="AB159" s="292" t="str">
        <f t="shared" si="34"/>
        <v/>
      </c>
      <c r="AC159" s="292" t="str">
        <f t="shared" si="35"/>
        <v/>
      </c>
      <c r="AD159" s="663"/>
    </row>
    <row r="160" spans="5:30" s="165" customFormat="1" ht="30" customHeight="1">
      <c r="E160" s="1892"/>
      <c r="F160" s="1912"/>
      <c r="G160" s="557"/>
      <c r="K160" s="85"/>
      <c r="M160" s="557"/>
      <c r="P160" s="557"/>
      <c r="R160" s="1070"/>
      <c r="S160" s="1070"/>
      <c r="V160" s="291"/>
      <c r="W160" s="290"/>
      <c r="X160" s="288" t="str">
        <f t="shared" si="33"/>
        <v/>
      </c>
      <c r="Y160" s="294"/>
      <c r="Z160" s="294"/>
      <c r="AA160" s="555"/>
      <c r="AB160" s="292" t="str">
        <f t="shared" si="34"/>
        <v/>
      </c>
      <c r="AC160" s="292" t="str">
        <f t="shared" si="35"/>
        <v/>
      </c>
      <c r="AD160" s="663"/>
    </row>
    <row r="161" spans="5:30" s="165" customFormat="1" ht="30" customHeight="1">
      <c r="E161" s="1892"/>
      <c r="F161" s="1912"/>
      <c r="G161" s="557"/>
      <c r="K161" s="85"/>
      <c r="M161" s="557"/>
      <c r="P161" s="557"/>
      <c r="R161" s="1070"/>
      <c r="S161" s="1070"/>
      <c r="V161" s="291"/>
      <c r="W161" s="290"/>
      <c r="X161" s="288" t="str">
        <f t="shared" si="33"/>
        <v/>
      </c>
      <c r="Y161" s="294"/>
      <c r="Z161" s="294"/>
      <c r="AA161" s="555"/>
      <c r="AB161" s="292" t="str">
        <f t="shared" si="34"/>
        <v/>
      </c>
      <c r="AC161" s="292" t="str">
        <f t="shared" si="35"/>
        <v/>
      </c>
      <c r="AD161" s="663"/>
    </row>
    <row r="162" spans="5:30" s="165" customFormat="1" ht="30" customHeight="1">
      <c r="E162" s="1892"/>
      <c r="F162" s="1912"/>
      <c r="G162" s="557"/>
      <c r="K162" s="85"/>
      <c r="M162" s="557"/>
      <c r="P162" s="557"/>
      <c r="R162" s="1070"/>
      <c r="S162" s="1070"/>
      <c r="V162" s="291"/>
      <c r="W162" s="290"/>
      <c r="X162" s="288" t="str">
        <f t="shared" si="33"/>
        <v/>
      </c>
      <c r="Y162" s="294"/>
      <c r="Z162" s="294"/>
      <c r="AA162" s="555"/>
      <c r="AB162" s="292" t="str">
        <f t="shared" si="34"/>
        <v/>
      </c>
      <c r="AC162" s="292" t="str">
        <f t="shared" si="35"/>
        <v/>
      </c>
      <c r="AD162" s="663"/>
    </row>
    <row r="163" spans="5:30" s="165" customFormat="1" ht="30" customHeight="1">
      <c r="E163" s="1892"/>
      <c r="F163" s="1912"/>
      <c r="G163" s="557"/>
      <c r="K163" s="85"/>
      <c r="M163" s="557"/>
      <c r="P163" s="557"/>
      <c r="R163" s="1070"/>
      <c r="S163" s="1070"/>
      <c r="V163" s="291"/>
      <c r="W163" s="290"/>
      <c r="X163" s="288" t="str">
        <f t="shared" si="33"/>
        <v/>
      </c>
      <c r="Y163" s="294"/>
      <c r="Z163" s="294"/>
      <c r="AA163" s="555"/>
      <c r="AB163" s="292" t="str">
        <f t="shared" si="34"/>
        <v/>
      </c>
      <c r="AC163" s="292" t="str">
        <f t="shared" si="35"/>
        <v/>
      </c>
      <c r="AD163" s="663"/>
    </row>
    <row r="164" spans="5:30" s="165" customFormat="1" ht="30" customHeight="1">
      <c r="E164" s="1892"/>
      <c r="F164" s="1912"/>
      <c r="G164" s="557"/>
      <c r="K164" s="85"/>
      <c r="M164" s="557"/>
      <c r="P164" s="557"/>
      <c r="R164" s="1070"/>
      <c r="S164" s="1070"/>
      <c r="V164" s="291"/>
      <c r="W164" s="290"/>
      <c r="X164" s="288" t="str">
        <f t="shared" si="33"/>
        <v/>
      </c>
      <c r="Y164" s="294"/>
      <c r="Z164" s="294"/>
      <c r="AA164" s="555"/>
      <c r="AB164" s="292" t="str">
        <f t="shared" si="34"/>
        <v/>
      </c>
      <c r="AC164" s="292" t="str">
        <f t="shared" si="35"/>
        <v/>
      </c>
      <c r="AD164" s="663"/>
    </row>
    <row r="165" spans="5:30" s="165" customFormat="1" ht="30" customHeight="1">
      <c r="E165" s="1892"/>
      <c r="F165" s="1912"/>
      <c r="G165" s="557"/>
      <c r="K165" s="85"/>
      <c r="M165" s="557"/>
      <c r="P165" s="557"/>
      <c r="R165" s="1070"/>
      <c r="S165" s="1070"/>
      <c r="V165" s="291"/>
      <c r="W165" s="290"/>
      <c r="X165" s="288" t="str">
        <f t="shared" si="33"/>
        <v/>
      </c>
      <c r="Y165" s="294"/>
      <c r="Z165" s="294"/>
      <c r="AA165" s="555"/>
      <c r="AB165" s="292" t="str">
        <f t="shared" si="34"/>
        <v/>
      </c>
      <c r="AC165" s="292" t="str">
        <f t="shared" si="35"/>
        <v/>
      </c>
      <c r="AD165" s="663"/>
    </row>
    <row r="166" spans="5:30" s="165" customFormat="1" ht="30" customHeight="1">
      <c r="E166" s="1892"/>
      <c r="F166" s="1912"/>
      <c r="G166" s="557"/>
      <c r="K166" s="85"/>
      <c r="M166" s="557"/>
      <c r="P166" s="557"/>
      <c r="R166" s="1070"/>
      <c r="S166" s="1070"/>
      <c r="V166" s="291"/>
      <c r="W166" s="290"/>
      <c r="X166" s="288" t="str">
        <f t="shared" si="33"/>
        <v/>
      </c>
      <c r="Y166" s="294"/>
      <c r="Z166" s="294"/>
      <c r="AA166" s="555"/>
      <c r="AB166" s="292" t="str">
        <f t="shared" si="34"/>
        <v/>
      </c>
      <c r="AC166" s="292" t="str">
        <f t="shared" si="35"/>
        <v/>
      </c>
      <c r="AD166" s="663"/>
    </row>
    <row r="167" spans="5:30" s="165" customFormat="1" ht="30" customHeight="1">
      <c r="E167" s="1892"/>
      <c r="F167" s="1912"/>
      <c r="G167" s="557"/>
      <c r="K167" s="85"/>
      <c r="M167" s="557"/>
      <c r="P167" s="557"/>
      <c r="R167" s="1070"/>
      <c r="S167" s="1070"/>
      <c r="V167" s="291"/>
      <c r="W167" s="290"/>
      <c r="X167" s="288" t="str">
        <f t="shared" si="33"/>
        <v/>
      </c>
      <c r="Y167" s="294"/>
      <c r="Z167" s="294"/>
      <c r="AA167" s="555"/>
      <c r="AB167" s="292" t="str">
        <f t="shared" si="34"/>
        <v/>
      </c>
      <c r="AC167" s="292" t="str">
        <f t="shared" si="35"/>
        <v/>
      </c>
      <c r="AD167" s="663"/>
    </row>
    <row r="168" spans="5:30" s="165" customFormat="1" ht="30" customHeight="1">
      <c r="E168" s="1892"/>
      <c r="F168" s="1912"/>
      <c r="G168" s="557"/>
      <c r="K168" s="85"/>
      <c r="M168" s="557"/>
      <c r="P168" s="557"/>
      <c r="R168" s="1070"/>
      <c r="S168" s="1070"/>
      <c r="V168" s="291"/>
      <c r="W168" s="290"/>
      <c r="X168" s="288" t="str">
        <f t="shared" si="33"/>
        <v/>
      </c>
      <c r="Y168" s="294"/>
      <c r="Z168" s="294"/>
      <c r="AA168" s="555"/>
      <c r="AB168" s="292" t="str">
        <f t="shared" si="34"/>
        <v/>
      </c>
      <c r="AC168" s="292" t="str">
        <f t="shared" si="35"/>
        <v/>
      </c>
      <c r="AD168" s="663"/>
    </row>
    <row r="169" spans="5:30" s="165" customFormat="1" ht="30" customHeight="1">
      <c r="E169" s="1892"/>
      <c r="F169" s="1912"/>
      <c r="G169" s="557"/>
      <c r="K169" s="85"/>
      <c r="M169" s="557"/>
      <c r="P169" s="557"/>
      <c r="R169" s="1070"/>
      <c r="S169" s="1070"/>
      <c r="V169" s="291"/>
      <c r="W169" s="290"/>
      <c r="X169" s="288" t="str">
        <f t="shared" si="33"/>
        <v/>
      </c>
      <c r="Y169" s="294"/>
      <c r="Z169" s="294"/>
      <c r="AA169" s="555"/>
      <c r="AB169" s="292" t="str">
        <f t="shared" si="34"/>
        <v/>
      </c>
      <c r="AC169" s="292" t="str">
        <f t="shared" si="35"/>
        <v/>
      </c>
      <c r="AD169" s="663"/>
    </row>
    <row r="170" spans="5:30" s="165" customFormat="1" ht="30" customHeight="1">
      <c r="E170" s="1892"/>
      <c r="F170" s="1912"/>
      <c r="G170" s="557"/>
      <c r="K170" s="85"/>
      <c r="M170" s="557"/>
      <c r="P170" s="557"/>
      <c r="R170" s="1070"/>
      <c r="S170" s="1070"/>
      <c r="V170" s="291"/>
      <c r="W170" s="290"/>
      <c r="X170" s="288" t="str">
        <f t="shared" si="33"/>
        <v/>
      </c>
      <c r="Y170" s="294"/>
      <c r="Z170" s="294"/>
      <c r="AA170" s="555"/>
      <c r="AB170" s="292" t="str">
        <f t="shared" si="34"/>
        <v/>
      </c>
      <c r="AC170" s="292" t="str">
        <f t="shared" si="35"/>
        <v/>
      </c>
      <c r="AD170" s="663"/>
    </row>
    <row r="171" spans="5:30" s="165" customFormat="1" ht="30" customHeight="1">
      <c r="E171" s="1892"/>
      <c r="F171" s="1912"/>
      <c r="G171" s="557"/>
      <c r="K171" s="85"/>
      <c r="M171" s="557"/>
      <c r="P171" s="557"/>
      <c r="R171" s="1070"/>
      <c r="S171" s="1070"/>
      <c r="V171" s="291"/>
      <c r="W171" s="290"/>
      <c r="X171" s="288" t="str">
        <f t="shared" si="33"/>
        <v/>
      </c>
      <c r="Y171" s="294"/>
      <c r="Z171" s="294"/>
      <c r="AA171" s="555"/>
      <c r="AB171" s="292" t="str">
        <f t="shared" si="34"/>
        <v/>
      </c>
      <c r="AC171" s="292" t="str">
        <f t="shared" si="35"/>
        <v/>
      </c>
      <c r="AD171" s="663"/>
    </row>
    <row r="172" spans="5:30" s="165" customFormat="1" ht="30" customHeight="1">
      <c r="E172" s="1892"/>
      <c r="F172" s="1912"/>
      <c r="G172" s="557"/>
      <c r="K172" s="85"/>
      <c r="M172" s="557"/>
      <c r="P172" s="557"/>
      <c r="R172" s="1070"/>
      <c r="S172" s="1070"/>
      <c r="V172" s="291"/>
      <c r="W172" s="290"/>
      <c r="X172" s="288" t="str">
        <f t="shared" si="33"/>
        <v/>
      </c>
      <c r="Y172" s="294"/>
      <c r="Z172" s="294"/>
      <c r="AA172" s="555"/>
      <c r="AB172" s="292" t="str">
        <f t="shared" si="34"/>
        <v/>
      </c>
      <c r="AC172" s="292" t="str">
        <f t="shared" si="35"/>
        <v/>
      </c>
      <c r="AD172" s="663"/>
    </row>
    <row r="173" spans="5:30" s="165" customFormat="1" ht="30" customHeight="1">
      <c r="E173" s="1892"/>
      <c r="F173" s="1912"/>
      <c r="G173" s="557"/>
      <c r="K173" s="85"/>
      <c r="M173" s="557"/>
      <c r="P173" s="557"/>
      <c r="R173" s="1070"/>
      <c r="S173" s="1070"/>
      <c r="V173" s="291"/>
      <c r="W173" s="290"/>
      <c r="X173" s="288" t="str">
        <f t="shared" si="33"/>
        <v/>
      </c>
      <c r="Y173" s="294"/>
      <c r="Z173" s="294"/>
      <c r="AA173" s="555"/>
      <c r="AB173" s="292" t="str">
        <f t="shared" si="34"/>
        <v/>
      </c>
      <c r="AC173" s="292" t="str">
        <f t="shared" si="35"/>
        <v/>
      </c>
      <c r="AD173" s="663"/>
    </row>
    <row r="174" spans="5:30" s="165" customFormat="1" ht="30" customHeight="1">
      <c r="E174" s="1892"/>
      <c r="F174" s="1912"/>
      <c r="G174" s="557"/>
      <c r="K174" s="85"/>
      <c r="M174" s="557"/>
      <c r="P174" s="557"/>
      <c r="R174" s="1070"/>
      <c r="S174" s="1070"/>
      <c r="V174" s="291"/>
      <c r="W174" s="290"/>
      <c r="X174" s="288" t="str">
        <f t="shared" si="33"/>
        <v/>
      </c>
      <c r="Y174" s="294"/>
      <c r="Z174" s="294"/>
      <c r="AA174" s="555"/>
      <c r="AB174" s="292" t="str">
        <f t="shared" si="34"/>
        <v/>
      </c>
      <c r="AC174" s="292" t="str">
        <f t="shared" si="35"/>
        <v/>
      </c>
      <c r="AD174" s="663"/>
    </row>
    <row r="175" spans="5:30" s="165" customFormat="1" ht="30" customHeight="1">
      <c r="E175" s="1892"/>
      <c r="F175" s="1912"/>
      <c r="G175" s="557"/>
      <c r="K175" s="85"/>
      <c r="M175" s="557"/>
      <c r="P175" s="557"/>
      <c r="R175" s="1070"/>
      <c r="S175" s="1070"/>
      <c r="V175" s="291"/>
      <c r="W175" s="290"/>
      <c r="X175" s="288" t="str">
        <f t="shared" si="33"/>
        <v/>
      </c>
      <c r="Y175" s="294"/>
      <c r="Z175" s="294"/>
      <c r="AA175" s="555"/>
      <c r="AB175" s="292" t="str">
        <f t="shared" si="34"/>
        <v/>
      </c>
      <c r="AC175" s="292" t="str">
        <f t="shared" si="35"/>
        <v/>
      </c>
      <c r="AD175" s="663"/>
    </row>
    <row r="176" spans="5:30" s="165" customFormat="1" ht="30" customHeight="1">
      <c r="E176" s="1892"/>
      <c r="F176" s="1912"/>
      <c r="G176" s="557"/>
      <c r="K176" s="85"/>
      <c r="M176" s="557"/>
      <c r="P176" s="557"/>
      <c r="R176" s="1070"/>
      <c r="S176" s="1070"/>
      <c r="V176" s="291"/>
      <c r="W176" s="290"/>
      <c r="X176" s="288" t="str">
        <f t="shared" si="33"/>
        <v/>
      </c>
      <c r="Y176" s="294"/>
      <c r="Z176" s="294"/>
      <c r="AA176" s="555"/>
      <c r="AB176" s="292" t="str">
        <f t="shared" si="34"/>
        <v/>
      </c>
      <c r="AC176" s="292" t="str">
        <f t="shared" si="35"/>
        <v/>
      </c>
      <c r="AD176" s="663"/>
    </row>
    <row r="177" spans="5:30" s="165" customFormat="1" ht="30" customHeight="1">
      <c r="E177" s="1892"/>
      <c r="F177" s="1912"/>
      <c r="G177" s="557"/>
      <c r="K177" s="85"/>
      <c r="M177" s="557"/>
      <c r="P177" s="557"/>
      <c r="R177" s="1070"/>
      <c r="S177" s="1070"/>
      <c r="V177" s="291"/>
      <c r="W177" s="290"/>
      <c r="X177" s="288" t="str">
        <f t="shared" si="33"/>
        <v/>
      </c>
      <c r="Y177" s="294"/>
      <c r="Z177" s="294"/>
      <c r="AA177" s="555"/>
      <c r="AB177" s="292" t="str">
        <f t="shared" si="34"/>
        <v/>
      </c>
      <c r="AC177" s="292" t="str">
        <f t="shared" si="35"/>
        <v/>
      </c>
      <c r="AD177" s="663"/>
    </row>
    <row r="178" spans="5:30" s="165" customFormat="1" ht="30" customHeight="1">
      <c r="E178" s="1892"/>
      <c r="F178" s="1912"/>
      <c r="G178" s="557"/>
      <c r="K178" s="85"/>
      <c r="M178" s="557"/>
      <c r="P178" s="557"/>
      <c r="R178" s="1070"/>
      <c r="S178" s="1070"/>
      <c r="V178" s="291"/>
      <c r="W178" s="290"/>
      <c r="X178" s="288" t="str">
        <f t="shared" si="33"/>
        <v/>
      </c>
      <c r="Y178" s="294"/>
      <c r="Z178" s="294"/>
      <c r="AA178" s="555"/>
      <c r="AB178" s="292" t="str">
        <f t="shared" si="34"/>
        <v/>
      </c>
      <c r="AC178" s="292" t="str">
        <f t="shared" si="35"/>
        <v/>
      </c>
      <c r="AD178" s="663"/>
    </row>
    <row r="179" spans="5:30" s="165" customFormat="1" ht="30" customHeight="1">
      <c r="E179" s="1892"/>
      <c r="F179" s="1912"/>
      <c r="G179" s="557"/>
      <c r="K179" s="85"/>
      <c r="M179" s="557"/>
      <c r="P179" s="557"/>
      <c r="R179" s="1070"/>
      <c r="S179" s="1070"/>
      <c r="V179" s="291"/>
      <c r="W179" s="290"/>
      <c r="X179" s="288" t="str">
        <f t="shared" si="33"/>
        <v/>
      </c>
      <c r="Y179" s="294"/>
      <c r="Z179" s="294"/>
      <c r="AA179" s="555"/>
      <c r="AB179" s="292" t="str">
        <f t="shared" si="34"/>
        <v/>
      </c>
      <c r="AC179" s="292" t="str">
        <f t="shared" si="35"/>
        <v/>
      </c>
      <c r="AD179" s="663"/>
    </row>
    <row r="180" spans="5:30" s="165" customFormat="1" ht="30" customHeight="1">
      <c r="E180" s="1892"/>
      <c r="F180" s="1912"/>
      <c r="G180" s="557"/>
      <c r="K180" s="85"/>
      <c r="M180" s="557"/>
      <c r="P180" s="557"/>
      <c r="R180" s="1070"/>
      <c r="S180" s="1070"/>
      <c r="V180" s="291"/>
      <c r="W180" s="290"/>
      <c r="X180" s="288" t="str">
        <f t="shared" si="33"/>
        <v/>
      </c>
      <c r="Y180" s="294"/>
      <c r="Z180" s="294"/>
      <c r="AA180" s="555"/>
      <c r="AB180" s="292" t="str">
        <f t="shared" si="34"/>
        <v/>
      </c>
      <c r="AC180" s="292" t="str">
        <f t="shared" si="35"/>
        <v/>
      </c>
      <c r="AD180" s="663"/>
    </row>
    <row r="181" spans="5:30" s="165" customFormat="1" ht="30" customHeight="1">
      <c r="E181" s="1892"/>
      <c r="F181" s="1912"/>
      <c r="G181" s="557"/>
      <c r="K181" s="85"/>
      <c r="M181" s="557"/>
      <c r="P181" s="557"/>
      <c r="R181" s="1070"/>
      <c r="S181" s="1070"/>
      <c r="V181" s="291"/>
      <c r="W181" s="290"/>
      <c r="X181" s="288" t="str">
        <f t="shared" si="33"/>
        <v/>
      </c>
      <c r="Y181" s="294"/>
      <c r="Z181" s="294"/>
      <c r="AA181" s="555"/>
      <c r="AB181" s="292" t="str">
        <f t="shared" si="34"/>
        <v/>
      </c>
      <c r="AC181" s="292" t="str">
        <f t="shared" si="35"/>
        <v/>
      </c>
      <c r="AD181" s="663"/>
    </row>
    <row r="182" spans="5:30" s="165" customFormat="1" ht="30" customHeight="1">
      <c r="E182" s="1892"/>
      <c r="F182" s="1912"/>
      <c r="G182" s="557"/>
      <c r="K182" s="85"/>
      <c r="M182" s="557"/>
      <c r="P182" s="557"/>
      <c r="R182" s="1070"/>
      <c r="S182" s="1070"/>
      <c r="V182" s="291"/>
      <c r="W182" s="290"/>
      <c r="X182" s="288" t="str">
        <f t="shared" si="33"/>
        <v/>
      </c>
      <c r="Y182" s="294"/>
      <c r="Z182" s="294"/>
      <c r="AA182" s="555"/>
      <c r="AB182" s="292" t="str">
        <f t="shared" si="34"/>
        <v/>
      </c>
      <c r="AC182" s="292" t="str">
        <f t="shared" si="35"/>
        <v/>
      </c>
      <c r="AD182" s="663"/>
    </row>
    <row r="183" spans="5:30" s="165" customFormat="1" ht="30" customHeight="1">
      <c r="E183" s="1892"/>
      <c r="F183" s="1912"/>
      <c r="G183" s="557"/>
      <c r="K183" s="85"/>
      <c r="M183" s="557"/>
      <c r="P183" s="557"/>
      <c r="R183" s="1070"/>
      <c r="S183" s="1070"/>
      <c r="V183" s="291"/>
      <c r="W183" s="290"/>
      <c r="X183" s="288" t="str">
        <f t="shared" si="33"/>
        <v/>
      </c>
      <c r="Y183" s="294"/>
      <c r="Z183" s="294"/>
      <c r="AA183" s="555"/>
      <c r="AB183" s="292" t="str">
        <f t="shared" si="34"/>
        <v/>
      </c>
      <c r="AC183" s="292" t="str">
        <f t="shared" si="35"/>
        <v/>
      </c>
      <c r="AD183" s="663"/>
    </row>
    <row r="184" spans="5:30" s="165" customFormat="1" ht="30" customHeight="1">
      <c r="E184" s="1892"/>
      <c r="F184" s="1912"/>
      <c r="G184" s="557"/>
      <c r="K184" s="85"/>
      <c r="M184" s="557"/>
      <c r="P184" s="557"/>
      <c r="R184" s="1070"/>
      <c r="S184" s="1070"/>
      <c r="V184" s="291"/>
      <c r="W184" s="290"/>
      <c r="X184" s="288" t="str">
        <f t="shared" si="33"/>
        <v/>
      </c>
      <c r="Y184" s="294"/>
      <c r="Z184" s="294"/>
      <c r="AA184" s="555"/>
      <c r="AB184" s="292" t="str">
        <f t="shared" si="34"/>
        <v/>
      </c>
      <c r="AC184" s="292" t="str">
        <f t="shared" si="35"/>
        <v/>
      </c>
      <c r="AD184" s="663"/>
    </row>
    <row r="185" spans="5:30" s="165" customFormat="1" ht="30" customHeight="1">
      <c r="E185" s="1892"/>
      <c r="F185" s="1912"/>
      <c r="G185" s="557"/>
      <c r="K185" s="85"/>
      <c r="M185" s="557"/>
      <c r="P185" s="557"/>
      <c r="R185" s="1070"/>
      <c r="S185" s="1070"/>
      <c r="V185" s="291"/>
      <c r="W185" s="290"/>
      <c r="X185" s="288" t="str">
        <f t="shared" si="33"/>
        <v/>
      </c>
      <c r="Y185" s="294"/>
      <c r="Z185" s="294"/>
      <c r="AA185" s="555"/>
      <c r="AB185" s="292" t="str">
        <f t="shared" si="34"/>
        <v/>
      </c>
      <c r="AC185" s="292" t="str">
        <f t="shared" si="35"/>
        <v/>
      </c>
      <c r="AD185" s="663"/>
    </row>
    <row r="186" spans="5:30" s="165" customFormat="1" ht="30" customHeight="1">
      <c r="E186" s="1892"/>
      <c r="F186" s="1912"/>
      <c r="G186" s="557"/>
      <c r="K186" s="85"/>
      <c r="M186" s="557"/>
      <c r="P186" s="557"/>
      <c r="R186" s="1070"/>
      <c r="S186" s="1070"/>
      <c r="V186" s="291"/>
      <c r="W186" s="290"/>
      <c r="X186" s="288" t="str">
        <f t="shared" si="33"/>
        <v/>
      </c>
      <c r="Y186" s="294"/>
      <c r="Z186" s="294"/>
      <c r="AA186" s="555"/>
      <c r="AB186" s="292" t="str">
        <f t="shared" si="34"/>
        <v/>
      </c>
      <c r="AC186" s="292" t="str">
        <f t="shared" si="35"/>
        <v/>
      </c>
      <c r="AD186" s="663"/>
    </row>
    <row r="187" spans="5:30" s="165" customFormat="1" ht="30" customHeight="1">
      <c r="E187" s="1892"/>
      <c r="F187" s="1912"/>
      <c r="G187" s="557"/>
      <c r="K187" s="85"/>
      <c r="M187" s="557"/>
      <c r="P187" s="557"/>
      <c r="R187" s="1070"/>
      <c r="S187" s="1070"/>
      <c r="V187" s="291"/>
      <c r="W187" s="290"/>
      <c r="X187" s="288" t="str">
        <f t="shared" si="33"/>
        <v/>
      </c>
      <c r="Y187" s="294"/>
      <c r="Z187" s="294"/>
      <c r="AA187" s="555"/>
      <c r="AB187" s="292" t="str">
        <f t="shared" si="34"/>
        <v/>
      </c>
      <c r="AC187" s="292" t="str">
        <f t="shared" si="35"/>
        <v/>
      </c>
      <c r="AD187" s="663"/>
    </row>
    <row r="188" spans="5:30" s="165" customFormat="1" ht="30" customHeight="1">
      <c r="E188" s="1892"/>
      <c r="F188" s="1912"/>
      <c r="G188" s="557"/>
      <c r="K188" s="85"/>
      <c r="M188" s="557"/>
      <c r="P188" s="557"/>
      <c r="R188" s="1070"/>
      <c r="S188" s="1070"/>
      <c r="V188" s="291"/>
      <c r="W188" s="290"/>
      <c r="X188" s="288" t="str">
        <f t="shared" si="33"/>
        <v/>
      </c>
      <c r="Y188" s="294"/>
      <c r="Z188" s="294"/>
      <c r="AA188" s="555"/>
      <c r="AB188" s="292" t="str">
        <f t="shared" si="34"/>
        <v/>
      </c>
      <c r="AC188" s="292" t="str">
        <f t="shared" si="35"/>
        <v/>
      </c>
      <c r="AD188" s="663"/>
    </row>
    <row r="189" spans="5:30" s="165" customFormat="1" ht="30" customHeight="1">
      <c r="E189" s="1892"/>
      <c r="F189" s="1912"/>
      <c r="G189" s="557"/>
      <c r="K189" s="85"/>
      <c r="M189" s="557"/>
      <c r="P189" s="557"/>
      <c r="R189" s="1070"/>
      <c r="S189" s="1070"/>
      <c r="V189" s="291"/>
      <c r="W189" s="290"/>
      <c r="X189" s="288" t="str">
        <f t="shared" si="33"/>
        <v/>
      </c>
      <c r="Y189" s="294"/>
      <c r="Z189" s="294"/>
      <c r="AA189" s="555"/>
      <c r="AB189" s="292" t="str">
        <f t="shared" si="34"/>
        <v/>
      </c>
      <c r="AC189" s="292" t="str">
        <f t="shared" si="35"/>
        <v/>
      </c>
      <c r="AD189" s="663"/>
    </row>
    <row r="190" spans="5:30" s="165" customFormat="1" ht="30" customHeight="1">
      <c r="E190" s="1892"/>
      <c r="F190" s="1912"/>
      <c r="G190" s="557"/>
      <c r="K190" s="85"/>
      <c r="M190" s="557"/>
      <c r="P190" s="557"/>
      <c r="R190" s="1070"/>
      <c r="S190" s="1070"/>
      <c r="V190" s="291"/>
      <c r="W190" s="290"/>
      <c r="X190" s="288" t="str">
        <f t="shared" si="33"/>
        <v/>
      </c>
      <c r="Y190" s="294"/>
      <c r="Z190" s="294"/>
      <c r="AA190" s="555"/>
      <c r="AB190" s="292" t="str">
        <f t="shared" si="34"/>
        <v/>
      </c>
      <c r="AC190" s="292" t="str">
        <f t="shared" si="35"/>
        <v/>
      </c>
      <c r="AD190" s="663"/>
    </row>
    <row r="191" spans="5:30" s="165" customFormat="1" ht="30" customHeight="1">
      <c r="E191" s="1892"/>
      <c r="F191" s="1912"/>
      <c r="G191" s="557"/>
      <c r="K191" s="85"/>
      <c r="M191" s="557"/>
      <c r="P191" s="557"/>
      <c r="R191" s="1070"/>
      <c r="S191" s="1070"/>
      <c r="V191" s="291"/>
      <c r="W191" s="290"/>
      <c r="X191" s="288" t="str">
        <f t="shared" si="33"/>
        <v/>
      </c>
      <c r="Y191" s="294"/>
      <c r="Z191" s="294"/>
      <c r="AA191" s="555"/>
      <c r="AB191" s="292" t="str">
        <f t="shared" si="34"/>
        <v/>
      </c>
      <c r="AC191" s="292" t="str">
        <f t="shared" si="35"/>
        <v/>
      </c>
      <c r="AD191" s="663"/>
    </row>
    <row r="192" spans="5:30" s="165" customFormat="1" ht="30" customHeight="1">
      <c r="E192" s="1892"/>
      <c r="F192" s="1912"/>
      <c r="G192" s="557"/>
      <c r="K192" s="85"/>
      <c r="M192" s="557"/>
      <c r="P192" s="557"/>
      <c r="R192" s="1070"/>
      <c r="S192" s="1070"/>
      <c r="V192" s="291"/>
      <c r="W192" s="290"/>
      <c r="X192" s="288" t="str">
        <f t="shared" si="33"/>
        <v/>
      </c>
      <c r="Y192" s="294"/>
      <c r="Z192" s="294"/>
      <c r="AA192" s="555"/>
      <c r="AB192" s="292" t="str">
        <f t="shared" si="34"/>
        <v/>
      </c>
      <c r="AC192" s="292" t="str">
        <f t="shared" si="35"/>
        <v/>
      </c>
      <c r="AD192" s="663"/>
    </row>
    <row r="193" spans="5:32" s="165" customFormat="1" ht="30" customHeight="1">
      <c r="E193" s="1892"/>
      <c r="F193" s="1912"/>
      <c r="G193" s="557"/>
      <c r="K193" s="85"/>
      <c r="M193" s="557"/>
      <c r="P193" s="557"/>
      <c r="R193" s="1070"/>
      <c r="S193" s="1070"/>
      <c r="V193" s="291"/>
      <c r="W193" s="290"/>
      <c r="X193" s="288" t="str">
        <f t="shared" si="33"/>
        <v/>
      </c>
      <c r="Y193" s="294"/>
      <c r="Z193" s="294"/>
      <c r="AA193" s="555"/>
      <c r="AB193" s="292" t="str">
        <f t="shared" si="34"/>
        <v/>
      </c>
      <c r="AC193" s="292" t="str">
        <f t="shared" si="35"/>
        <v/>
      </c>
      <c r="AD193" s="663"/>
    </row>
    <row r="194" spans="5:32" s="165" customFormat="1" ht="30" customHeight="1">
      <c r="E194" s="1892"/>
      <c r="F194" s="1912"/>
      <c r="G194" s="557"/>
      <c r="K194" s="85"/>
      <c r="M194" s="557"/>
      <c r="P194" s="557"/>
      <c r="R194" s="1070"/>
      <c r="S194" s="1070"/>
      <c r="V194" s="291"/>
      <c r="W194" s="290"/>
      <c r="X194" s="288" t="str">
        <f t="shared" si="33"/>
        <v/>
      </c>
      <c r="Y194" s="294"/>
      <c r="Z194" s="294"/>
      <c r="AA194" s="555"/>
      <c r="AB194" s="292" t="str">
        <f t="shared" si="34"/>
        <v/>
      </c>
      <c r="AC194" s="292" t="str">
        <f t="shared" si="35"/>
        <v/>
      </c>
      <c r="AD194" s="663"/>
    </row>
    <row r="195" spans="5:32" s="165" customFormat="1" ht="30" customHeight="1">
      <c r="E195" s="1892"/>
      <c r="F195" s="1912"/>
      <c r="G195" s="557"/>
      <c r="K195" s="85"/>
      <c r="M195" s="557"/>
      <c r="P195" s="557"/>
      <c r="R195" s="1070"/>
      <c r="S195" s="1070"/>
      <c r="V195" s="291"/>
      <c r="W195" s="290"/>
      <c r="X195" s="288" t="str">
        <f t="shared" si="33"/>
        <v/>
      </c>
      <c r="Y195" s="294"/>
      <c r="Z195" s="294"/>
      <c r="AA195" s="555"/>
      <c r="AB195" s="292" t="str">
        <f t="shared" si="34"/>
        <v/>
      </c>
      <c r="AC195" s="292" t="str">
        <f t="shared" si="35"/>
        <v/>
      </c>
      <c r="AD195" s="663"/>
      <c r="AF195" s="165" t="s">
        <v>382</v>
      </c>
    </row>
    <row r="196" spans="5:32" s="165" customFormat="1" ht="30" customHeight="1">
      <c r="E196" s="1892"/>
      <c r="F196" s="1912"/>
      <c r="G196" s="557"/>
      <c r="K196" s="85"/>
      <c r="M196" s="557"/>
      <c r="P196" s="557"/>
      <c r="R196" s="1070"/>
      <c r="S196" s="1070"/>
      <c r="V196" s="291"/>
      <c r="W196" s="290"/>
      <c r="X196" s="288" t="str">
        <f t="shared" si="33"/>
        <v/>
      </c>
      <c r="Y196" s="294"/>
      <c r="Z196" s="294"/>
      <c r="AA196" s="555"/>
      <c r="AB196" s="292" t="str">
        <f t="shared" si="34"/>
        <v/>
      </c>
      <c r="AC196" s="292" t="str">
        <f t="shared" si="35"/>
        <v/>
      </c>
      <c r="AD196" s="663"/>
    </row>
    <row r="197" spans="5:32" s="165" customFormat="1" ht="30" customHeight="1">
      <c r="E197" s="1892"/>
      <c r="F197" s="1912"/>
      <c r="G197" s="557"/>
      <c r="K197" s="85"/>
      <c r="M197" s="557"/>
      <c r="P197" s="557"/>
      <c r="R197" s="1070"/>
      <c r="S197" s="1070"/>
      <c r="V197" s="291"/>
      <c r="W197" s="290"/>
      <c r="X197" s="288" t="str">
        <f t="shared" si="33"/>
        <v/>
      </c>
      <c r="Y197" s="294"/>
      <c r="Z197" s="294"/>
      <c r="AA197" s="555"/>
      <c r="AB197" s="292" t="str">
        <f t="shared" si="34"/>
        <v/>
      </c>
      <c r="AC197" s="292" t="str">
        <f t="shared" si="35"/>
        <v/>
      </c>
      <c r="AD197" s="663"/>
    </row>
    <row r="198" spans="5:32" s="165" customFormat="1" ht="30" customHeight="1">
      <c r="E198" s="1892"/>
      <c r="F198" s="1912"/>
      <c r="G198" s="557"/>
      <c r="K198" s="85"/>
      <c r="M198" s="557"/>
      <c r="P198" s="557"/>
      <c r="R198" s="1070"/>
      <c r="S198" s="1070"/>
      <c r="V198" s="291"/>
      <c r="W198" s="290"/>
      <c r="X198" s="288" t="str">
        <f t="shared" si="33"/>
        <v/>
      </c>
      <c r="Y198" s="294"/>
      <c r="Z198" s="294"/>
      <c r="AA198" s="555"/>
      <c r="AB198" s="292" t="str">
        <f t="shared" si="34"/>
        <v/>
      </c>
      <c r="AC198" s="292" t="str">
        <f t="shared" si="35"/>
        <v/>
      </c>
      <c r="AD198" s="663"/>
    </row>
    <row r="199" spans="5:32" s="165" customFormat="1" ht="30" customHeight="1">
      <c r="E199" s="1892"/>
      <c r="F199" s="1912"/>
      <c r="G199" s="557"/>
      <c r="K199" s="85"/>
      <c r="M199" s="557"/>
      <c r="P199" s="557"/>
      <c r="R199" s="1070"/>
      <c r="S199" s="1070"/>
      <c r="V199" s="291"/>
      <c r="W199" s="290"/>
      <c r="X199" s="288" t="str">
        <f t="shared" ref="X199:X262" si="36">IFERROR((VLOOKUP(W199,$B$6:$C$32,2,FALSE)),"")</f>
        <v/>
      </c>
      <c r="Y199" s="294"/>
      <c r="Z199" s="294"/>
      <c r="AA199" s="555"/>
      <c r="AB199" s="292" t="str">
        <f t="shared" ref="AB199:AB262" si="37">IFERROR((VLOOKUP(W199,$B$6:$F$33,5,FALSE)),"")</f>
        <v/>
      </c>
      <c r="AC199" s="292" t="str">
        <f t="shared" ref="AC199:AC262" si="38">IF(Y199&gt;0,(Y199*AB199),"")</f>
        <v/>
      </c>
      <c r="AD199" s="663"/>
    </row>
    <row r="200" spans="5:32" s="165" customFormat="1" ht="30" customHeight="1">
      <c r="E200" s="1892"/>
      <c r="F200" s="1912"/>
      <c r="G200" s="557"/>
      <c r="K200" s="85"/>
      <c r="M200" s="557"/>
      <c r="P200" s="557"/>
      <c r="R200" s="1070"/>
      <c r="S200" s="1070"/>
      <c r="V200" s="291"/>
      <c r="W200" s="290"/>
      <c r="X200" s="288" t="str">
        <f t="shared" si="36"/>
        <v/>
      </c>
      <c r="Y200" s="294"/>
      <c r="Z200" s="294"/>
      <c r="AA200" s="555"/>
      <c r="AB200" s="292" t="str">
        <f t="shared" si="37"/>
        <v/>
      </c>
      <c r="AC200" s="292" t="str">
        <f t="shared" si="38"/>
        <v/>
      </c>
      <c r="AD200" s="663"/>
    </row>
    <row r="201" spans="5:32" s="165" customFormat="1" ht="30" customHeight="1">
      <c r="E201" s="1892"/>
      <c r="F201" s="1912"/>
      <c r="G201" s="557"/>
      <c r="K201" s="85"/>
      <c r="M201" s="557"/>
      <c r="P201" s="557"/>
      <c r="R201" s="1070"/>
      <c r="S201" s="1070"/>
      <c r="V201" s="291"/>
      <c r="W201" s="290"/>
      <c r="X201" s="288" t="str">
        <f t="shared" si="36"/>
        <v/>
      </c>
      <c r="Y201" s="294"/>
      <c r="Z201" s="294"/>
      <c r="AA201" s="555"/>
      <c r="AB201" s="292" t="str">
        <f t="shared" si="37"/>
        <v/>
      </c>
      <c r="AC201" s="292" t="str">
        <f t="shared" si="38"/>
        <v/>
      </c>
      <c r="AD201" s="663"/>
    </row>
    <row r="202" spans="5:32" s="165" customFormat="1" ht="30" customHeight="1">
      <c r="E202" s="1892"/>
      <c r="F202" s="1912"/>
      <c r="G202" s="557"/>
      <c r="K202" s="85"/>
      <c r="M202" s="557"/>
      <c r="P202" s="557"/>
      <c r="R202" s="1070"/>
      <c r="S202" s="1070"/>
      <c r="V202" s="291"/>
      <c r="W202" s="290"/>
      <c r="X202" s="288" t="str">
        <f t="shared" si="36"/>
        <v/>
      </c>
      <c r="Y202" s="294"/>
      <c r="Z202" s="294"/>
      <c r="AA202" s="555"/>
      <c r="AB202" s="292" t="str">
        <f t="shared" si="37"/>
        <v/>
      </c>
      <c r="AC202" s="292" t="str">
        <f t="shared" si="38"/>
        <v/>
      </c>
      <c r="AD202" s="663"/>
    </row>
    <row r="203" spans="5:32" s="165" customFormat="1" ht="30" customHeight="1">
      <c r="E203" s="1892"/>
      <c r="F203" s="1912"/>
      <c r="G203" s="557"/>
      <c r="K203" s="85"/>
      <c r="M203" s="557"/>
      <c r="P203" s="557"/>
      <c r="R203" s="1070"/>
      <c r="S203" s="1070"/>
      <c r="V203" s="291"/>
      <c r="W203" s="290"/>
      <c r="X203" s="288" t="str">
        <f t="shared" si="36"/>
        <v/>
      </c>
      <c r="Y203" s="294"/>
      <c r="Z203" s="294"/>
      <c r="AA203" s="555"/>
      <c r="AB203" s="292" t="str">
        <f t="shared" si="37"/>
        <v/>
      </c>
      <c r="AC203" s="292" t="str">
        <f t="shared" si="38"/>
        <v/>
      </c>
      <c r="AD203" s="663"/>
    </row>
    <row r="204" spans="5:32" s="165" customFormat="1" ht="30" customHeight="1">
      <c r="E204" s="1892"/>
      <c r="F204" s="1912"/>
      <c r="G204" s="557"/>
      <c r="K204" s="85"/>
      <c r="M204" s="557"/>
      <c r="P204" s="557"/>
      <c r="R204" s="1070"/>
      <c r="S204" s="1070"/>
      <c r="V204" s="291"/>
      <c r="W204" s="290"/>
      <c r="X204" s="288" t="str">
        <f t="shared" si="36"/>
        <v/>
      </c>
      <c r="Y204" s="294"/>
      <c r="Z204" s="294"/>
      <c r="AA204" s="555"/>
      <c r="AB204" s="292" t="str">
        <f t="shared" si="37"/>
        <v/>
      </c>
      <c r="AC204" s="292" t="str">
        <f t="shared" si="38"/>
        <v/>
      </c>
      <c r="AD204" s="663"/>
    </row>
    <row r="205" spans="5:32" s="165" customFormat="1" ht="30" customHeight="1">
      <c r="E205" s="1892"/>
      <c r="F205" s="1912"/>
      <c r="G205" s="557"/>
      <c r="K205" s="85"/>
      <c r="M205" s="557"/>
      <c r="P205" s="557"/>
      <c r="R205" s="1070"/>
      <c r="S205" s="1070"/>
      <c r="V205" s="291"/>
      <c r="W205" s="290"/>
      <c r="X205" s="288" t="str">
        <f t="shared" si="36"/>
        <v/>
      </c>
      <c r="Y205" s="294"/>
      <c r="Z205" s="294"/>
      <c r="AA205" s="555"/>
      <c r="AB205" s="292" t="str">
        <f t="shared" si="37"/>
        <v/>
      </c>
      <c r="AC205" s="292" t="str">
        <f t="shared" si="38"/>
        <v/>
      </c>
      <c r="AD205" s="663"/>
    </row>
    <row r="206" spans="5:32" s="165" customFormat="1" ht="30" customHeight="1">
      <c r="E206" s="1892"/>
      <c r="F206" s="1912"/>
      <c r="G206" s="557"/>
      <c r="K206" s="85"/>
      <c r="M206" s="557"/>
      <c r="P206" s="557"/>
      <c r="R206" s="1070"/>
      <c r="S206" s="1070"/>
      <c r="V206" s="291"/>
      <c r="W206" s="290"/>
      <c r="X206" s="288" t="str">
        <f t="shared" si="36"/>
        <v/>
      </c>
      <c r="Y206" s="294"/>
      <c r="Z206" s="294"/>
      <c r="AA206" s="555"/>
      <c r="AB206" s="292" t="str">
        <f t="shared" si="37"/>
        <v/>
      </c>
      <c r="AC206" s="292" t="str">
        <f t="shared" si="38"/>
        <v/>
      </c>
      <c r="AD206" s="663"/>
    </row>
    <row r="207" spans="5:32" s="165" customFormat="1" ht="30" customHeight="1">
      <c r="E207" s="1892"/>
      <c r="F207" s="1912"/>
      <c r="G207" s="557"/>
      <c r="K207" s="85"/>
      <c r="M207" s="557"/>
      <c r="P207" s="557"/>
      <c r="R207" s="1070"/>
      <c r="S207" s="1070"/>
      <c r="V207" s="291"/>
      <c r="W207" s="290"/>
      <c r="X207" s="288" t="str">
        <f t="shared" si="36"/>
        <v/>
      </c>
      <c r="Y207" s="294"/>
      <c r="Z207" s="294"/>
      <c r="AA207" s="555"/>
      <c r="AB207" s="292" t="str">
        <f t="shared" si="37"/>
        <v/>
      </c>
      <c r="AC207" s="292" t="str">
        <f t="shared" si="38"/>
        <v/>
      </c>
      <c r="AD207" s="663"/>
    </row>
    <row r="208" spans="5:32" s="165" customFormat="1" ht="30" customHeight="1">
      <c r="E208" s="1892"/>
      <c r="F208" s="1912"/>
      <c r="G208" s="557"/>
      <c r="K208" s="85"/>
      <c r="M208" s="557"/>
      <c r="P208" s="557"/>
      <c r="R208" s="1070"/>
      <c r="S208" s="1070"/>
      <c r="V208" s="291"/>
      <c r="W208" s="290"/>
      <c r="X208" s="288" t="str">
        <f t="shared" si="36"/>
        <v/>
      </c>
      <c r="Y208" s="294"/>
      <c r="Z208" s="294"/>
      <c r="AA208" s="555"/>
      <c r="AB208" s="292" t="str">
        <f t="shared" si="37"/>
        <v/>
      </c>
      <c r="AC208" s="292" t="str">
        <f t="shared" si="38"/>
        <v/>
      </c>
      <c r="AD208" s="663"/>
    </row>
    <row r="209" spans="5:30" s="165" customFormat="1" ht="30" customHeight="1">
      <c r="E209" s="1892"/>
      <c r="F209" s="1912"/>
      <c r="G209" s="557"/>
      <c r="K209" s="85"/>
      <c r="M209" s="557"/>
      <c r="P209" s="557"/>
      <c r="R209" s="1070"/>
      <c r="S209" s="1070"/>
      <c r="V209" s="291"/>
      <c r="W209" s="290"/>
      <c r="X209" s="288" t="str">
        <f t="shared" si="36"/>
        <v/>
      </c>
      <c r="Y209" s="294"/>
      <c r="Z209" s="294"/>
      <c r="AA209" s="555"/>
      <c r="AB209" s="292" t="str">
        <f t="shared" si="37"/>
        <v/>
      </c>
      <c r="AC209" s="292" t="str">
        <f t="shared" si="38"/>
        <v/>
      </c>
      <c r="AD209" s="663"/>
    </row>
    <row r="210" spans="5:30" s="165" customFormat="1" ht="30" customHeight="1">
      <c r="E210" s="1892"/>
      <c r="F210" s="1912"/>
      <c r="G210" s="557"/>
      <c r="K210" s="85"/>
      <c r="M210" s="557"/>
      <c r="P210" s="557"/>
      <c r="R210" s="1070"/>
      <c r="S210" s="1070"/>
      <c r="V210" s="291"/>
      <c r="W210" s="290"/>
      <c r="X210" s="288" t="str">
        <f t="shared" si="36"/>
        <v/>
      </c>
      <c r="Y210" s="294"/>
      <c r="Z210" s="294"/>
      <c r="AA210" s="555"/>
      <c r="AB210" s="292" t="str">
        <f t="shared" si="37"/>
        <v/>
      </c>
      <c r="AC210" s="292" t="str">
        <f t="shared" si="38"/>
        <v/>
      </c>
      <c r="AD210" s="663"/>
    </row>
    <row r="211" spans="5:30" s="165" customFormat="1" ht="30" customHeight="1">
      <c r="E211" s="1892"/>
      <c r="F211" s="1912"/>
      <c r="G211" s="557"/>
      <c r="K211" s="85"/>
      <c r="M211" s="557"/>
      <c r="P211" s="557"/>
      <c r="R211" s="1070"/>
      <c r="S211" s="1070"/>
      <c r="V211" s="291"/>
      <c r="W211" s="290"/>
      <c r="X211" s="288" t="str">
        <f t="shared" si="36"/>
        <v/>
      </c>
      <c r="Y211" s="294"/>
      <c r="Z211" s="294"/>
      <c r="AA211" s="555"/>
      <c r="AB211" s="292" t="str">
        <f t="shared" si="37"/>
        <v/>
      </c>
      <c r="AC211" s="292" t="str">
        <f t="shared" si="38"/>
        <v/>
      </c>
      <c r="AD211" s="663"/>
    </row>
    <row r="212" spans="5:30" s="165" customFormat="1" ht="30" customHeight="1">
      <c r="E212" s="1892"/>
      <c r="F212" s="1912"/>
      <c r="G212" s="557"/>
      <c r="K212" s="85"/>
      <c r="M212" s="557"/>
      <c r="P212" s="557"/>
      <c r="R212" s="1070"/>
      <c r="S212" s="1070"/>
      <c r="V212" s="291"/>
      <c r="W212" s="290"/>
      <c r="X212" s="288" t="str">
        <f t="shared" si="36"/>
        <v/>
      </c>
      <c r="Y212" s="294"/>
      <c r="Z212" s="294"/>
      <c r="AA212" s="555"/>
      <c r="AB212" s="292" t="str">
        <f t="shared" si="37"/>
        <v/>
      </c>
      <c r="AC212" s="292" t="str">
        <f t="shared" si="38"/>
        <v/>
      </c>
      <c r="AD212" s="663"/>
    </row>
    <row r="213" spans="5:30" s="165" customFormat="1" ht="30" customHeight="1">
      <c r="E213" s="1892"/>
      <c r="F213" s="1912"/>
      <c r="G213" s="557"/>
      <c r="K213" s="85"/>
      <c r="M213" s="557"/>
      <c r="P213" s="557"/>
      <c r="R213" s="1070"/>
      <c r="S213" s="1070"/>
      <c r="V213" s="291"/>
      <c r="W213" s="290"/>
      <c r="X213" s="288" t="str">
        <f t="shared" si="36"/>
        <v/>
      </c>
      <c r="Y213" s="294"/>
      <c r="Z213" s="294"/>
      <c r="AA213" s="555"/>
      <c r="AB213" s="292" t="str">
        <f t="shared" si="37"/>
        <v/>
      </c>
      <c r="AC213" s="292" t="str">
        <f t="shared" si="38"/>
        <v/>
      </c>
      <c r="AD213" s="663"/>
    </row>
    <row r="214" spans="5:30" s="165" customFormat="1" ht="30" customHeight="1">
      <c r="E214" s="1892"/>
      <c r="F214" s="1912"/>
      <c r="G214" s="557"/>
      <c r="K214" s="85"/>
      <c r="M214" s="557"/>
      <c r="P214" s="557"/>
      <c r="R214" s="1070"/>
      <c r="S214" s="1070"/>
      <c r="V214" s="291"/>
      <c r="W214" s="290"/>
      <c r="X214" s="288" t="str">
        <f t="shared" si="36"/>
        <v/>
      </c>
      <c r="Y214" s="294"/>
      <c r="Z214" s="294"/>
      <c r="AA214" s="555"/>
      <c r="AB214" s="292" t="str">
        <f t="shared" si="37"/>
        <v/>
      </c>
      <c r="AC214" s="292" t="str">
        <f t="shared" si="38"/>
        <v/>
      </c>
      <c r="AD214" s="663"/>
    </row>
    <row r="215" spans="5:30" s="165" customFormat="1" ht="30" customHeight="1">
      <c r="E215" s="1892"/>
      <c r="F215" s="1912"/>
      <c r="G215" s="557"/>
      <c r="K215" s="85"/>
      <c r="M215" s="557"/>
      <c r="P215" s="557"/>
      <c r="R215" s="1070"/>
      <c r="S215" s="1070"/>
      <c r="V215" s="291"/>
      <c r="W215" s="290"/>
      <c r="X215" s="288" t="str">
        <f t="shared" si="36"/>
        <v/>
      </c>
      <c r="Y215" s="294"/>
      <c r="Z215" s="294"/>
      <c r="AA215" s="555"/>
      <c r="AB215" s="292" t="str">
        <f t="shared" si="37"/>
        <v/>
      </c>
      <c r="AC215" s="292" t="str">
        <f t="shared" si="38"/>
        <v/>
      </c>
      <c r="AD215" s="663"/>
    </row>
    <row r="216" spans="5:30" s="165" customFormat="1" ht="30" customHeight="1">
      <c r="E216" s="1892"/>
      <c r="F216" s="1912"/>
      <c r="G216" s="557"/>
      <c r="K216" s="85"/>
      <c r="M216" s="557"/>
      <c r="P216" s="557"/>
      <c r="R216" s="1070"/>
      <c r="S216" s="1070"/>
      <c r="V216" s="291"/>
      <c r="W216" s="290"/>
      <c r="X216" s="288" t="str">
        <f t="shared" si="36"/>
        <v/>
      </c>
      <c r="Y216" s="294"/>
      <c r="Z216" s="294"/>
      <c r="AA216" s="555"/>
      <c r="AB216" s="292" t="str">
        <f t="shared" si="37"/>
        <v/>
      </c>
      <c r="AC216" s="292" t="str">
        <f t="shared" si="38"/>
        <v/>
      </c>
      <c r="AD216" s="663"/>
    </row>
    <row r="217" spans="5:30" s="165" customFormat="1" ht="30" customHeight="1">
      <c r="E217" s="1892"/>
      <c r="F217" s="1912"/>
      <c r="G217" s="557"/>
      <c r="K217" s="85"/>
      <c r="M217" s="557"/>
      <c r="P217" s="557"/>
      <c r="R217" s="1070"/>
      <c r="S217" s="1070"/>
      <c r="V217" s="291"/>
      <c r="W217" s="290"/>
      <c r="X217" s="288" t="str">
        <f t="shared" si="36"/>
        <v/>
      </c>
      <c r="Y217" s="294"/>
      <c r="Z217" s="294"/>
      <c r="AA217" s="555"/>
      <c r="AB217" s="292" t="str">
        <f t="shared" si="37"/>
        <v/>
      </c>
      <c r="AC217" s="292" t="str">
        <f t="shared" si="38"/>
        <v/>
      </c>
      <c r="AD217" s="663"/>
    </row>
    <row r="218" spans="5:30" s="165" customFormat="1" ht="30" customHeight="1">
      <c r="E218" s="1892"/>
      <c r="F218" s="1912"/>
      <c r="G218" s="557"/>
      <c r="K218" s="85"/>
      <c r="M218" s="557"/>
      <c r="P218" s="557"/>
      <c r="R218" s="1070"/>
      <c r="S218" s="1070"/>
      <c r="V218" s="291"/>
      <c r="W218" s="290"/>
      <c r="X218" s="288" t="str">
        <f t="shared" si="36"/>
        <v/>
      </c>
      <c r="Y218" s="294"/>
      <c r="Z218" s="294"/>
      <c r="AA218" s="555"/>
      <c r="AB218" s="292" t="str">
        <f t="shared" si="37"/>
        <v/>
      </c>
      <c r="AC218" s="292" t="str">
        <f t="shared" si="38"/>
        <v/>
      </c>
      <c r="AD218" s="663"/>
    </row>
    <row r="219" spans="5:30" s="165" customFormat="1" ht="30" customHeight="1">
      <c r="E219" s="1892"/>
      <c r="F219" s="1912"/>
      <c r="G219" s="557"/>
      <c r="K219" s="85"/>
      <c r="M219" s="557"/>
      <c r="P219" s="557"/>
      <c r="R219" s="1070"/>
      <c r="S219" s="1070"/>
      <c r="V219" s="291"/>
      <c r="W219" s="290"/>
      <c r="X219" s="288" t="str">
        <f t="shared" si="36"/>
        <v/>
      </c>
      <c r="Y219" s="294"/>
      <c r="Z219" s="294"/>
      <c r="AA219" s="555"/>
      <c r="AB219" s="292" t="str">
        <f t="shared" si="37"/>
        <v/>
      </c>
      <c r="AC219" s="292" t="str">
        <f t="shared" si="38"/>
        <v/>
      </c>
      <c r="AD219" s="663"/>
    </row>
    <row r="220" spans="5:30" s="165" customFormat="1" ht="30" customHeight="1">
      <c r="E220" s="1892"/>
      <c r="F220" s="1912"/>
      <c r="G220" s="557"/>
      <c r="K220" s="85"/>
      <c r="M220" s="557"/>
      <c r="P220" s="557"/>
      <c r="R220" s="1070"/>
      <c r="S220" s="1070"/>
      <c r="V220" s="291"/>
      <c r="W220" s="290"/>
      <c r="X220" s="288" t="str">
        <f t="shared" si="36"/>
        <v/>
      </c>
      <c r="Y220" s="294"/>
      <c r="Z220" s="294"/>
      <c r="AA220" s="555"/>
      <c r="AB220" s="292" t="str">
        <f t="shared" si="37"/>
        <v/>
      </c>
      <c r="AC220" s="292" t="str">
        <f t="shared" si="38"/>
        <v/>
      </c>
      <c r="AD220" s="663"/>
    </row>
    <row r="221" spans="5:30" s="165" customFormat="1" ht="30" customHeight="1">
      <c r="E221" s="1892"/>
      <c r="F221" s="1912"/>
      <c r="G221" s="557"/>
      <c r="K221" s="85"/>
      <c r="M221" s="557"/>
      <c r="P221" s="557"/>
      <c r="R221" s="1070"/>
      <c r="S221" s="1070"/>
      <c r="V221" s="291"/>
      <c r="W221" s="290"/>
      <c r="X221" s="288" t="str">
        <f t="shared" si="36"/>
        <v/>
      </c>
      <c r="Y221" s="294"/>
      <c r="Z221" s="294"/>
      <c r="AA221" s="555"/>
      <c r="AB221" s="292" t="str">
        <f t="shared" si="37"/>
        <v/>
      </c>
      <c r="AC221" s="292" t="str">
        <f t="shared" si="38"/>
        <v/>
      </c>
      <c r="AD221" s="663"/>
    </row>
    <row r="222" spans="5:30" s="165" customFormat="1" ht="30" customHeight="1">
      <c r="E222" s="1892"/>
      <c r="F222" s="1912"/>
      <c r="G222" s="557"/>
      <c r="K222" s="85"/>
      <c r="M222" s="557"/>
      <c r="P222" s="557"/>
      <c r="R222" s="1070"/>
      <c r="S222" s="1070"/>
      <c r="V222" s="291"/>
      <c r="W222" s="290"/>
      <c r="X222" s="288" t="str">
        <f t="shared" si="36"/>
        <v/>
      </c>
      <c r="Y222" s="294"/>
      <c r="Z222" s="294"/>
      <c r="AA222" s="555"/>
      <c r="AB222" s="292" t="str">
        <f t="shared" si="37"/>
        <v/>
      </c>
      <c r="AC222" s="292" t="str">
        <f t="shared" si="38"/>
        <v/>
      </c>
      <c r="AD222" s="663"/>
    </row>
    <row r="223" spans="5:30" s="165" customFormat="1" ht="30" customHeight="1">
      <c r="E223" s="1892"/>
      <c r="F223" s="1912"/>
      <c r="G223" s="557"/>
      <c r="K223" s="85"/>
      <c r="M223" s="557"/>
      <c r="P223" s="557"/>
      <c r="R223" s="1070"/>
      <c r="S223" s="1070"/>
      <c r="V223" s="291"/>
      <c r="W223" s="290"/>
      <c r="X223" s="288" t="str">
        <f t="shared" si="36"/>
        <v/>
      </c>
      <c r="Y223" s="294"/>
      <c r="Z223" s="294"/>
      <c r="AA223" s="555"/>
      <c r="AB223" s="292" t="str">
        <f t="shared" si="37"/>
        <v/>
      </c>
      <c r="AC223" s="292" t="str">
        <f t="shared" si="38"/>
        <v/>
      </c>
      <c r="AD223" s="663"/>
    </row>
    <row r="224" spans="5:30" s="165" customFormat="1" ht="30" customHeight="1">
      <c r="E224" s="1892"/>
      <c r="F224" s="1912"/>
      <c r="G224" s="557"/>
      <c r="K224" s="85"/>
      <c r="M224" s="557"/>
      <c r="P224" s="557"/>
      <c r="R224" s="1070"/>
      <c r="S224" s="1070"/>
      <c r="V224" s="291"/>
      <c r="W224" s="290"/>
      <c r="X224" s="288" t="str">
        <f t="shared" si="36"/>
        <v/>
      </c>
      <c r="Y224" s="294"/>
      <c r="Z224" s="294"/>
      <c r="AA224" s="555"/>
      <c r="AB224" s="292" t="str">
        <f t="shared" si="37"/>
        <v/>
      </c>
      <c r="AC224" s="292" t="str">
        <f t="shared" si="38"/>
        <v/>
      </c>
      <c r="AD224" s="663"/>
    </row>
    <row r="225" spans="1:35" s="165" customFormat="1" ht="30" customHeight="1">
      <c r="E225" s="1892"/>
      <c r="F225" s="1912"/>
      <c r="G225" s="557"/>
      <c r="K225" s="85"/>
      <c r="M225" s="557"/>
      <c r="P225" s="557"/>
      <c r="R225" s="1070"/>
      <c r="S225" s="1070"/>
      <c r="V225" s="291"/>
      <c r="W225" s="290"/>
      <c r="X225" s="288" t="str">
        <f t="shared" si="36"/>
        <v/>
      </c>
      <c r="Y225" s="294"/>
      <c r="Z225" s="294"/>
      <c r="AA225" s="555"/>
      <c r="AB225" s="292" t="str">
        <f t="shared" si="37"/>
        <v/>
      </c>
      <c r="AC225" s="292" t="str">
        <f t="shared" si="38"/>
        <v/>
      </c>
      <c r="AD225" s="663"/>
    </row>
    <row r="226" spans="1:35" s="165" customFormat="1" ht="30" customHeight="1">
      <c r="E226" s="1892"/>
      <c r="F226" s="1912"/>
      <c r="G226" s="557"/>
      <c r="K226" s="85"/>
      <c r="M226" s="557"/>
      <c r="P226" s="557"/>
      <c r="R226" s="1070"/>
      <c r="S226" s="1070"/>
      <c r="V226" s="291"/>
      <c r="W226" s="290"/>
      <c r="X226" s="288" t="str">
        <f t="shared" si="36"/>
        <v/>
      </c>
      <c r="Y226" s="294"/>
      <c r="Z226" s="294"/>
      <c r="AA226" s="555"/>
      <c r="AB226" s="292" t="str">
        <f t="shared" si="37"/>
        <v/>
      </c>
      <c r="AC226" s="292" t="str">
        <f t="shared" si="38"/>
        <v/>
      </c>
      <c r="AD226" s="663"/>
    </row>
    <row r="227" spans="1:35" s="165" customFormat="1" ht="30" customHeight="1">
      <c r="E227" s="1892"/>
      <c r="F227" s="1912"/>
      <c r="G227" s="557"/>
      <c r="K227" s="85"/>
      <c r="M227" s="557"/>
      <c r="P227" s="557"/>
      <c r="R227" s="1070"/>
      <c r="S227" s="1070"/>
      <c r="V227" s="291"/>
      <c r="W227" s="290"/>
      <c r="X227" s="288" t="str">
        <f t="shared" si="36"/>
        <v/>
      </c>
      <c r="Y227" s="294"/>
      <c r="Z227" s="294"/>
      <c r="AA227" s="555"/>
      <c r="AB227" s="292" t="str">
        <f t="shared" si="37"/>
        <v/>
      </c>
      <c r="AC227" s="292" t="str">
        <f t="shared" si="38"/>
        <v/>
      </c>
      <c r="AD227" s="663"/>
    </row>
    <row r="228" spans="1:35" s="165" customFormat="1" ht="30" customHeight="1">
      <c r="E228" s="1892"/>
      <c r="F228" s="1912"/>
      <c r="G228" s="557"/>
      <c r="K228" s="85"/>
      <c r="M228" s="557"/>
      <c r="P228" s="557"/>
      <c r="R228" s="1070"/>
      <c r="S228" s="1070"/>
      <c r="V228" s="291"/>
      <c r="W228" s="290"/>
      <c r="X228" s="288" t="str">
        <f t="shared" si="36"/>
        <v/>
      </c>
      <c r="Y228" s="294"/>
      <c r="Z228" s="294"/>
      <c r="AA228" s="555"/>
      <c r="AB228" s="292" t="str">
        <f t="shared" si="37"/>
        <v/>
      </c>
      <c r="AC228" s="292" t="str">
        <f t="shared" si="38"/>
        <v/>
      </c>
      <c r="AD228" s="663"/>
    </row>
    <row r="229" spans="1:35" s="165" customFormat="1" ht="30" customHeight="1">
      <c r="E229" s="1892"/>
      <c r="F229" s="1912"/>
      <c r="G229" s="557"/>
      <c r="K229" s="85"/>
      <c r="M229" s="557"/>
      <c r="P229" s="557"/>
      <c r="R229" s="1070"/>
      <c r="S229" s="1070"/>
      <c r="V229" s="291"/>
      <c r="W229" s="290"/>
      <c r="X229" s="288" t="str">
        <f t="shared" si="36"/>
        <v/>
      </c>
      <c r="Y229" s="294"/>
      <c r="Z229" s="294"/>
      <c r="AA229" s="555"/>
      <c r="AB229" s="292" t="str">
        <f t="shared" si="37"/>
        <v/>
      </c>
      <c r="AC229" s="292" t="str">
        <f t="shared" si="38"/>
        <v/>
      </c>
      <c r="AD229" s="663"/>
    </row>
    <row r="230" spans="1:35" ht="30" customHeight="1">
      <c r="A230" s="165"/>
      <c r="Q230" s="5"/>
      <c r="T230" s="165"/>
      <c r="U230" s="165"/>
      <c r="V230" s="291"/>
      <c r="W230" s="290"/>
      <c r="X230" s="288" t="str">
        <f t="shared" si="36"/>
        <v/>
      </c>
      <c r="Y230" s="294"/>
      <c r="Z230" s="294"/>
      <c r="AA230" s="555"/>
      <c r="AB230" s="292" t="str">
        <f t="shared" si="37"/>
        <v/>
      </c>
      <c r="AC230" s="292" t="str">
        <f t="shared" si="38"/>
        <v/>
      </c>
      <c r="AD230" s="663"/>
      <c r="AE230" s="165"/>
      <c r="AF230" s="165"/>
      <c r="AG230" s="165"/>
      <c r="AH230" s="165"/>
      <c r="AI230" s="165"/>
    </row>
    <row r="231" spans="1:35" ht="30" customHeight="1">
      <c r="Q231" s="5"/>
      <c r="V231" s="291"/>
      <c r="W231" s="290"/>
      <c r="X231" s="288" t="str">
        <f t="shared" si="36"/>
        <v/>
      </c>
      <c r="Y231" s="294"/>
      <c r="Z231" s="294"/>
      <c r="AA231" s="555"/>
      <c r="AB231" s="292" t="str">
        <f t="shared" si="37"/>
        <v/>
      </c>
      <c r="AC231" s="292" t="str">
        <f t="shared" si="38"/>
        <v/>
      </c>
      <c r="AD231" s="663"/>
    </row>
    <row r="232" spans="1:35" s="165" customFormat="1" ht="30" customHeight="1">
      <c r="A232" s="49"/>
      <c r="E232" s="1891"/>
      <c r="F232" s="1912"/>
      <c r="G232" s="557"/>
      <c r="J232" s="177"/>
      <c r="K232" s="85"/>
      <c r="L232" s="85"/>
      <c r="M232" s="1118"/>
      <c r="N232" s="83"/>
      <c r="O232" s="177"/>
      <c r="P232" s="1052"/>
      <c r="Q232" s="177"/>
      <c r="R232" s="1070"/>
      <c r="S232" s="1070"/>
      <c r="T232" s="5"/>
      <c r="U232" s="5"/>
      <c r="V232" s="291"/>
      <c r="W232" s="290"/>
      <c r="X232" s="288" t="str">
        <f t="shared" si="36"/>
        <v/>
      </c>
      <c r="Y232" s="294"/>
      <c r="Z232" s="294"/>
      <c r="AA232" s="555"/>
      <c r="AB232" s="292" t="str">
        <f t="shared" si="37"/>
        <v/>
      </c>
      <c r="AC232" s="292" t="str">
        <f t="shared" si="38"/>
        <v/>
      </c>
      <c r="AD232" s="663"/>
      <c r="AE232"/>
      <c r="AF232"/>
      <c r="AG232"/>
      <c r="AH232"/>
      <c r="AI232"/>
    </row>
    <row r="233" spans="1:35" s="165" customFormat="1" ht="30" customHeight="1">
      <c r="A233" s="404"/>
      <c r="E233" s="1891"/>
      <c r="F233" s="1912"/>
      <c r="G233" s="557"/>
      <c r="J233" s="177"/>
      <c r="K233" s="85"/>
      <c r="L233" s="85"/>
      <c r="M233" s="1118"/>
      <c r="N233" s="83"/>
      <c r="O233" s="177"/>
      <c r="P233" s="1052"/>
      <c r="Q233" s="177"/>
      <c r="R233" s="1070"/>
      <c r="S233" s="1070"/>
      <c r="T233" s="177"/>
      <c r="U233" s="177"/>
      <c r="V233" s="291"/>
      <c r="W233" s="290"/>
      <c r="X233" s="288" t="str">
        <f t="shared" si="36"/>
        <v/>
      </c>
      <c r="Y233" s="294"/>
      <c r="Z233" s="294"/>
      <c r="AA233" s="555"/>
      <c r="AB233" s="292" t="str">
        <f t="shared" si="37"/>
        <v/>
      </c>
      <c r="AC233" s="292" t="str">
        <f t="shared" si="38"/>
        <v/>
      </c>
      <c r="AD233" s="663"/>
    </row>
    <row r="234" spans="1:35" s="165" customFormat="1" ht="30" customHeight="1">
      <c r="A234" s="404"/>
      <c r="E234" s="1891"/>
      <c r="F234" s="1912"/>
      <c r="G234" s="557"/>
      <c r="J234" s="177"/>
      <c r="K234" s="85"/>
      <c r="L234" s="85"/>
      <c r="M234" s="1118"/>
      <c r="N234" s="83"/>
      <c r="O234" s="177"/>
      <c r="P234" s="1052"/>
      <c r="Q234" s="177"/>
      <c r="R234" s="1070"/>
      <c r="S234" s="1070"/>
      <c r="T234" s="177"/>
      <c r="U234" s="177"/>
      <c r="V234" s="291"/>
      <c r="W234" s="290"/>
      <c r="X234" s="288" t="str">
        <f t="shared" si="36"/>
        <v/>
      </c>
      <c r="Y234" s="294"/>
      <c r="Z234" s="294"/>
      <c r="AA234" s="555"/>
      <c r="AB234" s="292" t="str">
        <f t="shared" si="37"/>
        <v/>
      </c>
      <c r="AC234" s="292" t="str">
        <f t="shared" si="38"/>
        <v/>
      </c>
      <c r="AD234" s="663"/>
    </row>
    <row r="235" spans="1:35" s="165" customFormat="1" ht="30" customHeight="1">
      <c r="A235" s="404"/>
      <c r="E235" s="1891"/>
      <c r="F235" s="1912"/>
      <c r="G235" s="557"/>
      <c r="J235" s="177"/>
      <c r="K235" s="85"/>
      <c r="L235" s="85"/>
      <c r="M235" s="1118"/>
      <c r="N235" s="83"/>
      <c r="O235" s="177"/>
      <c r="P235" s="1052"/>
      <c r="Q235" s="177"/>
      <c r="R235" s="1070"/>
      <c r="S235" s="1070"/>
      <c r="T235" s="177"/>
      <c r="U235" s="177"/>
      <c r="V235" s="291"/>
      <c r="W235" s="290"/>
      <c r="X235" s="288" t="str">
        <f t="shared" si="36"/>
        <v/>
      </c>
      <c r="Y235" s="294"/>
      <c r="Z235" s="294"/>
      <c r="AA235" s="555"/>
      <c r="AB235" s="292" t="str">
        <f t="shared" si="37"/>
        <v/>
      </c>
      <c r="AC235" s="292" t="str">
        <f t="shared" si="38"/>
        <v/>
      </c>
      <c r="AD235" s="663"/>
    </row>
    <row r="236" spans="1:35" s="165" customFormat="1" ht="30" customHeight="1">
      <c r="A236" s="404"/>
      <c r="E236" s="1891"/>
      <c r="F236" s="1912"/>
      <c r="G236" s="557"/>
      <c r="J236" s="177"/>
      <c r="K236" s="85"/>
      <c r="L236" s="85"/>
      <c r="M236" s="1118"/>
      <c r="N236" s="83"/>
      <c r="O236" s="177"/>
      <c r="P236" s="1052"/>
      <c r="Q236" s="177"/>
      <c r="R236" s="1070"/>
      <c r="S236" s="1070"/>
      <c r="T236" s="177"/>
      <c r="U236" s="177"/>
      <c r="V236" s="291"/>
      <c r="W236" s="290"/>
      <c r="X236" s="288" t="str">
        <f t="shared" si="36"/>
        <v/>
      </c>
      <c r="Y236" s="294"/>
      <c r="Z236" s="294"/>
      <c r="AA236" s="555"/>
      <c r="AB236" s="292" t="str">
        <f t="shared" si="37"/>
        <v/>
      </c>
      <c r="AC236" s="292" t="str">
        <f t="shared" si="38"/>
        <v/>
      </c>
      <c r="AD236" s="663"/>
    </row>
    <row r="237" spans="1:35" s="165" customFormat="1" ht="30" customHeight="1">
      <c r="A237" s="404"/>
      <c r="E237" s="1891"/>
      <c r="F237" s="1912"/>
      <c r="G237" s="557"/>
      <c r="J237" s="177"/>
      <c r="K237" s="85"/>
      <c r="L237" s="85"/>
      <c r="M237" s="1118"/>
      <c r="N237" s="83"/>
      <c r="O237" s="177"/>
      <c r="P237" s="1052"/>
      <c r="Q237" s="177"/>
      <c r="R237" s="1070"/>
      <c r="S237" s="1070"/>
      <c r="T237" s="177"/>
      <c r="U237" s="177"/>
      <c r="V237" s="291"/>
      <c r="W237" s="290"/>
      <c r="X237" s="288" t="str">
        <f t="shared" si="36"/>
        <v/>
      </c>
      <c r="Y237" s="294"/>
      <c r="Z237" s="294"/>
      <c r="AA237" s="555"/>
      <c r="AB237" s="292" t="str">
        <f t="shared" si="37"/>
        <v/>
      </c>
      <c r="AC237" s="292" t="str">
        <f t="shared" si="38"/>
        <v/>
      </c>
      <c r="AD237" s="663"/>
    </row>
    <row r="238" spans="1:35" s="165" customFormat="1" ht="30" customHeight="1">
      <c r="A238" s="404"/>
      <c r="E238" s="1891"/>
      <c r="F238" s="1912"/>
      <c r="G238" s="557"/>
      <c r="J238" s="177"/>
      <c r="K238" s="85"/>
      <c r="L238" s="85"/>
      <c r="M238" s="1118"/>
      <c r="N238" s="83"/>
      <c r="O238" s="177"/>
      <c r="P238" s="1052"/>
      <c r="Q238" s="177"/>
      <c r="R238" s="1070"/>
      <c r="S238" s="1070"/>
      <c r="T238" s="177"/>
      <c r="U238" s="177"/>
      <c r="V238" s="291"/>
      <c r="W238" s="290"/>
      <c r="X238" s="288" t="str">
        <f t="shared" si="36"/>
        <v/>
      </c>
      <c r="Y238" s="294"/>
      <c r="Z238" s="294"/>
      <c r="AA238" s="555"/>
      <c r="AB238" s="292" t="str">
        <f t="shared" si="37"/>
        <v/>
      </c>
      <c r="AC238" s="292" t="str">
        <f t="shared" si="38"/>
        <v/>
      </c>
      <c r="AD238" s="663"/>
    </row>
    <row r="239" spans="1:35" s="165" customFormat="1" ht="30" customHeight="1">
      <c r="A239" s="404"/>
      <c r="E239" s="1891"/>
      <c r="F239" s="1912"/>
      <c r="G239" s="557"/>
      <c r="J239" s="177"/>
      <c r="K239" s="85"/>
      <c r="L239" s="85"/>
      <c r="M239" s="1118"/>
      <c r="N239" s="83"/>
      <c r="O239" s="177"/>
      <c r="P239" s="1052"/>
      <c r="Q239" s="177"/>
      <c r="R239" s="1070"/>
      <c r="S239" s="1070"/>
      <c r="T239" s="177"/>
      <c r="U239" s="177"/>
      <c r="V239" s="291"/>
      <c r="W239" s="290"/>
      <c r="X239" s="288" t="str">
        <f t="shared" si="36"/>
        <v/>
      </c>
      <c r="Y239" s="294"/>
      <c r="Z239" s="294"/>
      <c r="AA239" s="555"/>
      <c r="AB239" s="292" t="str">
        <f t="shared" si="37"/>
        <v/>
      </c>
      <c r="AC239" s="292" t="str">
        <f t="shared" si="38"/>
        <v/>
      </c>
      <c r="AD239" s="663"/>
    </row>
    <row r="240" spans="1:35" s="165" customFormat="1" ht="30" customHeight="1">
      <c r="A240" s="404"/>
      <c r="E240" s="1891"/>
      <c r="F240" s="1912"/>
      <c r="G240" s="557"/>
      <c r="J240" s="177"/>
      <c r="K240" s="85"/>
      <c r="L240" s="85"/>
      <c r="M240" s="1118"/>
      <c r="N240" s="83"/>
      <c r="O240" s="177"/>
      <c r="P240" s="1052"/>
      <c r="Q240" s="177"/>
      <c r="R240" s="1070"/>
      <c r="S240" s="1070"/>
      <c r="T240" s="177"/>
      <c r="U240" s="177"/>
      <c r="V240" s="291"/>
      <c r="W240" s="290"/>
      <c r="X240" s="288" t="str">
        <f t="shared" si="36"/>
        <v/>
      </c>
      <c r="Y240" s="294"/>
      <c r="Z240" s="294"/>
      <c r="AA240" s="555"/>
      <c r="AB240" s="292" t="str">
        <f t="shared" si="37"/>
        <v/>
      </c>
      <c r="AC240" s="292" t="str">
        <f t="shared" si="38"/>
        <v/>
      </c>
      <c r="AD240" s="663"/>
    </row>
    <row r="241" spans="1:30" s="165" customFormat="1" ht="30" customHeight="1">
      <c r="A241" s="404"/>
      <c r="E241" s="1891"/>
      <c r="F241" s="1912"/>
      <c r="G241" s="557"/>
      <c r="J241" s="177"/>
      <c r="K241" s="85"/>
      <c r="L241" s="85"/>
      <c r="M241" s="1118"/>
      <c r="N241" s="83"/>
      <c r="O241" s="177"/>
      <c r="P241" s="1052"/>
      <c r="Q241" s="177"/>
      <c r="R241" s="1070"/>
      <c r="S241" s="1070"/>
      <c r="T241" s="177"/>
      <c r="U241" s="177"/>
      <c r="V241" s="291"/>
      <c r="W241" s="290"/>
      <c r="X241" s="288" t="str">
        <f t="shared" si="36"/>
        <v/>
      </c>
      <c r="Y241" s="294"/>
      <c r="Z241" s="294"/>
      <c r="AA241" s="555"/>
      <c r="AB241" s="292" t="str">
        <f t="shared" si="37"/>
        <v/>
      </c>
      <c r="AC241" s="292" t="str">
        <f t="shared" si="38"/>
        <v/>
      </c>
      <c r="AD241" s="663"/>
    </row>
    <row r="242" spans="1:30" s="165" customFormat="1" ht="30" customHeight="1">
      <c r="A242" s="404"/>
      <c r="E242" s="1891"/>
      <c r="F242" s="1912"/>
      <c r="G242" s="557"/>
      <c r="J242" s="177"/>
      <c r="K242" s="85"/>
      <c r="L242" s="85"/>
      <c r="M242" s="1118"/>
      <c r="N242" s="83"/>
      <c r="O242" s="177"/>
      <c r="P242" s="1052"/>
      <c r="Q242" s="177"/>
      <c r="R242" s="1070"/>
      <c r="S242" s="1070"/>
      <c r="T242" s="177"/>
      <c r="U242" s="177"/>
      <c r="V242" s="291"/>
      <c r="W242" s="290"/>
      <c r="X242" s="288" t="str">
        <f t="shared" si="36"/>
        <v/>
      </c>
      <c r="Y242" s="294"/>
      <c r="Z242" s="294"/>
      <c r="AA242" s="555"/>
      <c r="AB242" s="292" t="str">
        <f t="shared" si="37"/>
        <v/>
      </c>
      <c r="AC242" s="292" t="str">
        <f t="shared" si="38"/>
        <v/>
      </c>
      <c r="AD242" s="663"/>
    </row>
    <row r="243" spans="1:30" s="165" customFormat="1" ht="30" customHeight="1">
      <c r="A243" s="404"/>
      <c r="E243" s="1891"/>
      <c r="F243" s="1912"/>
      <c r="G243" s="557"/>
      <c r="J243" s="177"/>
      <c r="K243" s="85"/>
      <c r="L243" s="85"/>
      <c r="M243" s="1118"/>
      <c r="N243" s="83"/>
      <c r="O243" s="177"/>
      <c r="P243" s="1052"/>
      <c r="Q243" s="177"/>
      <c r="R243" s="1070"/>
      <c r="S243" s="1070"/>
      <c r="T243" s="177"/>
      <c r="U243" s="177"/>
      <c r="V243" s="291"/>
      <c r="W243" s="290"/>
      <c r="X243" s="288" t="str">
        <f t="shared" si="36"/>
        <v/>
      </c>
      <c r="Y243" s="294"/>
      <c r="Z243" s="294"/>
      <c r="AA243" s="555"/>
      <c r="AB243" s="292" t="str">
        <f t="shared" si="37"/>
        <v/>
      </c>
      <c r="AC243" s="292" t="str">
        <f t="shared" si="38"/>
        <v/>
      </c>
      <c r="AD243" s="663"/>
    </row>
    <row r="244" spans="1:30" s="165" customFormat="1" ht="30" customHeight="1">
      <c r="A244" s="404"/>
      <c r="E244" s="1891"/>
      <c r="F244" s="1912"/>
      <c r="G244" s="557"/>
      <c r="J244" s="177"/>
      <c r="K244" s="85"/>
      <c r="L244" s="85"/>
      <c r="M244" s="1118"/>
      <c r="N244" s="83"/>
      <c r="O244" s="177"/>
      <c r="P244" s="1052"/>
      <c r="Q244" s="177"/>
      <c r="R244" s="1070"/>
      <c r="S244" s="1070"/>
      <c r="T244" s="177"/>
      <c r="U244" s="177"/>
      <c r="V244" s="291"/>
      <c r="W244" s="290"/>
      <c r="X244" s="288" t="str">
        <f t="shared" si="36"/>
        <v/>
      </c>
      <c r="Y244" s="294"/>
      <c r="Z244" s="294"/>
      <c r="AA244" s="555"/>
      <c r="AB244" s="292" t="str">
        <f t="shared" si="37"/>
        <v/>
      </c>
      <c r="AC244" s="292" t="str">
        <f t="shared" si="38"/>
        <v/>
      </c>
      <c r="AD244" s="663"/>
    </row>
    <row r="245" spans="1:30" s="165" customFormat="1" ht="30" customHeight="1">
      <c r="A245" s="404"/>
      <c r="E245" s="1891"/>
      <c r="F245" s="1912"/>
      <c r="G245" s="557"/>
      <c r="J245" s="177"/>
      <c r="K245" s="85"/>
      <c r="L245" s="85"/>
      <c r="M245" s="1118"/>
      <c r="N245" s="83"/>
      <c r="O245" s="177"/>
      <c r="P245" s="1052"/>
      <c r="Q245" s="177"/>
      <c r="R245" s="1070"/>
      <c r="S245" s="1070"/>
      <c r="T245" s="177"/>
      <c r="U245" s="177"/>
      <c r="V245" s="291"/>
      <c r="W245" s="290"/>
      <c r="X245" s="288" t="str">
        <f t="shared" si="36"/>
        <v/>
      </c>
      <c r="Y245" s="294"/>
      <c r="Z245" s="294"/>
      <c r="AA245" s="555"/>
      <c r="AB245" s="292" t="str">
        <f t="shared" si="37"/>
        <v/>
      </c>
      <c r="AC245" s="292" t="str">
        <f t="shared" si="38"/>
        <v/>
      </c>
      <c r="AD245" s="663"/>
    </row>
    <row r="246" spans="1:30" s="165" customFormat="1" ht="30" customHeight="1">
      <c r="A246" s="404"/>
      <c r="E246" s="1891"/>
      <c r="F246" s="1912"/>
      <c r="G246" s="557"/>
      <c r="J246" s="177"/>
      <c r="K246" s="85"/>
      <c r="L246" s="85"/>
      <c r="M246" s="1118"/>
      <c r="N246" s="83"/>
      <c r="O246" s="177"/>
      <c r="P246" s="1052"/>
      <c r="Q246" s="177"/>
      <c r="R246" s="1070"/>
      <c r="S246" s="1070"/>
      <c r="T246" s="177"/>
      <c r="U246" s="177"/>
      <c r="V246" s="291"/>
      <c r="W246" s="290"/>
      <c r="X246" s="288" t="str">
        <f t="shared" si="36"/>
        <v/>
      </c>
      <c r="Y246" s="294"/>
      <c r="Z246" s="294"/>
      <c r="AA246" s="555"/>
      <c r="AB246" s="292" t="str">
        <f t="shared" si="37"/>
        <v/>
      </c>
      <c r="AC246" s="292" t="str">
        <f t="shared" si="38"/>
        <v/>
      </c>
      <c r="AD246" s="663"/>
    </row>
    <row r="247" spans="1:30" s="165" customFormat="1" ht="30" customHeight="1">
      <c r="A247" s="404"/>
      <c r="E247" s="1891"/>
      <c r="F247" s="1912"/>
      <c r="G247" s="557"/>
      <c r="J247" s="177"/>
      <c r="K247" s="85"/>
      <c r="L247" s="85"/>
      <c r="M247" s="1118"/>
      <c r="N247" s="83"/>
      <c r="O247" s="177"/>
      <c r="P247" s="1052"/>
      <c r="Q247" s="177"/>
      <c r="R247" s="1070"/>
      <c r="S247" s="1070"/>
      <c r="T247" s="177"/>
      <c r="U247" s="177"/>
      <c r="V247" s="291"/>
      <c r="W247" s="290"/>
      <c r="X247" s="288" t="str">
        <f t="shared" si="36"/>
        <v/>
      </c>
      <c r="Y247" s="294"/>
      <c r="Z247" s="294"/>
      <c r="AA247" s="555"/>
      <c r="AB247" s="292" t="str">
        <f t="shared" si="37"/>
        <v/>
      </c>
      <c r="AC247" s="292" t="str">
        <f t="shared" si="38"/>
        <v/>
      </c>
      <c r="AD247" s="663"/>
    </row>
    <row r="248" spans="1:30" s="165" customFormat="1" ht="30" customHeight="1">
      <c r="A248" s="404"/>
      <c r="E248" s="1891"/>
      <c r="F248" s="1912"/>
      <c r="G248" s="557"/>
      <c r="J248" s="177"/>
      <c r="K248" s="85"/>
      <c r="L248" s="85"/>
      <c r="M248" s="1118"/>
      <c r="N248" s="83"/>
      <c r="O248" s="177"/>
      <c r="P248" s="1052"/>
      <c r="Q248" s="177"/>
      <c r="R248" s="1070"/>
      <c r="S248" s="1070"/>
      <c r="T248" s="177"/>
      <c r="U248" s="177"/>
      <c r="V248" s="291"/>
      <c r="W248" s="290"/>
      <c r="X248" s="288" t="str">
        <f t="shared" si="36"/>
        <v/>
      </c>
      <c r="Y248" s="294"/>
      <c r="Z248" s="294"/>
      <c r="AA248" s="555"/>
      <c r="AB248" s="292" t="str">
        <f t="shared" si="37"/>
        <v/>
      </c>
      <c r="AC248" s="292" t="str">
        <f t="shared" si="38"/>
        <v/>
      </c>
      <c r="AD248" s="663"/>
    </row>
    <row r="249" spans="1:30" s="165" customFormat="1" ht="30" customHeight="1">
      <c r="A249" s="404"/>
      <c r="E249" s="1891"/>
      <c r="F249" s="1912"/>
      <c r="G249" s="557"/>
      <c r="J249" s="177"/>
      <c r="K249" s="85"/>
      <c r="L249" s="85"/>
      <c r="M249" s="1118"/>
      <c r="N249" s="83"/>
      <c r="O249" s="177"/>
      <c r="P249" s="1052"/>
      <c r="Q249" s="177"/>
      <c r="R249" s="1070"/>
      <c r="S249" s="1070"/>
      <c r="T249" s="177"/>
      <c r="U249" s="177"/>
      <c r="V249" s="291"/>
      <c r="W249" s="290"/>
      <c r="X249" s="288" t="str">
        <f t="shared" si="36"/>
        <v/>
      </c>
      <c r="Y249" s="294"/>
      <c r="Z249" s="294"/>
      <c r="AA249" s="555"/>
      <c r="AB249" s="292" t="str">
        <f t="shared" si="37"/>
        <v/>
      </c>
      <c r="AC249" s="292" t="str">
        <f t="shared" si="38"/>
        <v/>
      </c>
      <c r="AD249" s="663"/>
    </row>
    <row r="250" spans="1:30" s="165" customFormat="1" ht="30" customHeight="1">
      <c r="A250" s="404"/>
      <c r="E250" s="1891"/>
      <c r="F250" s="1912"/>
      <c r="G250" s="557"/>
      <c r="J250" s="177"/>
      <c r="K250" s="85"/>
      <c r="L250" s="85"/>
      <c r="M250" s="1118"/>
      <c r="N250" s="83"/>
      <c r="O250" s="177"/>
      <c r="P250" s="1052"/>
      <c r="Q250" s="177"/>
      <c r="R250" s="1070"/>
      <c r="S250" s="1070"/>
      <c r="T250" s="177"/>
      <c r="U250" s="177"/>
      <c r="V250" s="291"/>
      <c r="W250" s="290"/>
      <c r="X250" s="288" t="str">
        <f t="shared" si="36"/>
        <v/>
      </c>
      <c r="Y250" s="294"/>
      <c r="Z250" s="294"/>
      <c r="AA250" s="555"/>
      <c r="AB250" s="292" t="str">
        <f t="shared" si="37"/>
        <v/>
      </c>
      <c r="AC250" s="292" t="str">
        <f t="shared" si="38"/>
        <v/>
      </c>
      <c r="AD250" s="663"/>
    </row>
    <row r="251" spans="1:30" s="165" customFormat="1" ht="30" customHeight="1">
      <c r="A251" s="404"/>
      <c r="E251" s="1891"/>
      <c r="F251" s="1912"/>
      <c r="G251" s="557"/>
      <c r="J251" s="177"/>
      <c r="K251" s="85"/>
      <c r="L251" s="85"/>
      <c r="M251" s="1118"/>
      <c r="N251" s="83"/>
      <c r="O251" s="177"/>
      <c r="P251" s="1052"/>
      <c r="Q251" s="177"/>
      <c r="R251" s="1070"/>
      <c r="S251" s="1070"/>
      <c r="T251" s="177"/>
      <c r="U251" s="177"/>
      <c r="V251" s="291"/>
      <c r="W251" s="290"/>
      <c r="X251" s="288" t="str">
        <f t="shared" si="36"/>
        <v/>
      </c>
      <c r="Y251" s="294"/>
      <c r="Z251" s="294"/>
      <c r="AA251" s="555"/>
      <c r="AB251" s="292" t="str">
        <f t="shared" si="37"/>
        <v/>
      </c>
      <c r="AC251" s="292" t="str">
        <f t="shared" si="38"/>
        <v/>
      </c>
      <c r="AD251" s="663"/>
    </row>
    <row r="252" spans="1:30" s="165" customFormat="1" ht="30" customHeight="1">
      <c r="A252" s="404"/>
      <c r="E252" s="1891"/>
      <c r="F252" s="1912"/>
      <c r="G252" s="557"/>
      <c r="J252" s="177"/>
      <c r="K252" s="85"/>
      <c r="L252" s="85"/>
      <c r="M252" s="1118"/>
      <c r="N252" s="83"/>
      <c r="O252" s="177"/>
      <c r="P252" s="1052"/>
      <c r="Q252" s="177"/>
      <c r="R252" s="1070"/>
      <c r="S252" s="1070"/>
      <c r="T252" s="177"/>
      <c r="U252" s="177"/>
      <c r="V252" s="291"/>
      <c r="W252" s="290"/>
      <c r="X252" s="288" t="str">
        <f t="shared" si="36"/>
        <v/>
      </c>
      <c r="Y252" s="294"/>
      <c r="Z252" s="294"/>
      <c r="AA252" s="555"/>
      <c r="AB252" s="292" t="str">
        <f t="shared" si="37"/>
        <v/>
      </c>
      <c r="AC252" s="292" t="str">
        <f t="shared" si="38"/>
        <v/>
      </c>
      <c r="AD252" s="663"/>
    </row>
    <row r="253" spans="1:30" s="165" customFormat="1" ht="30" customHeight="1">
      <c r="A253" s="407"/>
      <c r="E253" s="1891"/>
      <c r="F253" s="1912"/>
      <c r="G253" s="557"/>
      <c r="J253" s="177"/>
      <c r="K253" s="85"/>
      <c r="L253" s="85"/>
      <c r="M253" s="1118"/>
      <c r="N253" s="83"/>
      <c r="O253" s="177"/>
      <c r="P253" s="1052"/>
      <c r="Q253" s="177"/>
      <c r="R253" s="1070"/>
      <c r="S253" s="1070"/>
      <c r="T253" s="177"/>
      <c r="U253" s="177"/>
      <c r="V253" s="291"/>
      <c r="W253" s="290"/>
      <c r="X253" s="288" t="str">
        <f t="shared" si="36"/>
        <v/>
      </c>
      <c r="Y253" s="294"/>
      <c r="Z253" s="294"/>
      <c r="AA253" s="555"/>
      <c r="AB253" s="292" t="str">
        <f t="shared" si="37"/>
        <v/>
      </c>
      <c r="AC253" s="292" t="str">
        <f t="shared" si="38"/>
        <v/>
      </c>
      <c r="AD253" s="663"/>
    </row>
    <row r="254" spans="1:30" s="165" customFormat="1" ht="30" customHeight="1">
      <c r="A254" s="407"/>
      <c r="E254" s="1891"/>
      <c r="F254" s="1912"/>
      <c r="G254" s="557"/>
      <c r="J254" s="177"/>
      <c r="K254" s="85"/>
      <c r="L254" s="85"/>
      <c r="M254" s="1118"/>
      <c r="N254" s="83"/>
      <c r="O254" s="177"/>
      <c r="P254" s="1052"/>
      <c r="Q254" s="177"/>
      <c r="R254" s="1070"/>
      <c r="S254" s="1070"/>
      <c r="T254" s="177"/>
      <c r="U254" s="177"/>
      <c r="V254" s="291"/>
      <c r="W254" s="290"/>
      <c r="X254" s="288" t="str">
        <f t="shared" si="36"/>
        <v/>
      </c>
      <c r="Y254" s="294"/>
      <c r="Z254" s="294"/>
      <c r="AA254" s="555"/>
      <c r="AB254" s="292" t="str">
        <f t="shared" si="37"/>
        <v/>
      </c>
      <c r="AC254" s="292" t="str">
        <f t="shared" si="38"/>
        <v/>
      </c>
      <c r="AD254" s="663"/>
    </row>
    <row r="255" spans="1:30" s="165" customFormat="1" ht="30" customHeight="1">
      <c r="A255" s="407"/>
      <c r="E255" s="1891"/>
      <c r="F255" s="1912"/>
      <c r="G255" s="557"/>
      <c r="J255" s="177"/>
      <c r="K255" s="85"/>
      <c r="L255" s="85"/>
      <c r="M255" s="1118"/>
      <c r="N255" s="83"/>
      <c r="O255" s="177"/>
      <c r="P255" s="1052"/>
      <c r="Q255" s="177"/>
      <c r="R255" s="1070"/>
      <c r="S255" s="1070"/>
      <c r="T255" s="177"/>
      <c r="U255" s="177"/>
      <c r="V255" s="291"/>
      <c r="W255" s="290"/>
      <c r="X255" s="288" t="str">
        <f t="shared" si="36"/>
        <v/>
      </c>
      <c r="Y255" s="294"/>
      <c r="Z255" s="294"/>
      <c r="AA255" s="555"/>
      <c r="AB255" s="292" t="str">
        <f t="shared" si="37"/>
        <v/>
      </c>
      <c r="AC255" s="292" t="str">
        <f t="shared" si="38"/>
        <v/>
      </c>
      <c r="AD255" s="663"/>
    </row>
    <row r="256" spans="1:30" s="165" customFormat="1" ht="30" customHeight="1">
      <c r="A256" s="407"/>
      <c r="E256" s="1891"/>
      <c r="F256" s="1912"/>
      <c r="G256" s="557"/>
      <c r="J256" s="177"/>
      <c r="K256" s="85"/>
      <c r="L256" s="85"/>
      <c r="M256" s="1118"/>
      <c r="N256" s="83"/>
      <c r="O256" s="177"/>
      <c r="P256" s="1052"/>
      <c r="Q256" s="177"/>
      <c r="R256" s="1070"/>
      <c r="S256" s="1070"/>
      <c r="T256" s="177"/>
      <c r="U256" s="177"/>
      <c r="V256" s="291"/>
      <c r="W256" s="290"/>
      <c r="X256" s="288" t="str">
        <f t="shared" si="36"/>
        <v/>
      </c>
      <c r="Y256" s="294"/>
      <c r="Z256" s="294"/>
      <c r="AA256" s="555"/>
      <c r="AB256" s="292" t="str">
        <f t="shared" si="37"/>
        <v/>
      </c>
      <c r="AC256" s="292" t="str">
        <f t="shared" si="38"/>
        <v/>
      </c>
      <c r="AD256" s="663"/>
    </row>
    <row r="257" spans="1:30" s="165" customFormat="1" ht="30" customHeight="1">
      <c r="A257" s="407"/>
      <c r="E257" s="1891"/>
      <c r="F257" s="1912"/>
      <c r="G257" s="557"/>
      <c r="J257" s="177"/>
      <c r="K257" s="85"/>
      <c r="L257" s="85"/>
      <c r="M257" s="1118"/>
      <c r="N257" s="83"/>
      <c r="O257" s="177"/>
      <c r="P257" s="1052"/>
      <c r="Q257" s="177"/>
      <c r="R257" s="1070"/>
      <c r="S257" s="1070"/>
      <c r="T257" s="177"/>
      <c r="U257" s="177"/>
      <c r="V257" s="291"/>
      <c r="W257" s="290"/>
      <c r="X257" s="288" t="str">
        <f t="shared" si="36"/>
        <v/>
      </c>
      <c r="Y257" s="294"/>
      <c r="Z257" s="294"/>
      <c r="AA257" s="555"/>
      <c r="AB257" s="292" t="str">
        <f t="shared" si="37"/>
        <v/>
      </c>
      <c r="AC257" s="292" t="str">
        <f t="shared" si="38"/>
        <v/>
      </c>
      <c r="AD257" s="663"/>
    </row>
    <row r="258" spans="1:30" s="165" customFormat="1" ht="30" customHeight="1">
      <c r="A258" s="407"/>
      <c r="E258" s="1891"/>
      <c r="F258" s="1912"/>
      <c r="G258" s="557"/>
      <c r="J258" s="177"/>
      <c r="K258" s="85"/>
      <c r="L258" s="85"/>
      <c r="M258" s="1118"/>
      <c r="N258" s="83"/>
      <c r="O258" s="177"/>
      <c r="P258" s="1052"/>
      <c r="Q258" s="177"/>
      <c r="R258" s="1070"/>
      <c r="S258" s="1070"/>
      <c r="T258" s="177"/>
      <c r="U258" s="177"/>
      <c r="V258" s="291"/>
      <c r="W258" s="290"/>
      <c r="X258" s="288" t="str">
        <f t="shared" si="36"/>
        <v/>
      </c>
      <c r="Y258" s="294"/>
      <c r="Z258" s="294"/>
      <c r="AA258" s="555"/>
      <c r="AB258" s="292" t="str">
        <f t="shared" si="37"/>
        <v/>
      </c>
      <c r="AC258" s="292" t="str">
        <f t="shared" si="38"/>
        <v/>
      </c>
      <c r="AD258" s="663"/>
    </row>
    <row r="259" spans="1:30" s="165" customFormat="1" ht="30" customHeight="1">
      <c r="A259" s="407"/>
      <c r="E259" s="1891"/>
      <c r="F259" s="1912"/>
      <c r="G259" s="557"/>
      <c r="J259" s="177"/>
      <c r="K259" s="85"/>
      <c r="L259" s="85"/>
      <c r="M259" s="1118"/>
      <c r="N259" s="83"/>
      <c r="O259" s="177"/>
      <c r="P259" s="1052"/>
      <c r="Q259" s="177"/>
      <c r="R259" s="1070"/>
      <c r="S259" s="1070"/>
      <c r="T259" s="177"/>
      <c r="U259" s="177"/>
      <c r="V259" s="291"/>
      <c r="W259" s="290"/>
      <c r="X259" s="288" t="str">
        <f t="shared" si="36"/>
        <v/>
      </c>
      <c r="Y259" s="294"/>
      <c r="Z259" s="294"/>
      <c r="AA259" s="555"/>
      <c r="AB259" s="292" t="str">
        <f t="shared" si="37"/>
        <v/>
      </c>
      <c r="AC259" s="292" t="str">
        <f t="shared" si="38"/>
        <v/>
      </c>
      <c r="AD259" s="663"/>
    </row>
    <row r="260" spans="1:30" s="165" customFormat="1" ht="30" customHeight="1">
      <c r="A260" s="407"/>
      <c r="E260" s="1891"/>
      <c r="F260" s="1912"/>
      <c r="G260" s="557"/>
      <c r="J260" s="177"/>
      <c r="K260" s="85"/>
      <c r="L260" s="85"/>
      <c r="M260" s="1118"/>
      <c r="N260" s="83"/>
      <c r="O260" s="177"/>
      <c r="P260" s="1052"/>
      <c r="Q260" s="177"/>
      <c r="R260" s="1070"/>
      <c r="S260" s="1070"/>
      <c r="T260" s="177"/>
      <c r="U260" s="177"/>
      <c r="V260" s="291"/>
      <c r="W260" s="290"/>
      <c r="X260" s="288" t="str">
        <f t="shared" si="36"/>
        <v/>
      </c>
      <c r="Y260" s="294"/>
      <c r="Z260" s="294"/>
      <c r="AA260" s="555"/>
      <c r="AB260" s="292" t="str">
        <f t="shared" si="37"/>
        <v/>
      </c>
      <c r="AC260" s="292" t="str">
        <f t="shared" si="38"/>
        <v/>
      </c>
      <c r="AD260" s="663"/>
    </row>
    <row r="261" spans="1:30" s="165" customFormat="1" ht="30" customHeight="1">
      <c r="A261" s="407"/>
      <c r="E261" s="1891"/>
      <c r="F261" s="1912"/>
      <c r="G261" s="557"/>
      <c r="J261" s="177"/>
      <c r="K261" s="85"/>
      <c r="L261" s="85"/>
      <c r="M261" s="1118"/>
      <c r="N261" s="83"/>
      <c r="O261" s="177"/>
      <c r="P261" s="1052"/>
      <c r="Q261" s="177"/>
      <c r="R261" s="1070"/>
      <c r="S261" s="1070"/>
      <c r="T261" s="177"/>
      <c r="U261" s="177"/>
      <c r="V261" s="291"/>
      <c r="W261" s="290"/>
      <c r="X261" s="288" t="str">
        <f t="shared" si="36"/>
        <v/>
      </c>
      <c r="Y261" s="294"/>
      <c r="Z261" s="294"/>
      <c r="AA261" s="555"/>
      <c r="AB261" s="292" t="str">
        <f t="shared" si="37"/>
        <v/>
      </c>
      <c r="AC261" s="292" t="str">
        <f t="shared" si="38"/>
        <v/>
      </c>
      <c r="AD261" s="663"/>
    </row>
    <row r="262" spans="1:30" s="165" customFormat="1" ht="30" customHeight="1">
      <c r="A262" s="407"/>
      <c r="E262" s="1891"/>
      <c r="F262" s="1912"/>
      <c r="G262" s="557"/>
      <c r="J262" s="177"/>
      <c r="K262" s="85"/>
      <c r="L262" s="85"/>
      <c r="M262" s="1118"/>
      <c r="N262" s="83"/>
      <c r="O262" s="177"/>
      <c r="P262" s="1052"/>
      <c r="Q262" s="177"/>
      <c r="R262" s="1070"/>
      <c r="S262" s="1070"/>
      <c r="T262" s="177"/>
      <c r="U262" s="177"/>
      <c r="V262" s="291"/>
      <c r="W262" s="290"/>
      <c r="X262" s="288" t="str">
        <f t="shared" si="36"/>
        <v/>
      </c>
      <c r="Y262" s="294"/>
      <c r="Z262" s="294"/>
      <c r="AA262" s="555"/>
      <c r="AB262" s="292" t="str">
        <f t="shared" si="37"/>
        <v/>
      </c>
      <c r="AC262" s="292" t="str">
        <f t="shared" si="38"/>
        <v/>
      </c>
      <c r="AD262" s="663"/>
    </row>
    <row r="263" spans="1:30" s="165" customFormat="1" ht="30" customHeight="1">
      <c r="A263" s="407"/>
      <c r="E263" s="1891"/>
      <c r="F263" s="1912"/>
      <c r="G263" s="557"/>
      <c r="J263" s="177"/>
      <c r="K263" s="85"/>
      <c r="L263" s="85"/>
      <c r="M263" s="1118"/>
      <c r="N263" s="83"/>
      <c r="O263" s="177"/>
      <c r="P263" s="1052"/>
      <c r="Q263" s="177"/>
      <c r="R263" s="1070"/>
      <c r="S263" s="1070"/>
      <c r="T263" s="177"/>
      <c r="U263" s="177"/>
      <c r="V263" s="291"/>
      <c r="W263" s="290"/>
      <c r="X263" s="288" t="str">
        <f t="shared" ref="X263:X326" si="39">IFERROR((VLOOKUP(W263,$B$6:$C$32,2,FALSE)),"")</f>
        <v/>
      </c>
      <c r="Y263" s="294"/>
      <c r="Z263" s="294"/>
      <c r="AA263" s="555"/>
      <c r="AB263" s="292" t="str">
        <f t="shared" ref="AB263:AB326" si="40">IFERROR((VLOOKUP(W263,$B$6:$F$33,5,FALSE)),"")</f>
        <v/>
      </c>
      <c r="AC263" s="292" t="str">
        <f t="shared" ref="AC263:AC326" si="41">IF(Y263&gt;0,(Y263*AB263),"")</f>
        <v/>
      </c>
      <c r="AD263" s="663"/>
    </row>
    <row r="264" spans="1:30" s="165" customFormat="1" ht="30" customHeight="1">
      <c r="A264" s="407"/>
      <c r="E264" s="1891"/>
      <c r="F264" s="1912"/>
      <c r="G264" s="557"/>
      <c r="J264" s="177"/>
      <c r="K264" s="85"/>
      <c r="L264" s="85"/>
      <c r="M264" s="1118"/>
      <c r="N264" s="83"/>
      <c r="O264" s="177"/>
      <c r="P264" s="1052"/>
      <c r="Q264" s="177"/>
      <c r="R264" s="1070"/>
      <c r="S264" s="1070"/>
      <c r="T264" s="177"/>
      <c r="U264" s="177"/>
      <c r="V264" s="291"/>
      <c r="W264" s="290"/>
      <c r="X264" s="288" t="str">
        <f t="shared" si="39"/>
        <v/>
      </c>
      <c r="Y264" s="294"/>
      <c r="Z264" s="294"/>
      <c r="AA264" s="555"/>
      <c r="AB264" s="292" t="str">
        <f t="shared" si="40"/>
        <v/>
      </c>
      <c r="AC264" s="292" t="str">
        <f t="shared" si="41"/>
        <v/>
      </c>
      <c r="AD264" s="663"/>
    </row>
    <row r="265" spans="1:30" s="165" customFormat="1" ht="30" customHeight="1">
      <c r="A265" s="407"/>
      <c r="E265" s="1891"/>
      <c r="F265" s="1912"/>
      <c r="G265" s="557"/>
      <c r="J265" s="177"/>
      <c r="K265" s="85"/>
      <c r="L265" s="85"/>
      <c r="M265" s="1118"/>
      <c r="N265" s="83"/>
      <c r="O265" s="177"/>
      <c r="P265" s="1052"/>
      <c r="Q265" s="177"/>
      <c r="R265" s="1070"/>
      <c r="S265" s="1070"/>
      <c r="T265" s="177"/>
      <c r="U265" s="177"/>
      <c r="V265" s="291"/>
      <c r="W265" s="290"/>
      <c r="X265" s="288" t="str">
        <f t="shared" si="39"/>
        <v/>
      </c>
      <c r="Y265" s="294"/>
      <c r="Z265" s="294"/>
      <c r="AA265" s="555"/>
      <c r="AB265" s="292" t="str">
        <f t="shared" si="40"/>
        <v/>
      </c>
      <c r="AC265" s="292" t="str">
        <f t="shared" si="41"/>
        <v/>
      </c>
      <c r="AD265" s="663"/>
    </row>
    <row r="266" spans="1:30" s="165" customFormat="1" ht="30" customHeight="1">
      <c r="A266" s="407"/>
      <c r="E266" s="1891"/>
      <c r="F266" s="1912"/>
      <c r="G266" s="557"/>
      <c r="J266" s="177"/>
      <c r="K266" s="85"/>
      <c r="L266" s="85"/>
      <c r="M266" s="1118"/>
      <c r="N266" s="83"/>
      <c r="O266" s="177"/>
      <c r="P266" s="1052"/>
      <c r="Q266" s="177"/>
      <c r="R266" s="1070"/>
      <c r="S266" s="1070"/>
      <c r="T266" s="177"/>
      <c r="U266" s="177"/>
      <c r="V266" s="291"/>
      <c r="W266" s="290"/>
      <c r="X266" s="288" t="str">
        <f t="shared" si="39"/>
        <v/>
      </c>
      <c r="Y266" s="294"/>
      <c r="Z266" s="294"/>
      <c r="AA266" s="555"/>
      <c r="AB266" s="292" t="str">
        <f t="shared" si="40"/>
        <v/>
      </c>
      <c r="AC266" s="292" t="str">
        <f t="shared" si="41"/>
        <v/>
      </c>
      <c r="AD266" s="663"/>
    </row>
    <row r="267" spans="1:30" s="165" customFormat="1" ht="30" customHeight="1">
      <c r="A267" s="407"/>
      <c r="E267" s="1891"/>
      <c r="F267" s="1912"/>
      <c r="G267" s="557"/>
      <c r="J267" s="177"/>
      <c r="K267" s="85"/>
      <c r="L267" s="85"/>
      <c r="M267" s="1118"/>
      <c r="N267" s="83"/>
      <c r="O267" s="177"/>
      <c r="P267" s="1052"/>
      <c r="Q267" s="177"/>
      <c r="R267" s="1070"/>
      <c r="S267" s="1070"/>
      <c r="T267" s="177"/>
      <c r="U267" s="177"/>
      <c r="V267" s="291"/>
      <c r="W267" s="290"/>
      <c r="X267" s="288" t="str">
        <f t="shared" si="39"/>
        <v/>
      </c>
      <c r="Y267" s="294"/>
      <c r="Z267" s="294"/>
      <c r="AA267" s="555"/>
      <c r="AB267" s="292" t="str">
        <f t="shared" si="40"/>
        <v/>
      </c>
      <c r="AC267" s="292" t="str">
        <f t="shared" si="41"/>
        <v/>
      </c>
      <c r="AD267" s="663"/>
    </row>
    <row r="268" spans="1:30" s="165" customFormat="1" ht="30" customHeight="1">
      <c r="A268" s="407"/>
      <c r="E268" s="1891"/>
      <c r="F268" s="1912"/>
      <c r="G268" s="557"/>
      <c r="J268" s="177"/>
      <c r="K268" s="85"/>
      <c r="L268" s="85"/>
      <c r="M268" s="1118"/>
      <c r="N268" s="83"/>
      <c r="O268" s="177"/>
      <c r="P268" s="1052"/>
      <c r="Q268" s="177"/>
      <c r="R268" s="1070"/>
      <c r="S268" s="1070"/>
      <c r="T268" s="177"/>
      <c r="U268" s="177"/>
      <c r="V268" s="291"/>
      <c r="W268" s="290"/>
      <c r="X268" s="288" t="str">
        <f t="shared" si="39"/>
        <v/>
      </c>
      <c r="Y268" s="294"/>
      <c r="Z268" s="294"/>
      <c r="AA268" s="555"/>
      <c r="AB268" s="292" t="str">
        <f t="shared" si="40"/>
        <v/>
      </c>
      <c r="AC268" s="292" t="str">
        <f t="shared" si="41"/>
        <v/>
      </c>
      <c r="AD268" s="663"/>
    </row>
    <row r="269" spans="1:30" s="165" customFormat="1" ht="30" customHeight="1">
      <c r="A269" s="407"/>
      <c r="E269" s="1891"/>
      <c r="F269" s="1912"/>
      <c r="G269" s="557"/>
      <c r="J269" s="177"/>
      <c r="K269" s="85"/>
      <c r="L269" s="85"/>
      <c r="M269" s="1118"/>
      <c r="N269" s="83"/>
      <c r="O269" s="177"/>
      <c r="P269" s="1052"/>
      <c r="Q269" s="177"/>
      <c r="R269" s="1070"/>
      <c r="S269" s="1070"/>
      <c r="T269" s="177"/>
      <c r="U269" s="177"/>
      <c r="V269" s="291"/>
      <c r="W269" s="290"/>
      <c r="X269" s="288" t="str">
        <f t="shared" si="39"/>
        <v/>
      </c>
      <c r="Y269" s="294"/>
      <c r="Z269" s="294"/>
      <c r="AA269" s="555"/>
      <c r="AB269" s="292" t="str">
        <f t="shared" si="40"/>
        <v/>
      </c>
      <c r="AC269" s="292" t="str">
        <f t="shared" si="41"/>
        <v/>
      </c>
      <c r="AD269" s="663"/>
    </row>
    <row r="270" spans="1:30" s="165" customFormat="1" ht="30" customHeight="1">
      <c r="A270" s="407"/>
      <c r="E270" s="1891"/>
      <c r="F270" s="1912"/>
      <c r="G270" s="557"/>
      <c r="J270" s="177"/>
      <c r="K270" s="85"/>
      <c r="L270" s="85"/>
      <c r="M270" s="1118"/>
      <c r="N270" s="83"/>
      <c r="O270" s="177"/>
      <c r="P270" s="1052"/>
      <c r="Q270" s="177"/>
      <c r="R270" s="1070"/>
      <c r="S270" s="1070"/>
      <c r="T270" s="177"/>
      <c r="U270" s="177"/>
      <c r="V270" s="291"/>
      <c r="W270" s="290"/>
      <c r="X270" s="288" t="str">
        <f t="shared" si="39"/>
        <v/>
      </c>
      <c r="Y270" s="294"/>
      <c r="Z270" s="294"/>
      <c r="AA270" s="555"/>
      <c r="AB270" s="292" t="str">
        <f t="shared" si="40"/>
        <v/>
      </c>
      <c r="AC270" s="292" t="str">
        <f t="shared" si="41"/>
        <v/>
      </c>
      <c r="AD270" s="663"/>
    </row>
    <row r="271" spans="1:30" s="165" customFormat="1" ht="30" customHeight="1">
      <c r="A271" s="407"/>
      <c r="E271" s="1891"/>
      <c r="F271" s="1912"/>
      <c r="G271" s="557"/>
      <c r="J271" s="177"/>
      <c r="K271" s="85"/>
      <c r="L271" s="85"/>
      <c r="M271" s="1118"/>
      <c r="N271" s="83"/>
      <c r="O271" s="177"/>
      <c r="P271" s="1052"/>
      <c r="Q271" s="177"/>
      <c r="R271" s="1070"/>
      <c r="S271" s="1070"/>
      <c r="T271" s="177"/>
      <c r="U271" s="177"/>
      <c r="V271" s="291"/>
      <c r="W271" s="290"/>
      <c r="X271" s="288" t="str">
        <f t="shared" si="39"/>
        <v/>
      </c>
      <c r="Y271" s="294"/>
      <c r="Z271" s="294"/>
      <c r="AA271" s="555"/>
      <c r="AB271" s="292" t="str">
        <f t="shared" si="40"/>
        <v/>
      </c>
      <c r="AC271" s="292" t="str">
        <f t="shared" si="41"/>
        <v/>
      </c>
      <c r="AD271" s="663"/>
    </row>
    <row r="272" spans="1:30" s="165" customFormat="1" ht="30" customHeight="1">
      <c r="A272" s="407"/>
      <c r="E272" s="1891"/>
      <c r="F272" s="1912"/>
      <c r="G272" s="557"/>
      <c r="J272" s="177"/>
      <c r="K272" s="85"/>
      <c r="L272" s="85"/>
      <c r="M272" s="1118"/>
      <c r="N272" s="83"/>
      <c r="O272" s="177"/>
      <c r="P272" s="1052"/>
      <c r="Q272" s="177"/>
      <c r="R272" s="1070"/>
      <c r="S272" s="1070"/>
      <c r="T272" s="177"/>
      <c r="U272" s="177"/>
      <c r="V272" s="291"/>
      <c r="W272" s="290"/>
      <c r="X272" s="288" t="str">
        <f t="shared" si="39"/>
        <v/>
      </c>
      <c r="Y272" s="294"/>
      <c r="Z272" s="294"/>
      <c r="AA272" s="555"/>
      <c r="AB272" s="292" t="str">
        <f t="shared" si="40"/>
        <v/>
      </c>
      <c r="AC272" s="292" t="str">
        <f t="shared" si="41"/>
        <v/>
      </c>
      <c r="AD272" s="663"/>
    </row>
    <row r="273" spans="1:33" s="165" customFormat="1" ht="30" customHeight="1">
      <c r="A273" s="407"/>
      <c r="E273" s="1891"/>
      <c r="F273" s="1912"/>
      <c r="G273" s="557"/>
      <c r="J273" s="177"/>
      <c r="K273" s="85"/>
      <c r="L273" s="85"/>
      <c r="M273" s="1118"/>
      <c r="N273" s="83"/>
      <c r="O273" s="177"/>
      <c r="P273" s="1052"/>
      <c r="Q273" s="177"/>
      <c r="R273" s="1070"/>
      <c r="S273" s="1070"/>
      <c r="T273" s="177"/>
      <c r="U273" s="177"/>
      <c r="V273" s="291"/>
      <c r="W273" s="290"/>
      <c r="X273" s="288" t="str">
        <f t="shared" si="39"/>
        <v/>
      </c>
      <c r="Y273" s="294"/>
      <c r="Z273" s="294"/>
      <c r="AA273" s="555"/>
      <c r="AB273" s="292" t="str">
        <f t="shared" si="40"/>
        <v/>
      </c>
      <c r="AC273" s="292" t="str">
        <f t="shared" si="41"/>
        <v/>
      </c>
      <c r="AD273" s="663"/>
    </row>
    <row r="274" spans="1:33" s="165" customFormat="1" ht="30" customHeight="1">
      <c r="A274" s="407"/>
      <c r="E274" s="1891"/>
      <c r="F274" s="1912"/>
      <c r="G274" s="557"/>
      <c r="J274" s="177"/>
      <c r="K274" s="85"/>
      <c r="L274" s="85"/>
      <c r="M274" s="1118"/>
      <c r="N274" s="83"/>
      <c r="O274" s="177"/>
      <c r="P274" s="1052"/>
      <c r="Q274" s="177"/>
      <c r="R274" s="1070"/>
      <c r="S274" s="1070"/>
      <c r="T274" s="177"/>
      <c r="U274" s="177"/>
      <c r="V274" s="291"/>
      <c r="W274" s="290"/>
      <c r="X274" s="288" t="str">
        <f t="shared" si="39"/>
        <v/>
      </c>
      <c r="Y274" s="294"/>
      <c r="Z274" s="294"/>
      <c r="AA274" s="555"/>
      <c r="AB274" s="292" t="str">
        <f t="shared" si="40"/>
        <v/>
      </c>
      <c r="AC274" s="292" t="str">
        <f t="shared" si="41"/>
        <v/>
      </c>
      <c r="AD274" s="663"/>
    </row>
    <row r="275" spans="1:33" s="165" customFormat="1" ht="30" customHeight="1">
      <c r="A275" s="407"/>
      <c r="E275" s="1891"/>
      <c r="F275" s="1912"/>
      <c r="G275" s="557"/>
      <c r="J275" s="177"/>
      <c r="K275" s="85"/>
      <c r="L275" s="85"/>
      <c r="M275" s="1118"/>
      <c r="N275" s="83"/>
      <c r="O275" s="177"/>
      <c r="P275" s="1052"/>
      <c r="Q275" s="177"/>
      <c r="R275" s="1070"/>
      <c r="S275" s="1070"/>
      <c r="T275" s="177"/>
      <c r="U275" s="177"/>
      <c r="V275" s="291"/>
      <c r="W275" s="290"/>
      <c r="X275" s="288" t="str">
        <f t="shared" si="39"/>
        <v/>
      </c>
      <c r="Y275" s="294"/>
      <c r="Z275" s="294"/>
      <c r="AA275" s="555"/>
      <c r="AB275" s="292" t="str">
        <f t="shared" si="40"/>
        <v/>
      </c>
      <c r="AC275" s="292" t="str">
        <f t="shared" si="41"/>
        <v/>
      </c>
      <c r="AD275" s="663"/>
    </row>
    <row r="276" spans="1:33" s="165" customFormat="1" ht="30" customHeight="1">
      <c r="A276" s="557"/>
      <c r="E276" s="1891"/>
      <c r="F276" s="1912"/>
      <c r="G276" s="557"/>
      <c r="J276" s="177"/>
      <c r="K276" s="85"/>
      <c r="L276" s="85"/>
      <c r="M276" s="1118"/>
      <c r="N276" s="83"/>
      <c r="O276" s="177"/>
      <c r="P276" s="1052"/>
      <c r="Q276" s="177"/>
      <c r="R276" s="1070"/>
      <c r="S276" s="1070"/>
      <c r="T276" s="177"/>
      <c r="U276" s="177"/>
      <c r="V276" s="291"/>
      <c r="W276" s="290"/>
      <c r="X276" s="288" t="str">
        <f t="shared" si="39"/>
        <v/>
      </c>
      <c r="Y276" s="294"/>
      <c r="Z276" s="294"/>
      <c r="AA276" s="555"/>
      <c r="AB276" s="292" t="str">
        <f t="shared" si="40"/>
        <v/>
      </c>
      <c r="AC276" s="292" t="str">
        <f t="shared" si="41"/>
        <v/>
      </c>
      <c r="AD276" s="663"/>
    </row>
    <row r="277" spans="1:33" s="165" customFormat="1" ht="30" customHeight="1">
      <c r="A277" s="407"/>
      <c r="E277" s="1891"/>
      <c r="F277" s="1912"/>
      <c r="G277" s="557"/>
      <c r="J277" s="177"/>
      <c r="K277" s="85"/>
      <c r="L277" s="85"/>
      <c r="M277" s="1118"/>
      <c r="N277" s="83"/>
      <c r="O277" s="177"/>
      <c r="P277" s="1052"/>
      <c r="Q277" s="177"/>
      <c r="R277" s="1070"/>
      <c r="S277" s="1070"/>
      <c r="T277" s="177"/>
      <c r="U277" s="177"/>
      <c r="V277" s="291"/>
      <c r="W277" s="290"/>
      <c r="X277" s="288" t="str">
        <f t="shared" si="39"/>
        <v/>
      </c>
      <c r="Y277" s="294"/>
      <c r="Z277" s="294"/>
      <c r="AA277" s="555"/>
      <c r="AB277" s="292" t="str">
        <f t="shared" si="40"/>
        <v/>
      </c>
      <c r="AC277" s="292" t="str">
        <f t="shared" si="41"/>
        <v/>
      </c>
      <c r="AD277" s="663"/>
    </row>
    <row r="278" spans="1:33" s="165" customFormat="1" ht="30" customHeight="1">
      <c r="A278" s="407"/>
      <c r="E278" s="1891"/>
      <c r="F278" s="1912"/>
      <c r="G278" s="557"/>
      <c r="J278" s="177"/>
      <c r="K278" s="85"/>
      <c r="L278" s="85"/>
      <c r="M278" s="1118"/>
      <c r="N278" s="83"/>
      <c r="O278" s="177"/>
      <c r="P278" s="1052"/>
      <c r="Q278" s="177"/>
      <c r="R278" s="1070"/>
      <c r="S278" s="1070"/>
      <c r="T278" s="177"/>
      <c r="U278" s="177"/>
      <c r="V278" s="291"/>
      <c r="W278" s="290"/>
      <c r="X278" s="288" t="str">
        <f t="shared" si="39"/>
        <v/>
      </c>
      <c r="Y278" s="294"/>
      <c r="Z278" s="294"/>
      <c r="AA278" s="555"/>
      <c r="AB278" s="292" t="str">
        <f t="shared" si="40"/>
        <v/>
      </c>
      <c r="AC278" s="292" t="str">
        <f t="shared" si="41"/>
        <v/>
      </c>
      <c r="AD278" s="663"/>
    </row>
    <row r="279" spans="1:33" s="165" customFormat="1" ht="30" customHeight="1">
      <c r="A279" s="407"/>
      <c r="E279" s="1891"/>
      <c r="F279" s="1912"/>
      <c r="G279" s="557"/>
      <c r="J279" s="177"/>
      <c r="K279" s="85"/>
      <c r="L279" s="85"/>
      <c r="M279" s="1118"/>
      <c r="N279" s="83"/>
      <c r="O279" s="177"/>
      <c r="P279" s="1052"/>
      <c r="Q279" s="177"/>
      <c r="R279" s="1070"/>
      <c r="S279" s="1070"/>
      <c r="T279" s="177"/>
      <c r="U279" s="177"/>
      <c r="V279" s="291"/>
      <c r="W279" s="290"/>
      <c r="X279" s="288" t="str">
        <f t="shared" si="39"/>
        <v/>
      </c>
      <c r="Y279" s="294"/>
      <c r="Z279" s="294"/>
      <c r="AA279" s="555"/>
      <c r="AB279" s="292" t="str">
        <f t="shared" si="40"/>
        <v/>
      </c>
      <c r="AC279" s="292" t="str">
        <f t="shared" si="41"/>
        <v/>
      </c>
      <c r="AD279" s="663"/>
    </row>
    <row r="280" spans="1:33" s="165" customFormat="1" ht="30" customHeight="1">
      <c r="A280" s="407"/>
      <c r="E280" s="1891"/>
      <c r="F280" s="1912"/>
      <c r="G280" s="557"/>
      <c r="J280" s="177"/>
      <c r="K280" s="85"/>
      <c r="L280" s="85"/>
      <c r="M280" s="1118"/>
      <c r="N280" s="83"/>
      <c r="O280" s="177"/>
      <c r="P280" s="1052"/>
      <c r="Q280" s="177"/>
      <c r="R280" s="1070"/>
      <c r="S280" s="1070"/>
      <c r="T280" s="177"/>
      <c r="U280" s="177"/>
      <c r="V280" s="291"/>
      <c r="W280" s="290"/>
      <c r="X280" s="288" t="str">
        <f t="shared" si="39"/>
        <v/>
      </c>
      <c r="Y280" s="294"/>
      <c r="Z280" s="294"/>
      <c r="AA280" s="555"/>
      <c r="AB280" s="292" t="str">
        <f t="shared" si="40"/>
        <v/>
      </c>
      <c r="AC280" s="292" t="str">
        <f t="shared" si="41"/>
        <v/>
      </c>
      <c r="AD280" s="663"/>
    </row>
    <row r="281" spans="1:33" s="165" customFormat="1" ht="30" customHeight="1">
      <c r="A281" s="407"/>
      <c r="E281" s="1891"/>
      <c r="F281" s="1912"/>
      <c r="G281" s="557"/>
      <c r="J281" s="177"/>
      <c r="K281" s="85"/>
      <c r="L281" s="85"/>
      <c r="M281" s="1118"/>
      <c r="N281" s="83"/>
      <c r="O281" s="177"/>
      <c r="P281" s="1052"/>
      <c r="Q281" s="177"/>
      <c r="R281" s="1070"/>
      <c r="S281" s="1070"/>
      <c r="T281" s="177"/>
      <c r="U281" s="177"/>
      <c r="V281" s="291"/>
      <c r="W281" s="290"/>
      <c r="X281" s="288" t="str">
        <f t="shared" si="39"/>
        <v/>
      </c>
      <c r="Y281" s="294"/>
      <c r="Z281" s="294"/>
      <c r="AA281" s="555"/>
      <c r="AB281" s="292" t="str">
        <f t="shared" si="40"/>
        <v/>
      </c>
      <c r="AC281" s="292" t="str">
        <f t="shared" si="41"/>
        <v/>
      </c>
      <c r="AD281" s="663"/>
    </row>
    <row r="282" spans="1:33" s="165" customFormat="1" ht="30" customHeight="1">
      <c r="A282" s="407"/>
      <c r="E282" s="1891"/>
      <c r="F282" s="1912"/>
      <c r="G282" s="557"/>
      <c r="J282" s="177"/>
      <c r="K282" s="85"/>
      <c r="L282" s="85"/>
      <c r="M282" s="1118"/>
      <c r="N282" s="83"/>
      <c r="O282" s="177"/>
      <c r="P282" s="1052"/>
      <c r="Q282" s="177"/>
      <c r="R282" s="1070"/>
      <c r="S282" s="1070"/>
      <c r="T282" s="177"/>
      <c r="U282" s="177"/>
      <c r="V282" s="291"/>
      <c r="W282" s="290"/>
      <c r="X282" s="288" t="str">
        <f t="shared" si="39"/>
        <v/>
      </c>
      <c r="Y282" s="294"/>
      <c r="Z282" s="294"/>
      <c r="AA282" s="555"/>
      <c r="AB282" s="292" t="str">
        <f t="shared" si="40"/>
        <v/>
      </c>
      <c r="AC282" s="292" t="str">
        <f t="shared" si="41"/>
        <v/>
      </c>
      <c r="AD282" s="663"/>
      <c r="AE282"/>
      <c r="AF282"/>
      <c r="AG282"/>
    </row>
    <row r="283" spans="1:33" s="165" customFormat="1" ht="30" customHeight="1">
      <c r="A283" s="407"/>
      <c r="E283" s="1891"/>
      <c r="F283" s="1912"/>
      <c r="G283" s="557"/>
      <c r="J283" s="177"/>
      <c r="K283" s="85"/>
      <c r="L283" s="85"/>
      <c r="M283" s="1118"/>
      <c r="N283" s="83"/>
      <c r="O283" s="177"/>
      <c r="P283" s="1052"/>
      <c r="Q283" s="177"/>
      <c r="R283" s="1070"/>
      <c r="S283" s="1070"/>
      <c r="T283" s="177"/>
      <c r="U283" s="177"/>
      <c r="V283" s="291"/>
      <c r="W283" s="290"/>
      <c r="X283" s="288" t="str">
        <f t="shared" si="39"/>
        <v/>
      </c>
      <c r="Y283" s="294"/>
      <c r="Z283" s="294"/>
      <c r="AA283" s="555"/>
      <c r="AB283" s="292" t="str">
        <f t="shared" si="40"/>
        <v/>
      </c>
      <c r="AC283" s="292" t="str">
        <f t="shared" si="41"/>
        <v/>
      </c>
      <c r="AD283" s="663"/>
      <c r="AE283"/>
      <c r="AF283"/>
      <c r="AG283"/>
    </row>
    <row r="284" spans="1:33" s="165" customFormat="1" ht="30" customHeight="1">
      <c r="A284" s="407"/>
      <c r="E284" s="1891"/>
      <c r="F284" s="1912"/>
      <c r="G284" s="557"/>
      <c r="J284" s="177"/>
      <c r="K284" s="85"/>
      <c r="L284" s="85"/>
      <c r="M284" s="1118"/>
      <c r="N284" s="83"/>
      <c r="O284" s="177"/>
      <c r="P284" s="1052"/>
      <c r="Q284" s="177"/>
      <c r="R284" s="1070"/>
      <c r="S284" s="1070"/>
      <c r="T284" s="177"/>
      <c r="U284" s="177"/>
      <c r="V284" s="291"/>
      <c r="W284" s="290"/>
      <c r="X284" s="288" t="str">
        <f t="shared" si="39"/>
        <v/>
      </c>
      <c r="Y284" s="294"/>
      <c r="Z284" s="294"/>
      <c r="AA284" s="555"/>
      <c r="AB284" s="292" t="str">
        <f t="shared" si="40"/>
        <v/>
      </c>
      <c r="AC284" s="292" t="str">
        <f t="shared" si="41"/>
        <v/>
      </c>
      <c r="AD284" s="663"/>
      <c r="AE284"/>
      <c r="AF284"/>
      <c r="AG284"/>
    </row>
    <row r="285" spans="1:33" s="165" customFormat="1" ht="30" customHeight="1">
      <c r="A285" s="407"/>
      <c r="E285" s="1891"/>
      <c r="F285" s="1912"/>
      <c r="G285" s="557"/>
      <c r="J285" s="177"/>
      <c r="K285" s="85"/>
      <c r="L285" s="85"/>
      <c r="M285" s="1118"/>
      <c r="N285" s="83"/>
      <c r="O285" s="177"/>
      <c r="P285" s="1052"/>
      <c r="Q285" s="177"/>
      <c r="R285" s="1070"/>
      <c r="S285" s="1070"/>
      <c r="T285" s="177"/>
      <c r="U285" s="177"/>
      <c r="V285" s="291"/>
      <c r="W285" s="290"/>
      <c r="X285" s="288" t="str">
        <f t="shared" si="39"/>
        <v/>
      </c>
      <c r="Y285" s="294"/>
      <c r="Z285" s="294"/>
      <c r="AA285" s="555"/>
      <c r="AB285" s="292" t="str">
        <f t="shared" si="40"/>
        <v/>
      </c>
      <c r="AC285" s="292" t="str">
        <f t="shared" si="41"/>
        <v/>
      </c>
      <c r="AD285" s="663"/>
      <c r="AE285"/>
      <c r="AF285"/>
      <c r="AG285"/>
    </row>
    <row r="286" spans="1:33" s="165" customFormat="1" ht="30" customHeight="1">
      <c r="A286" s="407"/>
      <c r="E286" s="1891"/>
      <c r="F286" s="1912"/>
      <c r="G286" s="557"/>
      <c r="J286" s="177"/>
      <c r="K286" s="85"/>
      <c r="L286" s="85"/>
      <c r="M286" s="1118"/>
      <c r="N286" s="83"/>
      <c r="O286" s="177"/>
      <c r="P286" s="1052"/>
      <c r="Q286" s="177"/>
      <c r="R286" s="1070"/>
      <c r="S286" s="1070"/>
      <c r="T286" s="177"/>
      <c r="U286" s="177"/>
      <c r="V286" s="291"/>
      <c r="W286" s="290"/>
      <c r="X286" s="288" t="str">
        <f t="shared" si="39"/>
        <v/>
      </c>
      <c r="Y286" s="294"/>
      <c r="Z286" s="294"/>
      <c r="AA286" s="555"/>
      <c r="AB286" s="292" t="str">
        <f t="shared" si="40"/>
        <v/>
      </c>
      <c r="AC286" s="292" t="str">
        <f t="shared" si="41"/>
        <v/>
      </c>
      <c r="AD286" s="663"/>
      <c r="AE286"/>
      <c r="AF286"/>
      <c r="AG286"/>
    </row>
    <row r="287" spans="1:33" s="165" customFormat="1" ht="30" customHeight="1">
      <c r="A287" s="407"/>
      <c r="E287" s="1891"/>
      <c r="F287" s="1912"/>
      <c r="G287" s="557"/>
      <c r="J287" s="177"/>
      <c r="K287" s="85"/>
      <c r="L287" s="85"/>
      <c r="M287" s="1118"/>
      <c r="N287" s="83"/>
      <c r="O287" s="177"/>
      <c r="P287" s="1052"/>
      <c r="Q287" s="177"/>
      <c r="R287" s="1070"/>
      <c r="S287" s="1070"/>
      <c r="T287" s="177"/>
      <c r="U287" s="177"/>
      <c r="V287" s="291"/>
      <c r="W287" s="290"/>
      <c r="X287" s="288" t="str">
        <f t="shared" si="39"/>
        <v/>
      </c>
      <c r="Y287" s="294"/>
      <c r="Z287" s="294"/>
      <c r="AA287" s="555"/>
      <c r="AB287" s="292" t="str">
        <f t="shared" si="40"/>
        <v/>
      </c>
      <c r="AC287" s="292" t="str">
        <f t="shared" si="41"/>
        <v/>
      </c>
      <c r="AD287" s="663"/>
      <c r="AE287"/>
      <c r="AF287"/>
      <c r="AG287"/>
    </row>
    <row r="288" spans="1:33" s="165" customFormat="1" ht="30" customHeight="1">
      <c r="A288" s="407"/>
      <c r="E288" s="1891"/>
      <c r="F288" s="1912"/>
      <c r="G288" s="557"/>
      <c r="J288" s="177"/>
      <c r="K288" s="85"/>
      <c r="L288" s="85"/>
      <c r="M288" s="1118"/>
      <c r="N288" s="83"/>
      <c r="O288" s="177"/>
      <c r="P288" s="1052"/>
      <c r="Q288" s="177"/>
      <c r="R288" s="1070"/>
      <c r="S288" s="1070"/>
      <c r="T288" s="177"/>
      <c r="U288" s="177"/>
      <c r="V288" s="291"/>
      <c r="W288" s="290"/>
      <c r="X288" s="288" t="str">
        <f t="shared" si="39"/>
        <v/>
      </c>
      <c r="Y288" s="294"/>
      <c r="Z288" s="294"/>
      <c r="AA288" s="555"/>
      <c r="AB288" s="292" t="str">
        <f t="shared" si="40"/>
        <v/>
      </c>
      <c r="AC288" s="292" t="str">
        <f t="shared" si="41"/>
        <v/>
      </c>
      <c r="AD288" s="663"/>
      <c r="AE288"/>
      <c r="AF288"/>
      <c r="AG288"/>
    </row>
    <row r="289" spans="1:33" s="165" customFormat="1" ht="30" customHeight="1">
      <c r="A289" s="407"/>
      <c r="E289" s="1891"/>
      <c r="F289" s="1912"/>
      <c r="G289" s="557"/>
      <c r="J289" s="177"/>
      <c r="K289" s="85"/>
      <c r="L289" s="85"/>
      <c r="M289" s="1118"/>
      <c r="N289" s="83"/>
      <c r="O289" s="177"/>
      <c r="P289" s="1052"/>
      <c r="Q289" s="177"/>
      <c r="R289" s="1070"/>
      <c r="S289" s="1070"/>
      <c r="T289" s="177"/>
      <c r="U289" s="177"/>
      <c r="V289" s="291"/>
      <c r="W289" s="290"/>
      <c r="X289" s="288" t="str">
        <f t="shared" si="39"/>
        <v/>
      </c>
      <c r="Y289" s="294"/>
      <c r="Z289" s="294"/>
      <c r="AA289" s="555"/>
      <c r="AB289" s="292" t="str">
        <f t="shared" si="40"/>
        <v/>
      </c>
      <c r="AC289" s="292" t="str">
        <f t="shared" si="41"/>
        <v/>
      </c>
      <c r="AD289" s="663"/>
      <c r="AE289"/>
      <c r="AF289"/>
      <c r="AG289"/>
    </row>
    <row r="290" spans="1:33" s="165" customFormat="1" ht="30" customHeight="1">
      <c r="A290" s="407"/>
      <c r="E290" s="1891"/>
      <c r="F290" s="1912"/>
      <c r="G290" s="557"/>
      <c r="J290" s="177"/>
      <c r="K290" s="85"/>
      <c r="L290" s="85"/>
      <c r="M290" s="1118"/>
      <c r="N290" s="83"/>
      <c r="O290" s="177"/>
      <c r="P290" s="1052"/>
      <c r="Q290" s="177"/>
      <c r="R290" s="1070"/>
      <c r="S290" s="1070"/>
      <c r="T290" s="177"/>
      <c r="U290" s="177"/>
      <c r="V290" s="291"/>
      <c r="W290" s="290"/>
      <c r="X290" s="288" t="str">
        <f t="shared" si="39"/>
        <v/>
      </c>
      <c r="Y290" s="294"/>
      <c r="Z290" s="294"/>
      <c r="AA290" s="555"/>
      <c r="AB290" s="292" t="str">
        <f t="shared" si="40"/>
        <v/>
      </c>
      <c r="AC290" s="292" t="str">
        <f t="shared" si="41"/>
        <v/>
      </c>
      <c r="AD290" s="663"/>
      <c r="AE290"/>
      <c r="AF290"/>
      <c r="AG290"/>
    </row>
    <row r="291" spans="1:33" s="165" customFormat="1" ht="30" customHeight="1">
      <c r="A291" s="407"/>
      <c r="E291" s="1891"/>
      <c r="F291" s="1912"/>
      <c r="G291" s="557"/>
      <c r="J291" s="177"/>
      <c r="K291" s="85"/>
      <c r="L291" s="85"/>
      <c r="M291" s="1118"/>
      <c r="N291" s="83"/>
      <c r="O291" s="177"/>
      <c r="P291" s="1052"/>
      <c r="Q291" s="177"/>
      <c r="R291" s="1070"/>
      <c r="S291" s="1070"/>
      <c r="T291" s="177"/>
      <c r="U291" s="177"/>
      <c r="V291" s="291"/>
      <c r="W291" s="290"/>
      <c r="X291" s="288" t="str">
        <f t="shared" si="39"/>
        <v/>
      </c>
      <c r="Y291" s="294"/>
      <c r="Z291" s="294"/>
      <c r="AA291" s="555"/>
      <c r="AB291" s="292" t="str">
        <f t="shared" si="40"/>
        <v/>
      </c>
      <c r="AC291" s="292" t="str">
        <f t="shared" si="41"/>
        <v/>
      </c>
      <c r="AD291" s="663"/>
      <c r="AE291"/>
      <c r="AF291"/>
      <c r="AG291"/>
    </row>
    <row r="292" spans="1:33" s="165" customFormat="1" ht="30" customHeight="1">
      <c r="A292" s="407"/>
      <c r="E292" s="1891"/>
      <c r="F292" s="1912"/>
      <c r="G292" s="557"/>
      <c r="J292" s="177"/>
      <c r="K292" s="85"/>
      <c r="L292" s="85"/>
      <c r="M292" s="1118"/>
      <c r="N292" s="83"/>
      <c r="O292" s="177"/>
      <c r="P292" s="1052"/>
      <c r="Q292" s="177"/>
      <c r="R292" s="1070"/>
      <c r="S292" s="1070"/>
      <c r="T292" s="177"/>
      <c r="U292" s="177"/>
      <c r="V292" s="291"/>
      <c r="W292" s="290"/>
      <c r="X292" s="288" t="str">
        <f t="shared" si="39"/>
        <v/>
      </c>
      <c r="Y292" s="294"/>
      <c r="Z292" s="294"/>
      <c r="AA292" s="555"/>
      <c r="AB292" s="292" t="str">
        <f t="shared" si="40"/>
        <v/>
      </c>
      <c r="AC292" s="292" t="str">
        <f t="shared" si="41"/>
        <v/>
      </c>
      <c r="AD292" s="663"/>
      <c r="AE292"/>
      <c r="AF292"/>
      <c r="AG292"/>
    </row>
    <row r="293" spans="1:33" s="165" customFormat="1" ht="30" customHeight="1">
      <c r="A293" s="407"/>
      <c r="E293" s="1891"/>
      <c r="F293" s="1912"/>
      <c r="G293" s="557"/>
      <c r="J293" s="177"/>
      <c r="K293" s="85"/>
      <c r="L293" s="85"/>
      <c r="M293" s="1118"/>
      <c r="N293" s="83"/>
      <c r="O293" s="177"/>
      <c r="P293" s="1052"/>
      <c r="Q293" s="177"/>
      <c r="R293" s="1070"/>
      <c r="S293" s="1070"/>
      <c r="T293" s="177"/>
      <c r="U293" s="177"/>
      <c r="V293" s="291"/>
      <c r="W293" s="290"/>
      <c r="X293" s="288" t="str">
        <f t="shared" si="39"/>
        <v/>
      </c>
      <c r="Y293" s="294"/>
      <c r="Z293" s="294"/>
      <c r="AA293" s="555"/>
      <c r="AB293" s="292" t="str">
        <f t="shared" si="40"/>
        <v/>
      </c>
      <c r="AC293" s="292" t="str">
        <f t="shared" si="41"/>
        <v/>
      </c>
      <c r="AD293" s="663"/>
      <c r="AE293"/>
      <c r="AF293"/>
      <c r="AG293"/>
    </row>
    <row r="294" spans="1:33" s="165" customFormat="1" ht="30" customHeight="1">
      <c r="A294" s="407"/>
      <c r="E294" s="1891"/>
      <c r="F294" s="1912"/>
      <c r="G294" s="557"/>
      <c r="J294" s="177"/>
      <c r="K294" s="85"/>
      <c r="L294" s="85"/>
      <c r="M294" s="1118"/>
      <c r="N294" s="83"/>
      <c r="O294" s="177"/>
      <c r="P294" s="1052"/>
      <c r="Q294" s="177"/>
      <c r="R294" s="1070"/>
      <c r="S294" s="1070"/>
      <c r="T294" s="177"/>
      <c r="U294" s="177"/>
      <c r="V294" s="291"/>
      <c r="W294" s="290"/>
      <c r="X294" s="288" t="str">
        <f t="shared" si="39"/>
        <v/>
      </c>
      <c r="Y294" s="294"/>
      <c r="Z294" s="294"/>
      <c r="AA294" s="555"/>
      <c r="AB294" s="292" t="str">
        <f t="shared" si="40"/>
        <v/>
      </c>
      <c r="AC294" s="292" t="str">
        <f t="shared" si="41"/>
        <v/>
      </c>
      <c r="AD294" s="663"/>
      <c r="AE294"/>
      <c r="AF294"/>
      <c r="AG294"/>
    </row>
    <row r="295" spans="1:33" s="165" customFormat="1" ht="30" customHeight="1">
      <c r="A295" s="407"/>
      <c r="E295" s="1891"/>
      <c r="F295" s="1912"/>
      <c r="G295" s="557"/>
      <c r="J295" s="177"/>
      <c r="K295" s="85"/>
      <c r="L295" s="85"/>
      <c r="M295" s="1118"/>
      <c r="N295" s="83"/>
      <c r="O295" s="177"/>
      <c r="P295" s="1052"/>
      <c r="Q295" s="177"/>
      <c r="R295" s="1070"/>
      <c r="S295" s="1070"/>
      <c r="T295" s="177"/>
      <c r="U295" s="177"/>
      <c r="V295" s="291"/>
      <c r="W295" s="290"/>
      <c r="X295" s="288" t="str">
        <f t="shared" si="39"/>
        <v/>
      </c>
      <c r="Y295" s="294"/>
      <c r="Z295" s="294"/>
      <c r="AA295" s="555"/>
      <c r="AB295" s="292" t="str">
        <f t="shared" si="40"/>
        <v/>
      </c>
      <c r="AC295" s="292" t="str">
        <f t="shared" si="41"/>
        <v/>
      </c>
      <c r="AD295" s="663"/>
      <c r="AE295"/>
      <c r="AF295"/>
      <c r="AG295"/>
    </row>
    <row r="296" spans="1:33" s="165" customFormat="1" ht="30" customHeight="1">
      <c r="A296" s="407"/>
      <c r="E296" s="1891"/>
      <c r="F296" s="1912"/>
      <c r="G296" s="557"/>
      <c r="J296" s="177"/>
      <c r="K296" s="85"/>
      <c r="L296" s="85"/>
      <c r="M296" s="1118"/>
      <c r="N296" s="83"/>
      <c r="O296" s="177"/>
      <c r="P296" s="1052"/>
      <c r="Q296" s="177"/>
      <c r="R296" s="1070"/>
      <c r="S296" s="1070"/>
      <c r="T296" s="177"/>
      <c r="U296" s="177"/>
      <c r="V296" s="291"/>
      <c r="W296" s="290"/>
      <c r="X296" s="288" t="str">
        <f t="shared" si="39"/>
        <v/>
      </c>
      <c r="Y296" s="294"/>
      <c r="Z296" s="294"/>
      <c r="AA296" s="555"/>
      <c r="AB296" s="292" t="str">
        <f t="shared" si="40"/>
        <v/>
      </c>
      <c r="AC296" s="292" t="str">
        <f t="shared" si="41"/>
        <v/>
      </c>
      <c r="AD296" s="663"/>
      <c r="AE296"/>
      <c r="AF296"/>
      <c r="AG296"/>
    </row>
    <row r="297" spans="1:33" s="165" customFormat="1" ht="30" customHeight="1">
      <c r="A297" s="407"/>
      <c r="E297" s="1891"/>
      <c r="F297" s="1912"/>
      <c r="G297" s="557"/>
      <c r="J297" s="177"/>
      <c r="K297" s="85"/>
      <c r="L297" s="85"/>
      <c r="M297" s="1118"/>
      <c r="N297" s="83"/>
      <c r="O297" s="177"/>
      <c r="P297" s="1052"/>
      <c r="Q297" s="177"/>
      <c r="R297" s="1070"/>
      <c r="S297" s="1070"/>
      <c r="T297" s="177"/>
      <c r="U297" s="177"/>
      <c r="V297" s="291"/>
      <c r="W297" s="290"/>
      <c r="X297" s="288" t="str">
        <f t="shared" si="39"/>
        <v/>
      </c>
      <c r="Y297" s="294"/>
      <c r="Z297" s="294"/>
      <c r="AA297" s="555"/>
      <c r="AB297" s="292" t="str">
        <f t="shared" si="40"/>
        <v/>
      </c>
      <c r="AC297" s="292" t="str">
        <f t="shared" si="41"/>
        <v/>
      </c>
      <c r="AD297" s="663"/>
      <c r="AE297"/>
      <c r="AF297"/>
      <c r="AG297"/>
    </row>
    <row r="298" spans="1:33" s="165" customFormat="1" ht="30" customHeight="1">
      <c r="A298" s="407"/>
      <c r="E298" s="1891"/>
      <c r="F298" s="1912"/>
      <c r="G298" s="557"/>
      <c r="J298" s="177"/>
      <c r="K298" s="85"/>
      <c r="L298" s="85"/>
      <c r="M298" s="1118"/>
      <c r="N298" s="83"/>
      <c r="O298" s="177"/>
      <c r="P298" s="1052"/>
      <c r="Q298" s="177"/>
      <c r="R298" s="1070"/>
      <c r="S298" s="1070"/>
      <c r="T298" s="177"/>
      <c r="U298" s="177"/>
      <c r="V298" s="291"/>
      <c r="W298" s="290"/>
      <c r="X298" s="288" t="str">
        <f t="shared" si="39"/>
        <v/>
      </c>
      <c r="Y298" s="294"/>
      <c r="Z298" s="294"/>
      <c r="AA298" s="555"/>
      <c r="AB298" s="292" t="str">
        <f t="shared" si="40"/>
        <v/>
      </c>
      <c r="AC298" s="292" t="str">
        <f t="shared" si="41"/>
        <v/>
      </c>
      <c r="AD298" s="663"/>
      <c r="AE298"/>
      <c r="AF298"/>
      <c r="AG298"/>
    </row>
    <row r="299" spans="1:33" s="165" customFormat="1" ht="30" customHeight="1">
      <c r="A299" s="407"/>
      <c r="E299" s="1891"/>
      <c r="F299" s="1912"/>
      <c r="G299" s="557"/>
      <c r="J299" s="177"/>
      <c r="K299" s="85"/>
      <c r="L299" s="85"/>
      <c r="M299" s="1118"/>
      <c r="N299" s="83"/>
      <c r="O299" s="177"/>
      <c r="P299" s="1052"/>
      <c r="Q299" s="177"/>
      <c r="R299" s="1070"/>
      <c r="S299" s="1070"/>
      <c r="T299" s="177"/>
      <c r="U299" s="177"/>
      <c r="V299" s="291"/>
      <c r="W299" s="290"/>
      <c r="X299" s="288" t="str">
        <f t="shared" si="39"/>
        <v/>
      </c>
      <c r="Y299" s="294"/>
      <c r="Z299" s="294"/>
      <c r="AA299" s="555"/>
      <c r="AB299" s="292" t="str">
        <f t="shared" si="40"/>
        <v/>
      </c>
      <c r="AC299" s="292" t="str">
        <f t="shared" si="41"/>
        <v/>
      </c>
      <c r="AD299" s="663"/>
      <c r="AE299"/>
      <c r="AF299"/>
      <c r="AG299"/>
    </row>
    <row r="300" spans="1:33" s="165" customFormat="1" ht="30" customHeight="1">
      <c r="A300" s="407"/>
      <c r="E300" s="1891"/>
      <c r="F300" s="1912"/>
      <c r="G300" s="557"/>
      <c r="J300" s="177"/>
      <c r="K300" s="85"/>
      <c r="L300" s="85"/>
      <c r="M300" s="1118"/>
      <c r="N300" s="83"/>
      <c r="O300" s="177"/>
      <c r="P300" s="1052"/>
      <c r="Q300" s="177"/>
      <c r="R300" s="1070"/>
      <c r="S300" s="1070"/>
      <c r="T300" s="177"/>
      <c r="U300" s="177"/>
      <c r="V300" s="291"/>
      <c r="W300" s="290"/>
      <c r="X300" s="288" t="str">
        <f t="shared" si="39"/>
        <v/>
      </c>
      <c r="Y300" s="294"/>
      <c r="Z300" s="294"/>
      <c r="AA300" s="555"/>
      <c r="AB300" s="292" t="str">
        <f t="shared" si="40"/>
        <v/>
      </c>
      <c r="AC300" s="292" t="str">
        <f t="shared" si="41"/>
        <v/>
      </c>
      <c r="AD300" s="663"/>
      <c r="AE300"/>
      <c r="AF300"/>
      <c r="AG300"/>
    </row>
    <row r="301" spans="1:33" s="165" customFormat="1" ht="30" customHeight="1">
      <c r="A301" s="407"/>
      <c r="E301" s="1891"/>
      <c r="F301" s="1912"/>
      <c r="G301" s="557"/>
      <c r="J301" s="177"/>
      <c r="K301" s="85"/>
      <c r="L301" s="85"/>
      <c r="M301" s="1118"/>
      <c r="N301" s="83"/>
      <c r="O301" s="177"/>
      <c r="P301" s="1052"/>
      <c r="Q301" s="177"/>
      <c r="R301" s="1070"/>
      <c r="S301" s="1070"/>
      <c r="T301" s="177"/>
      <c r="U301" s="177"/>
      <c r="V301" s="291"/>
      <c r="W301" s="290"/>
      <c r="X301" s="288" t="str">
        <f t="shared" si="39"/>
        <v/>
      </c>
      <c r="Y301" s="294"/>
      <c r="Z301" s="294"/>
      <c r="AA301" s="555"/>
      <c r="AB301" s="292" t="str">
        <f t="shared" si="40"/>
        <v/>
      </c>
      <c r="AC301" s="292" t="str">
        <f t="shared" si="41"/>
        <v/>
      </c>
      <c r="AD301" s="663"/>
      <c r="AE301"/>
      <c r="AF301"/>
      <c r="AG301"/>
    </row>
    <row r="302" spans="1:33" s="165" customFormat="1" ht="30" customHeight="1">
      <c r="A302" s="407"/>
      <c r="E302" s="1891"/>
      <c r="F302" s="1912"/>
      <c r="G302" s="557"/>
      <c r="J302" s="177"/>
      <c r="K302" s="85"/>
      <c r="L302" s="85"/>
      <c r="M302" s="1118"/>
      <c r="N302" s="83"/>
      <c r="O302" s="177"/>
      <c r="P302" s="1052"/>
      <c r="Q302" s="177"/>
      <c r="R302" s="1070"/>
      <c r="S302" s="1070"/>
      <c r="T302" s="177"/>
      <c r="U302" s="177"/>
      <c r="V302" s="291"/>
      <c r="W302" s="290"/>
      <c r="X302" s="288" t="str">
        <f t="shared" si="39"/>
        <v/>
      </c>
      <c r="Y302" s="294"/>
      <c r="Z302" s="294"/>
      <c r="AA302" s="555"/>
      <c r="AB302" s="292" t="str">
        <f t="shared" si="40"/>
        <v/>
      </c>
      <c r="AC302" s="292" t="str">
        <f t="shared" si="41"/>
        <v/>
      </c>
      <c r="AD302" s="663"/>
      <c r="AE302"/>
      <c r="AF302"/>
      <c r="AG302"/>
    </row>
    <row r="303" spans="1:33" s="165" customFormat="1" ht="30" customHeight="1">
      <c r="A303" s="407"/>
      <c r="E303" s="1891"/>
      <c r="F303" s="1912"/>
      <c r="G303" s="557"/>
      <c r="J303" s="177"/>
      <c r="K303" s="85"/>
      <c r="L303" s="85"/>
      <c r="M303" s="1118"/>
      <c r="N303" s="83"/>
      <c r="O303" s="177"/>
      <c r="P303" s="1052"/>
      <c r="Q303" s="177"/>
      <c r="R303" s="1070"/>
      <c r="S303" s="1070"/>
      <c r="T303" s="177"/>
      <c r="U303" s="177"/>
      <c r="V303" s="291"/>
      <c r="W303" s="290"/>
      <c r="X303" s="288" t="str">
        <f t="shared" si="39"/>
        <v/>
      </c>
      <c r="Y303" s="294"/>
      <c r="Z303" s="294"/>
      <c r="AA303" s="555"/>
      <c r="AB303" s="292" t="str">
        <f t="shared" si="40"/>
        <v/>
      </c>
      <c r="AC303" s="292" t="str">
        <f t="shared" si="41"/>
        <v/>
      </c>
      <c r="AD303" s="663"/>
      <c r="AE303"/>
      <c r="AF303"/>
      <c r="AG303"/>
    </row>
    <row r="304" spans="1:33" s="165" customFormat="1" ht="30" customHeight="1">
      <c r="A304" s="407"/>
      <c r="E304" s="1891"/>
      <c r="F304" s="1912"/>
      <c r="G304" s="557"/>
      <c r="J304" s="177"/>
      <c r="K304" s="85"/>
      <c r="L304" s="85"/>
      <c r="M304" s="1118"/>
      <c r="N304" s="83"/>
      <c r="O304" s="177"/>
      <c r="P304" s="1052"/>
      <c r="Q304" s="177"/>
      <c r="R304" s="1070"/>
      <c r="S304" s="1070"/>
      <c r="T304" s="177"/>
      <c r="U304" s="177"/>
      <c r="V304" s="291"/>
      <c r="W304" s="290"/>
      <c r="X304" s="288" t="str">
        <f t="shared" si="39"/>
        <v/>
      </c>
      <c r="Y304" s="294"/>
      <c r="Z304" s="294"/>
      <c r="AA304" s="555"/>
      <c r="AB304" s="292" t="str">
        <f t="shared" si="40"/>
        <v/>
      </c>
      <c r="AC304" s="292" t="str">
        <f t="shared" si="41"/>
        <v/>
      </c>
      <c r="AD304" s="663"/>
      <c r="AE304"/>
      <c r="AF304"/>
      <c r="AG304"/>
    </row>
    <row r="305" spans="1:33" s="165" customFormat="1" ht="30" customHeight="1">
      <c r="A305" s="407"/>
      <c r="E305" s="1891"/>
      <c r="F305" s="1912"/>
      <c r="G305" s="557"/>
      <c r="J305" s="177"/>
      <c r="K305" s="85"/>
      <c r="L305" s="85"/>
      <c r="M305" s="1118"/>
      <c r="N305" s="83"/>
      <c r="O305" s="177"/>
      <c r="P305" s="1052"/>
      <c r="Q305" s="177"/>
      <c r="R305" s="1070"/>
      <c r="S305" s="1070"/>
      <c r="T305" s="177"/>
      <c r="U305" s="177"/>
      <c r="V305" s="291"/>
      <c r="W305" s="290"/>
      <c r="X305" s="288" t="str">
        <f t="shared" si="39"/>
        <v/>
      </c>
      <c r="Y305" s="294"/>
      <c r="Z305" s="294"/>
      <c r="AA305" s="555"/>
      <c r="AB305" s="292" t="str">
        <f t="shared" si="40"/>
        <v/>
      </c>
      <c r="AC305" s="292" t="str">
        <f t="shared" si="41"/>
        <v/>
      </c>
      <c r="AD305" s="663"/>
      <c r="AE305"/>
      <c r="AF305"/>
      <c r="AG305"/>
    </row>
    <row r="306" spans="1:33" s="165" customFormat="1" ht="30" customHeight="1">
      <c r="A306" s="407"/>
      <c r="E306" s="1891"/>
      <c r="F306" s="1912"/>
      <c r="G306" s="557"/>
      <c r="J306" s="177"/>
      <c r="K306" s="85"/>
      <c r="L306" s="85"/>
      <c r="M306" s="1118"/>
      <c r="N306" s="83"/>
      <c r="O306" s="177"/>
      <c r="P306" s="1052"/>
      <c r="Q306" s="177"/>
      <c r="R306" s="1070"/>
      <c r="S306" s="1070"/>
      <c r="T306" s="177"/>
      <c r="U306" s="177"/>
      <c r="V306" s="291"/>
      <c r="W306" s="290"/>
      <c r="X306" s="288" t="str">
        <f t="shared" si="39"/>
        <v/>
      </c>
      <c r="Y306" s="294"/>
      <c r="Z306" s="294"/>
      <c r="AA306" s="555"/>
      <c r="AB306" s="292" t="str">
        <f t="shared" si="40"/>
        <v/>
      </c>
      <c r="AC306" s="292" t="str">
        <f t="shared" si="41"/>
        <v/>
      </c>
      <c r="AD306" s="663"/>
      <c r="AE306"/>
      <c r="AF306"/>
      <c r="AG306"/>
    </row>
    <row r="307" spans="1:33" s="165" customFormat="1" ht="30" customHeight="1">
      <c r="A307" s="407"/>
      <c r="E307" s="1891"/>
      <c r="F307" s="1912"/>
      <c r="G307" s="557"/>
      <c r="J307" s="177"/>
      <c r="K307" s="85"/>
      <c r="L307" s="85"/>
      <c r="M307" s="1118"/>
      <c r="N307" s="83"/>
      <c r="O307" s="177"/>
      <c r="P307" s="1052"/>
      <c r="Q307" s="177"/>
      <c r="R307" s="1070"/>
      <c r="S307" s="1070"/>
      <c r="T307" s="177"/>
      <c r="U307" s="177"/>
      <c r="V307" s="291"/>
      <c r="W307" s="290"/>
      <c r="X307" s="288" t="str">
        <f t="shared" si="39"/>
        <v/>
      </c>
      <c r="Y307" s="294"/>
      <c r="Z307" s="294"/>
      <c r="AA307" s="555"/>
      <c r="AB307" s="292" t="str">
        <f t="shared" si="40"/>
        <v/>
      </c>
      <c r="AC307" s="292" t="str">
        <f t="shared" si="41"/>
        <v/>
      </c>
      <c r="AD307" s="663"/>
      <c r="AE307"/>
      <c r="AF307"/>
      <c r="AG307"/>
    </row>
    <row r="308" spans="1:33" s="165" customFormat="1" ht="30" customHeight="1">
      <c r="A308" s="407"/>
      <c r="E308" s="1891"/>
      <c r="F308" s="1912"/>
      <c r="G308" s="557"/>
      <c r="J308" s="177"/>
      <c r="K308" s="85"/>
      <c r="L308" s="85"/>
      <c r="M308" s="1118"/>
      <c r="N308" s="83"/>
      <c r="O308" s="177"/>
      <c r="P308" s="1052"/>
      <c r="Q308" s="177"/>
      <c r="R308" s="1070"/>
      <c r="S308" s="1070"/>
      <c r="T308" s="177"/>
      <c r="U308" s="177"/>
      <c r="V308" s="291"/>
      <c r="W308" s="290"/>
      <c r="X308" s="288" t="str">
        <f t="shared" si="39"/>
        <v/>
      </c>
      <c r="Y308" s="294"/>
      <c r="Z308" s="294"/>
      <c r="AA308" s="555"/>
      <c r="AB308" s="292" t="str">
        <f t="shared" si="40"/>
        <v/>
      </c>
      <c r="AC308" s="292" t="str">
        <f t="shared" si="41"/>
        <v/>
      </c>
      <c r="AD308" s="663"/>
      <c r="AE308"/>
      <c r="AF308"/>
      <c r="AG308"/>
    </row>
    <row r="309" spans="1:33" s="165" customFormat="1" ht="30" customHeight="1">
      <c r="A309" s="407"/>
      <c r="E309" s="1891"/>
      <c r="F309" s="1912"/>
      <c r="G309" s="557"/>
      <c r="J309" s="177"/>
      <c r="K309" s="85"/>
      <c r="L309" s="85"/>
      <c r="M309" s="1118"/>
      <c r="N309" s="83"/>
      <c r="O309" s="177"/>
      <c r="P309" s="1052"/>
      <c r="Q309" s="177"/>
      <c r="R309" s="1070"/>
      <c r="S309" s="1070"/>
      <c r="T309" s="177"/>
      <c r="U309" s="177"/>
      <c r="V309" s="291"/>
      <c r="W309" s="290"/>
      <c r="X309" s="288" t="str">
        <f t="shared" si="39"/>
        <v/>
      </c>
      <c r="Y309" s="294"/>
      <c r="Z309" s="294"/>
      <c r="AA309" s="555"/>
      <c r="AB309" s="292" t="str">
        <f t="shared" si="40"/>
        <v/>
      </c>
      <c r="AC309" s="292" t="str">
        <f t="shared" si="41"/>
        <v/>
      </c>
      <c r="AD309" s="663"/>
      <c r="AE309"/>
      <c r="AF309"/>
      <c r="AG309"/>
    </row>
    <row r="310" spans="1:33" s="165" customFormat="1" ht="30" customHeight="1">
      <c r="A310" s="407"/>
      <c r="E310" s="1891"/>
      <c r="F310" s="1912"/>
      <c r="G310" s="557"/>
      <c r="J310" s="177"/>
      <c r="K310" s="85"/>
      <c r="L310" s="85"/>
      <c r="M310" s="1118"/>
      <c r="N310" s="83"/>
      <c r="O310" s="177"/>
      <c r="P310" s="1052"/>
      <c r="Q310" s="177"/>
      <c r="R310" s="1070"/>
      <c r="S310" s="1070"/>
      <c r="T310" s="177"/>
      <c r="U310" s="177"/>
      <c r="V310" s="291"/>
      <c r="W310" s="290"/>
      <c r="X310" s="288" t="str">
        <f t="shared" si="39"/>
        <v/>
      </c>
      <c r="Y310" s="294"/>
      <c r="Z310" s="294"/>
      <c r="AA310" s="555"/>
      <c r="AB310" s="292" t="str">
        <f t="shared" si="40"/>
        <v/>
      </c>
      <c r="AC310" s="292" t="str">
        <f t="shared" si="41"/>
        <v/>
      </c>
      <c r="AD310" s="663"/>
      <c r="AE310"/>
      <c r="AF310"/>
      <c r="AG310"/>
    </row>
    <row r="311" spans="1:33" s="165" customFormat="1" ht="30" customHeight="1">
      <c r="A311" s="407"/>
      <c r="E311" s="1891"/>
      <c r="F311" s="1912"/>
      <c r="G311" s="557"/>
      <c r="J311" s="177"/>
      <c r="K311" s="85"/>
      <c r="L311" s="85"/>
      <c r="M311" s="1118"/>
      <c r="N311" s="83"/>
      <c r="O311" s="177"/>
      <c r="P311" s="1052"/>
      <c r="Q311" s="177"/>
      <c r="R311" s="1070"/>
      <c r="S311" s="1070"/>
      <c r="T311" s="177"/>
      <c r="U311" s="177"/>
      <c r="V311" s="291"/>
      <c r="W311" s="290"/>
      <c r="X311" s="288" t="str">
        <f t="shared" si="39"/>
        <v/>
      </c>
      <c r="Y311" s="294"/>
      <c r="Z311" s="294"/>
      <c r="AA311" s="555"/>
      <c r="AB311" s="292" t="str">
        <f t="shared" si="40"/>
        <v/>
      </c>
      <c r="AC311" s="292" t="str">
        <f t="shared" si="41"/>
        <v/>
      </c>
      <c r="AD311" s="663"/>
      <c r="AE311"/>
      <c r="AF311"/>
      <c r="AG311"/>
    </row>
    <row r="312" spans="1:33" s="165" customFormat="1" ht="30" customHeight="1">
      <c r="A312" s="407"/>
      <c r="E312" s="1891"/>
      <c r="F312" s="1912"/>
      <c r="G312" s="557"/>
      <c r="J312" s="177"/>
      <c r="K312" s="85"/>
      <c r="L312" s="85"/>
      <c r="M312" s="1118"/>
      <c r="N312" s="83"/>
      <c r="O312" s="177"/>
      <c r="P312" s="1052"/>
      <c r="Q312" s="177"/>
      <c r="R312" s="1070"/>
      <c r="S312" s="1070"/>
      <c r="T312" s="177"/>
      <c r="U312" s="177"/>
      <c r="V312" s="291"/>
      <c r="W312" s="290"/>
      <c r="X312" s="288" t="str">
        <f t="shared" si="39"/>
        <v/>
      </c>
      <c r="Y312" s="294"/>
      <c r="Z312" s="294"/>
      <c r="AA312" s="555"/>
      <c r="AB312" s="292" t="str">
        <f t="shared" si="40"/>
        <v/>
      </c>
      <c r="AC312" s="292" t="str">
        <f t="shared" si="41"/>
        <v/>
      </c>
      <c r="AD312" s="663"/>
      <c r="AE312"/>
      <c r="AF312"/>
      <c r="AG312"/>
    </row>
    <row r="313" spans="1:33" s="165" customFormat="1" ht="30" customHeight="1">
      <c r="A313" s="407"/>
      <c r="E313" s="1891"/>
      <c r="F313" s="1912"/>
      <c r="G313" s="557"/>
      <c r="J313" s="177"/>
      <c r="K313" s="85"/>
      <c r="L313" s="85"/>
      <c r="M313" s="1118"/>
      <c r="N313" s="83"/>
      <c r="O313" s="177"/>
      <c r="P313" s="1052"/>
      <c r="Q313" s="177"/>
      <c r="R313" s="1070"/>
      <c r="S313" s="1070"/>
      <c r="T313" s="177"/>
      <c r="U313" s="177"/>
      <c r="V313" s="291"/>
      <c r="W313" s="290"/>
      <c r="X313" s="288" t="str">
        <f t="shared" si="39"/>
        <v/>
      </c>
      <c r="Y313" s="294"/>
      <c r="Z313" s="294"/>
      <c r="AA313" s="555"/>
      <c r="AB313" s="292" t="str">
        <f t="shared" si="40"/>
        <v/>
      </c>
      <c r="AC313" s="292" t="str">
        <f t="shared" si="41"/>
        <v/>
      </c>
      <c r="AD313" s="663"/>
      <c r="AE313"/>
      <c r="AF313"/>
      <c r="AG313"/>
    </row>
    <row r="314" spans="1:33" s="165" customFormat="1" ht="30" customHeight="1">
      <c r="A314" s="407"/>
      <c r="E314" s="1891"/>
      <c r="F314" s="1912"/>
      <c r="G314" s="557"/>
      <c r="J314" s="177"/>
      <c r="K314" s="85"/>
      <c r="L314" s="85"/>
      <c r="M314" s="1118"/>
      <c r="N314" s="83"/>
      <c r="O314" s="177"/>
      <c r="P314" s="1052"/>
      <c r="Q314" s="177"/>
      <c r="R314" s="1070"/>
      <c r="S314" s="1070"/>
      <c r="T314" s="177"/>
      <c r="U314" s="177"/>
      <c r="V314" s="291"/>
      <c r="W314" s="290"/>
      <c r="X314" s="288" t="str">
        <f t="shared" si="39"/>
        <v/>
      </c>
      <c r="Y314" s="294"/>
      <c r="Z314" s="294"/>
      <c r="AA314" s="555"/>
      <c r="AB314" s="292" t="str">
        <f t="shared" si="40"/>
        <v/>
      </c>
      <c r="AC314" s="292" t="str">
        <f t="shared" si="41"/>
        <v/>
      </c>
      <c r="AD314" s="663"/>
      <c r="AE314"/>
      <c r="AF314"/>
      <c r="AG314"/>
    </row>
    <row r="315" spans="1:33" s="165" customFormat="1" ht="30" customHeight="1">
      <c r="A315" s="407"/>
      <c r="E315" s="1891"/>
      <c r="F315" s="1912"/>
      <c r="G315" s="557"/>
      <c r="J315" s="177"/>
      <c r="K315" s="85"/>
      <c r="L315" s="85"/>
      <c r="M315" s="1118"/>
      <c r="N315" s="83"/>
      <c r="O315" s="177"/>
      <c r="P315" s="1052"/>
      <c r="Q315" s="177"/>
      <c r="R315" s="1070"/>
      <c r="S315" s="1070"/>
      <c r="T315" s="177"/>
      <c r="U315" s="177"/>
      <c r="V315" s="291"/>
      <c r="W315" s="290"/>
      <c r="X315" s="288" t="str">
        <f t="shared" si="39"/>
        <v/>
      </c>
      <c r="Y315" s="294"/>
      <c r="Z315" s="294"/>
      <c r="AA315" s="555"/>
      <c r="AB315" s="292" t="str">
        <f t="shared" si="40"/>
        <v/>
      </c>
      <c r="AC315" s="292" t="str">
        <f t="shared" si="41"/>
        <v/>
      </c>
      <c r="AD315" s="663"/>
      <c r="AE315"/>
      <c r="AF315"/>
      <c r="AG315"/>
    </row>
    <row r="316" spans="1:33" s="165" customFormat="1" ht="30" customHeight="1">
      <c r="A316" s="407"/>
      <c r="E316" s="1891"/>
      <c r="F316" s="1912"/>
      <c r="G316" s="557"/>
      <c r="J316" s="177"/>
      <c r="K316" s="85"/>
      <c r="L316" s="85"/>
      <c r="M316" s="1118"/>
      <c r="N316" s="83"/>
      <c r="O316" s="177"/>
      <c r="P316" s="1052"/>
      <c r="Q316" s="177"/>
      <c r="R316" s="1070"/>
      <c r="S316" s="1070"/>
      <c r="T316" s="177"/>
      <c r="U316" s="177"/>
      <c r="V316" s="291"/>
      <c r="W316" s="290"/>
      <c r="X316" s="288" t="str">
        <f t="shared" si="39"/>
        <v/>
      </c>
      <c r="Y316" s="294"/>
      <c r="Z316" s="294"/>
      <c r="AA316" s="555"/>
      <c r="AB316" s="292" t="str">
        <f t="shared" si="40"/>
        <v/>
      </c>
      <c r="AC316" s="292" t="str">
        <f t="shared" si="41"/>
        <v/>
      </c>
      <c r="AD316" s="663"/>
      <c r="AE316"/>
      <c r="AF316"/>
      <c r="AG316"/>
    </row>
    <row r="317" spans="1:33" s="165" customFormat="1" ht="30" customHeight="1">
      <c r="A317" s="407"/>
      <c r="E317" s="1891"/>
      <c r="F317" s="1912"/>
      <c r="G317" s="557"/>
      <c r="J317" s="177"/>
      <c r="K317" s="85"/>
      <c r="L317" s="85"/>
      <c r="M317" s="1118"/>
      <c r="N317" s="83"/>
      <c r="O317" s="177"/>
      <c r="P317" s="1052"/>
      <c r="Q317" s="177"/>
      <c r="R317" s="1070"/>
      <c r="S317" s="1070"/>
      <c r="T317" s="177"/>
      <c r="U317" s="177"/>
      <c r="V317" s="291"/>
      <c r="W317" s="290"/>
      <c r="X317" s="288" t="str">
        <f t="shared" si="39"/>
        <v/>
      </c>
      <c r="Y317" s="294"/>
      <c r="Z317" s="294"/>
      <c r="AA317" s="555"/>
      <c r="AB317" s="292" t="str">
        <f t="shared" si="40"/>
        <v/>
      </c>
      <c r="AC317" s="292" t="str">
        <f t="shared" si="41"/>
        <v/>
      </c>
      <c r="AD317" s="663"/>
      <c r="AE317"/>
      <c r="AF317"/>
      <c r="AG317"/>
    </row>
    <row r="318" spans="1:33" s="165" customFormat="1" ht="30" customHeight="1">
      <c r="A318" s="407"/>
      <c r="E318" s="1891"/>
      <c r="F318" s="1912"/>
      <c r="G318" s="557"/>
      <c r="J318" s="177"/>
      <c r="K318" s="85"/>
      <c r="L318" s="85"/>
      <c r="M318" s="1118"/>
      <c r="N318" s="83"/>
      <c r="O318" s="177"/>
      <c r="P318" s="1052"/>
      <c r="Q318" s="177"/>
      <c r="R318" s="1070"/>
      <c r="S318" s="1070"/>
      <c r="T318" s="177"/>
      <c r="U318" s="177"/>
      <c r="V318" s="291"/>
      <c r="W318" s="290"/>
      <c r="X318" s="288" t="str">
        <f t="shared" si="39"/>
        <v/>
      </c>
      <c r="Y318" s="294"/>
      <c r="Z318" s="294"/>
      <c r="AA318" s="555"/>
      <c r="AB318" s="292" t="str">
        <f t="shared" si="40"/>
        <v/>
      </c>
      <c r="AC318" s="292" t="str">
        <f t="shared" si="41"/>
        <v/>
      </c>
      <c r="AD318" s="663"/>
      <c r="AE318"/>
      <c r="AF318"/>
      <c r="AG318"/>
    </row>
    <row r="319" spans="1:33" s="165" customFormat="1" ht="30" customHeight="1">
      <c r="A319" s="407"/>
      <c r="E319" s="1891"/>
      <c r="F319" s="1912"/>
      <c r="G319" s="557"/>
      <c r="J319" s="177"/>
      <c r="K319" s="85"/>
      <c r="L319" s="85"/>
      <c r="M319" s="1118"/>
      <c r="N319" s="83"/>
      <c r="O319" s="177"/>
      <c r="P319" s="1052"/>
      <c r="Q319" s="177"/>
      <c r="R319" s="1070"/>
      <c r="S319" s="1070"/>
      <c r="T319" s="177"/>
      <c r="U319" s="177"/>
      <c r="V319" s="291"/>
      <c r="W319" s="290"/>
      <c r="X319" s="288" t="str">
        <f t="shared" si="39"/>
        <v/>
      </c>
      <c r="Y319" s="294"/>
      <c r="Z319" s="294"/>
      <c r="AA319" s="555"/>
      <c r="AB319" s="292" t="str">
        <f t="shared" si="40"/>
        <v/>
      </c>
      <c r="AC319" s="292" t="str">
        <f t="shared" si="41"/>
        <v/>
      </c>
      <c r="AD319" s="663"/>
      <c r="AE319"/>
      <c r="AF319"/>
      <c r="AG319"/>
    </row>
    <row r="320" spans="1:33" s="165" customFormat="1" ht="30" customHeight="1">
      <c r="A320" s="407"/>
      <c r="E320" s="1891"/>
      <c r="F320" s="1912"/>
      <c r="G320" s="557"/>
      <c r="J320" s="177"/>
      <c r="K320" s="85"/>
      <c r="L320" s="85"/>
      <c r="M320" s="1118"/>
      <c r="N320" s="83"/>
      <c r="O320" s="177"/>
      <c r="P320" s="1052"/>
      <c r="Q320" s="177"/>
      <c r="R320" s="1070"/>
      <c r="S320" s="1070"/>
      <c r="T320" s="177"/>
      <c r="U320" s="177"/>
      <c r="V320" s="291"/>
      <c r="W320" s="290"/>
      <c r="X320" s="288" t="str">
        <f t="shared" si="39"/>
        <v/>
      </c>
      <c r="Y320" s="294"/>
      <c r="Z320" s="294"/>
      <c r="AA320" s="555"/>
      <c r="AB320" s="292" t="str">
        <f t="shared" si="40"/>
        <v/>
      </c>
      <c r="AC320" s="292" t="str">
        <f t="shared" si="41"/>
        <v/>
      </c>
      <c r="AD320" s="663"/>
      <c r="AE320"/>
      <c r="AF320"/>
      <c r="AG320"/>
    </row>
    <row r="321" spans="1:33" s="165" customFormat="1" ht="30" customHeight="1">
      <c r="A321" s="407"/>
      <c r="E321" s="1891"/>
      <c r="F321" s="1912"/>
      <c r="G321" s="557"/>
      <c r="J321" s="177"/>
      <c r="K321" s="85"/>
      <c r="L321" s="85"/>
      <c r="M321" s="1118"/>
      <c r="N321" s="83"/>
      <c r="O321" s="177"/>
      <c r="P321" s="1052"/>
      <c r="Q321" s="177"/>
      <c r="R321" s="1070"/>
      <c r="S321" s="1070"/>
      <c r="T321" s="177"/>
      <c r="U321" s="177"/>
      <c r="V321" s="291"/>
      <c r="W321" s="290"/>
      <c r="X321" s="288" t="str">
        <f t="shared" si="39"/>
        <v/>
      </c>
      <c r="Y321" s="294"/>
      <c r="Z321" s="294"/>
      <c r="AA321" s="555"/>
      <c r="AB321" s="292" t="str">
        <f t="shared" si="40"/>
        <v/>
      </c>
      <c r="AC321" s="292" t="str">
        <f t="shared" si="41"/>
        <v/>
      </c>
      <c r="AD321" s="663"/>
      <c r="AE321"/>
      <c r="AF321"/>
      <c r="AG321"/>
    </row>
    <row r="322" spans="1:33" s="165" customFormat="1" ht="30" customHeight="1">
      <c r="A322" s="407"/>
      <c r="E322" s="1891"/>
      <c r="F322" s="1912"/>
      <c r="G322" s="557"/>
      <c r="J322" s="177"/>
      <c r="K322" s="85"/>
      <c r="L322" s="85"/>
      <c r="M322" s="1118"/>
      <c r="N322" s="83"/>
      <c r="O322" s="177"/>
      <c r="P322" s="1052"/>
      <c r="Q322" s="177"/>
      <c r="R322" s="1070"/>
      <c r="S322" s="1070"/>
      <c r="T322" s="177"/>
      <c r="U322" s="177"/>
      <c r="V322" s="291"/>
      <c r="W322" s="290"/>
      <c r="X322" s="288" t="str">
        <f t="shared" si="39"/>
        <v/>
      </c>
      <c r="Y322" s="294"/>
      <c r="Z322" s="294"/>
      <c r="AA322" s="555"/>
      <c r="AB322" s="292" t="str">
        <f t="shared" si="40"/>
        <v/>
      </c>
      <c r="AC322" s="292" t="str">
        <f t="shared" si="41"/>
        <v/>
      </c>
      <c r="AD322" s="663"/>
      <c r="AE322"/>
      <c r="AF322"/>
      <c r="AG322"/>
    </row>
    <row r="323" spans="1:33" s="165" customFormat="1" ht="30" customHeight="1">
      <c r="A323" s="407"/>
      <c r="E323" s="1891"/>
      <c r="F323" s="1912"/>
      <c r="G323" s="557"/>
      <c r="J323" s="177"/>
      <c r="K323" s="85"/>
      <c r="L323" s="85"/>
      <c r="M323" s="1118"/>
      <c r="N323" s="83"/>
      <c r="O323" s="177"/>
      <c r="P323" s="1052"/>
      <c r="Q323" s="177"/>
      <c r="R323" s="1070"/>
      <c r="S323" s="1070"/>
      <c r="T323" s="177"/>
      <c r="U323" s="177"/>
      <c r="V323" s="291"/>
      <c r="W323" s="290"/>
      <c r="X323" s="288" t="str">
        <f t="shared" si="39"/>
        <v/>
      </c>
      <c r="Y323" s="294"/>
      <c r="Z323" s="294"/>
      <c r="AA323" s="555"/>
      <c r="AB323" s="292" t="str">
        <f t="shared" si="40"/>
        <v/>
      </c>
      <c r="AC323" s="292" t="str">
        <f t="shared" si="41"/>
        <v/>
      </c>
      <c r="AD323" s="663"/>
      <c r="AE323"/>
      <c r="AF323"/>
      <c r="AG323"/>
    </row>
    <row r="324" spans="1:33" s="165" customFormat="1" ht="30" customHeight="1">
      <c r="A324" s="407"/>
      <c r="E324" s="1891"/>
      <c r="F324" s="1912"/>
      <c r="G324" s="557"/>
      <c r="J324" s="177"/>
      <c r="K324" s="85"/>
      <c r="L324" s="85"/>
      <c r="M324" s="1118"/>
      <c r="N324" s="83"/>
      <c r="O324" s="177"/>
      <c r="P324" s="1052"/>
      <c r="Q324" s="177"/>
      <c r="R324" s="1070"/>
      <c r="S324" s="1070"/>
      <c r="T324" s="177"/>
      <c r="U324" s="177"/>
      <c r="V324" s="291"/>
      <c r="W324" s="290"/>
      <c r="X324" s="288" t="str">
        <f t="shared" si="39"/>
        <v/>
      </c>
      <c r="Y324" s="294"/>
      <c r="Z324" s="294"/>
      <c r="AA324" s="555"/>
      <c r="AB324" s="292" t="str">
        <f t="shared" si="40"/>
        <v/>
      </c>
      <c r="AC324" s="292" t="str">
        <f t="shared" si="41"/>
        <v/>
      </c>
      <c r="AD324" s="663"/>
      <c r="AE324"/>
      <c r="AF324"/>
      <c r="AG324"/>
    </row>
    <row r="325" spans="1:33" s="165" customFormat="1" ht="30" customHeight="1">
      <c r="A325" s="407"/>
      <c r="E325" s="1891"/>
      <c r="F325" s="1912"/>
      <c r="G325" s="557"/>
      <c r="J325" s="177"/>
      <c r="K325" s="85"/>
      <c r="L325" s="85"/>
      <c r="M325" s="1118"/>
      <c r="N325" s="83"/>
      <c r="O325" s="177"/>
      <c r="P325" s="1052"/>
      <c r="Q325" s="177"/>
      <c r="R325" s="1070"/>
      <c r="S325" s="1070"/>
      <c r="T325" s="177"/>
      <c r="U325" s="177"/>
      <c r="V325" s="291"/>
      <c r="W325" s="290"/>
      <c r="X325" s="288" t="str">
        <f t="shared" si="39"/>
        <v/>
      </c>
      <c r="Y325" s="294"/>
      <c r="Z325" s="294"/>
      <c r="AA325" s="555"/>
      <c r="AB325" s="292" t="str">
        <f t="shared" si="40"/>
        <v/>
      </c>
      <c r="AC325" s="292" t="str">
        <f t="shared" si="41"/>
        <v/>
      </c>
      <c r="AD325" s="663"/>
      <c r="AE325"/>
      <c r="AF325"/>
      <c r="AG325"/>
    </row>
    <row r="326" spans="1:33" s="165" customFormat="1" ht="30" customHeight="1">
      <c r="A326" s="407"/>
      <c r="E326" s="1891"/>
      <c r="F326" s="1912"/>
      <c r="G326" s="557"/>
      <c r="J326" s="177"/>
      <c r="K326" s="85"/>
      <c r="L326" s="85"/>
      <c r="M326" s="1118"/>
      <c r="N326" s="83"/>
      <c r="O326" s="177"/>
      <c r="P326" s="1052"/>
      <c r="Q326" s="177"/>
      <c r="R326" s="1070"/>
      <c r="S326" s="1070"/>
      <c r="T326" s="177"/>
      <c r="U326" s="177"/>
      <c r="V326" s="291"/>
      <c r="W326" s="290"/>
      <c r="X326" s="288" t="str">
        <f t="shared" si="39"/>
        <v/>
      </c>
      <c r="Y326" s="294"/>
      <c r="Z326" s="294"/>
      <c r="AA326" s="555"/>
      <c r="AB326" s="292" t="str">
        <f t="shared" si="40"/>
        <v/>
      </c>
      <c r="AC326" s="292" t="str">
        <f t="shared" si="41"/>
        <v/>
      </c>
      <c r="AD326" s="663"/>
      <c r="AE326"/>
      <c r="AF326"/>
      <c r="AG326"/>
    </row>
    <row r="327" spans="1:33" s="165" customFormat="1" ht="30" customHeight="1">
      <c r="A327" s="407"/>
      <c r="E327" s="1891"/>
      <c r="F327" s="1912"/>
      <c r="G327" s="557"/>
      <c r="J327" s="177"/>
      <c r="K327" s="85"/>
      <c r="L327" s="85"/>
      <c r="M327" s="1118"/>
      <c r="N327" s="83"/>
      <c r="O327" s="177"/>
      <c r="P327" s="1052"/>
      <c r="Q327" s="177"/>
      <c r="R327" s="1070"/>
      <c r="S327" s="1070"/>
      <c r="T327" s="177"/>
      <c r="U327" s="177"/>
      <c r="V327" s="291"/>
      <c r="W327" s="290"/>
      <c r="X327" s="288" t="str">
        <f t="shared" ref="X327:X346" si="42">IFERROR((VLOOKUP(W327,$B$6:$C$32,2,FALSE)),"")</f>
        <v/>
      </c>
      <c r="Y327" s="294"/>
      <c r="Z327" s="294"/>
      <c r="AA327" s="555"/>
      <c r="AB327" s="292" t="str">
        <f t="shared" ref="AB327:AB346" si="43">IFERROR((VLOOKUP(W327,$B$6:$F$33,5,FALSE)),"")</f>
        <v/>
      </c>
      <c r="AC327" s="292" t="str">
        <f t="shared" ref="AC327:AC346" si="44">IF(Y327&gt;0,(Y327*AB327),"")</f>
        <v/>
      </c>
      <c r="AD327" s="663"/>
      <c r="AE327"/>
      <c r="AF327"/>
      <c r="AG327"/>
    </row>
    <row r="328" spans="1:33" s="165" customFormat="1" ht="30" customHeight="1">
      <c r="A328" s="407"/>
      <c r="E328" s="1891"/>
      <c r="F328" s="1912"/>
      <c r="G328" s="557"/>
      <c r="J328" s="177"/>
      <c r="K328" s="85"/>
      <c r="L328" s="85"/>
      <c r="M328" s="1118"/>
      <c r="N328" s="83"/>
      <c r="O328" s="177"/>
      <c r="P328" s="1052"/>
      <c r="Q328" s="177"/>
      <c r="R328" s="1070"/>
      <c r="S328" s="1070"/>
      <c r="T328" s="177"/>
      <c r="U328" s="177"/>
      <c r="V328" s="291"/>
      <c r="W328" s="290"/>
      <c r="X328" s="288" t="str">
        <f t="shared" si="42"/>
        <v/>
      </c>
      <c r="Y328" s="294"/>
      <c r="Z328" s="294"/>
      <c r="AA328" s="555"/>
      <c r="AB328" s="292" t="str">
        <f t="shared" si="43"/>
        <v/>
      </c>
      <c r="AC328" s="292" t="str">
        <f t="shared" si="44"/>
        <v/>
      </c>
      <c r="AD328" s="663"/>
      <c r="AE328"/>
      <c r="AF328"/>
      <c r="AG328"/>
    </row>
    <row r="329" spans="1:33" s="165" customFormat="1" ht="30" customHeight="1">
      <c r="A329" s="407"/>
      <c r="E329" s="1891"/>
      <c r="F329" s="1912"/>
      <c r="G329" s="557"/>
      <c r="J329" s="177"/>
      <c r="K329" s="85"/>
      <c r="L329" s="85"/>
      <c r="M329" s="1118"/>
      <c r="N329" s="83"/>
      <c r="O329" s="177"/>
      <c r="P329" s="1052"/>
      <c r="Q329" s="177"/>
      <c r="R329" s="1070"/>
      <c r="S329" s="1070"/>
      <c r="T329" s="177"/>
      <c r="U329" s="177"/>
      <c r="V329" s="291"/>
      <c r="W329" s="290"/>
      <c r="X329" s="288" t="str">
        <f t="shared" si="42"/>
        <v/>
      </c>
      <c r="Y329" s="294"/>
      <c r="Z329" s="294"/>
      <c r="AA329" s="555"/>
      <c r="AB329" s="292" t="str">
        <f t="shared" si="43"/>
        <v/>
      </c>
      <c r="AC329" s="292" t="str">
        <f t="shared" si="44"/>
        <v/>
      </c>
      <c r="AD329" s="663"/>
      <c r="AE329"/>
      <c r="AF329"/>
      <c r="AG329"/>
    </row>
    <row r="330" spans="1:33" s="165" customFormat="1" ht="30" customHeight="1">
      <c r="A330" s="407"/>
      <c r="E330" s="1891"/>
      <c r="F330" s="1912"/>
      <c r="G330" s="557"/>
      <c r="J330" s="177"/>
      <c r="K330" s="85"/>
      <c r="L330" s="85"/>
      <c r="M330" s="1118"/>
      <c r="N330" s="83"/>
      <c r="O330" s="177"/>
      <c r="P330" s="1052"/>
      <c r="Q330" s="177"/>
      <c r="R330" s="1070"/>
      <c r="S330" s="1070"/>
      <c r="T330" s="177"/>
      <c r="U330" s="177"/>
      <c r="V330" s="291"/>
      <c r="W330" s="290"/>
      <c r="X330" s="288" t="str">
        <f t="shared" si="42"/>
        <v/>
      </c>
      <c r="Y330" s="294"/>
      <c r="Z330" s="294"/>
      <c r="AA330" s="555"/>
      <c r="AB330" s="292" t="str">
        <f t="shared" si="43"/>
        <v/>
      </c>
      <c r="AC330" s="292" t="str">
        <f t="shared" si="44"/>
        <v/>
      </c>
      <c r="AD330" s="663"/>
      <c r="AE330"/>
      <c r="AF330"/>
      <c r="AG330"/>
    </row>
    <row r="331" spans="1:33" s="165" customFormat="1" ht="30" customHeight="1">
      <c r="A331" s="407"/>
      <c r="E331" s="1891"/>
      <c r="F331" s="1912"/>
      <c r="G331" s="557"/>
      <c r="J331" s="177"/>
      <c r="K331" s="85"/>
      <c r="L331" s="85"/>
      <c r="M331" s="1118"/>
      <c r="N331" s="83"/>
      <c r="O331" s="177"/>
      <c r="P331" s="1052"/>
      <c r="Q331" s="177"/>
      <c r="R331" s="1070"/>
      <c r="S331" s="1070"/>
      <c r="T331" s="177"/>
      <c r="U331" s="177"/>
      <c r="V331" s="291"/>
      <c r="W331" s="290"/>
      <c r="X331" s="288" t="str">
        <f t="shared" si="42"/>
        <v/>
      </c>
      <c r="Y331" s="294"/>
      <c r="Z331" s="294"/>
      <c r="AA331" s="555"/>
      <c r="AB331" s="292" t="str">
        <f t="shared" si="43"/>
        <v/>
      </c>
      <c r="AC331" s="292" t="str">
        <f t="shared" si="44"/>
        <v/>
      </c>
      <c r="AD331" s="663"/>
      <c r="AE331"/>
      <c r="AF331"/>
      <c r="AG331"/>
    </row>
    <row r="332" spans="1:33" s="165" customFormat="1" ht="30" customHeight="1">
      <c r="A332" s="407"/>
      <c r="E332" s="1891"/>
      <c r="F332" s="1912"/>
      <c r="G332" s="557"/>
      <c r="J332" s="177"/>
      <c r="K332" s="85"/>
      <c r="L332" s="85"/>
      <c r="M332" s="1118"/>
      <c r="N332" s="83"/>
      <c r="O332" s="177"/>
      <c r="P332" s="1052"/>
      <c r="Q332" s="177"/>
      <c r="R332" s="1070"/>
      <c r="S332" s="1070"/>
      <c r="T332" s="177"/>
      <c r="U332" s="177"/>
      <c r="V332" s="291"/>
      <c r="W332" s="290"/>
      <c r="X332" s="288" t="str">
        <f t="shared" si="42"/>
        <v/>
      </c>
      <c r="Y332" s="294"/>
      <c r="Z332" s="294"/>
      <c r="AA332" s="555"/>
      <c r="AB332" s="292" t="str">
        <f t="shared" si="43"/>
        <v/>
      </c>
      <c r="AC332" s="292" t="str">
        <f t="shared" si="44"/>
        <v/>
      </c>
      <c r="AD332" s="663"/>
      <c r="AE332"/>
      <c r="AF332"/>
      <c r="AG332"/>
    </row>
    <row r="333" spans="1:33" s="165" customFormat="1" ht="30" customHeight="1">
      <c r="A333" s="407"/>
      <c r="E333" s="1891"/>
      <c r="F333" s="1912"/>
      <c r="G333" s="557"/>
      <c r="J333" s="177"/>
      <c r="K333" s="85"/>
      <c r="L333" s="85"/>
      <c r="M333" s="1118"/>
      <c r="N333" s="83"/>
      <c r="O333" s="177"/>
      <c r="P333" s="1052"/>
      <c r="Q333" s="177"/>
      <c r="R333" s="1070"/>
      <c r="S333" s="1070"/>
      <c r="T333" s="177"/>
      <c r="U333" s="177"/>
      <c r="V333" s="291"/>
      <c r="W333" s="290"/>
      <c r="X333" s="288" t="str">
        <f t="shared" si="42"/>
        <v/>
      </c>
      <c r="Y333" s="294"/>
      <c r="Z333" s="294"/>
      <c r="AA333" s="555"/>
      <c r="AB333" s="292" t="str">
        <f t="shared" si="43"/>
        <v/>
      </c>
      <c r="AC333" s="292" t="str">
        <f t="shared" si="44"/>
        <v/>
      </c>
      <c r="AD333" s="663"/>
      <c r="AE333"/>
      <c r="AF333"/>
      <c r="AG333"/>
    </row>
    <row r="334" spans="1:33" s="165" customFormat="1" ht="30" customHeight="1">
      <c r="A334" s="407"/>
      <c r="E334" s="1891"/>
      <c r="F334" s="1912"/>
      <c r="G334" s="557"/>
      <c r="J334" s="177"/>
      <c r="K334" s="85"/>
      <c r="L334" s="85"/>
      <c r="M334" s="1118"/>
      <c r="N334" s="83"/>
      <c r="O334" s="177"/>
      <c r="P334" s="1052"/>
      <c r="Q334" s="177"/>
      <c r="R334" s="1070"/>
      <c r="S334" s="1070"/>
      <c r="T334" s="177"/>
      <c r="U334" s="177"/>
      <c r="V334" s="291"/>
      <c r="W334" s="290"/>
      <c r="X334" s="288" t="str">
        <f t="shared" si="42"/>
        <v/>
      </c>
      <c r="Y334" s="294"/>
      <c r="Z334" s="294"/>
      <c r="AA334" s="555"/>
      <c r="AB334" s="292" t="str">
        <f t="shared" si="43"/>
        <v/>
      </c>
      <c r="AC334" s="292" t="str">
        <f t="shared" si="44"/>
        <v/>
      </c>
      <c r="AD334" s="663"/>
      <c r="AE334"/>
      <c r="AF334"/>
      <c r="AG334"/>
    </row>
    <row r="335" spans="1:33" s="165" customFormat="1" ht="30" customHeight="1">
      <c r="A335" s="407"/>
      <c r="E335" s="1891"/>
      <c r="F335" s="1912"/>
      <c r="G335" s="557"/>
      <c r="J335" s="177"/>
      <c r="K335" s="85"/>
      <c r="L335" s="85"/>
      <c r="M335" s="1118"/>
      <c r="N335" s="83"/>
      <c r="O335" s="177"/>
      <c r="P335" s="1052"/>
      <c r="Q335" s="177"/>
      <c r="R335" s="1070"/>
      <c r="S335" s="1070"/>
      <c r="T335" s="177"/>
      <c r="U335" s="177"/>
      <c r="V335" s="291"/>
      <c r="W335" s="290"/>
      <c r="X335" s="288" t="str">
        <f t="shared" si="42"/>
        <v/>
      </c>
      <c r="Y335" s="294"/>
      <c r="Z335" s="294"/>
      <c r="AA335" s="555"/>
      <c r="AB335" s="292" t="str">
        <f t="shared" si="43"/>
        <v/>
      </c>
      <c r="AC335" s="292" t="str">
        <f t="shared" si="44"/>
        <v/>
      </c>
      <c r="AD335" s="663"/>
      <c r="AE335"/>
      <c r="AF335"/>
      <c r="AG335"/>
    </row>
    <row r="336" spans="1:33" s="165" customFormat="1" ht="30" customHeight="1">
      <c r="A336" s="407"/>
      <c r="E336" s="1891"/>
      <c r="F336" s="1912"/>
      <c r="G336" s="557"/>
      <c r="J336" s="177"/>
      <c r="K336" s="85"/>
      <c r="L336" s="85"/>
      <c r="M336" s="1118"/>
      <c r="N336" s="83"/>
      <c r="O336" s="177"/>
      <c r="P336" s="1052"/>
      <c r="Q336" s="177"/>
      <c r="R336" s="1070"/>
      <c r="S336" s="1070"/>
      <c r="T336" s="177"/>
      <c r="U336" s="177"/>
      <c r="V336" s="291"/>
      <c r="W336" s="290"/>
      <c r="X336" s="288" t="str">
        <f t="shared" si="42"/>
        <v/>
      </c>
      <c r="Y336" s="294"/>
      <c r="Z336" s="294"/>
      <c r="AA336" s="555"/>
      <c r="AB336" s="292" t="str">
        <f t="shared" si="43"/>
        <v/>
      </c>
      <c r="AC336" s="292" t="str">
        <f t="shared" si="44"/>
        <v/>
      </c>
      <c r="AD336" s="663"/>
      <c r="AE336"/>
      <c r="AF336"/>
      <c r="AG336"/>
    </row>
    <row r="337" spans="1:33" s="165" customFormat="1" ht="30" customHeight="1">
      <c r="A337" s="407"/>
      <c r="E337" s="1891"/>
      <c r="F337" s="1912"/>
      <c r="G337" s="557"/>
      <c r="J337" s="177"/>
      <c r="K337" s="85"/>
      <c r="L337" s="85"/>
      <c r="M337" s="1118"/>
      <c r="N337" s="83"/>
      <c r="O337" s="177"/>
      <c r="P337" s="1052"/>
      <c r="Q337" s="177"/>
      <c r="R337" s="1070"/>
      <c r="S337" s="1070"/>
      <c r="T337" s="177"/>
      <c r="U337" s="177"/>
      <c r="V337" s="291"/>
      <c r="W337" s="290"/>
      <c r="X337" s="288" t="str">
        <f t="shared" si="42"/>
        <v/>
      </c>
      <c r="Y337" s="294"/>
      <c r="Z337" s="294"/>
      <c r="AA337" s="555"/>
      <c r="AB337" s="292" t="str">
        <f t="shared" si="43"/>
        <v/>
      </c>
      <c r="AC337" s="292" t="str">
        <f t="shared" si="44"/>
        <v/>
      </c>
      <c r="AD337" s="663"/>
      <c r="AE337"/>
      <c r="AF337"/>
      <c r="AG337"/>
    </row>
    <row r="338" spans="1:33" s="165" customFormat="1" ht="30" customHeight="1">
      <c r="A338" s="407"/>
      <c r="E338" s="1891"/>
      <c r="F338" s="1912"/>
      <c r="G338" s="557"/>
      <c r="J338" s="177"/>
      <c r="K338" s="85"/>
      <c r="L338" s="85"/>
      <c r="M338" s="1118"/>
      <c r="N338" s="83"/>
      <c r="O338" s="177"/>
      <c r="P338" s="1052"/>
      <c r="Q338" s="177"/>
      <c r="R338" s="1070"/>
      <c r="S338" s="1070"/>
      <c r="T338" s="177"/>
      <c r="U338" s="177"/>
      <c r="V338" s="291"/>
      <c r="W338" s="290"/>
      <c r="X338" s="288" t="str">
        <f t="shared" si="42"/>
        <v/>
      </c>
      <c r="Y338" s="294"/>
      <c r="Z338" s="294"/>
      <c r="AA338" s="555"/>
      <c r="AB338" s="292" t="str">
        <f t="shared" si="43"/>
        <v/>
      </c>
      <c r="AC338" s="292" t="str">
        <f t="shared" si="44"/>
        <v/>
      </c>
      <c r="AD338" s="663"/>
      <c r="AE338"/>
      <c r="AF338"/>
      <c r="AG338"/>
    </row>
    <row r="339" spans="1:33" s="165" customFormat="1" ht="30" customHeight="1">
      <c r="A339" s="407"/>
      <c r="E339" s="1891"/>
      <c r="F339" s="1912"/>
      <c r="G339" s="557"/>
      <c r="J339" s="177"/>
      <c r="K339" s="85"/>
      <c r="L339" s="85"/>
      <c r="M339" s="1118"/>
      <c r="N339" s="83"/>
      <c r="O339" s="177"/>
      <c r="P339" s="1052"/>
      <c r="Q339" s="177"/>
      <c r="R339" s="1070"/>
      <c r="S339" s="1070"/>
      <c r="T339" s="177"/>
      <c r="U339" s="177"/>
      <c r="V339" s="291"/>
      <c r="W339" s="290"/>
      <c r="X339" s="288" t="str">
        <f t="shared" si="42"/>
        <v/>
      </c>
      <c r="Y339" s="294"/>
      <c r="Z339" s="294"/>
      <c r="AA339" s="555"/>
      <c r="AB339" s="292" t="str">
        <f t="shared" si="43"/>
        <v/>
      </c>
      <c r="AC339" s="292" t="str">
        <f t="shared" si="44"/>
        <v/>
      </c>
      <c r="AD339" s="663"/>
      <c r="AE339"/>
      <c r="AF339"/>
      <c r="AG339"/>
    </row>
    <row r="340" spans="1:33" s="165" customFormat="1" ht="30" customHeight="1">
      <c r="A340" s="407"/>
      <c r="E340" s="1891"/>
      <c r="F340" s="1912"/>
      <c r="G340" s="557"/>
      <c r="J340" s="177"/>
      <c r="K340" s="85"/>
      <c r="L340" s="85"/>
      <c r="M340" s="1118"/>
      <c r="N340" s="83"/>
      <c r="O340" s="177"/>
      <c r="P340" s="1052"/>
      <c r="Q340" s="177"/>
      <c r="R340" s="1070"/>
      <c r="S340" s="1070"/>
      <c r="T340" s="177"/>
      <c r="U340" s="177"/>
      <c r="V340" s="291"/>
      <c r="W340" s="290"/>
      <c r="X340" s="288" t="str">
        <f t="shared" si="42"/>
        <v/>
      </c>
      <c r="Y340" s="294"/>
      <c r="Z340" s="294"/>
      <c r="AA340" s="555"/>
      <c r="AB340" s="292" t="str">
        <f t="shared" si="43"/>
        <v/>
      </c>
      <c r="AC340" s="292" t="str">
        <f t="shared" si="44"/>
        <v/>
      </c>
      <c r="AD340" s="663"/>
      <c r="AE340"/>
      <c r="AF340"/>
      <c r="AG340"/>
    </row>
    <row r="341" spans="1:33" s="165" customFormat="1" ht="30" customHeight="1">
      <c r="A341" s="407"/>
      <c r="E341" s="1891"/>
      <c r="F341" s="1912"/>
      <c r="G341" s="557"/>
      <c r="J341" s="177"/>
      <c r="K341" s="85"/>
      <c r="L341" s="85"/>
      <c r="M341" s="1118"/>
      <c r="N341" s="83"/>
      <c r="O341" s="177"/>
      <c r="P341" s="1052"/>
      <c r="Q341" s="177"/>
      <c r="R341" s="1070"/>
      <c r="S341" s="1070"/>
      <c r="T341" s="177"/>
      <c r="U341" s="177"/>
      <c r="V341" s="291"/>
      <c r="W341" s="290"/>
      <c r="X341" s="288" t="str">
        <f t="shared" si="42"/>
        <v/>
      </c>
      <c r="Y341" s="294"/>
      <c r="Z341" s="294"/>
      <c r="AA341" s="555"/>
      <c r="AB341" s="292" t="str">
        <f t="shared" si="43"/>
        <v/>
      </c>
      <c r="AC341" s="292" t="str">
        <f t="shared" si="44"/>
        <v/>
      </c>
      <c r="AD341" s="663"/>
      <c r="AE341"/>
      <c r="AF341"/>
      <c r="AG341"/>
    </row>
    <row r="342" spans="1:33" s="165" customFormat="1" ht="30" customHeight="1">
      <c r="A342" s="407"/>
      <c r="E342" s="1891"/>
      <c r="F342" s="1912"/>
      <c r="G342" s="557"/>
      <c r="J342" s="177"/>
      <c r="K342" s="85"/>
      <c r="L342" s="85"/>
      <c r="M342" s="1118"/>
      <c r="N342" s="83"/>
      <c r="O342" s="177"/>
      <c r="P342" s="1052"/>
      <c r="Q342" s="177"/>
      <c r="R342" s="1070"/>
      <c r="S342" s="1070"/>
      <c r="T342" s="177"/>
      <c r="U342" s="177"/>
      <c r="V342" s="291"/>
      <c r="W342" s="290"/>
      <c r="X342" s="288" t="str">
        <f t="shared" si="42"/>
        <v/>
      </c>
      <c r="Y342" s="294"/>
      <c r="Z342" s="294"/>
      <c r="AA342" s="555"/>
      <c r="AB342" s="292" t="str">
        <f t="shared" si="43"/>
        <v/>
      </c>
      <c r="AC342" s="292" t="str">
        <f t="shared" si="44"/>
        <v/>
      </c>
      <c r="AD342" s="663"/>
      <c r="AE342"/>
      <c r="AF342"/>
      <c r="AG342"/>
    </row>
    <row r="343" spans="1:33" s="165" customFormat="1" ht="30" customHeight="1">
      <c r="A343" s="407"/>
      <c r="E343" s="1891"/>
      <c r="F343" s="1912"/>
      <c r="G343" s="557"/>
      <c r="J343" s="177"/>
      <c r="K343" s="85"/>
      <c r="L343" s="85"/>
      <c r="M343" s="1118"/>
      <c r="N343" s="83"/>
      <c r="O343" s="177"/>
      <c r="P343" s="1052"/>
      <c r="Q343" s="177"/>
      <c r="R343" s="1070"/>
      <c r="S343" s="1070"/>
      <c r="T343" s="177"/>
      <c r="U343" s="177"/>
      <c r="V343" s="291"/>
      <c r="W343" s="290"/>
      <c r="X343" s="288" t="str">
        <f t="shared" si="42"/>
        <v/>
      </c>
      <c r="Y343" s="294"/>
      <c r="Z343" s="294"/>
      <c r="AA343" s="555"/>
      <c r="AB343" s="292" t="str">
        <f t="shared" si="43"/>
        <v/>
      </c>
      <c r="AC343" s="292" t="str">
        <f t="shared" si="44"/>
        <v/>
      </c>
      <c r="AD343" s="663"/>
      <c r="AE343"/>
      <c r="AF343"/>
      <c r="AG343"/>
    </row>
    <row r="344" spans="1:33" s="165" customFormat="1" ht="30" customHeight="1">
      <c r="A344" s="407"/>
      <c r="E344" s="1891"/>
      <c r="F344" s="1912"/>
      <c r="G344" s="557"/>
      <c r="J344" s="177"/>
      <c r="K344" s="85"/>
      <c r="L344" s="85"/>
      <c r="M344" s="1118"/>
      <c r="N344" s="83"/>
      <c r="O344" s="177"/>
      <c r="P344" s="1052"/>
      <c r="Q344" s="177"/>
      <c r="R344" s="1070"/>
      <c r="S344" s="1070"/>
      <c r="T344" s="177"/>
      <c r="U344" s="177"/>
      <c r="V344" s="291"/>
      <c r="W344" s="290"/>
      <c r="X344" s="288" t="str">
        <f t="shared" si="42"/>
        <v/>
      </c>
      <c r="Y344" s="294"/>
      <c r="Z344" s="294"/>
      <c r="AA344" s="555"/>
      <c r="AB344" s="292" t="str">
        <f t="shared" si="43"/>
        <v/>
      </c>
      <c r="AC344" s="292" t="str">
        <f t="shared" si="44"/>
        <v/>
      </c>
      <c r="AD344" s="663"/>
      <c r="AE344"/>
      <c r="AF344"/>
      <c r="AG344"/>
    </row>
    <row r="345" spans="1:33" s="165" customFormat="1" ht="30" customHeight="1">
      <c r="A345" s="407"/>
      <c r="E345" s="1891"/>
      <c r="F345" s="1912"/>
      <c r="G345" s="557"/>
      <c r="J345" s="177"/>
      <c r="K345" s="85"/>
      <c r="L345" s="85"/>
      <c r="M345" s="1118"/>
      <c r="N345" s="83"/>
      <c r="O345" s="177"/>
      <c r="P345" s="1052"/>
      <c r="Q345" s="177"/>
      <c r="R345" s="1070"/>
      <c r="S345" s="1070"/>
      <c r="T345" s="177"/>
      <c r="U345" s="177"/>
      <c r="V345" s="291"/>
      <c r="W345" s="290"/>
      <c r="X345" s="288" t="str">
        <f t="shared" si="42"/>
        <v/>
      </c>
      <c r="Y345" s="294"/>
      <c r="Z345" s="294"/>
      <c r="AA345" s="555"/>
      <c r="AB345" s="292" t="str">
        <f t="shared" si="43"/>
        <v/>
      </c>
      <c r="AC345" s="292" t="str">
        <f t="shared" si="44"/>
        <v/>
      </c>
      <c r="AD345" s="663"/>
      <c r="AE345"/>
      <c r="AF345"/>
      <c r="AG345"/>
    </row>
    <row r="346" spans="1:33" s="165" customFormat="1" ht="30" customHeight="1">
      <c r="A346" s="407"/>
      <c r="E346" s="1891"/>
      <c r="F346" s="1912"/>
      <c r="G346" s="557"/>
      <c r="J346" s="177"/>
      <c r="K346" s="85"/>
      <c r="L346" s="85"/>
      <c r="M346" s="1118"/>
      <c r="N346" s="83"/>
      <c r="O346" s="177"/>
      <c r="P346" s="1052"/>
      <c r="Q346" s="177"/>
      <c r="R346" s="1070"/>
      <c r="S346" s="1070"/>
      <c r="T346" s="177"/>
      <c r="U346" s="177"/>
      <c r="V346" s="291"/>
      <c r="W346" s="290"/>
      <c r="X346" s="288" t="str">
        <f t="shared" si="42"/>
        <v/>
      </c>
      <c r="Y346" s="294"/>
      <c r="Z346" s="294"/>
      <c r="AA346" s="555"/>
      <c r="AB346" s="292" t="str">
        <f t="shared" si="43"/>
        <v/>
      </c>
      <c r="AC346" s="292" t="str">
        <f t="shared" si="44"/>
        <v/>
      </c>
      <c r="AD346" s="663"/>
      <c r="AE346"/>
      <c r="AF346"/>
      <c r="AG346"/>
    </row>
    <row r="347" spans="1:33" s="165" customFormat="1" ht="30" customHeight="1">
      <c r="A347" s="407"/>
      <c r="E347" s="1891"/>
      <c r="F347" s="1912"/>
      <c r="G347" s="557"/>
      <c r="J347" s="177"/>
      <c r="K347" s="85"/>
      <c r="L347" s="85"/>
      <c r="M347" s="1118"/>
      <c r="N347" s="83"/>
      <c r="O347" s="177"/>
      <c r="P347" s="1052"/>
      <c r="Q347" s="177"/>
      <c r="R347" s="1070"/>
      <c r="S347" s="1070"/>
      <c r="T347" s="177"/>
      <c r="U347" s="177"/>
      <c r="Y347" s="177"/>
      <c r="Z347" s="177"/>
      <c r="AA347" s="177"/>
      <c r="AD347" s="1061"/>
      <c r="AE347"/>
      <c r="AF347"/>
      <c r="AG347"/>
    </row>
    <row r="348" spans="1:33" s="165" customFormat="1" ht="30" customHeight="1">
      <c r="A348" s="407"/>
      <c r="E348" s="1891"/>
      <c r="F348" s="1912"/>
      <c r="G348" s="557"/>
      <c r="J348" s="177"/>
      <c r="K348" s="85"/>
      <c r="L348" s="85"/>
      <c r="M348" s="1118"/>
      <c r="N348" s="83"/>
      <c r="O348" s="177"/>
      <c r="P348" s="1052"/>
      <c r="Q348" s="177"/>
      <c r="R348" s="1070"/>
      <c r="S348" s="1070"/>
      <c r="T348" s="177"/>
      <c r="U348" s="177"/>
      <c r="Y348" s="177"/>
      <c r="Z348" s="177"/>
      <c r="AA348" s="177"/>
      <c r="AD348" s="1061"/>
      <c r="AE348"/>
      <c r="AF348"/>
      <c r="AG348"/>
    </row>
    <row r="349" spans="1:33" s="165" customFormat="1" ht="30" customHeight="1">
      <c r="A349" s="407"/>
      <c r="E349" s="1891"/>
      <c r="F349" s="1912"/>
      <c r="G349" s="557"/>
      <c r="J349" s="177"/>
      <c r="K349" s="85"/>
      <c r="L349" s="85"/>
      <c r="M349" s="1118"/>
      <c r="N349" s="83"/>
      <c r="O349" s="177"/>
      <c r="P349" s="1052"/>
      <c r="Q349" s="177"/>
      <c r="R349" s="1070"/>
      <c r="S349" s="1070"/>
      <c r="T349" s="177"/>
      <c r="U349" s="177"/>
      <c r="Y349" s="177"/>
      <c r="Z349" s="177"/>
      <c r="AA349" s="177"/>
      <c r="AD349" s="1061"/>
      <c r="AE349"/>
      <c r="AF349"/>
      <c r="AG349"/>
    </row>
    <row r="350" spans="1:33" s="165" customFormat="1" ht="30" customHeight="1">
      <c r="A350" s="407"/>
      <c r="E350" s="1891"/>
      <c r="F350" s="1912"/>
      <c r="G350" s="557"/>
      <c r="J350" s="177"/>
      <c r="K350" s="85"/>
      <c r="L350" s="85"/>
      <c r="M350" s="1118"/>
      <c r="N350" s="83"/>
      <c r="O350" s="177"/>
      <c r="P350" s="1052"/>
      <c r="Q350" s="177"/>
      <c r="R350" s="1070"/>
      <c r="S350" s="1070"/>
      <c r="T350" s="177"/>
      <c r="U350" s="177"/>
      <c r="Y350" s="177"/>
      <c r="Z350" s="177"/>
      <c r="AA350" s="177"/>
      <c r="AD350" s="1061"/>
      <c r="AE350"/>
      <c r="AF350"/>
      <c r="AG350"/>
    </row>
    <row r="351" spans="1:33" s="165" customFormat="1" ht="30" customHeight="1">
      <c r="A351" s="407"/>
      <c r="E351" s="1891"/>
      <c r="F351" s="1912"/>
      <c r="G351" s="557"/>
      <c r="J351" s="177"/>
      <c r="K351" s="85"/>
      <c r="L351" s="85"/>
      <c r="M351" s="1118"/>
      <c r="N351" s="83"/>
      <c r="O351" s="177"/>
      <c r="P351" s="1052"/>
      <c r="Q351" s="177"/>
      <c r="R351" s="1070"/>
      <c r="S351" s="1070"/>
      <c r="T351" s="177"/>
      <c r="U351" s="177"/>
      <c r="Y351" s="177"/>
      <c r="Z351" s="177"/>
      <c r="AA351" s="177"/>
      <c r="AD351" s="1061"/>
      <c r="AE351"/>
      <c r="AF351"/>
      <c r="AG351"/>
    </row>
    <row r="352" spans="1:33" s="165" customFormat="1" ht="30" customHeight="1">
      <c r="A352" s="407"/>
      <c r="E352" s="1891"/>
      <c r="F352" s="1912"/>
      <c r="G352" s="557"/>
      <c r="J352" s="177"/>
      <c r="K352" s="85"/>
      <c r="L352" s="85"/>
      <c r="M352" s="1118"/>
      <c r="N352" s="83"/>
      <c r="O352" s="177"/>
      <c r="P352" s="1052"/>
      <c r="Q352" s="177"/>
      <c r="R352" s="1070"/>
      <c r="S352" s="1070"/>
      <c r="T352" s="177"/>
      <c r="U352" s="177"/>
      <c r="Y352" s="177"/>
      <c r="Z352" s="177"/>
      <c r="AA352" s="177"/>
      <c r="AD352" s="1061"/>
      <c r="AE352"/>
      <c r="AF352"/>
      <c r="AG352"/>
    </row>
    <row r="353" spans="1:33" s="165" customFormat="1" ht="30" customHeight="1">
      <c r="A353" s="407"/>
      <c r="E353" s="1891"/>
      <c r="F353" s="1912"/>
      <c r="G353" s="557"/>
      <c r="J353" s="177"/>
      <c r="K353" s="85"/>
      <c r="L353" s="85"/>
      <c r="M353" s="1118"/>
      <c r="N353" s="83"/>
      <c r="O353" s="177"/>
      <c r="P353" s="1052"/>
      <c r="Q353" s="177"/>
      <c r="R353" s="1070"/>
      <c r="S353" s="1070"/>
      <c r="T353" s="177"/>
      <c r="U353" s="177"/>
      <c r="Y353" s="177"/>
      <c r="Z353" s="177"/>
      <c r="AA353" s="177"/>
      <c r="AD353" s="1061"/>
      <c r="AE353"/>
      <c r="AF353"/>
      <c r="AG353"/>
    </row>
    <row r="354" spans="1:33" s="165" customFormat="1" ht="30" customHeight="1">
      <c r="A354" s="407"/>
      <c r="E354" s="1891"/>
      <c r="F354" s="1912"/>
      <c r="G354" s="557"/>
      <c r="J354" s="177"/>
      <c r="K354" s="85"/>
      <c r="L354" s="85"/>
      <c r="M354" s="1118"/>
      <c r="N354" s="83"/>
      <c r="O354" s="177"/>
      <c r="P354" s="1052"/>
      <c r="Q354" s="177"/>
      <c r="R354" s="1070"/>
      <c r="S354" s="1070"/>
      <c r="T354" s="177"/>
      <c r="U354" s="177"/>
      <c r="Y354" s="177"/>
      <c r="Z354" s="177"/>
      <c r="AA354" s="177"/>
      <c r="AD354" s="1061"/>
      <c r="AE354"/>
      <c r="AF354"/>
      <c r="AG354"/>
    </row>
    <row r="355" spans="1:33" s="165" customFormat="1" ht="30" customHeight="1">
      <c r="A355" s="407"/>
      <c r="E355" s="1891"/>
      <c r="F355" s="1912"/>
      <c r="G355" s="557"/>
      <c r="J355" s="177"/>
      <c r="K355" s="85"/>
      <c r="L355" s="85"/>
      <c r="M355" s="1118"/>
      <c r="N355" s="83"/>
      <c r="O355" s="177"/>
      <c r="P355" s="1052"/>
      <c r="Q355" s="177"/>
      <c r="R355" s="1070"/>
      <c r="S355" s="1070"/>
      <c r="T355" s="177"/>
      <c r="U355" s="177"/>
      <c r="Y355" s="177"/>
      <c r="Z355" s="177"/>
      <c r="AA355" s="177"/>
      <c r="AD355" s="1061"/>
      <c r="AE355"/>
      <c r="AF355"/>
      <c r="AG355"/>
    </row>
    <row r="356" spans="1:33" s="165" customFormat="1" ht="30" customHeight="1">
      <c r="A356" s="407"/>
      <c r="E356" s="1891"/>
      <c r="F356" s="1912"/>
      <c r="G356" s="557"/>
      <c r="J356" s="177"/>
      <c r="K356" s="85"/>
      <c r="L356" s="85"/>
      <c r="M356" s="1118"/>
      <c r="N356" s="83"/>
      <c r="O356" s="177"/>
      <c r="P356" s="1052"/>
      <c r="Q356" s="177"/>
      <c r="R356" s="1070"/>
      <c r="S356" s="1070"/>
      <c r="T356" s="177"/>
      <c r="U356" s="177"/>
      <c r="Y356" s="177"/>
      <c r="Z356" s="177"/>
      <c r="AA356" s="177"/>
      <c r="AD356" s="1061"/>
      <c r="AE356"/>
      <c r="AF356"/>
      <c r="AG356"/>
    </row>
    <row r="357" spans="1:33" s="165" customFormat="1" ht="30" customHeight="1">
      <c r="A357" s="407"/>
      <c r="E357" s="1891"/>
      <c r="F357" s="1912"/>
      <c r="G357" s="557"/>
      <c r="J357" s="177"/>
      <c r="K357" s="85"/>
      <c r="L357" s="85"/>
      <c r="M357" s="1118"/>
      <c r="N357" s="83"/>
      <c r="O357" s="177"/>
      <c r="P357" s="1052"/>
      <c r="Q357" s="177"/>
      <c r="R357" s="1070"/>
      <c r="S357" s="1070"/>
      <c r="T357" s="177"/>
      <c r="U357" s="177"/>
      <c r="Y357" s="177"/>
      <c r="Z357" s="177"/>
      <c r="AA357" s="177"/>
      <c r="AD357" s="1061"/>
      <c r="AE357"/>
      <c r="AF357"/>
      <c r="AG357"/>
    </row>
    <row r="358" spans="1:33" s="165" customFormat="1" ht="30" customHeight="1">
      <c r="A358" s="407"/>
      <c r="E358" s="1891"/>
      <c r="F358" s="1912"/>
      <c r="G358" s="557"/>
      <c r="J358" s="177"/>
      <c r="K358" s="85"/>
      <c r="L358" s="85"/>
      <c r="M358" s="1118"/>
      <c r="N358" s="83"/>
      <c r="O358" s="177"/>
      <c r="P358" s="1052"/>
      <c r="Q358" s="177"/>
      <c r="R358" s="1070"/>
      <c r="S358" s="1070"/>
      <c r="T358" s="177"/>
      <c r="U358" s="177"/>
      <c r="Y358" s="177"/>
      <c r="Z358" s="177"/>
      <c r="AA358" s="177"/>
      <c r="AD358" s="1061"/>
      <c r="AE358"/>
      <c r="AF358"/>
      <c r="AG358"/>
    </row>
    <row r="359" spans="1:33" s="165" customFormat="1" ht="30" customHeight="1">
      <c r="A359" s="407"/>
      <c r="E359" s="1891"/>
      <c r="F359" s="1912"/>
      <c r="G359" s="557"/>
      <c r="J359" s="177"/>
      <c r="K359" s="85"/>
      <c r="L359" s="85"/>
      <c r="M359" s="1118"/>
      <c r="N359" s="83"/>
      <c r="O359" s="177"/>
      <c r="P359" s="1052"/>
      <c r="Q359" s="177"/>
      <c r="R359" s="1070"/>
      <c r="S359" s="1070"/>
      <c r="T359" s="177"/>
      <c r="U359" s="177"/>
      <c r="Y359" s="177"/>
      <c r="Z359" s="177"/>
      <c r="AA359" s="177"/>
      <c r="AD359" s="1061"/>
      <c r="AE359"/>
      <c r="AF359"/>
      <c r="AG359"/>
    </row>
    <row r="360" spans="1:33" s="165" customFormat="1" ht="30" customHeight="1">
      <c r="A360" s="407"/>
      <c r="E360" s="1891"/>
      <c r="F360" s="1912"/>
      <c r="G360" s="557"/>
      <c r="J360" s="177"/>
      <c r="K360" s="85"/>
      <c r="L360" s="85"/>
      <c r="M360" s="1118"/>
      <c r="N360" s="83"/>
      <c r="O360" s="177"/>
      <c r="P360" s="1052"/>
      <c r="Q360" s="177"/>
      <c r="R360" s="1070"/>
      <c r="S360" s="1070"/>
      <c r="T360" s="177"/>
      <c r="U360" s="177"/>
      <c r="Y360" s="177"/>
      <c r="Z360" s="177"/>
      <c r="AA360" s="177"/>
      <c r="AD360" s="1061"/>
      <c r="AE360"/>
      <c r="AF360"/>
      <c r="AG360"/>
    </row>
    <row r="361" spans="1:33" s="165" customFormat="1" ht="30" customHeight="1">
      <c r="A361" s="407"/>
      <c r="E361" s="1891"/>
      <c r="F361" s="1912"/>
      <c r="G361" s="557"/>
      <c r="J361" s="177"/>
      <c r="K361" s="85"/>
      <c r="L361" s="85"/>
      <c r="M361" s="1118"/>
      <c r="N361" s="83"/>
      <c r="O361" s="177"/>
      <c r="P361" s="1052"/>
      <c r="Q361" s="177"/>
      <c r="R361" s="1070"/>
      <c r="S361" s="1070"/>
      <c r="T361" s="177"/>
      <c r="U361" s="177"/>
      <c r="Y361" s="177"/>
      <c r="Z361" s="177"/>
      <c r="AA361" s="177"/>
      <c r="AD361" s="1061"/>
      <c r="AE361"/>
      <c r="AF361"/>
      <c r="AG361"/>
    </row>
    <row r="362" spans="1:33" s="165" customFormat="1" ht="30" customHeight="1">
      <c r="A362" s="407"/>
      <c r="E362" s="1891"/>
      <c r="F362" s="1912"/>
      <c r="G362" s="557"/>
      <c r="J362" s="177"/>
      <c r="K362" s="85"/>
      <c r="L362" s="85"/>
      <c r="M362" s="1118"/>
      <c r="N362" s="83"/>
      <c r="O362" s="177"/>
      <c r="P362" s="1052"/>
      <c r="Q362" s="177"/>
      <c r="R362" s="1070"/>
      <c r="S362" s="1070"/>
      <c r="T362" s="177"/>
      <c r="U362" s="177"/>
      <c r="Y362" s="177"/>
      <c r="Z362" s="177"/>
      <c r="AA362" s="177"/>
      <c r="AD362" s="1061"/>
      <c r="AE362"/>
      <c r="AF362"/>
      <c r="AG362"/>
    </row>
    <row r="363" spans="1:33" s="165" customFormat="1" ht="30" customHeight="1">
      <c r="A363" s="407"/>
      <c r="E363" s="1891"/>
      <c r="F363" s="1912"/>
      <c r="G363" s="557"/>
      <c r="J363" s="177"/>
      <c r="K363" s="85"/>
      <c r="L363" s="85"/>
      <c r="M363" s="1118"/>
      <c r="N363" s="83"/>
      <c r="O363" s="177"/>
      <c r="P363" s="1052"/>
      <c r="Q363" s="177"/>
      <c r="R363" s="1070"/>
      <c r="S363" s="1070"/>
      <c r="T363" s="177"/>
      <c r="U363" s="177"/>
      <c r="Y363" s="177"/>
      <c r="Z363" s="177"/>
      <c r="AA363" s="177"/>
      <c r="AD363" s="1061"/>
      <c r="AE363"/>
      <c r="AF363"/>
      <c r="AG363"/>
    </row>
    <row r="364" spans="1:33" s="165" customFormat="1" ht="30" customHeight="1">
      <c r="A364" s="407"/>
      <c r="E364" s="1891"/>
      <c r="F364" s="1912"/>
      <c r="G364" s="557"/>
      <c r="J364" s="177"/>
      <c r="K364" s="85"/>
      <c r="L364" s="85"/>
      <c r="M364" s="1118"/>
      <c r="N364" s="83"/>
      <c r="O364" s="177"/>
      <c r="P364" s="1052"/>
      <c r="Q364" s="177"/>
      <c r="R364" s="1070"/>
      <c r="S364" s="1070"/>
      <c r="T364" s="177"/>
      <c r="U364" s="177"/>
      <c r="Y364" s="177"/>
      <c r="Z364" s="177"/>
      <c r="AA364" s="177"/>
      <c r="AD364" s="1061"/>
      <c r="AE364"/>
      <c r="AF364"/>
      <c r="AG364"/>
    </row>
    <row r="365" spans="1:33" s="165" customFormat="1" ht="30" customHeight="1">
      <c r="A365" s="407"/>
      <c r="E365" s="1891"/>
      <c r="F365" s="1912"/>
      <c r="G365" s="557"/>
      <c r="J365" s="177"/>
      <c r="K365" s="85"/>
      <c r="L365" s="85"/>
      <c r="M365" s="1118"/>
      <c r="N365" s="83"/>
      <c r="O365" s="177"/>
      <c r="P365" s="1052"/>
      <c r="Q365" s="177"/>
      <c r="R365" s="1070"/>
      <c r="S365" s="1070"/>
      <c r="T365" s="177"/>
      <c r="U365" s="177"/>
      <c r="Y365" s="177"/>
      <c r="Z365" s="177"/>
      <c r="AA365" s="177"/>
      <c r="AD365" s="1061"/>
      <c r="AE365"/>
      <c r="AF365"/>
      <c r="AG365"/>
    </row>
    <row r="366" spans="1:33" s="165" customFormat="1" ht="30" customHeight="1">
      <c r="A366" s="407"/>
      <c r="E366" s="1891"/>
      <c r="F366" s="1912"/>
      <c r="G366" s="557"/>
      <c r="J366" s="177"/>
      <c r="K366" s="85"/>
      <c r="L366" s="85"/>
      <c r="M366" s="1118"/>
      <c r="N366" s="83"/>
      <c r="O366" s="177"/>
      <c r="P366" s="1052"/>
      <c r="Q366" s="177"/>
      <c r="R366" s="1070"/>
      <c r="S366" s="1070"/>
      <c r="T366" s="177"/>
      <c r="U366" s="177"/>
      <c r="Y366" s="177"/>
      <c r="Z366" s="177"/>
      <c r="AA366" s="177"/>
      <c r="AD366" s="1061"/>
      <c r="AE366"/>
      <c r="AF366"/>
      <c r="AG366"/>
    </row>
    <row r="367" spans="1:33" s="165" customFormat="1" ht="30" customHeight="1">
      <c r="A367" s="407"/>
      <c r="E367" s="1891"/>
      <c r="F367" s="1912"/>
      <c r="G367" s="557"/>
      <c r="J367" s="177"/>
      <c r="K367" s="85"/>
      <c r="L367" s="85"/>
      <c r="M367" s="1118"/>
      <c r="N367" s="83"/>
      <c r="O367" s="177"/>
      <c r="P367" s="1052"/>
      <c r="Q367" s="177"/>
      <c r="R367" s="1070"/>
      <c r="S367" s="1070"/>
      <c r="T367" s="177"/>
      <c r="U367" s="177"/>
      <c r="Y367" s="177"/>
      <c r="Z367" s="177"/>
      <c r="AA367" s="177"/>
      <c r="AD367" s="1061"/>
      <c r="AE367"/>
      <c r="AF367"/>
      <c r="AG367"/>
    </row>
    <row r="368" spans="1:33" s="165" customFormat="1" ht="30" customHeight="1">
      <c r="A368" s="407"/>
      <c r="E368" s="1891"/>
      <c r="F368" s="1912"/>
      <c r="G368" s="557"/>
      <c r="J368" s="177"/>
      <c r="K368" s="85"/>
      <c r="L368" s="85"/>
      <c r="M368" s="1118"/>
      <c r="N368" s="83"/>
      <c r="O368" s="177"/>
      <c r="P368" s="1052"/>
      <c r="Q368" s="177"/>
      <c r="R368" s="1070"/>
      <c r="S368" s="1070"/>
      <c r="T368" s="177"/>
      <c r="U368" s="177"/>
      <c r="Y368" s="177"/>
      <c r="Z368" s="177"/>
      <c r="AA368" s="177"/>
      <c r="AD368" s="1061"/>
      <c r="AE368"/>
      <c r="AF368"/>
      <c r="AG368"/>
    </row>
    <row r="369" spans="1:33" s="165" customFormat="1" ht="30" customHeight="1">
      <c r="A369" s="407"/>
      <c r="E369" s="1891"/>
      <c r="F369" s="1912"/>
      <c r="G369" s="557"/>
      <c r="J369" s="177"/>
      <c r="K369" s="85"/>
      <c r="L369" s="85"/>
      <c r="M369" s="1118"/>
      <c r="N369" s="83"/>
      <c r="O369" s="177"/>
      <c r="P369" s="1052"/>
      <c r="Q369" s="177"/>
      <c r="R369" s="1070"/>
      <c r="S369" s="1070"/>
      <c r="T369" s="177"/>
      <c r="U369" s="177"/>
      <c r="Y369" s="177"/>
      <c r="Z369" s="177"/>
      <c r="AA369" s="177"/>
      <c r="AD369" s="1061"/>
      <c r="AE369"/>
      <c r="AF369"/>
      <c r="AG369"/>
    </row>
    <row r="370" spans="1:33" s="165" customFormat="1" ht="30" customHeight="1">
      <c r="A370" s="407"/>
      <c r="E370" s="1891"/>
      <c r="F370" s="1912"/>
      <c r="G370" s="557"/>
      <c r="J370" s="177"/>
      <c r="K370" s="85"/>
      <c r="L370" s="85"/>
      <c r="M370" s="1118"/>
      <c r="N370" s="83"/>
      <c r="O370" s="177"/>
      <c r="P370" s="1052"/>
      <c r="Q370" s="177"/>
      <c r="R370" s="1070"/>
      <c r="S370" s="1070"/>
      <c r="T370" s="177"/>
      <c r="U370" s="177"/>
      <c r="Y370" s="177"/>
      <c r="Z370" s="177"/>
      <c r="AA370" s="177"/>
      <c r="AD370" s="1061"/>
      <c r="AE370"/>
      <c r="AF370"/>
      <c r="AG370"/>
    </row>
    <row r="371" spans="1:33" s="165" customFormat="1" ht="30" customHeight="1">
      <c r="A371" s="407"/>
      <c r="E371" s="1891"/>
      <c r="F371" s="1912"/>
      <c r="G371" s="557"/>
      <c r="J371" s="177"/>
      <c r="K371" s="85"/>
      <c r="L371" s="85"/>
      <c r="M371" s="1118"/>
      <c r="N371" s="83"/>
      <c r="O371" s="177"/>
      <c r="P371" s="1052"/>
      <c r="Q371" s="177"/>
      <c r="R371" s="1070"/>
      <c r="S371" s="1070"/>
      <c r="T371" s="177"/>
      <c r="U371" s="177"/>
      <c r="Y371" s="177"/>
      <c r="Z371" s="177"/>
      <c r="AA371" s="177"/>
      <c r="AD371" s="1061"/>
      <c r="AE371"/>
      <c r="AF371"/>
      <c r="AG371"/>
    </row>
    <row r="372" spans="1:33" s="165" customFormat="1" ht="30" customHeight="1">
      <c r="A372" s="407"/>
      <c r="E372" s="1891"/>
      <c r="F372" s="1912"/>
      <c r="G372" s="557"/>
      <c r="J372" s="177"/>
      <c r="K372" s="85"/>
      <c r="L372" s="85"/>
      <c r="M372" s="1118"/>
      <c r="N372" s="83"/>
      <c r="O372" s="177"/>
      <c r="P372" s="1052"/>
      <c r="Q372" s="177"/>
      <c r="R372" s="1070"/>
      <c r="S372" s="1070"/>
      <c r="T372" s="177"/>
      <c r="U372" s="177"/>
      <c r="Y372" s="177"/>
      <c r="Z372" s="177"/>
      <c r="AA372" s="177"/>
      <c r="AD372" s="1061"/>
      <c r="AE372"/>
      <c r="AF372"/>
      <c r="AG372"/>
    </row>
    <row r="373" spans="1:33" s="165" customFormat="1" ht="30" customHeight="1">
      <c r="A373" s="407"/>
      <c r="E373" s="1891"/>
      <c r="F373" s="1912"/>
      <c r="G373" s="557"/>
      <c r="J373" s="177"/>
      <c r="K373" s="85"/>
      <c r="L373" s="85"/>
      <c r="M373" s="1118"/>
      <c r="N373" s="83"/>
      <c r="O373" s="177"/>
      <c r="P373" s="1052"/>
      <c r="Q373" s="177"/>
      <c r="R373" s="1070"/>
      <c r="S373" s="1070"/>
      <c r="T373" s="177"/>
      <c r="U373" s="177"/>
      <c r="Y373" s="177"/>
      <c r="Z373" s="177"/>
      <c r="AA373" s="177"/>
      <c r="AD373" s="1061"/>
      <c r="AE373"/>
      <c r="AF373"/>
      <c r="AG373"/>
    </row>
    <row r="374" spans="1:33" s="165" customFormat="1" ht="30" customHeight="1">
      <c r="A374" s="407"/>
      <c r="E374" s="1891"/>
      <c r="F374" s="1912"/>
      <c r="G374" s="557"/>
      <c r="J374" s="177"/>
      <c r="K374" s="85"/>
      <c r="L374" s="85"/>
      <c r="M374" s="1118"/>
      <c r="N374" s="83"/>
      <c r="O374" s="177"/>
      <c r="P374" s="1052"/>
      <c r="Q374" s="177"/>
      <c r="R374" s="1070"/>
      <c r="S374" s="1070"/>
      <c r="T374" s="177"/>
      <c r="U374" s="177"/>
      <c r="Y374" s="177"/>
      <c r="Z374" s="177"/>
      <c r="AA374" s="177"/>
      <c r="AD374" s="1061"/>
      <c r="AE374"/>
      <c r="AF374"/>
      <c r="AG374"/>
    </row>
    <row r="375" spans="1:33" s="165" customFormat="1" ht="30" customHeight="1">
      <c r="A375" s="407"/>
      <c r="E375" s="1891"/>
      <c r="F375" s="1912"/>
      <c r="G375" s="557"/>
      <c r="J375" s="177"/>
      <c r="K375" s="85"/>
      <c r="L375" s="85"/>
      <c r="M375" s="1118"/>
      <c r="N375" s="83"/>
      <c r="O375" s="177"/>
      <c r="P375" s="1052"/>
      <c r="Q375" s="177"/>
      <c r="R375" s="1070"/>
      <c r="S375" s="1070"/>
      <c r="T375" s="177"/>
      <c r="U375" s="177"/>
      <c r="Y375" s="177"/>
      <c r="Z375" s="177"/>
      <c r="AA375" s="177"/>
      <c r="AD375" s="1061"/>
      <c r="AE375"/>
      <c r="AF375"/>
      <c r="AG375"/>
    </row>
    <row r="376" spans="1:33" s="165" customFormat="1" ht="30" customHeight="1">
      <c r="A376" s="407"/>
      <c r="E376" s="1891"/>
      <c r="F376" s="1912"/>
      <c r="G376" s="557"/>
      <c r="J376" s="177"/>
      <c r="K376" s="85"/>
      <c r="L376" s="85"/>
      <c r="M376" s="1118"/>
      <c r="N376" s="83"/>
      <c r="O376" s="177"/>
      <c r="P376" s="1052"/>
      <c r="Q376" s="177"/>
      <c r="R376" s="1070"/>
      <c r="S376" s="1070"/>
      <c r="T376" s="177"/>
      <c r="U376" s="177"/>
      <c r="Y376" s="177"/>
      <c r="Z376" s="177"/>
      <c r="AA376" s="177"/>
      <c r="AD376" s="1061"/>
      <c r="AE376"/>
      <c r="AF376"/>
      <c r="AG376"/>
    </row>
    <row r="377" spans="1:33" s="165" customFormat="1" ht="30" customHeight="1">
      <c r="A377" s="407"/>
      <c r="E377" s="1891"/>
      <c r="F377" s="1912"/>
      <c r="G377" s="557"/>
      <c r="J377" s="177"/>
      <c r="K377" s="85"/>
      <c r="L377" s="85"/>
      <c r="M377" s="1118"/>
      <c r="N377" s="83"/>
      <c r="O377" s="177"/>
      <c r="P377" s="1052"/>
      <c r="Q377" s="177"/>
      <c r="R377" s="1070"/>
      <c r="S377" s="1070"/>
      <c r="T377" s="177"/>
      <c r="U377" s="177"/>
      <c r="Y377" s="177"/>
      <c r="Z377" s="177"/>
      <c r="AA377" s="177"/>
      <c r="AD377" s="1061"/>
      <c r="AE377"/>
      <c r="AF377"/>
      <c r="AG377"/>
    </row>
    <row r="378" spans="1:33" s="165" customFormat="1" ht="30" customHeight="1">
      <c r="A378" s="407"/>
      <c r="E378" s="1891"/>
      <c r="F378" s="1912"/>
      <c r="G378" s="557"/>
      <c r="J378" s="177"/>
      <c r="K378" s="85"/>
      <c r="L378" s="85"/>
      <c r="M378" s="1118"/>
      <c r="N378" s="83"/>
      <c r="O378" s="177"/>
      <c r="P378" s="1052"/>
      <c r="Q378" s="177"/>
      <c r="R378" s="1070"/>
      <c r="S378" s="1070"/>
      <c r="T378" s="177"/>
      <c r="U378" s="177"/>
      <c r="Y378" s="177"/>
      <c r="Z378" s="177"/>
      <c r="AA378" s="177"/>
      <c r="AD378" s="1061"/>
      <c r="AE378"/>
      <c r="AF378"/>
      <c r="AG378"/>
    </row>
    <row r="379" spans="1:33" s="165" customFormat="1" ht="30" customHeight="1">
      <c r="A379" s="407"/>
      <c r="E379" s="1891"/>
      <c r="F379" s="1912"/>
      <c r="G379" s="557"/>
      <c r="J379" s="177"/>
      <c r="K379" s="85"/>
      <c r="L379" s="85"/>
      <c r="M379" s="1118"/>
      <c r="N379" s="83"/>
      <c r="O379" s="177"/>
      <c r="P379" s="1052"/>
      <c r="Q379" s="177"/>
      <c r="R379" s="1070"/>
      <c r="S379" s="1070"/>
      <c r="T379" s="177"/>
      <c r="U379" s="177"/>
      <c r="Y379" s="177"/>
      <c r="Z379" s="177"/>
      <c r="AA379" s="177"/>
      <c r="AD379" s="1061"/>
      <c r="AE379"/>
      <c r="AF379"/>
      <c r="AG379"/>
    </row>
    <row r="380" spans="1:33" s="165" customFormat="1" ht="30" customHeight="1">
      <c r="A380" s="407"/>
      <c r="E380" s="1891"/>
      <c r="F380" s="1912"/>
      <c r="G380" s="557"/>
      <c r="J380" s="177"/>
      <c r="K380" s="85"/>
      <c r="L380" s="85"/>
      <c r="M380" s="1118"/>
      <c r="N380" s="83"/>
      <c r="O380" s="177"/>
      <c r="P380" s="1052"/>
      <c r="Q380" s="177"/>
      <c r="R380" s="1070"/>
      <c r="S380" s="1070"/>
      <c r="T380" s="177"/>
      <c r="U380" s="177"/>
      <c r="Y380" s="177"/>
      <c r="Z380" s="177"/>
      <c r="AA380" s="177"/>
      <c r="AD380" s="1061"/>
      <c r="AE380"/>
      <c r="AF380"/>
      <c r="AG380"/>
    </row>
    <row r="381" spans="1:33" s="165" customFormat="1" ht="30" customHeight="1">
      <c r="A381" s="407"/>
      <c r="E381" s="1891"/>
      <c r="F381" s="1912"/>
      <c r="G381" s="557"/>
      <c r="J381" s="177"/>
      <c r="K381" s="85"/>
      <c r="L381" s="85"/>
      <c r="M381" s="1118"/>
      <c r="N381" s="83"/>
      <c r="O381" s="177"/>
      <c r="P381" s="1052"/>
      <c r="Q381" s="177"/>
      <c r="R381" s="1070"/>
      <c r="S381" s="1070"/>
      <c r="T381" s="177"/>
      <c r="U381" s="177"/>
      <c r="Y381" s="177"/>
      <c r="Z381" s="177"/>
      <c r="AA381" s="177"/>
      <c r="AD381" s="1061"/>
      <c r="AE381"/>
      <c r="AF381"/>
      <c r="AG381"/>
    </row>
    <row r="382" spans="1:33" s="165" customFormat="1" ht="30" customHeight="1">
      <c r="A382" s="407"/>
      <c r="E382" s="1891"/>
      <c r="F382" s="1912"/>
      <c r="G382" s="557"/>
      <c r="J382" s="177"/>
      <c r="K382" s="85"/>
      <c r="L382" s="85"/>
      <c r="M382" s="1118"/>
      <c r="N382" s="83"/>
      <c r="O382" s="177"/>
      <c r="P382" s="1052"/>
      <c r="Q382" s="177"/>
      <c r="R382" s="1070"/>
      <c r="S382" s="1070"/>
      <c r="T382" s="177"/>
      <c r="U382" s="177"/>
      <c r="Y382" s="177"/>
      <c r="Z382" s="177"/>
      <c r="AA382" s="177"/>
      <c r="AD382" s="1061"/>
      <c r="AE382"/>
      <c r="AF382"/>
      <c r="AG382"/>
    </row>
    <row r="383" spans="1:33" s="165" customFormat="1" ht="30" customHeight="1">
      <c r="A383" s="407"/>
      <c r="E383" s="1891"/>
      <c r="F383" s="1912"/>
      <c r="G383" s="557"/>
      <c r="J383" s="177"/>
      <c r="K383" s="85"/>
      <c r="L383" s="85"/>
      <c r="M383" s="1118"/>
      <c r="N383" s="83"/>
      <c r="O383" s="177"/>
      <c r="P383" s="1052"/>
      <c r="Q383" s="177"/>
      <c r="R383" s="1070"/>
      <c r="S383" s="1070"/>
      <c r="T383" s="177"/>
      <c r="U383" s="177"/>
      <c r="Y383" s="177"/>
      <c r="Z383" s="177"/>
      <c r="AA383" s="177"/>
      <c r="AD383" s="1061"/>
      <c r="AE383"/>
      <c r="AF383"/>
      <c r="AG383"/>
    </row>
    <row r="384" spans="1:33" s="165" customFormat="1" ht="30" customHeight="1">
      <c r="A384" s="407"/>
      <c r="E384" s="1891"/>
      <c r="F384" s="1912"/>
      <c r="G384" s="557"/>
      <c r="J384" s="177"/>
      <c r="K384" s="85"/>
      <c r="L384" s="85"/>
      <c r="M384" s="1118"/>
      <c r="N384" s="83"/>
      <c r="O384" s="177"/>
      <c r="P384" s="1052"/>
      <c r="Q384" s="177"/>
      <c r="R384" s="1070"/>
      <c r="S384" s="1070"/>
      <c r="T384" s="177"/>
      <c r="U384" s="177"/>
      <c r="Y384" s="177"/>
      <c r="Z384" s="177"/>
      <c r="AA384" s="177"/>
      <c r="AD384" s="1061"/>
      <c r="AE384"/>
      <c r="AF384"/>
      <c r="AG384"/>
    </row>
    <row r="385" spans="1:33" s="165" customFormat="1" ht="30" customHeight="1">
      <c r="A385" s="407"/>
      <c r="E385" s="1891"/>
      <c r="F385" s="1912"/>
      <c r="G385" s="557"/>
      <c r="J385" s="177"/>
      <c r="K385" s="85"/>
      <c r="L385" s="85"/>
      <c r="M385" s="1118"/>
      <c r="N385" s="83"/>
      <c r="O385" s="177"/>
      <c r="P385" s="1052"/>
      <c r="Q385" s="177"/>
      <c r="R385" s="1070"/>
      <c r="S385" s="1070"/>
      <c r="T385" s="177"/>
      <c r="U385" s="177"/>
      <c r="Y385" s="177"/>
      <c r="Z385" s="177"/>
      <c r="AA385" s="177"/>
      <c r="AD385" s="1061"/>
      <c r="AE385"/>
      <c r="AF385"/>
      <c r="AG385"/>
    </row>
    <row r="386" spans="1:33" s="165" customFormat="1" ht="30" customHeight="1">
      <c r="A386" s="407"/>
      <c r="E386" s="1891"/>
      <c r="F386" s="1912"/>
      <c r="G386" s="557"/>
      <c r="J386" s="177"/>
      <c r="K386" s="85"/>
      <c r="L386" s="85"/>
      <c r="M386" s="1118"/>
      <c r="N386" s="83"/>
      <c r="O386" s="177"/>
      <c r="P386" s="1052"/>
      <c r="Q386" s="177"/>
      <c r="R386" s="1070"/>
      <c r="S386" s="1070"/>
      <c r="T386" s="177"/>
      <c r="U386" s="177"/>
      <c r="Y386" s="177"/>
      <c r="Z386" s="177"/>
      <c r="AA386" s="177"/>
      <c r="AD386" s="1061"/>
      <c r="AE386"/>
      <c r="AF386"/>
      <c r="AG386"/>
    </row>
    <row r="387" spans="1:33" s="165" customFormat="1" ht="30" customHeight="1">
      <c r="A387" s="407"/>
      <c r="E387" s="1891"/>
      <c r="F387" s="1912"/>
      <c r="G387" s="557"/>
      <c r="J387" s="177"/>
      <c r="K387" s="85"/>
      <c r="L387" s="85"/>
      <c r="M387" s="1118"/>
      <c r="N387" s="83"/>
      <c r="O387" s="177"/>
      <c r="P387" s="1052"/>
      <c r="Q387" s="177"/>
      <c r="R387" s="1070"/>
      <c r="S387" s="1070"/>
      <c r="T387" s="177"/>
      <c r="U387" s="177"/>
      <c r="Y387" s="177"/>
      <c r="Z387" s="177"/>
      <c r="AA387" s="177"/>
      <c r="AD387" s="1061"/>
      <c r="AE387"/>
      <c r="AF387"/>
      <c r="AG387"/>
    </row>
    <row r="388" spans="1:33" s="165" customFormat="1" ht="30" customHeight="1">
      <c r="A388" s="407"/>
      <c r="E388" s="1891"/>
      <c r="F388" s="1912"/>
      <c r="G388" s="557"/>
      <c r="J388" s="177"/>
      <c r="K388" s="85"/>
      <c r="L388" s="85"/>
      <c r="M388" s="1118"/>
      <c r="N388" s="83"/>
      <c r="O388" s="177"/>
      <c r="P388" s="1052"/>
      <c r="Q388" s="177"/>
      <c r="R388" s="1070"/>
      <c r="S388" s="1070"/>
      <c r="T388" s="177"/>
      <c r="U388" s="177"/>
      <c r="Y388" s="177"/>
      <c r="Z388" s="177"/>
      <c r="AA388" s="177"/>
      <c r="AD388" s="1061"/>
      <c r="AE388"/>
      <c r="AF388"/>
      <c r="AG388"/>
    </row>
    <row r="389" spans="1:33" s="165" customFormat="1" ht="30" customHeight="1">
      <c r="A389" s="407"/>
      <c r="E389" s="1891"/>
      <c r="F389" s="1912"/>
      <c r="G389" s="557"/>
      <c r="J389" s="177"/>
      <c r="K389" s="85"/>
      <c r="L389" s="85"/>
      <c r="M389" s="1118"/>
      <c r="N389" s="83"/>
      <c r="O389" s="177"/>
      <c r="P389" s="1052"/>
      <c r="Q389" s="177"/>
      <c r="R389" s="1070"/>
      <c r="S389" s="1070"/>
      <c r="T389" s="177"/>
      <c r="U389" s="177"/>
      <c r="Y389" s="177"/>
      <c r="Z389" s="177"/>
      <c r="AA389" s="177"/>
      <c r="AD389" s="1061"/>
      <c r="AE389"/>
      <c r="AF389"/>
      <c r="AG389"/>
    </row>
    <row r="390" spans="1:33" s="165" customFormat="1" ht="30" customHeight="1">
      <c r="A390" s="407"/>
      <c r="E390" s="1891"/>
      <c r="F390" s="1912"/>
      <c r="G390" s="557"/>
      <c r="J390" s="177"/>
      <c r="K390" s="85"/>
      <c r="L390" s="85"/>
      <c r="M390" s="1118"/>
      <c r="N390" s="83"/>
      <c r="O390" s="177"/>
      <c r="P390" s="1052"/>
      <c r="Q390" s="177"/>
      <c r="R390" s="1070"/>
      <c r="S390" s="1070"/>
      <c r="T390" s="177"/>
      <c r="U390" s="177"/>
      <c r="Y390" s="177"/>
      <c r="Z390" s="177"/>
      <c r="AA390" s="177"/>
      <c r="AD390" s="1061"/>
      <c r="AE390"/>
      <c r="AF390"/>
      <c r="AG390"/>
    </row>
    <row r="391" spans="1:33" s="165" customFormat="1" ht="30" customHeight="1">
      <c r="A391" s="407"/>
      <c r="E391" s="1891"/>
      <c r="F391" s="1912"/>
      <c r="G391" s="557"/>
      <c r="J391" s="177"/>
      <c r="K391" s="85"/>
      <c r="L391" s="85"/>
      <c r="M391" s="1118"/>
      <c r="N391" s="83"/>
      <c r="O391" s="177"/>
      <c r="P391" s="1052"/>
      <c r="Q391" s="177"/>
      <c r="R391" s="1070"/>
      <c r="S391" s="1070"/>
      <c r="T391" s="177"/>
      <c r="U391" s="177"/>
      <c r="Y391" s="177"/>
      <c r="Z391" s="177"/>
      <c r="AA391" s="177"/>
      <c r="AD391" s="1061"/>
      <c r="AE391"/>
      <c r="AF391"/>
      <c r="AG391"/>
    </row>
    <row r="392" spans="1:33" s="165" customFormat="1" ht="30" customHeight="1">
      <c r="A392" s="407"/>
      <c r="E392" s="1891"/>
      <c r="F392" s="1912"/>
      <c r="G392" s="557"/>
      <c r="J392" s="177"/>
      <c r="K392" s="85"/>
      <c r="L392" s="85"/>
      <c r="M392" s="1118"/>
      <c r="N392" s="83"/>
      <c r="O392" s="177"/>
      <c r="P392" s="1052"/>
      <c r="Q392" s="177"/>
      <c r="R392" s="1070"/>
      <c r="S392" s="1070"/>
      <c r="T392" s="177"/>
      <c r="U392" s="177"/>
      <c r="Y392" s="177"/>
      <c r="Z392" s="177"/>
      <c r="AA392" s="177"/>
      <c r="AD392" s="1061"/>
      <c r="AE392"/>
      <c r="AF392"/>
      <c r="AG392"/>
    </row>
    <row r="393" spans="1:33" s="165" customFormat="1" ht="30" customHeight="1">
      <c r="A393" s="407"/>
      <c r="E393" s="1891"/>
      <c r="F393" s="1912"/>
      <c r="G393" s="557"/>
      <c r="J393" s="177"/>
      <c r="K393" s="85"/>
      <c r="L393" s="85"/>
      <c r="M393" s="1118"/>
      <c r="N393" s="83"/>
      <c r="O393" s="177"/>
      <c r="P393" s="1052"/>
      <c r="Q393" s="177"/>
      <c r="R393" s="1070"/>
      <c r="S393" s="1070"/>
      <c r="T393" s="177"/>
      <c r="U393" s="177"/>
      <c r="Y393" s="177"/>
      <c r="Z393" s="177"/>
      <c r="AA393" s="177"/>
      <c r="AD393" s="1061"/>
      <c r="AE393"/>
      <c r="AF393"/>
      <c r="AG393"/>
    </row>
    <row r="394" spans="1:33" s="165" customFormat="1" ht="30" customHeight="1">
      <c r="A394" s="407"/>
      <c r="E394" s="1891"/>
      <c r="F394" s="1912"/>
      <c r="G394" s="557"/>
      <c r="J394" s="177"/>
      <c r="K394" s="85"/>
      <c r="L394" s="85"/>
      <c r="M394" s="1118"/>
      <c r="N394" s="83"/>
      <c r="O394" s="177"/>
      <c r="P394" s="1052"/>
      <c r="Q394" s="177"/>
      <c r="R394" s="1070"/>
      <c r="S394" s="1070"/>
      <c r="T394" s="177"/>
      <c r="U394" s="177"/>
      <c r="Y394" s="177"/>
      <c r="Z394" s="177"/>
      <c r="AA394" s="177"/>
      <c r="AD394" s="1061"/>
      <c r="AE394"/>
      <c r="AF394"/>
      <c r="AG394"/>
    </row>
    <row r="395" spans="1:33" s="165" customFormat="1" ht="30" customHeight="1">
      <c r="A395" s="407"/>
      <c r="E395" s="1891"/>
      <c r="F395" s="1912"/>
      <c r="G395" s="557"/>
      <c r="J395" s="177"/>
      <c r="K395" s="85"/>
      <c r="L395" s="85"/>
      <c r="M395" s="1118"/>
      <c r="N395" s="83"/>
      <c r="O395" s="177"/>
      <c r="P395" s="1052"/>
      <c r="Q395" s="177"/>
      <c r="R395" s="1070"/>
      <c r="S395" s="1070"/>
      <c r="T395" s="177"/>
      <c r="U395" s="177"/>
      <c r="Y395" s="177"/>
      <c r="Z395" s="177"/>
      <c r="AA395" s="177"/>
      <c r="AD395" s="1061"/>
      <c r="AE395"/>
      <c r="AF395"/>
      <c r="AG395"/>
    </row>
    <row r="396" spans="1:33" s="165" customFormat="1" ht="30" customHeight="1">
      <c r="A396" s="407"/>
      <c r="E396" s="1891"/>
      <c r="F396" s="1912"/>
      <c r="G396" s="557"/>
      <c r="J396" s="177"/>
      <c r="K396" s="85"/>
      <c r="L396" s="85"/>
      <c r="M396" s="1118"/>
      <c r="N396" s="83"/>
      <c r="O396" s="177"/>
      <c r="P396" s="1052"/>
      <c r="Q396" s="177"/>
      <c r="R396" s="1070"/>
      <c r="S396" s="1070"/>
      <c r="T396" s="177"/>
      <c r="U396" s="177"/>
      <c r="Y396" s="177"/>
      <c r="Z396" s="177"/>
      <c r="AA396" s="177"/>
      <c r="AD396" s="1061"/>
      <c r="AE396"/>
      <c r="AF396"/>
      <c r="AG396"/>
    </row>
    <row r="397" spans="1:33" s="165" customFormat="1" ht="30" customHeight="1">
      <c r="A397" s="407"/>
      <c r="E397" s="1891"/>
      <c r="F397" s="1912"/>
      <c r="G397" s="557"/>
      <c r="J397" s="177"/>
      <c r="K397" s="85"/>
      <c r="L397" s="85"/>
      <c r="M397" s="1118"/>
      <c r="N397" s="83"/>
      <c r="O397" s="177"/>
      <c r="P397" s="1052"/>
      <c r="Q397" s="177"/>
      <c r="R397" s="1070"/>
      <c r="S397" s="1070"/>
      <c r="T397" s="177"/>
      <c r="U397" s="177"/>
      <c r="Y397" s="177"/>
      <c r="Z397" s="177"/>
      <c r="AA397" s="177"/>
      <c r="AD397" s="1061"/>
      <c r="AE397"/>
      <c r="AF397"/>
      <c r="AG397"/>
    </row>
    <row r="398" spans="1:33" s="165" customFormat="1" ht="30" customHeight="1">
      <c r="A398" s="407"/>
      <c r="E398" s="1891"/>
      <c r="F398" s="1912"/>
      <c r="G398" s="557"/>
      <c r="J398" s="177"/>
      <c r="K398" s="85"/>
      <c r="L398" s="85"/>
      <c r="M398" s="1118"/>
      <c r="N398" s="83"/>
      <c r="O398" s="177"/>
      <c r="P398" s="1052"/>
      <c r="Q398" s="177"/>
      <c r="R398" s="1070"/>
      <c r="S398" s="1070"/>
      <c r="T398" s="177"/>
      <c r="U398" s="177"/>
      <c r="Y398" s="177"/>
      <c r="Z398" s="177"/>
      <c r="AA398" s="177"/>
      <c r="AD398" s="1061"/>
      <c r="AE398"/>
      <c r="AF398"/>
      <c r="AG398"/>
    </row>
    <row r="399" spans="1:33" s="165" customFormat="1" ht="30" customHeight="1">
      <c r="A399" s="407"/>
      <c r="E399" s="1891"/>
      <c r="F399" s="1912"/>
      <c r="G399" s="557"/>
      <c r="J399" s="177"/>
      <c r="K399" s="85"/>
      <c r="L399" s="85"/>
      <c r="M399" s="1118"/>
      <c r="N399" s="83"/>
      <c r="O399" s="177"/>
      <c r="P399" s="1052"/>
      <c r="Q399" s="177"/>
      <c r="R399" s="1070"/>
      <c r="S399" s="1070"/>
      <c r="T399" s="177"/>
      <c r="U399" s="177"/>
      <c r="Y399" s="177"/>
      <c r="Z399" s="177"/>
      <c r="AA399" s="177"/>
      <c r="AD399" s="1061"/>
      <c r="AE399"/>
      <c r="AF399"/>
      <c r="AG399"/>
    </row>
    <row r="400" spans="1:33" s="165" customFormat="1" ht="30" customHeight="1">
      <c r="A400" s="407"/>
      <c r="E400" s="1891"/>
      <c r="F400" s="1912"/>
      <c r="G400" s="557"/>
      <c r="J400" s="177"/>
      <c r="K400" s="85"/>
      <c r="L400" s="85"/>
      <c r="M400" s="1118"/>
      <c r="N400" s="83"/>
      <c r="O400" s="177"/>
      <c r="P400" s="1052"/>
      <c r="Q400" s="177"/>
      <c r="R400" s="1070"/>
      <c r="S400" s="1070"/>
      <c r="T400" s="177"/>
      <c r="U400" s="177"/>
      <c r="Y400" s="177"/>
      <c r="Z400" s="177"/>
      <c r="AA400" s="177"/>
      <c r="AD400" s="1061"/>
      <c r="AE400"/>
      <c r="AF400"/>
      <c r="AG400"/>
    </row>
    <row r="401" spans="1:35" s="165" customFormat="1" ht="30" customHeight="1">
      <c r="A401" s="407"/>
      <c r="E401" s="1891"/>
      <c r="F401" s="1912"/>
      <c r="G401" s="557"/>
      <c r="J401" s="177"/>
      <c r="K401" s="85"/>
      <c r="L401" s="85"/>
      <c r="M401" s="1118"/>
      <c r="N401" s="83"/>
      <c r="O401" s="177"/>
      <c r="P401" s="1052"/>
      <c r="Q401" s="177"/>
      <c r="R401" s="1070"/>
      <c r="S401" s="1070"/>
      <c r="T401" s="177"/>
      <c r="U401" s="177"/>
      <c r="Y401" s="177"/>
      <c r="Z401" s="177"/>
      <c r="AA401" s="177"/>
      <c r="AD401" s="1061"/>
      <c r="AE401"/>
      <c r="AF401"/>
      <c r="AG401"/>
    </row>
    <row r="402" spans="1:35" s="165" customFormat="1" ht="30" customHeight="1">
      <c r="A402" s="407"/>
      <c r="E402" s="1891"/>
      <c r="F402" s="1912"/>
      <c r="G402" s="557"/>
      <c r="J402" s="177"/>
      <c r="K402" s="85"/>
      <c r="L402" s="85"/>
      <c r="M402" s="1118"/>
      <c r="N402" s="83"/>
      <c r="O402" s="177"/>
      <c r="P402" s="1052"/>
      <c r="Q402" s="177"/>
      <c r="R402" s="1070"/>
      <c r="S402" s="1070"/>
      <c r="T402" s="177"/>
      <c r="U402" s="177"/>
      <c r="Y402" s="177"/>
      <c r="Z402" s="177"/>
      <c r="AA402" s="177"/>
      <c r="AD402" s="1061"/>
      <c r="AE402"/>
      <c r="AF402"/>
      <c r="AG402"/>
    </row>
    <row r="403" spans="1:35" s="165" customFormat="1" ht="30" customHeight="1">
      <c r="A403" s="407"/>
      <c r="E403" s="1891"/>
      <c r="F403" s="1912"/>
      <c r="G403" s="557"/>
      <c r="J403" s="177"/>
      <c r="K403" s="85"/>
      <c r="L403" s="85"/>
      <c r="M403" s="1118"/>
      <c r="N403" s="83"/>
      <c r="O403" s="177"/>
      <c r="P403" s="1052"/>
      <c r="Q403" s="177"/>
      <c r="R403" s="1070"/>
      <c r="S403" s="1070"/>
      <c r="T403" s="177"/>
      <c r="U403" s="177"/>
      <c r="Y403" s="177"/>
      <c r="Z403" s="177"/>
      <c r="AA403" s="177"/>
      <c r="AD403" s="1061"/>
      <c r="AE403"/>
      <c r="AF403"/>
      <c r="AG403"/>
    </row>
    <row r="404" spans="1:35" s="165" customFormat="1" ht="30" customHeight="1">
      <c r="A404" s="407"/>
      <c r="E404" s="1891"/>
      <c r="F404" s="1912"/>
      <c r="G404" s="557"/>
      <c r="J404" s="177"/>
      <c r="K404" s="85"/>
      <c r="L404" s="85"/>
      <c r="M404" s="1118"/>
      <c r="N404" s="83"/>
      <c r="O404" s="177"/>
      <c r="P404" s="1052"/>
      <c r="Q404" s="177"/>
      <c r="R404" s="1070"/>
      <c r="S404" s="1070"/>
      <c r="T404" s="177"/>
      <c r="U404" s="177"/>
      <c r="Y404" s="177"/>
      <c r="Z404" s="177"/>
      <c r="AA404" s="177"/>
      <c r="AD404" s="1061"/>
      <c r="AE404"/>
      <c r="AF404"/>
      <c r="AG404"/>
    </row>
    <row r="405" spans="1:35" s="165" customFormat="1" ht="30" customHeight="1">
      <c r="A405" s="407"/>
      <c r="E405" s="1891"/>
      <c r="F405" s="1912"/>
      <c r="G405" s="557"/>
      <c r="J405" s="177"/>
      <c r="K405" s="85"/>
      <c r="L405" s="85"/>
      <c r="M405" s="1118"/>
      <c r="N405" s="83"/>
      <c r="O405" s="177"/>
      <c r="P405" s="1052"/>
      <c r="Q405" s="177"/>
      <c r="R405" s="1070"/>
      <c r="S405" s="1070"/>
      <c r="T405" s="177"/>
      <c r="U405" s="177"/>
      <c r="Y405" s="177"/>
      <c r="Z405" s="177"/>
      <c r="AA405" s="177"/>
      <c r="AD405" s="1061"/>
      <c r="AE405"/>
      <c r="AF405"/>
      <c r="AG405"/>
    </row>
    <row r="406" spans="1:35" s="165" customFormat="1" ht="30" customHeight="1">
      <c r="A406" s="407"/>
      <c r="E406" s="1891"/>
      <c r="F406" s="1912"/>
      <c r="G406" s="557"/>
      <c r="J406" s="177"/>
      <c r="K406" s="85"/>
      <c r="L406" s="85"/>
      <c r="M406" s="1118"/>
      <c r="N406" s="83"/>
      <c r="O406" s="177"/>
      <c r="P406" s="1052"/>
      <c r="Q406" s="177"/>
      <c r="R406" s="1070"/>
      <c r="S406" s="1070"/>
      <c r="T406" s="177"/>
      <c r="U406" s="177"/>
      <c r="Y406" s="177"/>
      <c r="Z406" s="177"/>
      <c r="AA406" s="177"/>
      <c r="AD406" s="1061"/>
      <c r="AE406"/>
      <c r="AF406"/>
      <c r="AG406"/>
    </row>
    <row r="407" spans="1:35" s="165" customFormat="1" ht="30" customHeight="1">
      <c r="A407" s="407"/>
      <c r="E407" s="1891"/>
      <c r="F407" s="1912"/>
      <c r="G407" s="557"/>
      <c r="J407" s="177"/>
      <c r="K407" s="85"/>
      <c r="L407" s="85"/>
      <c r="M407" s="1118"/>
      <c r="N407" s="83"/>
      <c r="O407" s="177"/>
      <c r="P407" s="1052"/>
      <c r="Q407" s="177"/>
      <c r="R407" s="1070"/>
      <c r="S407" s="1070"/>
      <c r="T407" s="177"/>
      <c r="U407" s="177"/>
      <c r="Y407" s="177"/>
      <c r="Z407" s="177"/>
      <c r="AA407" s="177"/>
      <c r="AD407" s="1061"/>
      <c r="AE407"/>
      <c r="AF407"/>
      <c r="AG407"/>
    </row>
    <row r="408" spans="1:35" s="165" customFormat="1" ht="30" customHeight="1">
      <c r="A408" s="407"/>
      <c r="E408" s="1891"/>
      <c r="F408" s="1912"/>
      <c r="G408" s="557"/>
      <c r="J408" s="177"/>
      <c r="K408" s="85"/>
      <c r="L408" s="85"/>
      <c r="M408" s="1118"/>
      <c r="N408" s="83"/>
      <c r="O408" s="177"/>
      <c r="P408" s="1052"/>
      <c r="Q408" s="177"/>
      <c r="R408" s="1070"/>
      <c r="S408" s="1070"/>
      <c r="T408" s="177"/>
      <c r="U408" s="177"/>
      <c r="Y408" s="177"/>
      <c r="Z408" s="177"/>
      <c r="AA408" s="177"/>
      <c r="AD408" s="1061"/>
      <c r="AE408"/>
      <c r="AF408"/>
      <c r="AG408"/>
    </row>
    <row r="409" spans="1:35" s="165" customFormat="1" ht="30" customHeight="1">
      <c r="A409" s="407"/>
      <c r="E409" s="1891"/>
      <c r="F409" s="1912"/>
      <c r="G409" s="557"/>
      <c r="J409" s="177"/>
      <c r="K409" s="85"/>
      <c r="L409" s="85"/>
      <c r="M409" s="1118"/>
      <c r="N409" s="83"/>
      <c r="O409" s="177"/>
      <c r="P409" s="1052"/>
      <c r="Q409" s="177"/>
      <c r="R409" s="1070"/>
      <c r="S409" s="1070"/>
      <c r="T409" s="177"/>
      <c r="U409" s="177"/>
      <c r="Y409" s="177"/>
      <c r="Z409" s="177"/>
      <c r="AA409" s="177"/>
      <c r="AD409" s="1061"/>
      <c r="AE409"/>
      <c r="AF409"/>
      <c r="AG409"/>
    </row>
    <row r="410" spans="1:35" s="165" customFormat="1" ht="30" customHeight="1">
      <c r="A410" s="407"/>
      <c r="E410" s="1891"/>
      <c r="F410" s="1912"/>
      <c r="G410" s="557"/>
      <c r="J410" s="177"/>
      <c r="K410" s="85"/>
      <c r="L410" s="85"/>
      <c r="M410" s="1118"/>
      <c r="N410" s="83"/>
      <c r="O410" s="177"/>
      <c r="P410" s="1052"/>
      <c r="Q410" s="177"/>
      <c r="R410" s="1070"/>
      <c r="S410" s="1070"/>
      <c r="T410" s="177"/>
      <c r="U410" s="177"/>
      <c r="Y410" s="177"/>
      <c r="Z410" s="177"/>
      <c r="AA410" s="177"/>
      <c r="AD410" s="1061"/>
      <c r="AE410"/>
      <c r="AF410"/>
      <c r="AG410"/>
    </row>
    <row r="411" spans="1:35" s="165" customFormat="1" ht="30" customHeight="1">
      <c r="A411" s="407"/>
      <c r="E411" s="1891"/>
      <c r="F411" s="1912"/>
      <c r="G411" s="557"/>
      <c r="J411" s="177"/>
      <c r="K411" s="85"/>
      <c r="L411" s="85"/>
      <c r="M411" s="1118"/>
      <c r="N411" s="83"/>
      <c r="O411" s="177"/>
      <c r="P411" s="1052"/>
      <c r="Q411" s="177"/>
      <c r="R411" s="1070"/>
      <c r="S411" s="1070"/>
      <c r="T411" s="177"/>
      <c r="U411" s="177"/>
      <c r="Y411" s="177"/>
      <c r="Z411" s="177"/>
      <c r="AA411" s="177"/>
      <c r="AD411" s="1061"/>
      <c r="AE411"/>
      <c r="AF411"/>
      <c r="AG411"/>
    </row>
    <row r="412" spans="1:35" ht="30" customHeight="1">
      <c r="A412" s="407"/>
      <c r="T412" s="177"/>
      <c r="U412" s="177"/>
      <c r="AH412" s="165"/>
      <c r="AI412" s="165"/>
    </row>
  </sheetData>
  <sheetProtection selectLockedCells="1"/>
  <autoFilter ref="V6:AD346">
    <sortState ref="V7:AD346">
      <sortCondition ref="AA6:AA346"/>
    </sortState>
  </autoFilter>
  <mergeCells count="89">
    <mergeCell ref="R28:R29"/>
    <mergeCell ref="S28:S29"/>
    <mergeCell ref="P16:P18"/>
    <mergeCell ref="R1:V4"/>
    <mergeCell ref="M11:M12"/>
    <mergeCell ref="N11:N12"/>
    <mergeCell ref="Q16:Q19"/>
    <mergeCell ref="S11:S12"/>
    <mergeCell ref="O11:O12"/>
    <mergeCell ref="P11:P12"/>
    <mergeCell ref="Q11:Q12"/>
    <mergeCell ref="R11:R12"/>
    <mergeCell ref="R5:R6"/>
    <mergeCell ref="S5:S6"/>
    <mergeCell ref="R16:R18"/>
    <mergeCell ref="S16:S18"/>
    <mergeCell ref="M2:O2"/>
    <mergeCell ref="P2:P3"/>
    <mergeCell ref="Q2:Q3"/>
    <mergeCell ref="K3:L3"/>
    <mergeCell ref="M3:O3"/>
    <mergeCell ref="K2:L2"/>
    <mergeCell ref="C2:I2"/>
    <mergeCell ref="E11:E12"/>
    <mergeCell ref="C11:C12"/>
    <mergeCell ref="C16:C18"/>
    <mergeCell ref="H11:H12"/>
    <mergeCell ref="I11:I12"/>
    <mergeCell ref="F5:F6"/>
    <mergeCell ref="G5:G6"/>
    <mergeCell ref="H16:H18"/>
    <mergeCell ref="I16:I18"/>
    <mergeCell ref="E16:E18"/>
    <mergeCell ref="F16:F18"/>
    <mergeCell ref="G16:G18"/>
    <mergeCell ref="F11:F12"/>
    <mergeCell ref="G11:G12"/>
    <mergeCell ref="C40:E40"/>
    <mergeCell ref="C35:E35"/>
    <mergeCell ref="C36:E36"/>
    <mergeCell ref="C37:E37"/>
    <mergeCell ref="I38:L40"/>
    <mergeCell ref="K35:L36"/>
    <mergeCell ref="I37:J37"/>
    <mergeCell ref="I35:J36"/>
    <mergeCell ref="K37:L37"/>
    <mergeCell ref="C38:E38"/>
    <mergeCell ref="C39:E39"/>
    <mergeCell ref="L16:L18"/>
    <mergeCell ref="M16:M18"/>
    <mergeCell ref="N16:N18"/>
    <mergeCell ref="O16:O18"/>
    <mergeCell ref="J11:J12"/>
    <mergeCell ref="K11:K12"/>
    <mergeCell ref="L11:L12"/>
    <mergeCell ref="J16:J18"/>
    <mergeCell ref="K16:K18"/>
    <mergeCell ref="P5:Q6"/>
    <mergeCell ref="M5:O6"/>
    <mergeCell ref="H5:H6"/>
    <mergeCell ref="I5:I6"/>
    <mergeCell ref="J5:J6"/>
    <mergeCell ref="K5:K6"/>
    <mergeCell ref="L5:L6"/>
    <mergeCell ref="A5:A6"/>
    <mergeCell ref="B5:B6"/>
    <mergeCell ref="C5:C6"/>
    <mergeCell ref="D5:D6"/>
    <mergeCell ref="E5:E6"/>
    <mergeCell ref="B11:B12"/>
    <mergeCell ref="A28:A29"/>
    <mergeCell ref="B28:B29"/>
    <mergeCell ref="C28:C29"/>
    <mergeCell ref="F28:F29"/>
    <mergeCell ref="E28:E29"/>
    <mergeCell ref="B16:B18"/>
    <mergeCell ref="J28:J29"/>
    <mergeCell ref="K28:K29"/>
    <mergeCell ref="H20:H21"/>
    <mergeCell ref="H22:H23"/>
    <mergeCell ref="G28:G29"/>
    <mergeCell ref="H28:H29"/>
    <mergeCell ref="I28:I29"/>
    <mergeCell ref="Q28:Q29"/>
    <mergeCell ref="L28:L29"/>
    <mergeCell ref="M28:M29"/>
    <mergeCell ref="N28:N29"/>
    <mergeCell ref="O28:O29"/>
    <mergeCell ref="P28:P29"/>
  </mergeCells>
  <phoneticPr fontId="18" type="noConversion"/>
  <conditionalFormatting sqref="V347:V1048576 V103:V112 V115:V320 V5:V8 V43:V47 V10:V39 V63:V65">
    <cfRule type="containsText" dxfId="230" priority="131" operator="containsText" text="SALIDA">
      <formula>NOT(ISERROR(SEARCH("SALIDA",V5)))</formula>
    </cfRule>
    <cfRule type="containsText" dxfId="229" priority="132" operator="containsText" text="ENTRADA">
      <formula>NOT(ISERROR(SEARCH("ENTRADA",V5)))</formula>
    </cfRule>
    <cfRule type="containsText" dxfId="228" priority="133" operator="containsText" text="REQUISICION">
      <formula>NOT(ISERROR(SEARCH("REQUISICION",V5)))</formula>
    </cfRule>
  </conditionalFormatting>
  <conditionalFormatting sqref="V321:V346">
    <cfRule type="containsText" dxfId="227" priority="86" operator="containsText" text="SALIDA">
      <formula>NOT(ISERROR(SEARCH("SALIDA",V321)))</formula>
    </cfRule>
    <cfRule type="containsText" dxfId="226" priority="87" operator="containsText" text="ENTRADA">
      <formula>NOT(ISERROR(SEARCH("ENTRADA",V321)))</formula>
    </cfRule>
    <cfRule type="containsText" dxfId="225" priority="88" operator="containsText" text="REQUISICION">
      <formula>NOT(ISERROR(SEARCH("REQUISICION",V321)))</formula>
    </cfRule>
  </conditionalFormatting>
  <conditionalFormatting sqref="V95:V102">
    <cfRule type="containsText" dxfId="224" priority="74" operator="containsText" text="SALIDA">
      <formula>NOT(ISERROR(SEARCH("SALIDA",V95)))</formula>
    </cfRule>
    <cfRule type="containsText" dxfId="223" priority="75" operator="containsText" text="ENTRADA">
      <formula>NOT(ISERROR(SEARCH("ENTRADA",V95)))</formula>
    </cfRule>
    <cfRule type="containsText" dxfId="222" priority="76" operator="containsText" text="REQUISICION">
      <formula>NOT(ISERROR(SEARCH("REQUISICION",V95)))</formula>
    </cfRule>
  </conditionalFormatting>
  <conditionalFormatting sqref="V40:V42">
    <cfRule type="containsText" dxfId="221" priority="23" operator="containsText" text="SALIDA">
      <formula>NOT(ISERROR(SEARCH("SALIDA",V40)))</formula>
    </cfRule>
    <cfRule type="containsText" dxfId="220" priority="24" operator="containsText" text="ENTRADA">
      <formula>NOT(ISERROR(SEARCH("ENTRADA",V40)))</formula>
    </cfRule>
    <cfRule type="containsText" dxfId="219" priority="25" operator="containsText" text="REQUISICION">
      <formula>NOT(ISERROR(SEARCH("REQUISICION",V40)))</formula>
    </cfRule>
  </conditionalFormatting>
  <conditionalFormatting sqref="V66:V94">
    <cfRule type="containsText" dxfId="218" priority="20" operator="containsText" text="SALIDA">
      <formula>NOT(ISERROR(SEARCH("SALIDA",V66)))</formula>
    </cfRule>
    <cfRule type="containsText" dxfId="217" priority="21" operator="containsText" text="ENTRADA">
      <formula>NOT(ISERROR(SEARCH("ENTRADA",V66)))</formula>
    </cfRule>
    <cfRule type="containsText" dxfId="216" priority="22" operator="containsText" text="REQUISICION">
      <formula>NOT(ISERROR(SEARCH("REQUISICION",V66)))</formula>
    </cfRule>
  </conditionalFormatting>
  <conditionalFormatting sqref="V113:V114">
    <cfRule type="containsText" dxfId="215" priority="11" operator="containsText" text="SALIDA">
      <formula>NOT(ISERROR(SEARCH("SALIDA",V113)))</formula>
    </cfRule>
    <cfRule type="containsText" dxfId="214" priority="12" operator="containsText" text="ENTRADA">
      <formula>NOT(ISERROR(SEARCH("ENTRADA",V113)))</formula>
    </cfRule>
    <cfRule type="containsText" dxfId="213" priority="13" operator="containsText" text="REQUISICION">
      <formula>NOT(ISERROR(SEARCH("REQUISICION",V113)))</formula>
    </cfRule>
  </conditionalFormatting>
  <conditionalFormatting sqref="R7:R11 R13:R16 R19:R28 R30:R32">
    <cfRule type="containsText" dxfId="212" priority="7" operator="containsText" text="SOLICITADO">
      <formula>NOT(ISERROR(SEARCH("SOLICITADO",R7)))</formula>
    </cfRule>
    <cfRule type="containsText" dxfId="211" priority="10" operator="containsText" text="SOLICITAR">
      <formula>NOT(ISERROR(SEARCH("SOLICITAR",R7)))</formula>
    </cfRule>
  </conditionalFormatting>
  <conditionalFormatting sqref="S19:S28 S7:S11 S13:S16 S30:S32">
    <cfRule type="cellIs" dxfId="210" priority="8" operator="lessThan">
      <formula>1</formula>
    </cfRule>
    <cfRule type="cellIs" dxfId="209" priority="9" operator="greaterThan">
      <formula>1</formula>
    </cfRule>
  </conditionalFormatting>
  <conditionalFormatting sqref="V48:V62">
    <cfRule type="containsText" dxfId="208" priority="4" operator="containsText" text="SALIDA">
      <formula>NOT(ISERROR(SEARCH("SALIDA",V48)))</formula>
    </cfRule>
    <cfRule type="containsText" dxfId="207" priority="5" operator="containsText" text="ENTRADA">
      <formula>NOT(ISERROR(SEARCH("ENTRADA",V48)))</formula>
    </cfRule>
    <cfRule type="containsText" dxfId="206" priority="6" operator="containsText" text="REQUISICION">
      <formula>NOT(ISERROR(SEARCH("REQUISICION",V48)))</formula>
    </cfRule>
  </conditionalFormatting>
  <conditionalFormatting sqref="V9">
    <cfRule type="containsText" dxfId="205" priority="1" operator="containsText" text="SALIDA">
      <formula>NOT(ISERROR(SEARCH("SALIDA",V9)))</formula>
    </cfRule>
    <cfRule type="containsText" dxfId="204" priority="2" operator="containsText" text="ENTRADA">
      <formula>NOT(ISERROR(SEARCH("ENTRADA",V9)))</formula>
    </cfRule>
    <cfRule type="containsText" dxfId="203" priority="3" operator="containsText" text="REQUISICION">
      <formula>NOT(ISERROR(SEARCH("REQUISICION",V9)))</formula>
    </cfRule>
  </conditionalFormatting>
  <printOptions gridLines="1"/>
  <pageMargins left="0.7" right="0.7" top="0.75" bottom="0.75" header="0.3" footer="0.3"/>
  <pageSetup scale="17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42" operator="containsText" text="ENTRADA" id="{BFCE4D27-33C1-4C41-8D10-7CB3BB3B1879}">
            <xm:f>NOT(ISERROR(SEARCH("ENTRADA",'C:\Protegida\Sección\Ingeniería\Registro de entradas de hetta de corte（切削工具購入履歴 ）2020\[CONTROL DE HTTA DE CORTE DIANA.xlsx]CARRIER'!#REF!)))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743" operator="containsText" text="SALIDA" id="{FB0D1656-5AEC-4266-9A25-48EA48617BA0}">
            <xm:f>NOT(ISERROR(SEARCH("SALIDA",'C:\Protegida\Sección\Ingeniería\Registro de entradas de hetta de corte（切削工具購入履歴 ）2020\[CONTROL DE HTTA DE CORTE DIANA.xlsx]CARRIER'!#REF!)))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A34</xm:sqref>
        </x14:conditionalFormatting>
        <x14:conditionalFormatting xmlns:xm="http://schemas.microsoft.com/office/excel/2006/main">
          <x14:cfRule type="iconSet" priority="85" id="{5FF995D7-33BE-43CB-91F7-E2E23FB95AAE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Q20</xm:sqref>
        </x14:conditionalFormatting>
        <x14:conditionalFormatting xmlns:xm="http://schemas.microsoft.com/office/excel/2006/main">
          <x14:cfRule type="iconSet" priority="83" id="{9E8FA33D-6BD4-449A-ABBC-B34B5E4EC7FF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Q21</xm:sqref>
        </x14:conditionalFormatting>
        <x14:conditionalFormatting xmlns:xm="http://schemas.microsoft.com/office/excel/2006/main">
          <x14:cfRule type="iconSet" priority="1074" id="{784488C3-E736-4161-81F7-22B1E6F4BEE8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Q7:Q11 Q13:Q17 Q22:Q28 Q30:Q32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Hub!P13:P13</xm:f>
              <xm:sqref>Q13</xm:sqref>
            </x14:sparkline>
            <x14:sparkline>
              <xm:f>Hub!P14:P14</xm:f>
              <xm:sqref>Q14</xm:sqref>
            </x14:sparkline>
            <x14:sparkline>
              <xm:f>Hub!P15:P15</xm:f>
              <xm:sqref>Q15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Hub!P11:P11</xm:f>
              <xm:sqref>Q11</xm:sqref>
            </x14:sparkline>
            <x14:sparkline>
              <xm:f>Hub!P16:P16</xm:f>
              <xm:sqref>Q16</xm:sqref>
            </x14:sparkline>
            <x14:sparkline>
              <xm:f>Hub!P17:P17</xm:f>
              <xm:sqref>Q17</xm:sqref>
            </x14:sparkline>
            <x14:sparkline>
              <xm:f>Hub!P7:P7</xm:f>
              <xm:sqref>Q7</xm:sqref>
            </x14:sparkline>
            <x14:sparkline>
              <xm:f>Hub!P8:P8</xm:f>
              <xm:sqref>Q8</xm:sqref>
            </x14:sparkline>
            <x14:sparkline>
              <xm:f>Hub!P9:P9</xm:f>
              <xm:sqref>Q9</xm:sqref>
            </x14:sparkline>
            <x14:sparkline>
              <xm:f>Hub!P10:P10</xm:f>
              <xm:sqref>Q10</xm:sqref>
            </x14:sparkline>
          </x14:sparklines>
        </x14:sparklineGroup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Hub!F39:F40</xm:f>
              <xm:sqref>I38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Hub!P22:P22</xm:f>
              <xm:sqref>Q22</xm:sqref>
            </x14:sparkline>
            <x14:sparkline>
              <xm:f>Hub!P23:P23</xm:f>
              <xm:sqref>Q23</xm:sqref>
            </x14:sparkline>
            <x14:sparkline>
              <xm:f>Hub!P24:P24</xm:f>
              <xm:sqref>Q24</xm:sqref>
            </x14:sparkline>
            <x14:sparkline>
              <xm:f>Hub!P25:P25</xm:f>
              <xm:sqref>Q25</xm:sqref>
            </x14:sparkline>
            <x14:sparkline>
              <xm:f>Hub!P26:P26</xm:f>
              <xm:sqref>Q26</xm:sqref>
            </x14:sparkline>
            <x14:sparkline>
              <xm:f>Hub!P27:P27</xm:f>
              <xm:sqref>Q27</xm:sqref>
            </x14:sparkline>
            <x14:sparkline>
              <xm:f>Hub!P32:P32</xm:f>
              <xm:sqref>Q32</xm:sqref>
            </x14:sparkline>
            <x14:sparkline>
              <xm:f>Hub!P30:P30</xm:f>
              <xm:sqref>Q30</xm:sqref>
            </x14:sparkline>
            <x14:sparkline>
              <xm:f>Hub!P28:P28</xm:f>
              <xm:sqref>Q28</xm:sqref>
            </x14:sparkline>
            <x14:sparkline>
              <xm:f>Hub!P31:P31</xm:f>
              <xm:sqref>Q31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Hub!P20:P20</xm:f>
              <xm:sqref>Q20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Hub!P21:P21</xm:f>
              <xm:sqref>Q21</xm:sqref>
            </x14:sparkline>
          </x14:sparklines>
        </x14:sparklineGroup>
      </x14:sparklineGroup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FF"/>
    <pageSetUpPr fitToPage="1"/>
  </sheetPr>
  <dimension ref="A1:AD106"/>
  <sheetViews>
    <sheetView view="pageBreakPreview" zoomScale="70" zoomScaleNormal="60" zoomScaleSheetLayoutView="70" workbookViewId="0">
      <selection activeCell="AA17" sqref="AA17:AA20"/>
    </sheetView>
  </sheetViews>
  <sheetFormatPr baseColWidth="10" defaultColWidth="11.42578125" defaultRowHeight="15"/>
  <cols>
    <col min="1" max="1" width="12.85546875" customWidth="1"/>
    <col min="2" max="2" width="12.42578125" style="177" customWidth="1"/>
    <col min="3" max="3" width="30.140625" style="17" customWidth="1"/>
    <col min="4" max="4" width="11.7109375" customWidth="1"/>
    <col min="5" max="5" width="13" customWidth="1"/>
    <col min="6" max="6" width="15.28515625" customWidth="1"/>
    <col min="7" max="7" width="14.85546875" customWidth="1"/>
    <col min="8" max="8" width="16.42578125" customWidth="1"/>
    <col min="9" max="9" width="19.42578125" customWidth="1"/>
    <col min="10" max="10" width="12.140625" style="150" customWidth="1"/>
    <col min="11" max="11" width="11.42578125" style="150" customWidth="1"/>
    <col min="12" max="13" width="5.140625" style="150" customWidth="1"/>
    <col min="14" max="14" width="6.85546875" style="150" customWidth="1"/>
    <col min="15" max="16" width="5.28515625" style="150" customWidth="1"/>
    <col min="17" max="17" width="15.42578125" style="1070" customWidth="1"/>
    <col min="18" max="18" width="18.42578125" style="1070" customWidth="1"/>
    <col min="19" max="19" width="8.42578125" style="150" customWidth="1"/>
    <col min="20" max="20" width="4.7109375" style="150" customWidth="1"/>
    <col min="21" max="21" width="17.5703125" style="150" customWidth="1"/>
    <col min="22" max="22" width="25.7109375" style="165" customWidth="1"/>
    <col min="23" max="23" width="26.85546875" style="165" customWidth="1"/>
    <col min="24" max="24" width="63.85546875" style="165" customWidth="1"/>
    <col min="25" max="25" width="29.7109375" style="177" customWidth="1"/>
    <col min="26" max="26" width="23.42578125" style="177" customWidth="1"/>
    <col min="27" max="27" width="19.140625" style="402" bestFit="1" customWidth="1"/>
    <col min="28" max="28" width="20.85546875" style="165" bestFit="1" customWidth="1"/>
    <col min="29" max="29" width="24.28515625" style="165" customWidth="1"/>
    <col min="30" max="30" width="25.7109375" style="165" customWidth="1"/>
  </cols>
  <sheetData>
    <row r="1" spans="1:30" ht="37.5" customHeight="1" thickBot="1">
      <c r="A1" s="147"/>
      <c r="B1" s="725"/>
      <c r="D1" s="147"/>
      <c r="E1" s="147"/>
      <c r="F1" s="147"/>
      <c r="G1" s="147"/>
      <c r="H1" s="147"/>
      <c r="I1" s="51" t="s">
        <v>0</v>
      </c>
      <c r="J1" s="645">
        <v>15360</v>
      </c>
      <c r="K1" s="131" t="s">
        <v>1</v>
      </c>
      <c r="L1" s="100">
        <v>27</v>
      </c>
      <c r="M1" s="56"/>
      <c r="N1" s="56"/>
      <c r="O1" s="56"/>
      <c r="P1" s="56"/>
      <c r="Q1" s="25"/>
      <c r="R1" s="25"/>
      <c r="S1" s="56"/>
      <c r="T1" s="56"/>
      <c r="U1" s="56"/>
    </row>
    <row r="2" spans="1:30" ht="37.5" customHeight="1" thickBot="1">
      <c r="A2" s="59"/>
      <c r="B2" s="729"/>
      <c r="C2" s="59" t="s">
        <v>158</v>
      </c>
      <c r="D2" s="59"/>
      <c r="E2" s="59"/>
      <c r="F2" s="59"/>
      <c r="G2" s="59"/>
      <c r="H2" s="59"/>
      <c r="I2" s="51" t="s">
        <v>2</v>
      </c>
      <c r="J2" s="954">
        <f>J1/L1</f>
        <v>568.88888888888891</v>
      </c>
      <c r="K2" s="86" t="s">
        <v>3</v>
      </c>
      <c r="L2" s="132">
        <v>27</v>
      </c>
      <c r="M2" s="56"/>
      <c r="N2" s="56"/>
      <c r="O2" s="56"/>
      <c r="P2" s="56"/>
      <c r="Q2" s="25"/>
      <c r="R2" s="25"/>
      <c r="S2" s="56"/>
      <c r="T2" s="56"/>
      <c r="U2" s="56"/>
    </row>
    <row r="3" spans="1:30" ht="15.75" customHeight="1">
      <c r="A3" s="59"/>
      <c r="B3" s="729"/>
      <c r="C3" s="59"/>
      <c r="D3" s="59"/>
      <c r="E3" s="59"/>
      <c r="F3" s="59"/>
      <c r="G3" s="59"/>
      <c r="H3" s="59"/>
      <c r="I3" s="59"/>
      <c r="J3" s="59"/>
      <c r="K3" s="56"/>
      <c r="L3" s="56"/>
      <c r="M3" s="56"/>
      <c r="N3" s="56"/>
      <c r="O3" s="56"/>
      <c r="P3" s="56"/>
      <c r="Q3" s="25"/>
      <c r="R3" s="25"/>
      <c r="S3" s="56"/>
      <c r="T3" s="56"/>
      <c r="U3" s="56"/>
    </row>
    <row r="4" spans="1:30" ht="15.75" customHeight="1" thickBot="1">
      <c r="A4" s="59"/>
      <c r="B4" s="729"/>
      <c r="C4" s="59"/>
      <c r="D4" s="59"/>
      <c r="E4" s="59"/>
      <c r="F4" s="59"/>
      <c r="G4" s="59"/>
      <c r="H4" s="59"/>
      <c r="I4" s="59"/>
      <c r="J4" s="59"/>
      <c r="K4" s="56"/>
      <c r="L4" s="56"/>
      <c r="M4" s="56"/>
      <c r="N4" s="56"/>
      <c r="O4" s="56"/>
      <c r="P4" s="56"/>
      <c r="Q4" s="25"/>
      <c r="R4" s="25"/>
      <c r="S4" s="56"/>
      <c r="T4" s="56"/>
      <c r="U4" s="56"/>
    </row>
    <row r="5" spans="1:30" ht="16.5" customHeight="1">
      <c r="A5" s="1256" t="s">
        <v>4</v>
      </c>
      <c r="B5" s="1242" t="s">
        <v>5</v>
      </c>
      <c r="C5" s="1258" t="s">
        <v>6</v>
      </c>
      <c r="D5" s="1260" t="s">
        <v>88</v>
      </c>
      <c r="E5" s="1262" t="s">
        <v>8</v>
      </c>
      <c r="F5" s="1242" t="s">
        <v>44</v>
      </c>
      <c r="G5" s="1242" t="s">
        <v>10</v>
      </c>
      <c r="H5" s="1250" t="s">
        <v>11</v>
      </c>
      <c r="I5" s="1252" t="s">
        <v>2</v>
      </c>
      <c r="J5" s="1254" t="s">
        <v>12</v>
      </c>
      <c r="K5" s="1252" t="s">
        <v>13</v>
      </c>
      <c r="L5" s="1244" t="s">
        <v>46</v>
      </c>
      <c r="M5" s="1244"/>
      <c r="N5" s="1244"/>
      <c r="O5" s="1246" t="s">
        <v>14</v>
      </c>
      <c r="P5" s="1247"/>
      <c r="Q5" s="1753" t="s">
        <v>589</v>
      </c>
      <c r="R5" s="1754" t="s">
        <v>590</v>
      </c>
      <c r="S5" s="56"/>
      <c r="T5" s="56"/>
      <c r="U5" s="56"/>
      <c r="V5" s="317" t="s">
        <v>36</v>
      </c>
      <c r="W5" s="318" t="s">
        <v>37</v>
      </c>
      <c r="X5" s="318" t="s">
        <v>38</v>
      </c>
      <c r="Y5" s="318" t="s">
        <v>39</v>
      </c>
      <c r="Z5" s="318" t="s">
        <v>40</v>
      </c>
      <c r="AA5" s="403" t="s">
        <v>41</v>
      </c>
      <c r="AB5" s="320" t="s">
        <v>42</v>
      </c>
      <c r="AC5" s="321" t="s">
        <v>43</v>
      </c>
      <c r="AD5" s="317" t="s">
        <v>352</v>
      </c>
    </row>
    <row r="6" spans="1:30" ht="35.25" customHeight="1">
      <c r="A6" s="1257"/>
      <c r="B6" s="1243"/>
      <c r="C6" s="1259"/>
      <c r="D6" s="1261"/>
      <c r="E6" s="1263"/>
      <c r="F6" s="1243"/>
      <c r="G6" s="1243"/>
      <c r="H6" s="1251"/>
      <c r="I6" s="1253"/>
      <c r="J6" s="1255"/>
      <c r="K6" s="1253"/>
      <c r="L6" s="1245"/>
      <c r="M6" s="1245"/>
      <c r="N6" s="1245"/>
      <c r="O6" s="1248"/>
      <c r="P6" s="1249"/>
      <c r="Q6" s="1716"/>
      <c r="R6" s="1755"/>
      <c r="S6" s="56"/>
      <c r="T6" s="56"/>
      <c r="U6" s="56"/>
      <c r="V6" s="322" t="s">
        <v>615</v>
      </c>
      <c r="W6" s="1060" t="s">
        <v>342</v>
      </c>
      <c r="X6" s="288" t="str">
        <f t="shared" ref="X6:X48" si="0">IFERROR((VLOOKUP(W6,$B$5:$F$20,2,FALSE)),"")</f>
        <v>TOMT060508ER-GM PR1525</v>
      </c>
      <c r="Y6" s="294">
        <v>6</v>
      </c>
      <c r="Z6" s="555" t="s">
        <v>657</v>
      </c>
      <c r="AA6" s="555">
        <v>45567</v>
      </c>
      <c r="AB6" s="293">
        <f t="shared" ref="AB6:AB48" si="1">IFERROR((VLOOKUP(W6,$B$5:$H$19,5,FALSE)),"")</f>
        <v>172.67326399999999</v>
      </c>
      <c r="AC6" s="323">
        <f t="shared" ref="AC6:AC48" si="2">IF(Y6&gt;0,(AB6*Y6),"")</f>
        <v>1036.0395839999999</v>
      </c>
      <c r="AD6" s="322"/>
    </row>
    <row r="7" spans="1:30" ht="30" customHeight="1">
      <c r="A7" s="69" t="s">
        <v>18</v>
      </c>
      <c r="B7" s="1176" t="s">
        <v>406</v>
      </c>
      <c r="C7" s="1736" t="s">
        <v>407</v>
      </c>
      <c r="D7" s="182">
        <v>800</v>
      </c>
      <c r="E7" s="1306">
        <v>4.92</v>
      </c>
      <c r="F7" s="1300">
        <f>$B$20*E7</f>
        <v>83.617367999999999</v>
      </c>
      <c r="G7" s="1738">
        <v>30</v>
      </c>
      <c r="H7" s="1180">
        <f>+SUMIFS($Y$6:$Y$252,$V$6:$V$252,"Entrada",$W$6:$W$252,B7)</f>
        <v>20</v>
      </c>
      <c r="I7" s="1741">
        <f>$J$1/D7</f>
        <v>19.2</v>
      </c>
      <c r="J7" s="1741">
        <f>+SUMIFS($Y$6:$Y$252,$V$6:$V$252,"Salida",$W$6:$W$252,B7)</f>
        <v>20</v>
      </c>
      <c r="K7" s="1751">
        <f>F7*J7</f>
        <v>1672.34736</v>
      </c>
      <c r="L7" s="1730">
        <f>+M7*0.8</f>
        <v>17.600000000000001</v>
      </c>
      <c r="M7" s="1727">
        <f>ROUNDUP((($J$2/D8)*15),0)*2</f>
        <v>22</v>
      </c>
      <c r="N7" s="1733">
        <f>ROUNDUP((M7*1.2),0)</f>
        <v>27</v>
      </c>
      <c r="O7" s="1760">
        <f>+G7+H7-J7</f>
        <v>30</v>
      </c>
      <c r="P7" s="1757">
        <f>IF(O7&gt;M7,3,(IF(O7-L7&gt;0,2,1)))</f>
        <v>3</v>
      </c>
      <c r="Q7" s="1756" t="str">
        <f>IF(R7&gt;0,"SOLICITADO",(IF(P7&lt;3,"SOLICITAR","")))</f>
        <v/>
      </c>
      <c r="R7" s="1581"/>
      <c r="S7" s="56"/>
      <c r="T7" s="56"/>
      <c r="V7" s="322" t="s">
        <v>568</v>
      </c>
      <c r="W7" s="290" t="s">
        <v>406</v>
      </c>
      <c r="X7" s="288" t="str">
        <f t="shared" si="0"/>
        <v>CNMG090408E-TSF GT9530</v>
      </c>
      <c r="Y7" s="294">
        <v>20</v>
      </c>
      <c r="Z7" s="555" t="s">
        <v>581</v>
      </c>
      <c r="AA7" s="555">
        <v>45574</v>
      </c>
      <c r="AB7" s="293">
        <f t="shared" si="1"/>
        <v>83.617367999999999</v>
      </c>
      <c r="AC7" s="323">
        <f t="shared" si="2"/>
        <v>1672.34736</v>
      </c>
      <c r="AD7" s="322"/>
    </row>
    <row r="8" spans="1:30" s="165" customFormat="1" ht="30" customHeight="1">
      <c r="A8" s="69" t="s">
        <v>18</v>
      </c>
      <c r="B8" s="1177"/>
      <c r="C8" s="1737"/>
      <c r="D8" s="182">
        <v>800</v>
      </c>
      <c r="E8" s="1308"/>
      <c r="F8" s="1301"/>
      <c r="G8" s="1740"/>
      <c r="H8" s="1181"/>
      <c r="I8" s="1743">
        <f t="shared" ref="I8:I14" si="3">$J$1/D8</f>
        <v>19.2</v>
      </c>
      <c r="J8" s="1743"/>
      <c r="K8" s="1752"/>
      <c r="L8" s="1732"/>
      <c r="M8" s="1729"/>
      <c r="N8" s="1735"/>
      <c r="O8" s="1762"/>
      <c r="P8" s="1759"/>
      <c r="Q8" s="1620"/>
      <c r="R8" s="1582"/>
      <c r="S8" s="56"/>
      <c r="T8" s="56"/>
      <c r="U8" s="177"/>
      <c r="V8" s="322" t="s">
        <v>568</v>
      </c>
      <c r="W8" s="290" t="s">
        <v>343</v>
      </c>
      <c r="X8" s="288" t="str">
        <f t="shared" si="0"/>
        <v>CNMG120408-TM T9225</v>
      </c>
      <c r="Y8" s="294">
        <v>40</v>
      </c>
      <c r="Z8" s="555" t="s">
        <v>581</v>
      </c>
      <c r="AA8" s="555">
        <v>45574</v>
      </c>
      <c r="AB8" s="293">
        <f t="shared" si="1"/>
        <v>92.964838</v>
      </c>
      <c r="AC8" s="323">
        <f t="shared" si="2"/>
        <v>3718.5935199999999</v>
      </c>
      <c r="AD8" s="322"/>
    </row>
    <row r="9" spans="1:30" ht="30" customHeight="1">
      <c r="A9" s="69" t="s">
        <v>50</v>
      </c>
      <c r="B9" s="41" t="s">
        <v>342</v>
      </c>
      <c r="C9" s="60" t="s">
        <v>159</v>
      </c>
      <c r="D9" s="182">
        <v>7500</v>
      </c>
      <c r="E9" s="765">
        <v>10.16</v>
      </c>
      <c r="F9" s="28">
        <f>$B$20*E9</f>
        <v>172.67326399999999</v>
      </c>
      <c r="G9" s="897">
        <v>58</v>
      </c>
      <c r="H9" s="11">
        <f>+SUMIFS($Y$6:$Y$252,$V$6:$V$252,"Entrada",$W$6:$W$252,B9)</f>
        <v>0</v>
      </c>
      <c r="I9" s="99">
        <f t="shared" si="3"/>
        <v>2.048</v>
      </c>
      <c r="J9" s="127">
        <f>+SUMIFS($Y$6:$Y$252,$V$6:$V$252,"Salida",$W$6:$W$252,B9)</f>
        <v>12</v>
      </c>
      <c r="K9" s="777">
        <f>F9*J9</f>
        <v>2072.0791679999998</v>
      </c>
      <c r="L9" s="727">
        <f>+M9*0.8</f>
        <v>1.6</v>
      </c>
      <c r="M9" s="733">
        <f>ROUNDUP((($J$2/D9)*15),0)</f>
        <v>2</v>
      </c>
      <c r="N9" s="728">
        <f>ROUNDUP((M9*2),0)</f>
        <v>4</v>
      </c>
      <c r="O9" s="175">
        <f>+G9+H9-J9</f>
        <v>46</v>
      </c>
      <c r="P9" s="74">
        <f>IF(O9&gt;M9,3,(IF(O9-L9&gt;0,2,1)))</f>
        <v>3</v>
      </c>
      <c r="Q9" s="1071" t="str">
        <f>IF(R9&gt;0,"SOLICITADO",(IF(P9&lt;3,"SOLICITAR","")))</f>
        <v/>
      </c>
      <c r="R9" s="1074">
        <f>SUMIFS($Y$9:$Y$80,$V$9:$V$80,"Requisicion",$W$9:$W$80,B9)</f>
        <v>0</v>
      </c>
      <c r="S9" s="56"/>
      <c r="T9" s="56"/>
      <c r="V9" s="322" t="s">
        <v>568</v>
      </c>
      <c r="W9" s="290" t="s">
        <v>493</v>
      </c>
      <c r="X9" s="288" t="str">
        <f t="shared" si="0"/>
        <v>WNMG080408 T515</v>
      </c>
      <c r="Y9" s="294">
        <v>20</v>
      </c>
      <c r="Z9" s="555" t="s">
        <v>581</v>
      </c>
      <c r="AA9" s="555">
        <v>45574</v>
      </c>
      <c r="AB9" s="293">
        <f t="shared" si="1"/>
        <v>93.304746000000009</v>
      </c>
      <c r="AC9" s="323">
        <f t="shared" si="2"/>
        <v>1866.0949200000002</v>
      </c>
      <c r="AD9" s="322"/>
    </row>
    <row r="10" spans="1:30" ht="24.75" customHeight="1">
      <c r="A10" s="69" t="s">
        <v>16</v>
      </c>
      <c r="B10" s="1176" t="s">
        <v>343</v>
      </c>
      <c r="C10" s="1744" t="s">
        <v>417</v>
      </c>
      <c r="D10" s="182">
        <v>2000</v>
      </c>
      <c r="E10" s="1306">
        <v>5.47</v>
      </c>
      <c r="F10" s="1300">
        <f>$B$20*E10</f>
        <v>92.964838</v>
      </c>
      <c r="G10" s="1738">
        <v>30</v>
      </c>
      <c r="H10" s="1180">
        <f>+SUMIFS($Y$6:$Y$252,$V$6:$V$252,"Entrada",$W$6:$W$252,B10)</f>
        <v>40</v>
      </c>
      <c r="I10" s="1741">
        <f>ROUNDUP(($J$1/D12),0)+ROUNDUP(($J$1/D13),0)+ROUNDUP(($J$1/D10),0)+ROUNDUP(($J$1/D11),0)</f>
        <v>32</v>
      </c>
      <c r="J10" s="1741">
        <f>+SUMIFS($Y$6:$Y$252,$V$6:$V$252,"Salida",$W$6:$W$252,B10)</f>
        <v>25</v>
      </c>
      <c r="K10" s="1748">
        <f>F10*J10</f>
        <v>2324.12095</v>
      </c>
      <c r="L10" s="1730">
        <f>+M10*0.8</f>
        <v>16</v>
      </c>
      <c r="M10" s="1727">
        <f>ROUNDUP((($J$2/D11)*15),0)*4</f>
        <v>20</v>
      </c>
      <c r="N10" s="1733">
        <f>ROUNDUP((M10*2),0)</f>
        <v>40</v>
      </c>
      <c r="O10" s="1760">
        <f>+G10+H10-J10</f>
        <v>45</v>
      </c>
      <c r="P10" s="1757">
        <f>IF(O10&gt;M10,3,(IF(O10-L10&gt;0,2,1)))</f>
        <v>3</v>
      </c>
      <c r="Q10" s="1619" t="str">
        <f t="shared" ref="Q10" si="4">IF(R10&gt;0,"SOLICITADO",(IF(P10&lt;3,"SOLICITAR","")))</f>
        <v/>
      </c>
      <c r="R10" s="1581">
        <f>SUMIFS($Y$9:$Y$80,$V$9:$V$80,"Requisicion",$W$9:$W$80,B10)</f>
        <v>0</v>
      </c>
      <c r="S10" s="56"/>
      <c r="T10" s="56"/>
      <c r="V10" s="322" t="s">
        <v>615</v>
      </c>
      <c r="W10" s="290" t="s">
        <v>406</v>
      </c>
      <c r="X10" s="288" t="str">
        <f t="shared" si="0"/>
        <v>CNMG090408E-TSF GT9530</v>
      </c>
      <c r="Y10" s="294">
        <v>10</v>
      </c>
      <c r="Z10" s="555" t="s">
        <v>673</v>
      </c>
      <c r="AA10" s="555">
        <v>45580</v>
      </c>
      <c r="AB10" s="293">
        <f t="shared" si="1"/>
        <v>83.617367999999999</v>
      </c>
      <c r="AC10" s="323">
        <f t="shared" si="2"/>
        <v>836.17367999999999</v>
      </c>
      <c r="AD10" s="322"/>
    </row>
    <row r="11" spans="1:30" s="165" customFormat="1" ht="24.75" customHeight="1">
      <c r="A11" s="69" t="s">
        <v>16</v>
      </c>
      <c r="B11" s="1295"/>
      <c r="C11" s="1745"/>
      <c r="D11" s="182">
        <v>2000</v>
      </c>
      <c r="E11" s="1307"/>
      <c r="F11" s="1305"/>
      <c r="G11" s="1739"/>
      <c r="H11" s="1747"/>
      <c r="I11" s="1742">
        <f t="shared" si="3"/>
        <v>7.68</v>
      </c>
      <c r="J11" s="1742"/>
      <c r="K11" s="1749"/>
      <c r="L11" s="1731"/>
      <c r="M11" s="1728"/>
      <c r="N11" s="1734"/>
      <c r="O11" s="1761"/>
      <c r="P11" s="1758"/>
      <c r="Q11" s="1756"/>
      <c r="R11" s="1583"/>
      <c r="S11" s="56"/>
      <c r="T11" s="56"/>
      <c r="U11" s="177"/>
      <c r="V11" s="322" t="s">
        <v>615</v>
      </c>
      <c r="W11" s="290" t="s">
        <v>343</v>
      </c>
      <c r="X11" s="288" t="str">
        <f t="shared" si="0"/>
        <v>CNMG120408-TM T9225</v>
      </c>
      <c r="Y11" s="294">
        <v>15</v>
      </c>
      <c r="Z11" s="555" t="s">
        <v>673</v>
      </c>
      <c r="AA11" s="555">
        <v>45580</v>
      </c>
      <c r="AB11" s="293">
        <f t="shared" si="1"/>
        <v>92.964838</v>
      </c>
      <c r="AC11" s="323">
        <f t="shared" si="2"/>
        <v>1394.4725699999999</v>
      </c>
      <c r="AD11" s="322"/>
    </row>
    <row r="12" spans="1:30" s="165" customFormat="1" ht="24.75" customHeight="1">
      <c r="A12" s="69" t="s">
        <v>18</v>
      </c>
      <c r="B12" s="1295"/>
      <c r="C12" s="1745"/>
      <c r="D12" s="182">
        <v>2000</v>
      </c>
      <c r="E12" s="1307"/>
      <c r="F12" s="1305"/>
      <c r="G12" s="1739"/>
      <c r="H12" s="1747"/>
      <c r="I12" s="1742">
        <f t="shared" si="3"/>
        <v>7.68</v>
      </c>
      <c r="J12" s="1742"/>
      <c r="K12" s="1749"/>
      <c r="L12" s="1731"/>
      <c r="M12" s="1728"/>
      <c r="N12" s="1734"/>
      <c r="O12" s="1761"/>
      <c r="P12" s="1758"/>
      <c r="Q12" s="1756"/>
      <c r="R12" s="1583"/>
      <c r="S12" s="56"/>
      <c r="T12" s="56"/>
      <c r="U12" s="177"/>
      <c r="V12" s="322" t="s">
        <v>615</v>
      </c>
      <c r="W12" s="290" t="s">
        <v>342</v>
      </c>
      <c r="X12" s="288" t="str">
        <f t="shared" si="0"/>
        <v>TOMT060508ER-GM PR1525</v>
      </c>
      <c r="Y12" s="294">
        <v>3</v>
      </c>
      <c r="Z12" s="555" t="s">
        <v>673</v>
      </c>
      <c r="AA12" s="555">
        <v>45580</v>
      </c>
      <c r="AB12" s="293">
        <f t="shared" si="1"/>
        <v>172.67326399999999</v>
      </c>
      <c r="AC12" s="323">
        <f t="shared" si="2"/>
        <v>518.01979199999994</v>
      </c>
      <c r="AD12" s="322"/>
    </row>
    <row r="13" spans="1:30" s="165" customFormat="1" ht="24.75" customHeight="1">
      <c r="A13" s="69" t="s">
        <v>18</v>
      </c>
      <c r="B13" s="1177"/>
      <c r="C13" s="1746"/>
      <c r="D13" s="182">
        <v>2000</v>
      </c>
      <c r="E13" s="1308"/>
      <c r="F13" s="1301"/>
      <c r="G13" s="1740"/>
      <c r="H13" s="1181"/>
      <c r="I13" s="1743">
        <f t="shared" si="3"/>
        <v>7.68</v>
      </c>
      <c r="J13" s="1743"/>
      <c r="K13" s="1750"/>
      <c r="L13" s="1732"/>
      <c r="M13" s="1729"/>
      <c r="N13" s="1735"/>
      <c r="O13" s="1762"/>
      <c r="P13" s="1759"/>
      <c r="Q13" s="1620"/>
      <c r="R13" s="1582"/>
      <c r="S13" s="56"/>
      <c r="T13" s="56" t="s">
        <v>157</v>
      </c>
      <c r="U13" s="177"/>
      <c r="V13" s="322" t="s">
        <v>615</v>
      </c>
      <c r="W13" s="290" t="s">
        <v>499</v>
      </c>
      <c r="X13" s="288" t="str">
        <f t="shared" si="0"/>
        <v>CNMG120408 T515</v>
      </c>
      <c r="Y13" s="294">
        <v>2</v>
      </c>
      <c r="Z13" s="555" t="s">
        <v>673</v>
      </c>
      <c r="AA13" s="555">
        <v>45580</v>
      </c>
      <c r="AB13" s="293">
        <f t="shared" si="1"/>
        <v>93.304746000000009</v>
      </c>
      <c r="AC13" s="323">
        <f t="shared" si="2"/>
        <v>186.60949200000002</v>
      </c>
      <c r="AD13" s="322"/>
    </row>
    <row r="14" spans="1:30" ht="30" customHeight="1">
      <c r="A14" s="69" t="s">
        <v>50</v>
      </c>
      <c r="B14" s="730" t="s">
        <v>344</v>
      </c>
      <c r="C14" s="191" t="s">
        <v>160</v>
      </c>
      <c r="D14" s="442">
        <v>10000</v>
      </c>
      <c r="E14" s="765">
        <v>94.35</v>
      </c>
      <c r="F14" s="736">
        <f>$B$20*E14</f>
        <v>1603.5159899999999</v>
      </c>
      <c r="G14" s="897">
        <v>12</v>
      </c>
      <c r="H14" s="11">
        <f t="shared" ref="H14:H19" si="5">+SUMIFS($Y$6:$Y$252,$V$6:$V$252,"Entrada",$W$6:$W$252,B14)</f>
        <v>0</v>
      </c>
      <c r="I14" s="99">
        <f t="shared" si="3"/>
        <v>1.536</v>
      </c>
      <c r="J14" s="127">
        <f t="shared" ref="J14:J19" si="6">+SUMIFS($Y$6:$Y$252,$V$6:$V$252,"Salida",$W$6:$W$252,B14)</f>
        <v>2</v>
      </c>
      <c r="K14" s="777">
        <f t="shared" ref="K14:K17" si="7">F14*J14</f>
        <v>3207.0319799999997</v>
      </c>
      <c r="L14" s="727">
        <f t="shared" ref="L14:L19" si="8">+M14*0.8</f>
        <v>0.8</v>
      </c>
      <c r="M14" s="733">
        <f>ROUNDUP((($J$2/D14)*15),0)</f>
        <v>1</v>
      </c>
      <c r="N14" s="728">
        <f>ROUNDUP((L14*2),0)</f>
        <v>2</v>
      </c>
      <c r="O14" s="175">
        <f>+G14+H14-J14</f>
        <v>10</v>
      </c>
      <c r="P14" s="74">
        <f>IF(O14&gt;M14,3,(IF(O14-L27&gt;0,2,1)))</f>
        <v>3</v>
      </c>
      <c r="Q14" s="1071" t="str">
        <f t="shared" ref="Q14:Q19" si="9">IF(R14&gt;0,"SOLICITADO",(IF(P14&lt;3,"SOLICITAR","")))</f>
        <v/>
      </c>
      <c r="R14" s="1119">
        <f>SUMIFS($Y$9:$Y$80,$V$9:$V$80,"Requisicion",$W$9:$W$80,B14)</f>
        <v>0</v>
      </c>
      <c r="S14" s="56"/>
      <c r="T14" s="56"/>
      <c r="V14" s="322" t="s">
        <v>615</v>
      </c>
      <c r="W14" s="291" t="s">
        <v>345</v>
      </c>
      <c r="X14" s="288" t="str">
        <f t="shared" si="0"/>
        <v>AE-VMS 12XR1 8556280</v>
      </c>
      <c r="Y14" s="294">
        <v>6</v>
      </c>
      <c r="Z14" s="555" t="s">
        <v>673</v>
      </c>
      <c r="AA14" s="555">
        <v>45580</v>
      </c>
      <c r="AB14" s="293">
        <f t="shared" si="1"/>
        <v>1204.6339519999999</v>
      </c>
      <c r="AC14" s="323">
        <f t="shared" si="2"/>
        <v>7227.803711999999</v>
      </c>
      <c r="AD14" s="322"/>
    </row>
    <row r="15" spans="1:30" ht="30" customHeight="1">
      <c r="A15" s="69" t="s">
        <v>50</v>
      </c>
      <c r="B15" s="41" t="s">
        <v>345</v>
      </c>
      <c r="C15" s="55" t="s">
        <v>348</v>
      </c>
      <c r="D15" s="182">
        <v>1000</v>
      </c>
      <c r="E15" s="765">
        <v>70.88</v>
      </c>
      <c r="F15" s="735">
        <f>$B$20*E15</f>
        <v>1204.6339519999999</v>
      </c>
      <c r="G15" s="897">
        <v>53</v>
      </c>
      <c r="H15" s="11">
        <f t="shared" si="5"/>
        <v>0</v>
      </c>
      <c r="I15" s="99">
        <f>$J$1/D15</f>
        <v>15.36</v>
      </c>
      <c r="J15" s="127">
        <f t="shared" si="6"/>
        <v>13</v>
      </c>
      <c r="K15" s="777">
        <f t="shared" si="7"/>
        <v>15660.241375999998</v>
      </c>
      <c r="L15" s="727">
        <f>+M15*0.8</f>
        <v>7.2</v>
      </c>
      <c r="M15" s="733">
        <f t="shared" ref="M15:M19" si="10">ROUNDUP((($J$2/D15)*15),0)</f>
        <v>9</v>
      </c>
      <c r="N15" s="728">
        <f>ROUNDUP((L15*2),0)</f>
        <v>15</v>
      </c>
      <c r="O15" s="175">
        <f t="shared" ref="O15:O17" si="11">+G15+H15-J15</f>
        <v>40</v>
      </c>
      <c r="P15" s="74">
        <f>IF(O15&gt;M15,3,(IF(O15-L28&gt;0,2,1)))</f>
        <v>3</v>
      </c>
      <c r="Q15" s="1071" t="str">
        <f t="shared" si="9"/>
        <v/>
      </c>
      <c r="R15" s="1119">
        <f t="shared" ref="R15:R19" si="12">SUMIFS($Y$9:$Y$80,$V$9:$V$80,"Requisicion",$W$9:$W$80,B15)</f>
        <v>0</v>
      </c>
      <c r="S15" s="56"/>
      <c r="T15" s="56"/>
      <c r="V15" s="322" t="s">
        <v>615</v>
      </c>
      <c r="W15" s="290" t="s">
        <v>493</v>
      </c>
      <c r="X15" s="288" t="str">
        <f t="shared" si="0"/>
        <v>WNMG080408 T515</v>
      </c>
      <c r="Y15" s="294">
        <v>6</v>
      </c>
      <c r="Z15" s="555" t="s">
        <v>673</v>
      </c>
      <c r="AA15" s="555">
        <v>45580</v>
      </c>
      <c r="AB15" s="293">
        <f t="shared" si="1"/>
        <v>93.304746000000009</v>
      </c>
      <c r="AC15" s="323">
        <f t="shared" si="2"/>
        <v>559.82847600000002</v>
      </c>
      <c r="AD15" s="322"/>
    </row>
    <row r="16" spans="1:30" s="165" customFormat="1" ht="30" customHeight="1">
      <c r="A16" s="652" t="s">
        <v>19</v>
      </c>
      <c r="B16" s="921" t="s">
        <v>499</v>
      </c>
      <c r="C16" s="734" t="s">
        <v>500</v>
      </c>
      <c r="D16" s="920">
        <v>1200</v>
      </c>
      <c r="E16" s="765">
        <v>5.49</v>
      </c>
      <c r="F16" s="28">
        <f>$B$20*E16</f>
        <v>93.304746000000009</v>
      </c>
      <c r="G16" s="977">
        <v>22</v>
      </c>
      <c r="H16" s="11">
        <f t="shared" si="5"/>
        <v>0</v>
      </c>
      <c r="I16" s="99">
        <f t="shared" ref="I16:I19" si="13">$J$1/D16</f>
        <v>12.8</v>
      </c>
      <c r="J16" s="127">
        <f t="shared" si="6"/>
        <v>2</v>
      </c>
      <c r="K16" s="777">
        <f>F16*J16</f>
        <v>186.60949200000002</v>
      </c>
      <c r="L16" s="727">
        <f>+M16*0.8</f>
        <v>6.4</v>
      </c>
      <c r="M16" s="733">
        <f t="shared" si="10"/>
        <v>8</v>
      </c>
      <c r="N16" s="728">
        <f>ROUNDUP((L16*2),0)</f>
        <v>13</v>
      </c>
      <c r="O16" s="175">
        <f>+G16+H16-J16</f>
        <v>20</v>
      </c>
      <c r="P16" s="74">
        <f>IF(O16&gt;M16,3,(IF(O16-L28&gt;0,2,1)))</f>
        <v>3</v>
      </c>
      <c r="Q16" s="1071" t="str">
        <f t="shared" si="9"/>
        <v/>
      </c>
      <c r="R16" s="1119">
        <f t="shared" si="12"/>
        <v>0</v>
      </c>
      <c r="S16" s="56"/>
      <c r="T16" s="56"/>
      <c r="U16" s="177"/>
      <c r="V16" s="322" t="s">
        <v>615</v>
      </c>
      <c r="W16" s="290" t="s">
        <v>406</v>
      </c>
      <c r="X16" s="288" t="str">
        <f t="shared" si="0"/>
        <v>CNMG090408E-TSF GT9530</v>
      </c>
      <c r="Y16" s="294">
        <v>10</v>
      </c>
      <c r="Z16" s="555" t="s">
        <v>673</v>
      </c>
      <c r="AA16" s="555">
        <v>45567</v>
      </c>
      <c r="AB16" s="293">
        <f t="shared" si="1"/>
        <v>83.617367999999999</v>
      </c>
      <c r="AC16" s="323">
        <f t="shared" si="2"/>
        <v>836.17367999999999</v>
      </c>
      <c r="AD16" s="322" t="s">
        <v>585</v>
      </c>
    </row>
    <row r="17" spans="1:30" ht="30" customHeight="1">
      <c r="A17" s="652" t="s">
        <v>19</v>
      </c>
      <c r="B17" s="917" t="s">
        <v>493</v>
      </c>
      <c r="C17" s="734" t="s">
        <v>494</v>
      </c>
      <c r="D17" s="916">
        <v>1200</v>
      </c>
      <c r="E17" s="765">
        <v>5.49</v>
      </c>
      <c r="F17" s="28">
        <f>$B$20*E17</f>
        <v>93.304746000000009</v>
      </c>
      <c r="G17" s="977">
        <v>16</v>
      </c>
      <c r="H17" s="11">
        <f t="shared" si="5"/>
        <v>20</v>
      </c>
      <c r="I17" s="99">
        <f t="shared" si="13"/>
        <v>12.8</v>
      </c>
      <c r="J17" s="127">
        <f t="shared" si="6"/>
        <v>6</v>
      </c>
      <c r="K17" s="777">
        <f t="shared" si="7"/>
        <v>559.82847600000002</v>
      </c>
      <c r="L17" s="727">
        <f t="shared" si="8"/>
        <v>6.4</v>
      </c>
      <c r="M17" s="733">
        <f t="shared" si="10"/>
        <v>8</v>
      </c>
      <c r="N17" s="728">
        <f t="shared" ref="N17:N19" si="14">ROUNDUP((L17*2),0)</f>
        <v>13</v>
      </c>
      <c r="O17" s="175">
        <f t="shared" si="11"/>
        <v>30</v>
      </c>
      <c r="P17" s="74">
        <f>IF(O17&gt;M17,3,(IF(O17-L30&gt;0,2,1)))</f>
        <v>3</v>
      </c>
      <c r="Q17" s="1071" t="str">
        <f t="shared" si="9"/>
        <v/>
      </c>
      <c r="R17" s="1119">
        <f t="shared" si="12"/>
        <v>0</v>
      </c>
      <c r="S17" s="56"/>
      <c r="T17" s="56"/>
      <c r="V17" s="322" t="s">
        <v>615</v>
      </c>
      <c r="W17" s="290" t="s">
        <v>343</v>
      </c>
      <c r="X17" s="288" t="str">
        <f t="shared" si="0"/>
        <v>CNMG120408-TM T9225</v>
      </c>
      <c r="Y17" s="294">
        <v>10</v>
      </c>
      <c r="Z17" s="555" t="s">
        <v>673</v>
      </c>
      <c r="AA17" s="555">
        <v>45567</v>
      </c>
      <c r="AB17" s="293">
        <f t="shared" si="1"/>
        <v>92.964838</v>
      </c>
      <c r="AC17" s="323">
        <f t="shared" si="2"/>
        <v>929.64837999999997</v>
      </c>
      <c r="AD17" s="322"/>
    </row>
    <row r="18" spans="1:30" s="165" customFormat="1" ht="30" customHeight="1" thickBot="1">
      <c r="A18" s="98" t="s">
        <v>50</v>
      </c>
      <c r="B18" s="731" t="s">
        <v>395</v>
      </c>
      <c r="C18" s="197" t="s">
        <v>82</v>
      </c>
      <c r="D18" s="198">
        <v>10000</v>
      </c>
      <c r="E18" s="825"/>
      <c r="F18" s="45">
        <v>512</v>
      </c>
      <c r="G18" s="898">
        <v>0</v>
      </c>
      <c r="H18" s="11">
        <f t="shared" si="5"/>
        <v>0</v>
      </c>
      <c r="I18" s="99">
        <f t="shared" si="13"/>
        <v>1.536</v>
      </c>
      <c r="J18" s="127">
        <f t="shared" si="6"/>
        <v>0</v>
      </c>
      <c r="K18" s="778">
        <f>F18*J18</f>
        <v>0</v>
      </c>
      <c r="L18" s="727">
        <f t="shared" si="8"/>
        <v>0.8</v>
      </c>
      <c r="M18" s="733">
        <f t="shared" si="10"/>
        <v>1</v>
      </c>
      <c r="N18" s="728">
        <f t="shared" si="14"/>
        <v>2</v>
      </c>
      <c r="O18" s="199">
        <f>+G18+H18-J18</f>
        <v>0</v>
      </c>
      <c r="P18" s="74">
        <f>IF(O18&gt;M18,3,(IF(O18-L28&gt;0,2,1)))</f>
        <v>1</v>
      </c>
      <c r="Q18" s="1071" t="str">
        <f>IF(R18&gt;0,"SOLICITADO",(IF(P18&lt;3,"SOLICITAR","")))</f>
        <v>SOLICITAR</v>
      </c>
      <c r="R18" s="1119">
        <f t="shared" si="12"/>
        <v>0</v>
      </c>
      <c r="S18" s="56"/>
      <c r="T18" s="56"/>
      <c r="U18" s="177"/>
      <c r="V18" s="322" t="s">
        <v>615</v>
      </c>
      <c r="W18" s="290" t="s">
        <v>342</v>
      </c>
      <c r="X18" s="288" t="str">
        <f t="shared" si="0"/>
        <v>TOMT060508ER-GM PR1525</v>
      </c>
      <c r="Y18" s="294">
        <v>3</v>
      </c>
      <c r="Z18" s="555" t="s">
        <v>673</v>
      </c>
      <c r="AA18" s="555">
        <v>45567</v>
      </c>
      <c r="AB18" s="293">
        <f t="shared" si="1"/>
        <v>172.67326399999999</v>
      </c>
      <c r="AC18" s="323">
        <f t="shared" si="2"/>
        <v>518.01979199999994</v>
      </c>
      <c r="AD18" s="322"/>
    </row>
    <row r="19" spans="1:30" s="165" customFormat="1" ht="30" customHeight="1" thickBot="1">
      <c r="A19" s="98" t="s">
        <v>50</v>
      </c>
      <c r="B19" s="731" t="s">
        <v>346</v>
      </c>
      <c r="C19" s="197" t="s">
        <v>171</v>
      </c>
      <c r="D19" s="198">
        <v>2400</v>
      </c>
      <c r="E19" s="825"/>
      <c r="F19" s="45">
        <v>512</v>
      </c>
      <c r="G19" s="898">
        <v>18</v>
      </c>
      <c r="H19" s="11">
        <f t="shared" si="5"/>
        <v>0</v>
      </c>
      <c r="I19" s="99">
        <f t="shared" si="13"/>
        <v>6.4</v>
      </c>
      <c r="J19" s="127">
        <f t="shared" si="6"/>
        <v>0</v>
      </c>
      <c r="K19" s="778">
        <f>F19*J19</f>
        <v>0</v>
      </c>
      <c r="L19" s="727">
        <f t="shared" si="8"/>
        <v>3.2</v>
      </c>
      <c r="M19" s="733">
        <f t="shared" si="10"/>
        <v>4</v>
      </c>
      <c r="N19" s="728">
        <f t="shared" si="14"/>
        <v>7</v>
      </c>
      <c r="O19" s="199">
        <f>+G19+H19-J19</f>
        <v>18</v>
      </c>
      <c r="P19" s="74">
        <f>IF(O19&gt;M19,3,(IF(O19-L29&gt;0,2,1)))</f>
        <v>3</v>
      </c>
      <c r="Q19" s="1071" t="str">
        <f t="shared" si="9"/>
        <v/>
      </c>
      <c r="R19" s="1119">
        <f t="shared" si="12"/>
        <v>0</v>
      </c>
      <c r="S19" s="56"/>
      <c r="T19" s="56"/>
      <c r="U19" s="177"/>
      <c r="V19" s="322" t="s">
        <v>615</v>
      </c>
      <c r="W19" s="290" t="s">
        <v>344</v>
      </c>
      <c r="X19" s="288" t="str">
        <f t="shared" si="0"/>
        <v>W-HSCT-N 1X45°X8</v>
      </c>
      <c r="Y19" s="294">
        <v>2</v>
      </c>
      <c r="Z19" s="555" t="s">
        <v>673</v>
      </c>
      <c r="AA19" s="555">
        <v>45567</v>
      </c>
      <c r="AB19" s="293">
        <f t="shared" si="1"/>
        <v>1603.5159899999999</v>
      </c>
      <c r="AC19" s="323">
        <f t="shared" si="2"/>
        <v>3207.0319799999997</v>
      </c>
      <c r="AD19" s="322"/>
    </row>
    <row r="20" spans="1:30" ht="30" customHeight="1" thickBot="1">
      <c r="A20" s="63" t="s">
        <v>94</v>
      </c>
      <c r="B20" s="21">
        <v>16.9954</v>
      </c>
      <c r="C20" s="18"/>
      <c r="D20" s="18"/>
      <c r="E20" s="18"/>
      <c r="F20" s="18"/>
      <c r="G20" s="18"/>
      <c r="H20" s="166" t="s">
        <v>32</v>
      </c>
      <c r="I20" s="763">
        <f>(I7*F7)+(I9*F9)+(I10*F10)+(I14*F14)+(F15*I15)+(F16*I16)+(F17*I17)+(F18*I18)+(F19*I19)</f>
        <v>32351.974687231999</v>
      </c>
      <c r="J20" s="64" t="e">
        <f>(J7*G7)+(J9*G9)+(J10*G10)+(J14*G14)+(G15*J15)+(#REF!*#REF!)</f>
        <v>#REF!</v>
      </c>
      <c r="K20" s="159">
        <f>SUM(K7:K19)</f>
        <v>25682.258801999997</v>
      </c>
      <c r="L20" s="18"/>
      <c r="M20" s="18"/>
      <c r="N20" s="18"/>
      <c r="O20" s="18"/>
      <c r="P20" s="18"/>
      <c r="Q20"/>
      <c r="R20"/>
      <c r="S20" s="56"/>
      <c r="T20" s="56"/>
      <c r="U20" s="146"/>
      <c r="V20" s="322" t="s">
        <v>615</v>
      </c>
      <c r="W20" s="290" t="s">
        <v>345</v>
      </c>
      <c r="X20" s="288" t="str">
        <f t="shared" si="0"/>
        <v>AE-VMS 12XR1 8556280</v>
      </c>
      <c r="Y20" s="294">
        <v>7</v>
      </c>
      <c r="Z20" s="555" t="s">
        <v>673</v>
      </c>
      <c r="AA20" s="555">
        <v>45567</v>
      </c>
      <c r="AB20" s="293">
        <f t="shared" si="1"/>
        <v>1204.6339519999999</v>
      </c>
      <c r="AC20" s="323">
        <f t="shared" si="2"/>
        <v>8432.4376639999991</v>
      </c>
      <c r="AD20" s="322"/>
    </row>
    <row r="21" spans="1:30" ht="30" customHeight="1" thickBot="1">
      <c r="A21" s="70"/>
      <c r="B21" s="152"/>
      <c r="C21" s="18"/>
      <c r="D21" s="18"/>
      <c r="E21" s="18"/>
      <c r="F21" s="18"/>
      <c r="G21" s="18"/>
      <c r="H21" s="18"/>
      <c r="I21" s="64"/>
      <c r="J21" s="133"/>
      <c r="K21" s="18"/>
      <c r="L21" s="18"/>
      <c r="M21" s="18"/>
      <c r="Q21"/>
      <c r="R21"/>
      <c r="S21" s="56"/>
      <c r="T21" s="56"/>
      <c r="U21" s="146"/>
      <c r="V21" s="322"/>
      <c r="W21" s="290"/>
      <c r="X21" s="288" t="str">
        <f t="shared" si="0"/>
        <v/>
      </c>
      <c r="Y21" s="294"/>
      <c r="Z21" s="555"/>
      <c r="AA21" s="555"/>
      <c r="AB21" s="293" t="str">
        <f t="shared" si="1"/>
        <v/>
      </c>
      <c r="AC21" s="323" t="str">
        <f t="shared" si="2"/>
        <v/>
      </c>
      <c r="AD21" s="322"/>
    </row>
    <row r="22" spans="1:30" ht="30" customHeight="1" thickBot="1">
      <c r="A22" s="19"/>
      <c r="C22" s="65"/>
      <c r="D22" s="147"/>
      <c r="E22" s="1264" t="s">
        <v>28</v>
      </c>
      <c r="F22" s="1265"/>
      <c r="G22" s="20"/>
      <c r="H22" s="18"/>
      <c r="I22" s="1268" t="s">
        <v>29</v>
      </c>
      <c r="J22" s="1269"/>
      <c r="K22" s="1269" t="s">
        <v>30</v>
      </c>
      <c r="L22" s="1272"/>
      <c r="M22" s="148"/>
      <c r="Q22"/>
      <c r="R22"/>
      <c r="S22" s="56"/>
      <c r="T22" s="56"/>
      <c r="U22" s="146"/>
      <c r="V22" s="322"/>
      <c r="W22" s="290"/>
      <c r="X22" s="288" t="str">
        <f t="shared" si="0"/>
        <v/>
      </c>
      <c r="Y22" s="294"/>
      <c r="Z22" s="555"/>
      <c r="AA22" s="555"/>
      <c r="AB22" s="293" t="str">
        <f t="shared" si="1"/>
        <v/>
      </c>
      <c r="AC22" s="323" t="str">
        <f t="shared" si="2"/>
        <v/>
      </c>
      <c r="AD22" s="322"/>
    </row>
    <row r="23" spans="1:30" ht="30" customHeight="1" thickBot="1">
      <c r="A23" s="19"/>
      <c r="B23" s="725"/>
      <c r="C23" s="3"/>
      <c r="D23" s="8"/>
      <c r="E23" s="1264" t="s">
        <v>31</v>
      </c>
      <c r="F23" s="1265"/>
      <c r="G23" s="32"/>
      <c r="H23" s="18"/>
      <c r="I23" s="1270"/>
      <c r="J23" s="1271"/>
      <c r="K23" s="1271"/>
      <c r="L23" s="1273"/>
      <c r="M23" s="148"/>
      <c r="Q23"/>
      <c r="R23"/>
      <c r="S23" s="56"/>
      <c r="T23" s="56"/>
      <c r="V23" s="322"/>
      <c r="W23" s="290"/>
      <c r="X23" s="288" t="str">
        <f t="shared" si="0"/>
        <v/>
      </c>
      <c r="Y23" s="294"/>
      <c r="Z23" s="555"/>
      <c r="AA23" s="555"/>
      <c r="AB23" s="293" t="str">
        <f t="shared" si="1"/>
        <v/>
      </c>
      <c r="AC23" s="323" t="str">
        <f t="shared" si="2"/>
        <v/>
      </c>
      <c r="AD23" s="322"/>
    </row>
    <row r="24" spans="1:30" ht="30" customHeight="1" thickBot="1">
      <c r="D24" s="8"/>
      <c r="E24" s="1264" t="s">
        <v>32</v>
      </c>
      <c r="F24" s="1265"/>
      <c r="G24" s="22">
        <f>+I20</f>
        <v>32351.974687231999</v>
      </c>
      <c r="H24" s="18"/>
      <c r="I24" s="1274" t="e">
        <f>+G26</f>
        <v>#DIV/0!</v>
      </c>
      <c r="J24" s="1275"/>
      <c r="K24" s="1275" t="e">
        <f>G27</f>
        <v>#DIV/0!</v>
      </c>
      <c r="L24" s="1276"/>
      <c r="M24" s="149"/>
      <c r="Q24"/>
      <c r="R24"/>
      <c r="S24" s="146"/>
      <c r="V24" s="322"/>
      <c r="W24" s="290"/>
      <c r="X24" s="288" t="str">
        <f t="shared" si="0"/>
        <v/>
      </c>
      <c r="Y24" s="294"/>
      <c r="Z24" s="555"/>
      <c r="AA24" s="555"/>
      <c r="AB24" s="293" t="str">
        <f t="shared" si="1"/>
        <v/>
      </c>
      <c r="AC24" s="323" t="str">
        <f t="shared" si="2"/>
        <v/>
      </c>
      <c r="AD24" s="322"/>
    </row>
    <row r="25" spans="1:30" ht="30" customHeight="1" thickBot="1">
      <c r="A25" s="147"/>
      <c r="B25" s="725"/>
      <c r="C25" s="3"/>
      <c r="D25" s="147"/>
      <c r="E25" s="1264" t="s">
        <v>33</v>
      </c>
      <c r="F25" s="1265"/>
      <c r="G25" s="22">
        <f>+K20</f>
        <v>25682.258801999997</v>
      </c>
      <c r="H25" s="18"/>
      <c r="I25" s="1162"/>
      <c r="J25" s="1163"/>
      <c r="K25" s="1163"/>
      <c r="L25" s="1164"/>
      <c r="M25" s="145"/>
      <c r="Q25"/>
      <c r="R25"/>
      <c r="S25" s="146"/>
      <c r="V25" s="322"/>
      <c r="W25" s="290"/>
      <c r="X25" s="288" t="str">
        <f t="shared" si="0"/>
        <v/>
      </c>
      <c r="Y25" s="294"/>
      <c r="Z25" s="555"/>
      <c r="AA25" s="555"/>
      <c r="AB25" s="293" t="str">
        <f t="shared" si="1"/>
        <v/>
      </c>
      <c r="AC25" s="323" t="str">
        <f t="shared" si="2"/>
        <v/>
      </c>
      <c r="AD25" s="322"/>
    </row>
    <row r="26" spans="1:30" ht="30" customHeight="1">
      <c r="A26" s="147"/>
      <c r="B26" s="725"/>
      <c r="C26" s="3"/>
      <c r="D26" s="190"/>
      <c r="E26" s="1264" t="s">
        <v>34</v>
      </c>
      <c r="F26" s="1265"/>
      <c r="G26" s="22" t="e">
        <f>+G24/(G23+G22)</f>
        <v>#DIV/0!</v>
      </c>
      <c r="H26" s="18"/>
      <c r="I26" s="1162"/>
      <c r="J26" s="1163"/>
      <c r="K26" s="1163"/>
      <c r="L26" s="1164"/>
      <c r="M26" s="145"/>
      <c r="Q26"/>
      <c r="R26"/>
      <c r="S26" s="146"/>
      <c r="V26" s="322"/>
      <c r="W26" s="290"/>
      <c r="X26" s="288" t="str">
        <f t="shared" si="0"/>
        <v/>
      </c>
      <c r="Y26" s="294"/>
      <c r="Z26" s="555"/>
      <c r="AA26" s="555"/>
      <c r="AB26" s="293" t="str">
        <f t="shared" si="1"/>
        <v/>
      </c>
      <c r="AC26" s="323" t="str">
        <f t="shared" si="2"/>
        <v/>
      </c>
      <c r="AD26" s="322"/>
    </row>
    <row r="27" spans="1:30" ht="30" customHeight="1" thickBot="1">
      <c r="A27" s="147"/>
      <c r="B27" s="725"/>
      <c r="C27" s="3"/>
      <c r="D27" s="147"/>
      <c r="E27" s="1266" t="s">
        <v>35</v>
      </c>
      <c r="F27" s="1267"/>
      <c r="G27" s="24" t="e">
        <f>+G25/(G23+G22)</f>
        <v>#DIV/0!</v>
      </c>
      <c r="H27" s="18"/>
      <c r="I27" s="1165"/>
      <c r="J27" s="1166"/>
      <c r="K27" s="1166"/>
      <c r="L27" s="1167"/>
      <c r="M27" s="145"/>
      <c r="Q27"/>
      <c r="R27"/>
      <c r="S27" s="146"/>
      <c r="V27" s="322"/>
      <c r="W27" s="290"/>
      <c r="X27" s="288" t="str">
        <f t="shared" si="0"/>
        <v/>
      </c>
      <c r="Y27" s="294"/>
      <c r="Z27" s="555"/>
      <c r="AA27" s="555"/>
      <c r="AB27" s="293" t="str">
        <f t="shared" si="1"/>
        <v/>
      </c>
      <c r="AC27" s="323" t="str">
        <f t="shared" si="2"/>
        <v/>
      </c>
      <c r="AD27" s="322"/>
    </row>
    <row r="28" spans="1:30" ht="30" customHeight="1">
      <c r="A28" s="147"/>
      <c r="B28" s="725"/>
      <c r="C28" s="3"/>
      <c r="D28" s="147"/>
      <c r="Q28"/>
      <c r="R28"/>
      <c r="S28" s="146"/>
      <c r="V28" s="322"/>
      <c r="W28" s="290"/>
      <c r="X28" s="288" t="str">
        <f t="shared" si="0"/>
        <v/>
      </c>
      <c r="Y28" s="294"/>
      <c r="Z28" s="555"/>
      <c r="AA28" s="555"/>
      <c r="AB28" s="293" t="str">
        <f t="shared" si="1"/>
        <v/>
      </c>
      <c r="AC28" s="323" t="str">
        <f t="shared" si="2"/>
        <v/>
      </c>
      <c r="AD28" s="322"/>
    </row>
    <row r="29" spans="1:30" ht="30" customHeight="1">
      <c r="A29" s="147"/>
      <c r="B29" s="725"/>
      <c r="C29" s="3"/>
      <c r="D29" s="147"/>
      <c r="E29" s="147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/>
      <c r="R29"/>
      <c r="S29" s="146"/>
      <c r="T29" s="146"/>
      <c r="U29" s="146"/>
      <c r="V29" s="322"/>
      <c r="W29" s="290"/>
      <c r="X29" s="288" t="str">
        <f t="shared" si="0"/>
        <v/>
      </c>
      <c r="Y29" s="294"/>
      <c r="Z29" s="555"/>
      <c r="AA29" s="555"/>
      <c r="AB29" s="293" t="str">
        <f t="shared" si="1"/>
        <v/>
      </c>
      <c r="AC29" s="323" t="str">
        <f t="shared" si="2"/>
        <v/>
      </c>
      <c r="AD29" s="322"/>
    </row>
    <row r="30" spans="1:30" ht="30" customHeight="1">
      <c r="K30" s="147"/>
      <c r="L30" s="147"/>
      <c r="M30" s="147"/>
      <c r="N30"/>
      <c r="O30"/>
      <c r="P30"/>
      <c r="Q30"/>
      <c r="R30"/>
      <c r="S30"/>
      <c r="T30"/>
      <c r="U30"/>
      <c r="V30" s="322"/>
      <c r="W30" s="290"/>
      <c r="X30" s="288" t="str">
        <f t="shared" si="0"/>
        <v/>
      </c>
      <c r="Y30" s="294"/>
      <c r="Z30" s="555"/>
      <c r="AA30" s="555"/>
      <c r="AB30" s="293" t="str">
        <f t="shared" si="1"/>
        <v/>
      </c>
      <c r="AC30" s="323" t="str">
        <f t="shared" si="2"/>
        <v/>
      </c>
      <c r="AD30" s="322"/>
    </row>
    <row r="31" spans="1:30" s="165" customFormat="1" ht="30" customHeight="1">
      <c r="B31" s="177"/>
      <c r="Q31"/>
      <c r="R31"/>
      <c r="V31" s="322"/>
      <c r="W31" s="290"/>
      <c r="X31" s="288" t="str">
        <f t="shared" si="0"/>
        <v/>
      </c>
      <c r="Y31" s="294"/>
      <c r="Z31" s="555"/>
      <c r="AA31" s="555"/>
      <c r="AB31" s="293" t="str">
        <f t="shared" si="1"/>
        <v/>
      </c>
      <c r="AC31" s="323" t="str">
        <f t="shared" si="2"/>
        <v/>
      </c>
      <c r="AD31" s="322"/>
    </row>
    <row r="32" spans="1:30" ht="30" customHeight="1">
      <c r="K32"/>
      <c r="L32"/>
      <c r="M32"/>
      <c r="N32"/>
      <c r="O32"/>
      <c r="P32"/>
      <c r="Q32"/>
      <c r="R32"/>
      <c r="S32"/>
      <c r="T32"/>
      <c r="U32"/>
      <c r="V32" s="322"/>
      <c r="W32" s="290"/>
      <c r="X32" s="288" t="str">
        <f t="shared" si="0"/>
        <v/>
      </c>
      <c r="Y32" s="294"/>
      <c r="Z32" s="555"/>
      <c r="AA32" s="555"/>
      <c r="AB32" s="293" t="str">
        <f t="shared" si="1"/>
        <v/>
      </c>
      <c r="AC32" s="323" t="str">
        <f t="shared" si="2"/>
        <v/>
      </c>
      <c r="AD32" s="322"/>
    </row>
    <row r="33" spans="2:30" ht="30" customHeight="1">
      <c r="K33"/>
      <c r="L33"/>
      <c r="M33"/>
      <c r="N33"/>
      <c r="O33"/>
      <c r="P33"/>
      <c r="Q33"/>
      <c r="R33"/>
      <c r="S33"/>
      <c r="T33"/>
      <c r="U33"/>
      <c r="V33" s="322"/>
      <c r="W33" s="290"/>
      <c r="X33" s="288" t="str">
        <f t="shared" si="0"/>
        <v/>
      </c>
      <c r="Y33" s="294"/>
      <c r="Z33" s="555"/>
      <c r="AA33" s="555"/>
      <c r="AB33" s="293" t="str">
        <f t="shared" si="1"/>
        <v/>
      </c>
      <c r="AC33" s="323" t="str">
        <f t="shared" si="2"/>
        <v/>
      </c>
      <c r="AD33" s="322"/>
    </row>
    <row r="34" spans="2:30" ht="30" customHeight="1">
      <c r="K34"/>
      <c r="L34"/>
      <c r="M34"/>
      <c r="N34"/>
      <c r="O34"/>
      <c r="P34"/>
      <c r="Q34"/>
      <c r="R34"/>
      <c r="S34"/>
      <c r="T34"/>
      <c r="U34"/>
      <c r="V34" s="322"/>
      <c r="W34" s="290"/>
      <c r="X34" s="288" t="str">
        <f t="shared" si="0"/>
        <v/>
      </c>
      <c r="Y34" s="294"/>
      <c r="Z34" s="555"/>
      <c r="AA34" s="555"/>
      <c r="AB34" s="293" t="str">
        <f t="shared" si="1"/>
        <v/>
      </c>
      <c r="AC34" s="323" t="str">
        <f t="shared" si="2"/>
        <v/>
      </c>
      <c r="AD34" s="322"/>
    </row>
    <row r="35" spans="2:30" ht="30" customHeight="1">
      <c r="K35"/>
      <c r="L35"/>
      <c r="M35"/>
      <c r="N35"/>
      <c r="O35"/>
      <c r="P35"/>
      <c r="Q35"/>
      <c r="R35"/>
      <c r="S35"/>
      <c r="T35"/>
      <c r="U35"/>
      <c r="V35" s="322"/>
      <c r="W35" s="290"/>
      <c r="X35" s="288" t="str">
        <f t="shared" si="0"/>
        <v/>
      </c>
      <c r="Y35" s="294"/>
      <c r="Z35" s="555"/>
      <c r="AA35" s="555"/>
      <c r="AB35" s="293" t="str">
        <f t="shared" si="1"/>
        <v/>
      </c>
      <c r="AC35" s="323" t="str">
        <f t="shared" si="2"/>
        <v/>
      </c>
      <c r="AD35" s="322"/>
    </row>
    <row r="36" spans="2:30" ht="30" customHeight="1">
      <c r="K36"/>
      <c r="L36"/>
      <c r="M36"/>
      <c r="N36"/>
      <c r="O36"/>
      <c r="P36"/>
      <c r="Q36"/>
      <c r="R36"/>
      <c r="S36"/>
      <c r="T36"/>
      <c r="U36"/>
      <c r="V36" s="322"/>
      <c r="W36" s="290"/>
      <c r="X36" s="288" t="str">
        <f t="shared" si="0"/>
        <v/>
      </c>
      <c r="Y36" s="294"/>
      <c r="Z36" s="555"/>
      <c r="AA36" s="555"/>
      <c r="AB36" s="293" t="str">
        <f t="shared" si="1"/>
        <v/>
      </c>
      <c r="AC36" s="323" t="str">
        <f t="shared" si="2"/>
        <v/>
      </c>
      <c r="AD36" s="322" t="str">
        <f t="shared" ref="AD36:AD42" si="15">IF(W36="REQUISICION"," ",".")</f>
        <v>.</v>
      </c>
    </row>
    <row r="37" spans="2:30" ht="30" customHeight="1">
      <c r="K37"/>
      <c r="L37"/>
      <c r="M37"/>
      <c r="N37"/>
      <c r="O37"/>
      <c r="P37"/>
      <c r="Q37"/>
      <c r="R37"/>
      <c r="S37"/>
      <c r="T37"/>
      <c r="U37"/>
      <c r="V37" s="322"/>
      <c r="W37" s="290"/>
      <c r="X37" s="288" t="str">
        <f t="shared" si="0"/>
        <v/>
      </c>
      <c r="Y37" s="294"/>
      <c r="Z37" s="555"/>
      <c r="AA37" s="555"/>
      <c r="AB37" s="293" t="str">
        <f t="shared" si="1"/>
        <v/>
      </c>
      <c r="AC37" s="323" t="str">
        <f t="shared" si="2"/>
        <v/>
      </c>
      <c r="AD37" s="322" t="str">
        <f t="shared" si="15"/>
        <v>.</v>
      </c>
    </row>
    <row r="38" spans="2:30" ht="30" customHeight="1">
      <c r="K38"/>
      <c r="L38"/>
      <c r="M38"/>
      <c r="N38"/>
      <c r="O38"/>
      <c r="P38"/>
      <c r="Q38"/>
      <c r="R38"/>
      <c r="S38"/>
      <c r="T38"/>
      <c r="U38"/>
      <c r="V38" s="322"/>
      <c r="W38" s="290"/>
      <c r="X38" s="288" t="str">
        <f t="shared" si="0"/>
        <v/>
      </c>
      <c r="Y38" s="294"/>
      <c r="Z38" s="555"/>
      <c r="AA38" s="555"/>
      <c r="AB38" s="293" t="str">
        <f t="shared" si="1"/>
        <v/>
      </c>
      <c r="AC38" s="323" t="str">
        <f t="shared" si="2"/>
        <v/>
      </c>
      <c r="AD38" s="322" t="str">
        <f t="shared" si="15"/>
        <v>.</v>
      </c>
    </row>
    <row r="39" spans="2:30" ht="30" customHeight="1">
      <c r="K39"/>
      <c r="L39"/>
      <c r="M39"/>
      <c r="N39"/>
      <c r="O39"/>
      <c r="P39"/>
      <c r="Q39"/>
      <c r="R39"/>
      <c r="S39"/>
      <c r="T39"/>
      <c r="U39"/>
      <c r="V39" s="322"/>
      <c r="W39" s="290"/>
      <c r="X39" s="288" t="str">
        <f t="shared" si="0"/>
        <v/>
      </c>
      <c r="Y39" s="294"/>
      <c r="Z39" s="555"/>
      <c r="AA39" s="555"/>
      <c r="AB39" s="293" t="str">
        <f t="shared" si="1"/>
        <v/>
      </c>
      <c r="AC39" s="323" t="str">
        <f t="shared" si="2"/>
        <v/>
      </c>
      <c r="AD39" s="322" t="str">
        <f t="shared" si="15"/>
        <v>.</v>
      </c>
    </row>
    <row r="40" spans="2:30" ht="30" customHeight="1">
      <c r="K40"/>
      <c r="L40"/>
      <c r="M40"/>
      <c r="N40"/>
      <c r="O40"/>
      <c r="P40"/>
      <c r="S40"/>
      <c r="T40"/>
      <c r="U40"/>
      <c r="V40" s="322"/>
      <c r="W40" s="290"/>
      <c r="X40" s="288" t="str">
        <f t="shared" si="0"/>
        <v/>
      </c>
      <c r="Y40" s="294"/>
      <c r="Z40" s="555"/>
      <c r="AA40" s="555"/>
      <c r="AB40" s="293" t="str">
        <f t="shared" si="1"/>
        <v/>
      </c>
      <c r="AC40" s="323" t="str">
        <f t="shared" si="2"/>
        <v/>
      </c>
      <c r="AD40" s="322" t="str">
        <f t="shared" si="15"/>
        <v>.</v>
      </c>
    </row>
    <row r="41" spans="2:30" ht="30" customHeight="1">
      <c r="K41"/>
      <c r="L41"/>
      <c r="M41"/>
      <c r="N41"/>
      <c r="O41"/>
      <c r="P41"/>
      <c r="S41"/>
      <c r="T41"/>
      <c r="U41"/>
      <c r="V41" s="322"/>
      <c r="W41" s="290"/>
      <c r="X41" s="288" t="str">
        <f t="shared" si="0"/>
        <v/>
      </c>
      <c r="Y41" s="294"/>
      <c r="Z41" s="555"/>
      <c r="AA41" s="555"/>
      <c r="AB41" s="293" t="str">
        <f t="shared" si="1"/>
        <v/>
      </c>
      <c r="AC41" s="323" t="str">
        <f t="shared" si="2"/>
        <v/>
      </c>
      <c r="AD41" s="322" t="str">
        <f t="shared" si="15"/>
        <v>.</v>
      </c>
    </row>
    <row r="42" spans="2:30" ht="30" customHeight="1">
      <c r="K42"/>
      <c r="L42"/>
      <c r="M42"/>
      <c r="N42"/>
      <c r="O42"/>
      <c r="P42"/>
      <c r="Q42" s="1069"/>
      <c r="S42"/>
      <c r="T42"/>
      <c r="U42"/>
      <c r="V42" s="322"/>
      <c r="W42" s="290"/>
      <c r="X42" s="288" t="str">
        <f t="shared" si="0"/>
        <v/>
      </c>
      <c r="Y42" s="294"/>
      <c r="Z42" s="555"/>
      <c r="AA42" s="555"/>
      <c r="AB42" s="293" t="str">
        <f t="shared" si="1"/>
        <v/>
      </c>
      <c r="AC42" s="323" t="str">
        <f t="shared" si="2"/>
        <v/>
      </c>
      <c r="AD42" s="322" t="str">
        <f t="shared" si="15"/>
        <v>.</v>
      </c>
    </row>
    <row r="43" spans="2:30" ht="30" customHeight="1">
      <c r="K43"/>
      <c r="L43"/>
      <c r="M43"/>
      <c r="N43"/>
      <c r="O43"/>
      <c r="P43"/>
      <c r="S43"/>
      <c r="T43"/>
      <c r="U43"/>
      <c r="V43" s="322"/>
      <c r="W43" s="290"/>
      <c r="X43" s="288" t="str">
        <f t="shared" si="0"/>
        <v/>
      </c>
      <c r="Y43" s="294"/>
      <c r="Z43" s="555"/>
      <c r="AA43" s="555"/>
      <c r="AB43" s="293" t="str">
        <f t="shared" si="1"/>
        <v/>
      </c>
      <c r="AC43" s="323" t="str">
        <f t="shared" si="2"/>
        <v/>
      </c>
      <c r="AD43" s="322" t="str">
        <f>IF(W43="REQUISICION"," ",".")</f>
        <v>.</v>
      </c>
    </row>
    <row r="44" spans="2:30" ht="30" customHeight="1">
      <c r="K44"/>
      <c r="L44"/>
      <c r="M44"/>
      <c r="N44"/>
      <c r="O44"/>
      <c r="P44"/>
      <c r="Q44" s="25"/>
      <c r="S44"/>
      <c r="T44"/>
      <c r="U44"/>
      <c r="V44" s="322"/>
      <c r="W44" s="290"/>
      <c r="X44" s="288" t="str">
        <f t="shared" si="0"/>
        <v/>
      </c>
      <c r="Y44" s="294"/>
      <c r="Z44" s="555"/>
      <c r="AA44" s="555"/>
      <c r="AB44" s="293" t="str">
        <f t="shared" si="1"/>
        <v/>
      </c>
      <c r="AC44" s="323" t="str">
        <f t="shared" si="2"/>
        <v/>
      </c>
      <c r="AD44" s="322" t="str">
        <f>IF(W44="REQUISICION"," ",".")</f>
        <v>.</v>
      </c>
    </row>
    <row r="45" spans="2:30" s="165" customFormat="1" ht="30" customHeight="1">
      <c r="B45" s="177"/>
      <c r="Q45" s="1070"/>
      <c r="R45" s="1070"/>
      <c r="V45" s="322"/>
      <c r="W45" s="290"/>
      <c r="X45" s="288" t="str">
        <f t="shared" si="0"/>
        <v/>
      </c>
      <c r="Y45" s="294"/>
      <c r="Z45" s="555"/>
      <c r="AA45" s="555"/>
      <c r="AB45" s="293" t="str">
        <f t="shared" si="1"/>
        <v/>
      </c>
      <c r="AC45" s="323" t="str">
        <f t="shared" si="2"/>
        <v/>
      </c>
      <c r="AD45" s="322" t="str">
        <f>IF(W45="REQUISICION"," ",".")</f>
        <v>.</v>
      </c>
    </row>
    <row r="46" spans="2:30" ht="30" customHeight="1">
      <c r="K46"/>
      <c r="L46"/>
      <c r="M46"/>
      <c r="N46"/>
      <c r="O46"/>
      <c r="P46"/>
      <c r="S46"/>
      <c r="T46"/>
      <c r="U46"/>
      <c r="V46" s="322"/>
      <c r="W46" s="290"/>
      <c r="X46" s="288" t="str">
        <f t="shared" si="0"/>
        <v/>
      </c>
      <c r="Y46" s="294"/>
      <c r="Z46" s="555"/>
      <c r="AA46" s="555"/>
      <c r="AB46" s="293" t="str">
        <f t="shared" si="1"/>
        <v/>
      </c>
      <c r="AC46" s="323" t="str">
        <f t="shared" si="2"/>
        <v/>
      </c>
      <c r="AD46" s="322" t="str">
        <f>IF(W46="REQUISICION"," ",".")</f>
        <v>.</v>
      </c>
    </row>
    <row r="47" spans="2:30" ht="30" customHeight="1">
      <c r="K47"/>
      <c r="L47"/>
      <c r="M47"/>
      <c r="N47"/>
      <c r="O47"/>
      <c r="P47"/>
      <c r="S47"/>
      <c r="T47"/>
      <c r="U47"/>
      <c r="V47" s="322"/>
      <c r="W47" s="290"/>
      <c r="X47" s="288" t="str">
        <f t="shared" si="0"/>
        <v/>
      </c>
      <c r="Y47" s="294"/>
      <c r="Z47" s="555"/>
      <c r="AA47" s="555"/>
      <c r="AB47" s="293" t="str">
        <f t="shared" si="1"/>
        <v/>
      </c>
      <c r="AC47" s="323" t="str">
        <f t="shared" si="2"/>
        <v/>
      </c>
      <c r="AD47" s="322"/>
    </row>
    <row r="48" spans="2:30" ht="30" customHeight="1">
      <c r="K48"/>
      <c r="L48"/>
      <c r="M48"/>
      <c r="N48"/>
      <c r="O48"/>
      <c r="P48"/>
      <c r="S48"/>
      <c r="T48"/>
      <c r="U48"/>
      <c r="V48" s="322"/>
      <c r="W48" s="290"/>
      <c r="X48" s="288" t="str">
        <f t="shared" si="0"/>
        <v/>
      </c>
      <c r="Y48" s="294"/>
      <c r="Z48" s="555"/>
      <c r="AA48" s="555"/>
      <c r="AB48" s="293" t="str">
        <f t="shared" si="1"/>
        <v/>
      </c>
      <c r="AC48" s="323" t="str">
        <f t="shared" si="2"/>
        <v/>
      </c>
      <c r="AD48" s="322"/>
    </row>
    <row r="49" spans="11:30" ht="30" customHeight="1">
      <c r="K49"/>
      <c r="L49"/>
      <c r="M49"/>
      <c r="N49"/>
      <c r="O49"/>
      <c r="P49"/>
      <c r="S49"/>
      <c r="T49"/>
      <c r="U49"/>
      <c r="V49" s="322"/>
      <c r="W49" s="290"/>
      <c r="X49" s="288"/>
      <c r="Y49" s="294"/>
      <c r="Z49" s="555"/>
      <c r="AA49" s="295"/>
      <c r="AB49" s="293"/>
      <c r="AC49" s="323"/>
      <c r="AD49" s="322"/>
    </row>
    <row r="50" spans="11:30" ht="30" customHeight="1">
      <c r="K50"/>
      <c r="L50"/>
      <c r="M50"/>
      <c r="N50"/>
      <c r="O50"/>
      <c r="P50"/>
      <c r="S50"/>
      <c r="T50"/>
      <c r="U50"/>
      <c r="V50" s="322"/>
      <c r="W50" s="290"/>
      <c r="X50" s="288"/>
      <c r="Y50" s="294"/>
      <c r="Z50" s="555"/>
      <c r="AA50" s="295"/>
      <c r="AB50" s="293"/>
      <c r="AC50" s="323"/>
      <c r="AD50" s="322"/>
    </row>
    <row r="51" spans="11:30" ht="30" customHeight="1">
      <c r="K51"/>
      <c r="L51"/>
      <c r="M51"/>
      <c r="N51"/>
      <c r="O51"/>
      <c r="P51"/>
      <c r="S51"/>
      <c r="T51"/>
      <c r="U51"/>
      <c r="V51" s="322"/>
      <c r="W51" s="290"/>
      <c r="X51" s="288"/>
      <c r="Y51" s="294"/>
      <c r="Z51" s="555"/>
      <c r="AA51" s="295"/>
      <c r="AB51" s="293"/>
      <c r="AC51" s="323"/>
      <c r="AD51" s="322"/>
    </row>
    <row r="52" spans="11:30" ht="30" customHeight="1">
      <c r="K52"/>
      <c r="L52"/>
      <c r="M52"/>
      <c r="N52"/>
      <c r="O52"/>
      <c r="P52"/>
      <c r="S52"/>
      <c r="T52"/>
      <c r="U52"/>
      <c r="V52" s="322"/>
      <c r="W52" s="290"/>
      <c r="X52" s="288"/>
      <c r="Y52" s="294"/>
      <c r="Z52" s="555"/>
      <c r="AA52" s="295"/>
      <c r="AB52" s="293"/>
      <c r="AC52" s="323"/>
      <c r="AD52" s="322"/>
    </row>
    <row r="53" spans="11:30" ht="30" customHeight="1">
      <c r="K53"/>
      <c r="L53"/>
      <c r="M53"/>
      <c r="N53"/>
      <c r="O53"/>
      <c r="P53"/>
      <c r="S53"/>
      <c r="T53"/>
      <c r="U53"/>
      <c r="V53" s="322"/>
      <c r="W53" s="290"/>
      <c r="X53" s="288"/>
      <c r="Y53" s="294"/>
      <c r="Z53" s="555"/>
      <c r="AA53" s="295"/>
      <c r="AB53" s="293"/>
      <c r="AC53" s="323"/>
      <c r="AD53" s="322"/>
    </row>
    <row r="54" spans="11:30" ht="30" customHeight="1">
      <c r="K54"/>
      <c r="L54"/>
      <c r="M54"/>
      <c r="N54"/>
      <c r="O54"/>
      <c r="P54"/>
      <c r="S54"/>
      <c r="T54"/>
      <c r="U54"/>
      <c r="V54" s="322"/>
      <c r="W54" s="290"/>
      <c r="X54" s="288"/>
      <c r="Y54" s="294"/>
      <c r="Z54" s="555"/>
      <c r="AA54" s="295"/>
      <c r="AB54" s="293"/>
      <c r="AC54" s="323"/>
      <c r="AD54" s="322"/>
    </row>
    <row r="55" spans="11:30" ht="30" customHeight="1">
      <c r="K55"/>
      <c r="L55"/>
      <c r="M55"/>
      <c r="N55"/>
      <c r="O55"/>
      <c r="P55"/>
      <c r="S55"/>
      <c r="T55"/>
      <c r="U55"/>
      <c r="V55" s="322"/>
      <c r="W55" s="290"/>
      <c r="X55" s="288"/>
      <c r="Y55" s="294"/>
      <c r="Z55" s="555"/>
      <c r="AA55" s="295"/>
      <c r="AB55" s="293"/>
      <c r="AC55" s="323"/>
      <c r="AD55" s="322"/>
    </row>
    <row r="56" spans="11:30" ht="30" customHeight="1">
      <c r="K56"/>
      <c r="L56"/>
      <c r="M56"/>
      <c r="N56"/>
      <c r="O56"/>
      <c r="P56"/>
      <c r="S56"/>
      <c r="T56"/>
      <c r="U56"/>
      <c r="V56" s="322"/>
      <c r="W56" s="290"/>
      <c r="X56" s="288"/>
      <c r="Y56" s="294"/>
      <c r="Z56" s="555"/>
      <c r="AA56" s="295"/>
      <c r="AB56" s="293"/>
      <c r="AC56" s="323"/>
      <c r="AD56" s="322"/>
    </row>
    <row r="57" spans="11:30" ht="30" customHeight="1">
      <c r="K57"/>
      <c r="L57"/>
      <c r="M57"/>
      <c r="N57"/>
      <c r="O57"/>
      <c r="P57"/>
      <c r="S57"/>
      <c r="T57"/>
      <c r="U57"/>
      <c r="V57" s="322"/>
      <c r="W57" s="290"/>
      <c r="X57" s="288"/>
      <c r="Y57" s="294"/>
      <c r="Z57" s="555"/>
      <c r="AA57" s="295"/>
      <c r="AB57" s="293"/>
      <c r="AC57" s="323"/>
      <c r="AD57" s="322"/>
    </row>
    <row r="58" spans="11:30" ht="30" customHeight="1">
      <c r="K58"/>
      <c r="L58"/>
      <c r="M58"/>
      <c r="N58"/>
      <c r="O58"/>
      <c r="P58"/>
      <c r="S58"/>
      <c r="T58"/>
      <c r="U58"/>
      <c r="V58" s="322"/>
      <c r="W58" s="290"/>
      <c r="X58" s="288"/>
      <c r="Y58" s="294"/>
      <c r="Z58" s="555"/>
      <c r="AA58" s="295"/>
      <c r="AB58" s="293"/>
      <c r="AC58" s="323"/>
      <c r="AD58" s="322"/>
    </row>
    <row r="59" spans="11:30" ht="30" customHeight="1">
      <c r="K59"/>
      <c r="L59"/>
      <c r="M59"/>
      <c r="N59"/>
      <c r="O59"/>
      <c r="P59"/>
      <c r="S59"/>
      <c r="T59"/>
      <c r="U59"/>
      <c r="V59" s="322"/>
      <c r="W59" s="290"/>
      <c r="X59" s="288"/>
      <c r="Y59" s="294"/>
      <c r="Z59" s="555"/>
      <c r="AA59" s="295"/>
      <c r="AB59" s="293"/>
      <c r="AC59" s="323"/>
      <c r="AD59" s="322"/>
    </row>
    <row r="60" spans="11:30" ht="30" customHeight="1">
      <c r="K60"/>
      <c r="L60"/>
      <c r="M60"/>
      <c r="N60"/>
      <c r="O60"/>
      <c r="P60"/>
      <c r="S60"/>
      <c r="T60"/>
      <c r="U60"/>
      <c r="V60" s="322"/>
      <c r="W60" s="290"/>
      <c r="X60" s="288"/>
      <c r="Y60" s="294"/>
      <c r="Z60" s="555"/>
      <c r="AA60" s="295"/>
      <c r="AB60" s="293"/>
      <c r="AC60" s="323"/>
      <c r="AD60" s="322"/>
    </row>
    <row r="61" spans="11:30" ht="30" customHeight="1">
      <c r="K61"/>
      <c r="L61"/>
      <c r="M61"/>
      <c r="N61"/>
      <c r="O61"/>
      <c r="P61"/>
      <c r="S61"/>
      <c r="T61"/>
      <c r="U61"/>
      <c r="V61" s="322"/>
      <c r="W61" s="290"/>
      <c r="X61" s="288"/>
      <c r="Y61" s="294"/>
      <c r="Z61" s="555"/>
      <c r="AA61" s="295"/>
      <c r="AB61" s="293"/>
      <c r="AC61" s="323"/>
      <c r="AD61" s="322"/>
    </row>
    <row r="62" spans="11:30" ht="30" customHeight="1">
      <c r="K62"/>
      <c r="L62"/>
      <c r="M62"/>
      <c r="N62"/>
      <c r="O62"/>
      <c r="P62"/>
      <c r="S62"/>
      <c r="T62"/>
      <c r="U62"/>
      <c r="V62" s="322"/>
      <c r="W62" s="290"/>
      <c r="X62" s="288"/>
      <c r="Y62" s="294"/>
      <c r="Z62" s="555"/>
      <c r="AA62" s="295"/>
      <c r="AB62" s="293"/>
      <c r="AC62" s="323"/>
      <c r="AD62" s="322"/>
    </row>
    <row r="63" spans="11:30" ht="30" customHeight="1">
      <c r="K63"/>
      <c r="L63"/>
      <c r="M63"/>
      <c r="N63"/>
      <c r="O63"/>
      <c r="P63"/>
      <c r="S63"/>
      <c r="T63"/>
      <c r="U63"/>
      <c r="V63" s="322"/>
      <c r="W63" s="290"/>
      <c r="X63" s="288"/>
      <c r="Y63" s="294"/>
      <c r="Z63" s="555"/>
      <c r="AA63" s="295"/>
      <c r="AB63" s="293"/>
      <c r="AC63" s="323"/>
      <c r="AD63" s="322"/>
    </row>
    <row r="64" spans="11:30" ht="30" customHeight="1">
      <c r="K64"/>
      <c r="L64"/>
      <c r="M64"/>
      <c r="N64"/>
      <c r="O64"/>
      <c r="P64"/>
      <c r="S64"/>
      <c r="T64"/>
      <c r="U64"/>
      <c r="V64" s="322"/>
      <c r="W64" s="290"/>
      <c r="X64" s="288"/>
      <c r="Y64" s="294"/>
      <c r="Z64" s="555"/>
      <c r="AA64" s="295"/>
      <c r="AB64" s="293"/>
      <c r="AC64" s="323"/>
      <c r="AD64" s="322"/>
    </row>
    <row r="65" spans="12:30" ht="30" customHeight="1">
      <c r="L65"/>
      <c r="M65"/>
      <c r="N65"/>
      <c r="O65"/>
      <c r="P65"/>
      <c r="S65"/>
      <c r="T65"/>
      <c r="U65"/>
      <c r="V65" s="322"/>
      <c r="W65" s="290"/>
      <c r="X65" s="288"/>
      <c r="Y65" s="294"/>
      <c r="Z65" s="555"/>
      <c r="AA65" s="295"/>
      <c r="AB65" s="293"/>
      <c r="AC65" s="323"/>
      <c r="AD65" s="322"/>
    </row>
    <row r="66" spans="12:30" ht="30" customHeight="1">
      <c r="L66"/>
      <c r="M66"/>
      <c r="N66"/>
      <c r="O66"/>
      <c r="P66"/>
      <c r="S66"/>
      <c r="T66"/>
      <c r="U66"/>
      <c r="V66" s="322"/>
      <c r="W66" s="290"/>
      <c r="X66" s="288"/>
      <c r="Y66" s="294"/>
      <c r="Z66" s="555"/>
      <c r="AA66" s="295"/>
      <c r="AB66" s="293"/>
      <c r="AC66" s="323"/>
      <c r="AD66" s="322"/>
    </row>
    <row r="67" spans="12:30" ht="30" customHeight="1">
      <c r="L67"/>
      <c r="M67"/>
      <c r="N67"/>
      <c r="O67"/>
      <c r="P67"/>
      <c r="S67"/>
      <c r="T67"/>
      <c r="U67"/>
      <c r="V67" s="322"/>
      <c r="W67" s="290"/>
      <c r="X67" s="288"/>
      <c r="Y67" s="294"/>
      <c r="Z67" s="555"/>
      <c r="AA67" s="295"/>
      <c r="AB67" s="293"/>
      <c r="AC67" s="323"/>
      <c r="AD67" s="322"/>
    </row>
    <row r="68" spans="12:30" ht="30" customHeight="1">
      <c r="V68" s="322"/>
      <c r="W68" s="290"/>
      <c r="X68" s="288"/>
      <c r="Y68" s="294"/>
      <c r="Z68" s="555"/>
      <c r="AA68" s="295"/>
      <c r="AB68" s="293"/>
      <c r="AC68" s="323"/>
      <c r="AD68" s="322"/>
    </row>
    <row r="69" spans="12:30" ht="30" customHeight="1">
      <c r="V69" s="322"/>
      <c r="W69" s="290"/>
      <c r="X69" s="288"/>
      <c r="Y69" s="294"/>
      <c r="Z69" s="555"/>
      <c r="AA69" s="295"/>
      <c r="AB69" s="293"/>
      <c r="AC69" s="323"/>
      <c r="AD69" s="322"/>
    </row>
    <row r="70" spans="12:30" ht="30" customHeight="1">
      <c r="V70" s="322"/>
      <c r="W70" s="290"/>
      <c r="X70" s="288"/>
      <c r="Y70" s="294"/>
      <c r="Z70" s="555"/>
      <c r="AA70" s="295"/>
      <c r="AB70" s="293"/>
      <c r="AC70" s="323"/>
      <c r="AD70" s="322"/>
    </row>
    <row r="71" spans="12:30" ht="30" customHeight="1" thickBot="1">
      <c r="V71" s="324"/>
      <c r="W71" s="325"/>
      <c r="X71" s="326"/>
      <c r="Y71" s="327"/>
      <c r="Z71" s="626"/>
      <c r="AA71" s="328"/>
      <c r="AB71" s="330"/>
      <c r="AC71" s="331"/>
      <c r="AD71" s="324"/>
    </row>
    <row r="72" spans="12:30" ht="30" customHeight="1"/>
    <row r="73" spans="12:30" ht="30" customHeight="1"/>
    <row r="74" spans="12:30" ht="30" customHeight="1"/>
    <row r="75" spans="12:30" ht="30" customHeight="1"/>
    <row r="76" spans="12:30" ht="30" customHeight="1"/>
    <row r="77" spans="12:30" ht="30" customHeight="1"/>
    <row r="78" spans="12:30" ht="30" customHeight="1"/>
    <row r="79" spans="12:30" ht="30" customHeight="1"/>
    <row r="80" spans="12:3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</sheetData>
  <autoFilter ref="V5:AC48">
    <filterColumn colId="2" showButton="0"/>
    <sortState ref="V6:AC48">
      <sortCondition ref="AA5:AA48"/>
    </sortState>
  </autoFilter>
  <mergeCells count="58">
    <mergeCell ref="A5:A6"/>
    <mergeCell ref="B5:B6"/>
    <mergeCell ref="C5:C6"/>
    <mergeCell ref="D5:D6"/>
    <mergeCell ref="E5:E6"/>
    <mergeCell ref="P10:P13"/>
    <mergeCell ref="P7:P8"/>
    <mergeCell ref="O10:O13"/>
    <mergeCell ref="O7:O8"/>
    <mergeCell ref="O5:P6"/>
    <mergeCell ref="Q5:Q6"/>
    <mergeCell ref="R5:R6"/>
    <mergeCell ref="Q7:Q8"/>
    <mergeCell ref="R7:R8"/>
    <mergeCell ref="Q10:Q13"/>
    <mergeCell ref="R10:R13"/>
    <mergeCell ref="L5:N6"/>
    <mergeCell ref="M7:M8"/>
    <mergeCell ref="N7:N8"/>
    <mergeCell ref="J7:J8"/>
    <mergeCell ref="K7:K8"/>
    <mergeCell ref="E22:F22"/>
    <mergeCell ref="I22:J23"/>
    <mergeCell ref="K22:L23"/>
    <mergeCell ref="E23:F23"/>
    <mergeCell ref="G5:G6"/>
    <mergeCell ref="H5:H6"/>
    <mergeCell ref="I5:I6"/>
    <mergeCell ref="J5:J6"/>
    <mergeCell ref="K5:K6"/>
    <mergeCell ref="F5:F6"/>
    <mergeCell ref="H10:H13"/>
    <mergeCell ref="I10:I13"/>
    <mergeCell ref="K10:K13"/>
    <mergeCell ref="F10:F13"/>
    <mergeCell ref="F7:F8"/>
    <mergeCell ref="L7:L8"/>
    <mergeCell ref="K24:L24"/>
    <mergeCell ref="E25:F25"/>
    <mergeCell ref="I25:L27"/>
    <mergeCell ref="E26:F26"/>
    <mergeCell ref="E27:F27"/>
    <mergeCell ref="E24:F24"/>
    <mergeCell ref="I24:J24"/>
    <mergeCell ref="M10:M13"/>
    <mergeCell ref="L10:L13"/>
    <mergeCell ref="N10:N13"/>
    <mergeCell ref="B7:B8"/>
    <mergeCell ref="C7:C8"/>
    <mergeCell ref="E7:E8"/>
    <mergeCell ref="E10:E13"/>
    <mergeCell ref="B10:B13"/>
    <mergeCell ref="G10:G13"/>
    <mergeCell ref="J10:J13"/>
    <mergeCell ref="C10:C13"/>
    <mergeCell ref="G7:G8"/>
    <mergeCell ref="H7:H8"/>
    <mergeCell ref="I7:I8"/>
  </mergeCells>
  <conditionalFormatting sqref="V1:V1048576">
    <cfRule type="containsText" dxfId="200" priority="31" operator="containsText" text="ENTRADA">
      <formula>NOT(ISERROR(SEARCH("ENTRADA",V1)))</formula>
    </cfRule>
    <cfRule type="containsText" dxfId="199" priority="32" operator="containsText" text="SALIDA">
      <formula>NOT(ISERROR(SEARCH("SALIDA",V1)))</formula>
    </cfRule>
    <cfRule type="containsText" dxfId="198" priority="33" operator="containsText" text="REQUISICION">
      <formula>NOT(ISERROR(SEARCH("REQUISICION",V1)))</formula>
    </cfRule>
  </conditionalFormatting>
  <conditionalFormatting sqref="P19 P7 P9:P10 P14:P15">
    <cfRule type="iconSet" priority="746">
      <iconSet iconSet="3TrafficLights2">
        <cfvo type="percent" val="0"/>
        <cfvo type="percent" val="33"/>
        <cfvo type="percent" val="67"/>
      </iconSet>
    </cfRule>
  </conditionalFormatting>
  <conditionalFormatting sqref="P17">
    <cfRule type="iconSet" priority="23">
      <iconSet iconSet="3TrafficLights2">
        <cfvo type="percent" val="0"/>
        <cfvo type="percent" val="33"/>
        <cfvo type="percent" val="67"/>
      </iconSet>
    </cfRule>
  </conditionalFormatting>
  <conditionalFormatting sqref="P16">
    <cfRule type="iconSet" priority="21">
      <iconSet iconSet="3TrafficLights2">
        <cfvo type="percent" val="0"/>
        <cfvo type="percent" val="33"/>
        <cfvo type="percent" val="67"/>
      </iconSet>
    </cfRule>
  </conditionalFormatting>
  <conditionalFormatting sqref="P18">
    <cfRule type="iconSet" priority="17">
      <iconSet iconSet="3TrafficLights2">
        <cfvo type="percent" val="0"/>
        <cfvo type="percent" val="33"/>
        <cfvo type="percent" val="67"/>
      </iconSet>
    </cfRule>
  </conditionalFormatting>
  <conditionalFormatting sqref="W6">
    <cfRule type="containsText" dxfId="197" priority="5" operator="containsText" text="ENTRADA">
      <formula>NOT(ISERROR(SEARCH("ENTRADA",W6)))</formula>
    </cfRule>
    <cfRule type="containsText" dxfId="196" priority="6" operator="containsText" text="SALIDA">
      <formula>NOT(ISERROR(SEARCH("SALIDA",W6)))</formula>
    </cfRule>
    <cfRule type="containsText" dxfId="195" priority="7" operator="containsText" text="REQUISICION">
      <formula>NOT(ISERROR(SEARCH("REQUISICION",W6)))</formula>
    </cfRule>
  </conditionalFormatting>
  <conditionalFormatting sqref="Q7 Q9:Q10 Q14:Q19">
    <cfRule type="containsText" dxfId="194" priority="1" operator="containsText" text="SOLICITADO">
      <formula>NOT(ISERROR(SEARCH("SOLICITADO",Q7)))</formula>
    </cfRule>
    <cfRule type="containsText" dxfId="193" priority="4" operator="containsText" text="SOLICITAR">
      <formula>NOT(ISERROR(SEARCH("SOLICITAR",Q7)))</formula>
    </cfRule>
  </conditionalFormatting>
  <conditionalFormatting sqref="R7 R9:R10 R14:R19">
    <cfRule type="cellIs" dxfId="192" priority="2" operator="lessThan">
      <formula>1</formula>
    </cfRule>
    <cfRule type="cellIs" dxfId="191" priority="3" operator="greaterThan">
      <formula>1</formula>
    </cfRule>
  </conditionalFormatting>
  <pageMargins left="0.70866141732283472" right="0.70866141732283472" top="0.74803149606299213" bottom="0.74803149606299213" header="0.31496062992125984" footer="0.31496062992125984"/>
  <pageSetup scale="22" orientation="landscape" r:id="rId1"/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PH!O18:O18</xm:f>
              <xm:sqref>P18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PH!O17:O17</xm:f>
              <xm:sqref>P17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PH!O7:O7</xm:f>
              <xm:sqref>P7</xm:sqref>
            </x14:sparkline>
            <x14:sparkline>
              <xm:f>PH!O9:O9</xm:f>
              <xm:sqref>P9</xm:sqref>
            </x14:sparkline>
            <x14:sparkline>
              <xm:f>PH!O10:O10</xm:f>
              <xm:sqref>P10</xm:sqref>
            </x14:sparkline>
            <x14:sparkline>
              <xm:f>PH!O14:O14</xm:f>
              <xm:sqref>P14</xm:sqref>
            </x14:sparkline>
            <x14:sparkline>
              <xm:f>PH!O15:O15</xm:f>
              <xm:sqref>P15</xm:sqref>
            </x14:sparkline>
            <x14:sparkline>
              <xm:f>PH!O19:O19</xm:f>
              <xm:sqref>P19</xm:sqref>
            </x14:sparkline>
          </x14:sparklines>
        </x14:sparklineGroup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PH!G26:G27</xm:f>
              <xm:sqref>I25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PH!O16:O16</xm:f>
              <xm:sqref>P16</xm:sqref>
            </x14:sparkline>
          </x14:sparklines>
        </x14:sparklineGroup>
      </x14:sparklineGroup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  <pageSetUpPr fitToPage="1"/>
  </sheetPr>
  <dimension ref="A1:AH95"/>
  <sheetViews>
    <sheetView view="pageBreakPreview" zoomScale="70" zoomScaleNormal="70" zoomScaleSheetLayoutView="70" workbookViewId="0">
      <selection activeCell="U12" sqref="U12"/>
    </sheetView>
  </sheetViews>
  <sheetFormatPr baseColWidth="10" defaultColWidth="11.42578125" defaultRowHeight="18"/>
  <cols>
    <col min="1" max="1" width="15.42578125" style="165" customWidth="1"/>
    <col min="2" max="2" width="19" style="165" customWidth="1"/>
    <col min="3" max="3" width="36" style="165" customWidth="1"/>
    <col min="4" max="4" width="16.28515625" style="165" customWidth="1"/>
    <col min="5" max="5" width="19.42578125" style="165" customWidth="1"/>
    <col min="6" max="6" width="17" style="165" customWidth="1"/>
    <col min="7" max="7" width="13.7109375" style="165" customWidth="1"/>
    <col min="8" max="8" width="14.5703125" style="165" customWidth="1"/>
    <col min="9" max="9" width="16.42578125" style="165" customWidth="1"/>
    <col min="10" max="10" width="15.42578125" style="172" customWidth="1"/>
    <col min="11" max="11" width="16.28515625" style="172" customWidth="1"/>
    <col min="12" max="12" width="5.7109375" style="172" customWidth="1"/>
    <col min="13" max="13" width="8.7109375" style="172" customWidth="1"/>
    <col min="14" max="14" width="6.85546875" style="172" customWidth="1"/>
    <col min="15" max="15" width="4.7109375" style="172" customWidth="1"/>
    <col min="16" max="16" width="6.42578125" style="172" customWidth="1"/>
    <col min="17" max="17" width="7.85546875" style="172" customWidth="1"/>
    <col min="18" max="18" width="15.42578125" style="1070" customWidth="1"/>
    <col min="19" max="19" width="18.42578125" style="1070" customWidth="1"/>
    <col min="20" max="20" width="13.85546875" style="172" customWidth="1"/>
    <col min="21" max="21" width="18.140625" style="680" customWidth="1"/>
    <col min="22" max="22" width="31.28515625" style="680" customWidth="1"/>
    <col min="23" max="23" width="43.5703125" style="680" customWidth="1"/>
    <col min="24" max="24" width="26.85546875" style="680" customWidth="1"/>
    <col min="25" max="25" width="27.28515625" style="680" customWidth="1"/>
    <col min="26" max="26" width="29.7109375" style="680" customWidth="1"/>
    <col min="27" max="27" width="23.42578125" style="680" customWidth="1"/>
    <col min="28" max="28" width="19.140625" style="680" bestFit="1" customWidth="1"/>
    <col min="29" max="29" width="20.85546875" style="680" bestFit="1" customWidth="1"/>
    <col min="30" max="30" width="24.28515625" style="680" customWidth="1"/>
    <col min="31" max="31" width="4.7109375" style="172" customWidth="1"/>
    <col min="32" max="16384" width="11.42578125" style="165"/>
  </cols>
  <sheetData>
    <row r="1" spans="1:34" ht="45.75" customHeight="1" thickBot="1">
      <c r="A1" s="170"/>
      <c r="B1" s="2" t="s">
        <v>186</v>
      </c>
      <c r="C1" s="170"/>
      <c r="D1" s="170"/>
      <c r="E1" s="170"/>
      <c r="F1" s="170"/>
      <c r="G1" s="170"/>
      <c r="H1" s="170"/>
      <c r="I1" s="170"/>
      <c r="J1" s="169"/>
      <c r="K1" s="169"/>
      <c r="L1" s="102" t="s">
        <v>0</v>
      </c>
      <c r="M1" s="179">
        <v>12600</v>
      </c>
      <c r="N1" s="1765" t="s">
        <v>1</v>
      </c>
      <c r="O1" s="1766"/>
      <c r="P1" s="1293">
        <v>27</v>
      </c>
      <c r="Q1" s="13"/>
      <c r="R1" s="25"/>
      <c r="S1" s="25"/>
      <c r="T1" s="13"/>
      <c r="U1" s="679"/>
      <c r="AE1" s="169"/>
      <c r="AF1" s="169"/>
      <c r="AG1" s="169"/>
      <c r="AH1" s="172"/>
    </row>
    <row r="2" spans="1:34" ht="15.75" customHeight="1" thickBot="1">
      <c r="B2" s="2"/>
      <c r="C2" s="2"/>
      <c r="D2" s="2"/>
      <c r="E2" s="2"/>
      <c r="F2" s="2"/>
      <c r="G2" s="2"/>
      <c r="H2" s="2"/>
      <c r="I2" s="2"/>
      <c r="J2" s="2"/>
      <c r="K2" s="2"/>
      <c r="L2" s="103" t="s">
        <v>2</v>
      </c>
      <c r="M2" s="953">
        <f>M1/P1</f>
        <v>466.66666666666669</v>
      </c>
      <c r="N2" s="1765"/>
      <c r="O2" s="1766"/>
      <c r="P2" s="1294"/>
      <c r="Q2" s="13"/>
      <c r="R2" s="25"/>
      <c r="S2" s="25"/>
      <c r="T2" s="13"/>
      <c r="U2" s="679"/>
      <c r="AE2" s="169"/>
      <c r="AF2" s="170"/>
      <c r="AG2" s="170"/>
    </row>
    <row r="3" spans="1:34" ht="15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170"/>
      <c r="P3" s="170"/>
      <c r="Q3" s="13"/>
      <c r="R3" s="25"/>
      <c r="S3" s="25"/>
      <c r="T3" s="13"/>
      <c r="U3" s="679"/>
      <c r="AE3" s="169"/>
      <c r="AF3" s="170"/>
      <c r="AG3" s="170"/>
    </row>
    <row r="4" spans="1:34" ht="15.75" customHeight="1" thickBo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170"/>
      <c r="P4" s="170"/>
      <c r="Q4" s="13"/>
      <c r="R4" s="25"/>
      <c r="S4" s="25"/>
      <c r="T4" s="13"/>
      <c r="U4" s="679"/>
      <c r="AE4" s="169"/>
      <c r="AF4" s="170"/>
      <c r="AG4" s="170"/>
    </row>
    <row r="5" spans="1:34" ht="16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170"/>
      <c r="P5" s="170"/>
      <c r="Q5" s="13"/>
      <c r="R5" s="25"/>
      <c r="S5" s="25"/>
      <c r="T5" s="13"/>
      <c r="U5" s="679"/>
      <c r="V5" s="681"/>
      <c r="W5" s="682"/>
      <c r="X5" s="682"/>
      <c r="Y5" s="683"/>
      <c r="Z5" s="682"/>
      <c r="AA5" s="682"/>
      <c r="AB5" s="682"/>
      <c r="AC5" s="684"/>
      <c r="AD5" s="685"/>
      <c r="AE5" s="169"/>
      <c r="AF5" s="170"/>
      <c r="AG5" s="170"/>
    </row>
    <row r="6" spans="1:34" ht="8.25" customHeight="1" thickBot="1">
      <c r="A6" s="170"/>
      <c r="B6" s="170"/>
      <c r="C6" s="170"/>
      <c r="D6" s="170"/>
      <c r="E6" s="170"/>
      <c r="F6" s="7"/>
      <c r="G6" s="7"/>
      <c r="H6" s="7"/>
      <c r="I6" s="7"/>
      <c r="J6" s="7"/>
      <c r="K6" s="7"/>
      <c r="L6" s="7"/>
      <c r="M6" s="7"/>
      <c r="N6" s="170"/>
      <c r="O6" s="170"/>
      <c r="P6" s="170"/>
      <c r="Q6" s="13"/>
      <c r="R6" s="25"/>
      <c r="S6" s="25"/>
      <c r="T6" s="13"/>
      <c r="U6" s="679"/>
      <c r="V6" s="690"/>
      <c r="W6" s="691"/>
      <c r="X6" s="692"/>
      <c r="Y6" s="686"/>
      <c r="Z6" s="686"/>
      <c r="AA6" s="693"/>
      <c r="AB6" s="694"/>
      <c r="AC6" s="695"/>
      <c r="AD6" s="696"/>
      <c r="AE6" s="169"/>
      <c r="AF6" s="170"/>
    </row>
    <row r="7" spans="1:34" ht="60.75" customHeight="1" thickTop="1" thickBot="1">
      <c r="A7" s="108" t="s">
        <v>4</v>
      </c>
      <c r="B7" s="109" t="s">
        <v>5</v>
      </c>
      <c r="C7" s="110" t="s">
        <v>6</v>
      </c>
      <c r="D7" s="171" t="s">
        <v>86</v>
      </c>
      <c r="E7" s="110" t="s">
        <v>8</v>
      </c>
      <c r="F7" s="109" t="s">
        <v>44</v>
      </c>
      <c r="G7" s="726" t="s">
        <v>2</v>
      </c>
      <c r="H7" s="109" t="s">
        <v>10</v>
      </c>
      <c r="I7" s="111" t="s">
        <v>11</v>
      </c>
      <c r="J7" s="112" t="s">
        <v>12</v>
      </c>
      <c r="K7" s="112" t="s">
        <v>13</v>
      </c>
      <c r="L7" s="1768" t="s">
        <v>151</v>
      </c>
      <c r="M7" s="1769"/>
      <c r="N7" s="1770"/>
      <c r="O7" s="1763" t="s">
        <v>14</v>
      </c>
      <c r="P7" s="1764"/>
      <c r="Q7" s="13"/>
      <c r="R7" s="1075" t="s">
        <v>589</v>
      </c>
      <c r="S7" s="1091" t="s">
        <v>590</v>
      </c>
      <c r="T7" s="13"/>
      <c r="U7" s="690" t="s">
        <v>184</v>
      </c>
      <c r="V7" s="691" t="s">
        <v>37</v>
      </c>
      <c r="W7" s="692" t="s">
        <v>38</v>
      </c>
      <c r="X7" s="686" t="s">
        <v>39</v>
      </c>
      <c r="Y7" s="686" t="s">
        <v>40</v>
      </c>
      <c r="Z7" s="693" t="s">
        <v>41</v>
      </c>
      <c r="AA7" s="694" t="s">
        <v>42</v>
      </c>
      <c r="AB7" s="695" t="s">
        <v>43</v>
      </c>
      <c r="AC7" s="696"/>
      <c r="AD7" s="696"/>
      <c r="AE7" s="165"/>
    </row>
    <row r="8" spans="1:34" ht="24" customHeight="1">
      <c r="A8" s="1619" t="s">
        <v>403</v>
      </c>
      <c r="B8" s="1774" t="s">
        <v>190</v>
      </c>
      <c r="C8" s="1774" t="s">
        <v>187</v>
      </c>
      <c r="D8" s="1777">
        <v>1000</v>
      </c>
      <c r="E8" s="1778">
        <v>21.88</v>
      </c>
      <c r="F8" s="1781">
        <f>+E8*D_STB0219</f>
        <v>371.859352</v>
      </c>
      <c r="G8" s="1794">
        <f>$M$1/D8</f>
        <v>12.6</v>
      </c>
      <c r="H8" s="1797">
        <v>43</v>
      </c>
      <c r="I8" s="1790">
        <f>+SUMIFS($X$6:$X$105,$U$6:$U$105,"ENTRADA",$V$6:$V$105,B8)</f>
        <v>20</v>
      </c>
      <c r="J8" s="1790">
        <f>+SUMIFS($X$8:$X$280,$U$8:$U$280,"Salida",$V$8:$V$280,B8)</f>
        <v>13</v>
      </c>
      <c r="K8" s="1771">
        <f>F8*J8</f>
        <v>4834.1715759999997</v>
      </c>
      <c r="L8" s="1787">
        <f>ROUNDUP((M8*0.8),0)</f>
        <v>6</v>
      </c>
      <c r="M8" s="1784">
        <f>ROUNDUP((($M$2/D8)*15),0)</f>
        <v>7</v>
      </c>
      <c r="N8" s="1787">
        <f>ROUNDUP((L8*2),0)</f>
        <v>12</v>
      </c>
      <c r="O8" s="1802">
        <f>H8+I8-J8</f>
        <v>50</v>
      </c>
      <c r="P8" s="1803"/>
      <c r="Q8" s="1562">
        <f>IF(O8&gt;M8,3,(IF(O8-L8&gt;0,2,1)))</f>
        <v>3</v>
      </c>
      <c r="R8" s="1808" t="str">
        <f>IF(S8&gt;0,"SOLICITADO",(IF(Q8&lt;3,"SOLICITAR","")))</f>
        <v/>
      </c>
      <c r="S8" s="1579">
        <f>+SUMIFS($X$8:$X$78,$U$8:$U$78,"Requisicion",$V$8:$V$78,B8)</f>
        <v>0</v>
      </c>
      <c r="T8" s="169"/>
      <c r="U8" s="687" t="s">
        <v>615</v>
      </c>
      <c r="V8" s="686" t="s">
        <v>190</v>
      </c>
      <c r="W8" s="692" t="str">
        <f t="shared" ref="W8:W40" si="0">IFERROR((VLOOKUP(V8,$B$8:$C$13,2,FALSE)),"")</f>
        <v>GBA43L200-020  KW10</v>
      </c>
      <c r="X8" s="692">
        <v>13</v>
      </c>
      <c r="Y8" s="686" t="s">
        <v>667</v>
      </c>
      <c r="Z8" s="693">
        <v>45575</v>
      </c>
      <c r="AA8" s="694">
        <f t="shared" ref="AA8:AA42" si="1">IFERROR((VLOOKUP(V8,$B$8:$G$13,5,FALSE)),"")</f>
        <v>371.859352</v>
      </c>
      <c r="AB8" s="694">
        <f t="shared" ref="AB8:AB20" si="2">IF(X8&gt;0,(AA8*X8),"")</f>
        <v>4834.1715759999997</v>
      </c>
      <c r="AD8" s="696"/>
      <c r="AE8" s="165"/>
    </row>
    <row r="9" spans="1:34" ht="34.5" customHeight="1">
      <c r="A9" s="1756"/>
      <c r="B9" s="1775"/>
      <c r="C9" s="1775"/>
      <c r="D9" s="1772"/>
      <c r="E9" s="1779"/>
      <c r="F9" s="1782"/>
      <c r="G9" s="1795"/>
      <c r="H9" s="1798"/>
      <c r="I9" s="1791">
        <f t="shared" ref="I9:J11" si="3">+SUMIFS($X$9:$X$280,$U$9:$U$280,"Salidas",$V$9:$V$280,A8)</f>
        <v>0</v>
      </c>
      <c r="J9" s="1791">
        <f t="shared" si="3"/>
        <v>0</v>
      </c>
      <c r="K9" s="1772">
        <f t="shared" ref="K9:K13" si="4">F9*J9</f>
        <v>0</v>
      </c>
      <c r="L9" s="1788"/>
      <c r="M9" s="1785"/>
      <c r="N9" s="1788"/>
      <c r="O9" s="1804"/>
      <c r="P9" s="1805"/>
      <c r="Q9" s="1767"/>
      <c r="R9" s="1756"/>
      <c r="S9" s="1579"/>
      <c r="T9" s="173"/>
      <c r="U9" s="687" t="s">
        <v>615</v>
      </c>
      <c r="V9" s="686" t="s">
        <v>347</v>
      </c>
      <c r="W9" s="692" t="str">
        <f t="shared" si="0"/>
        <v>CNMG120408AH PDL010</v>
      </c>
      <c r="X9" s="692">
        <v>10</v>
      </c>
      <c r="Y9" s="686" t="s">
        <v>667</v>
      </c>
      <c r="Z9" s="693">
        <v>45575</v>
      </c>
      <c r="AA9" s="694">
        <f t="shared" si="1"/>
        <v>178.11179200000001</v>
      </c>
      <c r="AB9" s="694">
        <f t="shared" si="2"/>
        <v>1781.1179200000001</v>
      </c>
      <c r="AC9" s="697"/>
      <c r="AD9" s="696"/>
      <c r="AE9" s="165"/>
    </row>
    <row r="10" spans="1:34" ht="34.5" customHeight="1">
      <c r="A10" s="1756"/>
      <c r="B10" s="1775"/>
      <c r="C10" s="1775"/>
      <c r="D10" s="1772"/>
      <c r="E10" s="1779"/>
      <c r="F10" s="1782"/>
      <c r="G10" s="1795" t="e">
        <f>+M4/D10+(M4/D11)+(M4/D12)+(M4/#REF!)</f>
        <v>#DIV/0!</v>
      </c>
      <c r="H10" s="1798"/>
      <c r="I10" s="1791">
        <f t="shared" si="3"/>
        <v>0</v>
      </c>
      <c r="J10" s="1791">
        <f t="shared" si="3"/>
        <v>0</v>
      </c>
      <c r="K10" s="1772">
        <f t="shared" si="4"/>
        <v>0</v>
      </c>
      <c r="L10" s="1788"/>
      <c r="M10" s="1785"/>
      <c r="N10" s="1788"/>
      <c r="O10" s="1804"/>
      <c r="P10" s="1805"/>
      <c r="Q10" s="1767"/>
      <c r="R10" s="1756"/>
      <c r="S10" s="1579"/>
      <c r="T10" s="173"/>
      <c r="U10" s="687" t="s">
        <v>568</v>
      </c>
      <c r="V10" s="686" t="s">
        <v>190</v>
      </c>
      <c r="W10" s="692" t="str">
        <f t="shared" si="0"/>
        <v>GBA43L200-020  KW10</v>
      </c>
      <c r="X10" s="692">
        <v>20</v>
      </c>
      <c r="Y10" s="686" t="s">
        <v>573</v>
      </c>
      <c r="Z10" s="693">
        <v>45581</v>
      </c>
      <c r="AA10" s="694">
        <f t="shared" si="1"/>
        <v>371.859352</v>
      </c>
      <c r="AB10" s="694">
        <f t="shared" si="2"/>
        <v>7437.1870399999998</v>
      </c>
      <c r="AC10" s="697" t="s">
        <v>681</v>
      </c>
      <c r="AD10" s="696"/>
      <c r="AE10" s="165"/>
    </row>
    <row r="11" spans="1:34" ht="34.5" customHeight="1">
      <c r="A11" s="1620"/>
      <c r="B11" s="1776"/>
      <c r="C11" s="1776"/>
      <c r="D11" s="1773"/>
      <c r="E11" s="1780"/>
      <c r="F11" s="1783"/>
      <c r="G11" s="1796" t="e">
        <f>+M5/D11+(M5/D12)+(M5/#REF!)+(M5/D14)</f>
        <v>#DIV/0!</v>
      </c>
      <c r="H11" s="1799"/>
      <c r="I11" s="1792">
        <f t="shared" si="3"/>
        <v>0</v>
      </c>
      <c r="J11" s="1792">
        <f t="shared" si="3"/>
        <v>0</v>
      </c>
      <c r="K11" s="1773">
        <f t="shared" si="4"/>
        <v>0</v>
      </c>
      <c r="L11" s="1789"/>
      <c r="M11" s="1786"/>
      <c r="N11" s="1789"/>
      <c r="O11" s="1806"/>
      <c r="P11" s="1807"/>
      <c r="Q11" s="1563"/>
      <c r="R11" s="1620"/>
      <c r="S11" s="1579"/>
      <c r="T11" s="173"/>
      <c r="U11" s="687" t="s">
        <v>568</v>
      </c>
      <c r="V11" s="686" t="s">
        <v>347</v>
      </c>
      <c r="W11" s="692" t="str">
        <f t="shared" si="0"/>
        <v>CNMG120408AH PDL010</v>
      </c>
      <c r="X11" s="692">
        <v>20</v>
      </c>
      <c r="Y11" s="686" t="s">
        <v>573</v>
      </c>
      <c r="Z11" s="693">
        <v>45581</v>
      </c>
      <c r="AA11" s="694">
        <f t="shared" si="1"/>
        <v>178.11179200000001</v>
      </c>
      <c r="AB11" s="694">
        <f t="shared" si="2"/>
        <v>3562.2358400000003</v>
      </c>
      <c r="AC11" s="697" t="s">
        <v>681</v>
      </c>
      <c r="AD11" s="696"/>
      <c r="AE11" s="165"/>
    </row>
    <row r="12" spans="1:34" ht="34.5">
      <c r="A12" s="96" t="s">
        <v>403</v>
      </c>
      <c r="B12" s="97" t="s">
        <v>347</v>
      </c>
      <c r="C12" s="97" t="s">
        <v>188</v>
      </c>
      <c r="D12" s="271">
        <v>1000</v>
      </c>
      <c r="E12" s="753">
        <v>10.48</v>
      </c>
      <c r="F12" s="28">
        <f>+E12*D_STB0219</f>
        <v>178.11179200000001</v>
      </c>
      <c r="G12" s="12">
        <f>$M$1/D12</f>
        <v>12.6</v>
      </c>
      <c r="H12" s="129">
        <v>40</v>
      </c>
      <c r="I12" s="99">
        <f>+SUMIFS($X$6:$X$105,$U$6:$U$105,"ENTRADA",$V$6:$V$105,B12)</f>
        <v>20</v>
      </c>
      <c r="J12" s="99">
        <f>+SUMIFS($X$8:$X$280,$U$8:$U$280,"SALIDA",$V$8:$V$280,B12)</f>
        <v>10</v>
      </c>
      <c r="K12" s="128">
        <f t="shared" si="4"/>
        <v>1781.1179200000001</v>
      </c>
      <c r="L12" s="769">
        <f>ROUNDUP((M12*0.8),0)</f>
        <v>6</v>
      </c>
      <c r="M12" s="502">
        <f>ROUNDUP((($M$2/D12)*15),0)</f>
        <v>7</v>
      </c>
      <c r="N12" s="724">
        <f>ROUNDUP((L12*2),0)</f>
        <v>12</v>
      </c>
      <c r="O12" s="1800">
        <f>H12+I12-J12</f>
        <v>50</v>
      </c>
      <c r="P12" s="1801"/>
      <c r="Q12" s="650">
        <f>IF(O12&gt;M12,3,(IF(O12-L12&gt;0,2,1)))</f>
        <v>3</v>
      </c>
      <c r="R12" s="1071" t="str">
        <f t="shared" ref="R12:R13" si="5">IF(S12&gt;0,"SOLICITADO",(IF(Q12&lt;3,"SOLICITAR","")))</f>
        <v/>
      </c>
      <c r="S12" s="1074">
        <f>+SUMIFS($X$8:$X$78,$U$8:$U$78,"Requisicion",$V$8:$V$78,B12)</f>
        <v>0</v>
      </c>
      <c r="T12" s="173"/>
      <c r="U12" s="686"/>
      <c r="V12" s="686"/>
      <c r="W12" s="692" t="str">
        <f t="shared" si="0"/>
        <v/>
      </c>
      <c r="X12" s="692"/>
      <c r="Y12" s="686"/>
      <c r="Z12" s="693"/>
      <c r="AA12" s="694" t="str">
        <f t="shared" si="1"/>
        <v/>
      </c>
      <c r="AB12" s="694" t="str">
        <f t="shared" si="2"/>
        <v/>
      </c>
      <c r="AC12" s="697"/>
      <c r="AD12" s="696"/>
      <c r="AE12" s="165"/>
    </row>
    <row r="13" spans="1:34" ht="34.5">
      <c r="A13" s="1117" t="s">
        <v>602</v>
      </c>
      <c r="B13" s="97" t="s">
        <v>415</v>
      </c>
      <c r="C13" s="97" t="s">
        <v>416</v>
      </c>
      <c r="D13" s="271">
        <v>1000</v>
      </c>
      <c r="E13" s="753">
        <v>4.74</v>
      </c>
      <c r="F13" s="28">
        <f>D_STB0219*E13</f>
        <v>80.558196000000009</v>
      </c>
      <c r="G13" s="12">
        <f t="shared" ref="G13" si="6">$M$1/D13</f>
        <v>12.6</v>
      </c>
      <c r="H13" s="68">
        <v>60</v>
      </c>
      <c r="I13" s="99">
        <f>+SUMIFS($X$6:$X$105,$U$6:$U$105,"ENTRADA",$V$6:$V$105,B13)</f>
        <v>0</v>
      </c>
      <c r="J13" s="99">
        <f>+SUMIFS($X$8:$X$280,$U$8:$U$280,"SALIDA",$V$8:$V$280,B13)</f>
        <v>0</v>
      </c>
      <c r="K13" s="128">
        <f t="shared" si="4"/>
        <v>0</v>
      </c>
      <c r="L13" s="770">
        <f>ROUNDUP((M13*0.8),0)</f>
        <v>6</v>
      </c>
      <c r="M13" s="502">
        <f>ROUNDUP((($M$2/D13)*15),0)</f>
        <v>7</v>
      </c>
      <c r="N13" s="1126">
        <f>ROUNDUP((L13*2),0)</f>
        <v>12</v>
      </c>
      <c r="O13" s="1800">
        <f>H13+I13-J13</f>
        <v>60</v>
      </c>
      <c r="P13" s="1801"/>
      <c r="Q13" s="732">
        <f>IF(O13&gt;M13,3,(IF(O13-L13&gt;0,2,1)))</f>
        <v>3</v>
      </c>
      <c r="R13" s="1071" t="str">
        <f t="shared" si="5"/>
        <v/>
      </c>
      <c r="S13" s="1115">
        <f>+SUMIFS($X$8:$X$78,$U$8:$U$78,"Requisicion",$V$8:$V$78,B13)</f>
        <v>0</v>
      </c>
      <c r="T13" s="195"/>
      <c r="U13" s="686"/>
      <c r="V13" s="686"/>
      <c r="W13" s="692" t="str">
        <f t="shared" si="0"/>
        <v/>
      </c>
      <c r="X13" s="692"/>
      <c r="Y13" s="686"/>
      <c r="Z13" s="693"/>
      <c r="AA13" s="694" t="str">
        <f t="shared" si="1"/>
        <v/>
      </c>
      <c r="AB13" s="694" t="str">
        <f t="shared" si="2"/>
        <v/>
      </c>
      <c r="AC13" s="697"/>
      <c r="AD13" s="696"/>
      <c r="AE13" s="165"/>
    </row>
    <row r="14" spans="1:34" ht="27.75" customHeight="1" thickBot="1">
      <c r="A14" s="501" t="s">
        <v>27</v>
      </c>
      <c r="B14" s="21">
        <v>16.9954</v>
      </c>
      <c r="C14" s="169"/>
      <c r="D14" s="1793"/>
      <c r="E14" s="169"/>
      <c r="F14" s="169"/>
      <c r="G14" s="764">
        <f>(F8*G8)+(F12*G12)+(F13*G13)</f>
        <v>7944.6696840000004</v>
      </c>
      <c r="H14" s="169"/>
      <c r="I14" s="169"/>
      <c r="J14" s="169"/>
      <c r="K14" s="169"/>
      <c r="L14" s="169"/>
      <c r="M14" s="169"/>
      <c r="N14" s="169"/>
      <c r="O14" s="169"/>
      <c r="P14" s="169"/>
      <c r="Q14" s="169"/>
      <c r="R14"/>
      <c r="S14"/>
      <c r="T14" s="169"/>
      <c r="U14" s="687"/>
      <c r="V14" s="686"/>
      <c r="W14" s="692" t="str">
        <f t="shared" si="0"/>
        <v/>
      </c>
      <c r="X14" s="692"/>
      <c r="Y14" s="686"/>
      <c r="Z14" s="693"/>
      <c r="AA14" s="694" t="str">
        <f t="shared" si="1"/>
        <v/>
      </c>
      <c r="AB14" s="694" t="str">
        <f t="shared" si="2"/>
        <v/>
      </c>
      <c r="AC14" s="697"/>
      <c r="AD14" s="696"/>
      <c r="AE14" s="165"/>
    </row>
    <row r="15" spans="1:34">
      <c r="A15" s="170"/>
      <c r="B15" s="170"/>
      <c r="C15" s="170"/>
      <c r="D15" s="1389"/>
      <c r="E15" s="170"/>
      <c r="F15" s="46"/>
      <c r="G15" s="47"/>
      <c r="H15" s="46"/>
      <c r="I15" s="47"/>
      <c r="J15" s="19"/>
      <c r="K15" s="19"/>
      <c r="L15" s="170"/>
      <c r="R15"/>
      <c r="S15"/>
      <c r="U15" s="687"/>
      <c r="V15" s="686"/>
      <c r="W15" s="692" t="str">
        <f t="shared" si="0"/>
        <v/>
      </c>
      <c r="X15" s="692"/>
      <c r="Y15" s="686"/>
      <c r="Z15" s="693"/>
      <c r="AA15" s="694" t="str">
        <f t="shared" si="1"/>
        <v/>
      </c>
      <c r="AB15" s="694" t="str">
        <f t="shared" si="2"/>
        <v/>
      </c>
      <c r="AC15" s="697"/>
      <c r="AD15" s="696"/>
      <c r="AE15" s="165"/>
    </row>
    <row r="16" spans="1:34" ht="20.25" customHeight="1">
      <c r="C16" s="8"/>
      <c r="D16" s="8"/>
      <c r="E16" s="8"/>
      <c r="F16" s="170"/>
      <c r="G16" s="47"/>
      <c r="H16" s="170"/>
      <c r="I16" s="47"/>
      <c r="J16" s="47"/>
      <c r="K16" s="47"/>
      <c r="L16" s="170"/>
      <c r="R16"/>
      <c r="S16"/>
      <c r="U16" s="687"/>
      <c r="V16" s="686"/>
      <c r="W16" s="692" t="str">
        <f t="shared" si="0"/>
        <v/>
      </c>
      <c r="X16" s="692"/>
      <c r="Y16" s="686"/>
      <c r="Z16" s="693"/>
      <c r="AA16" s="694" t="str">
        <f t="shared" si="1"/>
        <v/>
      </c>
      <c r="AB16" s="694" t="str">
        <f t="shared" si="2"/>
        <v/>
      </c>
      <c r="AC16" s="697"/>
      <c r="AD16" s="696"/>
      <c r="AE16" s="165"/>
    </row>
    <row r="17" spans="1:32">
      <c r="C17" s="8"/>
      <c r="D17" s="8"/>
      <c r="E17" s="170"/>
      <c r="F17" s="170"/>
      <c r="G17" s="170"/>
      <c r="H17" s="170"/>
      <c r="I17" s="170"/>
      <c r="J17" s="170"/>
      <c r="K17" s="170"/>
      <c r="L17" s="170"/>
      <c r="R17"/>
      <c r="S17"/>
      <c r="U17" s="687"/>
      <c r="V17" s="686"/>
      <c r="W17" s="692" t="str">
        <f t="shared" si="0"/>
        <v/>
      </c>
      <c r="X17" s="692"/>
      <c r="Y17" s="686"/>
      <c r="Z17" s="693"/>
      <c r="AA17" s="694" t="str">
        <f t="shared" si="1"/>
        <v/>
      </c>
      <c r="AB17" s="694" t="str">
        <f t="shared" si="2"/>
        <v/>
      </c>
      <c r="AC17" s="697"/>
      <c r="AD17" s="696"/>
    </row>
    <row r="18" spans="1:32">
      <c r="A18" s="170"/>
      <c r="B18" s="170"/>
      <c r="C18" s="170"/>
      <c r="D18" s="170"/>
      <c r="E18" s="170"/>
      <c r="F18" s="170"/>
      <c r="G18" s="170"/>
      <c r="H18" s="170"/>
      <c r="I18" s="170"/>
      <c r="J18" s="169"/>
      <c r="K18" s="169"/>
      <c r="L18" s="169"/>
      <c r="M18" s="169"/>
      <c r="P18" s="169"/>
      <c r="Q18" s="169"/>
      <c r="R18"/>
      <c r="S18"/>
      <c r="T18" s="169"/>
      <c r="U18" s="687"/>
      <c r="V18" s="686"/>
      <c r="W18" s="692" t="str">
        <f t="shared" si="0"/>
        <v/>
      </c>
      <c r="X18" s="692"/>
      <c r="Y18" s="686"/>
      <c r="Z18" s="693"/>
      <c r="AA18" s="694" t="str">
        <f t="shared" si="1"/>
        <v/>
      </c>
      <c r="AB18" s="694" t="str">
        <f t="shared" si="2"/>
        <v/>
      </c>
      <c r="AC18" s="697"/>
      <c r="AD18" s="696"/>
    </row>
    <row r="19" spans="1:32">
      <c r="G19" s="170"/>
      <c r="R19"/>
      <c r="S19"/>
      <c r="U19" s="687"/>
      <c r="V19" s="686"/>
      <c r="W19" s="692" t="str">
        <f t="shared" si="0"/>
        <v/>
      </c>
      <c r="X19" s="692"/>
      <c r="Y19" s="686"/>
      <c r="Z19" s="693"/>
      <c r="AA19" s="694" t="str">
        <f t="shared" si="1"/>
        <v/>
      </c>
      <c r="AB19" s="694" t="str">
        <f t="shared" si="2"/>
        <v/>
      </c>
      <c r="AC19" s="697"/>
      <c r="AD19" s="696"/>
      <c r="AE19" s="25"/>
      <c r="AF19" s="25"/>
    </row>
    <row r="20" spans="1:32" s="25" customFormat="1" ht="43.5" customHeight="1">
      <c r="A20" s="165"/>
      <c r="B20" s="165"/>
      <c r="C20" s="165"/>
      <c r="D20" s="165" t="s">
        <v>157</v>
      </c>
      <c r="E20" s="165"/>
      <c r="F20" s="165"/>
      <c r="G20" s="170"/>
      <c r="H20" s="165"/>
      <c r="I20" s="165"/>
      <c r="J20" s="172"/>
      <c r="K20" s="172"/>
      <c r="L20" s="172"/>
      <c r="M20" s="172"/>
      <c r="P20" s="172"/>
      <c r="Q20" s="172"/>
      <c r="R20"/>
      <c r="S20"/>
      <c r="T20" s="172"/>
      <c r="U20" s="687"/>
      <c r="V20" s="686"/>
      <c r="W20" s="692" t="str">
        <f t="shared" si="0"/>
        <v/>
      </c>
      <c r="X20" s="692"/>
      <c r="Y20" s="686"/>
      <c r="Z20" s="693"/>
      <c r="AA20" s="694" t="str">
        <f t="shared" si="1"/>
        <v/>
      </c>
      <c r="AB20" s="694" t="str">
        <f t="shared" si="2"/>
        <v/>
      </c>
      <c r="AC20" s="697"/>
      <c r="AD20" s="696"/>
      <c r="AE20" s="172"/>
      <c r="AF20" s="165"/>
    </row>
    <row r="21" spans="1:32" ht="41.25" customHeight="1">
      <c r="R21"/>
      <c r="S21"/>
      <c r="U21" s="687"/>
      <c r="V21" s="686"/>
      <c r="W21" s="692" t="str">
        <f t="shared" si="0"/>
        <v/>
      </c>
      <c r="X21" s="692"/>
      <c r="Y21" s="686"/>
      <c r="Z21" s="693"/>
      <c r="AA21" s="694" t="str">
        <f t="shared" si="1"/>
        <v/>
      </c>
      <c r="AB21" s="694" t="str">
        <f t="shared" ref="AB21:AB37" si="7">IF(X21&gt;0,(AA21*X21),"")</f>
        <v/>
      </c>
      <c r="AC21" s="697"/>
      <c r="AD21" s="696"/>
    </row>
    <row r="22" spans="1:32">
      <c r="R22"/>
      <c r="S22"/>
      <c r="U22" s="687"/>
      <c r="V22" s="686"/>
      <c r="W22" s="692" t="str">
        <f t="shared" si="0"/>
        <v/>
      </c>
      <c r="X22" s="692"/>
      <c r="Y22" s="686"/>
      <c r="Z22" s="693"/>
      <c r="AA22" s="694" t="str">
        <f t="shared" si="1"/>
        <v/>
      </c>
      <c r="AB22" s="694" t="str">
        <f t="shared" si="7"/>
        <v/>
      </c>
      <c r="AC22" s="697"/>
      <c r="AD22" s="696"/>
    </row>
    <row r="23" spans="1:32">
      <c r="R23"/>
      <c r="S23"/>
      <c r="U23" s="687"/>
      <c r="V23" s="686"/>
      <c r="W23" s="692" t="str">
        <f t="shared" si="0"/>
        <v/>
      </c>
      <c r="X23" s="692"/>
      <c r="Y23" s="686"/>
      <c r="Z23" s="693"/>
      <c r="AA23" s="694" t="str">
        <f t="shared" si="1"/>
        <v/>
      </c>
      <c r="AB23" s="694" t="str">
        <f t="shared" si="7"/>
        <v/>
      </c>
      <c r="AC23" s="697"/>
      <c r="AD23" s="696"/>
    </row>
    <row r="24" spans="1:32">
      <c r="A24" s="176"/>
      <c r="R24"/>
      <c r="S24"/>
      <c r="U24" s="687"/>
      <c r="V24" s="686"/>
      <c r="W24" s="692" t="str">
        <f t="shared" si="0"/>
        <v/>
      </c>
      <c r="X24" s="692"/>
      <c r="Y24" s="686"/>
      <c r="Z24" s="693"/>
      <c r="AA24" s="694" t="str">
        <f t="shared" si="1"/>
        <v/>
      </c>
      <c r="AB24" s="694" t="str">
        <f t="shared" si="7"/>
        <v/>
      </c>
      <c r="AC24" s="697"/>
      <c r="AD24" s="696"/>
    </row>
    <row r="25" spans="1:32">
      <c r="R25"/>
      <c r="S25"/>
      <c r="U25" s="687"/>
      <c r="V25" s="686"/>
      <c r="W25" s="692" t="str">
        <f t="shared" si="0"/>
        <v/>
      </c>
      <c r="X25" s="692"/>
      <c r="Y25" s="686"/>
      <c r="Z25" s="693"/>
      <c r="AA25" s="694" t="str">
        <f t="shared" si="1"/>
        <v/>
      </c>
      <c r="AB25" s="694" t="str">
        <f t="shared" si="7"/>
        <v/>
      </c>
      <c r="AC25" s="697"/>
      <c r="AD25" s="696"/>
    </row>
    <row r="26" spans="1:32">
      <c r="R26"/>
      <c r="S26"/>
      <c r="U26" s="687"/>
      <c r="V26" s="686"/>
      <c r="W26" s="692" t="str">
        <f t="shared" si="0"/>
        <v/>
      </c>
      <c r="X26" s="692"/>
      <c r="Y26" s="686"/>
      <c r="Z26" s="693"/>
      <c r="AA26" s="694" t="str">
        <f t="shared" si="1"/>
        <v/>
      </c>
      <c r="AB26" s="694" t="str">
        <f t="shared" si="7"/>
        <v/>
      </c>
      <c r="AC26" s="697"/>
      <c r="AD26" s="696"/>
    </row>
    <row r="27" spans="1:32">
      <c r="R27"/>
      <c r="S27"/>
      <c r="U27" s="687"/>
      <c r="V27" s="686"/>
      <c r="W27" s="692" t="str">
        <f t="shared" si="0"/>
        <v/>
      </c>
      <c r="X27" s="692"/>
      <c r="Y27" s="686"/>
      <c r="Z27" s="693"/>
      <c r="AA27" s="694" t="str">
        <f t="shared" si="1"/>
        <v/>
      </c>
      <c r="AB27" s="694" t="str">
        <f t="shared" si="7"/>
        <v/>
      </c>
      <c r="AC27" s="697"/>
      <c r="AD27" s="696"/>
    </row>
    <row r="28" spans="1:32">
      <c r="R28"/>
      <c r="S28"/>
      <c r="U28" s="687"/>
      <c r="V28" s="686"/>
      <c r="W28" s="692" t="str">
        <f t="shared" si="0"/>
        <v/>
      </c>
      <c r="X28" s="692"/>
      <c r="Y28" s="686"/>
      <c r="Z28" s="693"/>
      <c r="AA28" s="694" t="str">
        <f t="shared" si="1"/>
        <v/>
      </c>
      <c r="AB28" s="694" t="str">
        <f t="shared" si="7"/>
        <v/>
      </c>
      <c r="AC28" s="697"/>
      <c r="AD28" s="696"/>
    </row>
    <row r="29" spans="1:32">
      <c r="R29"/>
      <c r="S29"/>
      <c r="U29" s="687"/>
      <c r="V29" s="686"/>
      <c r="W29" s="692" t="str">
        <f t="shared" si="0"/>
        <v/>
      </c>
      <c r="X29" s="692"/>
      <c r="Y29" s="686"/>
      <c r="Z29" s="693"/>
      <c r="AA29" s="694" t="str">
        <f t="shared" si="1"/>
        <v/>
      </c>
      <c r="AB29" s="694" t="str">
        <f t="shared" si="7"/>
        <v/>
      </c>
      <c r="AC29" s="697"/>
      <c r="AD29" s="696"/>
    </row>
    <row r="30" spans="1:32">
      <c r="R30"/>
      <c r="S30"/>
      <c r="U30" s="687"/>
      <c r="V30" s="686"/>
      <c r="W30" s="692" t="str">
        <f t="shared" si="0"/>
        <v/>
      </c>
      <c r="X30" s="692"/>
      <c r="Y30" s="686"/>
      <c r="Z30" s="693"/>
      <c r="AA30" s="694" t="str">
        <f t="shared" si="1"/>
        <v/>
      </c>
      <c r="AB30" s="694" t="str">
        <f t="shared" si="7"/>
        <v/>
      </c>
      <c r="AC30" s="697"/>
      <c r="AD30" s="696"/>
    </row>
    <row r="31" spans="1:32">
      <c r="R31" s="165"/>
      <c r="S31" s="165"/>
      <c r="U31" s="687"/>
      <c r="V31" s="686"/>
      <c r="W31" s="692" t="str">
        <f t="shared" si="0"/>
        <v/>
      </c>
      <c r="X31" s="692"/>
      <c r="Y31" s="686"/>
      <c r="Z31" s="693"/>
      <c r="AA31" s="694" t="str">
        <f t="shared" si="1"/>
        <v/>
      </c>
      <c r="AB31" s="694" t="str">
        <f t="shared" si="7"/>
        <v/>
      </c>
      <c r="AC31" s="697"/>
      <c r="AD31" s="696"/>
    </row>
    <row r="32" spans="1:32">
      <c r="R32" s="165"/>
      <c r="S32" s="165"/>
      <c r="U32" s="687"/>
      <c r="V32" s="686"/>
      <c r="W32" s="692" t="str">
        <f t="shared" si="0"/>
        <v/>
      </c>
      <c r="X32" s="692"/>
      <c r="Y32" s="686"/>
      <c r="Z32" s="693"/>
      <c r="AA32" s="694" t="str">
        <f t="shared" si="1"/>
        <v/>
      </c>
      <c r="AB32" s="694" t="str">
        <f t="shared" si="7"/>
        <v/>
      </c>
      <c r="AC32" s="697"/>
      <c r="AD32" s="696"/>
    </row>
    <row r="33" spans="18:30">
      <c r="R33" s="165"/>
      <c r="S33" s="165"/>
      <c r="U33" s="687"/>
      <c r="V33" s="686"/>
      <c r="W33" s="692" t="str">
        <f t="shared" si="0"/>
        <v/>
      </c>
      <c r="X33" s="692"/>
      <c r="Y33" s="686"/>
      <c r="Z33" s="693"/>
      <c r="AA33" s="694" t="str">
        <f t="shared" si="1"/>
        <v/>
      </c>
      <c r="AB33" s="694" t="str">
        <f t="shared" si="7"/>
        <v/>
      </c>
      <c r="AC33" s="697"/>
      <c r="AD33" s="696"/>
    </row>
    <row r="34" spans="18:30">
      <c r="R34" s="165"/>
      <c r="S34" s="165"/>
      <c r="U34" s="687"/>
      <c r="V34" s="686"/>
      <c r="W34" s="692" t="str">
        <f t="shared" si="0"/>
        <v/>
      </c>
      <c r="X34" s="692"/>
      <c r="Y34" s="686"/>
      <c r="Z34" s="693"/>
      <c r="AA34" s="694" t="str">
        <f t="shared" si="1"/>
        <v/>
      </c>
      <c r="AB34" s="694" t="str">
        <f t="shared" si="7"/>
        <v/>
      </c>
      <c r="AC34" s="697"/>
      <c r="AD34" s="696"/>
    </row>
    <row r="35" spans="18:30">
      <c r="R35" s="165"/>
      <c r="S35" s="165"/>
      <c r="U35" s="687"/>
      <c r="V35" s="686"/>
      <c r="W35" s="692" t="str">
        <f t="shared" si="0"/>
        <v/>
      </c>
      <c r="X35" s="692"/>
      <c r="Y35" s="686"/>
      <c r="Z35" s="693"/>
      <c r="AA35" s="694" t="str">
        <f t="shared" si="1"/>
        <v/>
      </c>
      <c r="AB35" s="694" t="str">
        <f t="shared" si="7"/>
        <v/>
      </c>
      <c r="AC35" s="697"/>
      <c r="AD35" s="696"/>
    </row>
    <row r="36" spans="18:30">
      <c r="R36" s="165"/>
      <c r="S36" s="165"/>
      <c r="U36" s="687"/>
      <c r="V36" s="686"/>
      <c r="W36" s="692" t="str">
        <f t="shared" si="0"/>
        <v/>
      </c>
      <c r="X36" s="692"/>
      <c r="Y36" s="686"/>
      <c r="Z36" s="693"/>
      <c r="AA36" s="694" t="str">
        <f t="shared" si="1"/>
        <v/>
      </c>
      <c r="AB36" s="694" t="str">
        <f t="shared" si="7"/>
        <v/>
      </c>
      <c r="AC36" s="697"/>
      <c r="AD36" s="696"/>
    </row>
    <row r="37" spans="18:30">
      <c r="R37" s="165"/>
      <c r="S37" s="165"/>
      <c r="U37" s="687"/>
      <c r="V37" s="686"/>
      <c r="W37" s="692" t="str">
        <f t="shared" si="0"/>
        <v/>
      </c>
      <c r="X37" s="692"/>
      <c r="Y37" s="686"/>
      <c r="Z37" s="693"/>
      <c r="AA37" s="694" t="str">
        <f t="shared" si="1"/>
        <v/>
      </c>
      <c r="AB37" s="694" t="str">
        <f t="shared" si="7"/>
        <v/>
      </c>
      <c r="AC37" s="697"/>
      <c r="AD37" s="696"/>
    </row>
    <row r="38" spans="18:30">
      <c r="R38" s="165"/>
      <c r="S38" s="165"/>
      <c r="U38" s="687"/>
      <c r="V38" s="686"/>
      <c r="W38" s="692" t="str">
        <f t="shared" si="0"/>
        <v/>
      </c>
      <c r="X38" s="692"/>
      <c r="Y38" s="686"/>
      <c r="Z38" s="686"/>
      <c r="AA38" s="694" t="str">
        <f t="shared" si="1"/>
        <v/>
      </c>
      <c r="AB38" s="694"/>
      <c r="AC38" s="697"/>
      <c r="AD38" s="696"/>
    </row>
    <row r="39" spans="18:30">
      <c r="R39" s="165"/>
      <c r="S39" s="165"/>
      <c r="U39" s="687"/>
      <c r="V39" s="686"/>
      <c r="W39" s="692" t="str">
        <f t="shared" si="0"/>
        <v/>
      </c>
      <c r="X39" s="692"/>
      <c r="Y39" s="686"/>
      <c r="Z39" s="686"/>
      <c r="AA39" s="694" t="str">
        <f t="shared" si="1"/>
        <v/>
      </c>
      <c r="AB39" s="694"/>
      <c r="AC39" s="697"/>
      <c r="AD39" s="696"/>
    </row>
    <row r="40" spans="18:30">
      <c r="U40" s="687"/>
      <c r="V40" s="686"/>
      <c r="W40" s="692" t="str">
        <f t="shared" si="0"/>
        <v/>
      </c>
      <c r="X40" s="692"/>
      <c r="Y40" s="686"/>
      <c r="Z40" s="686"/>
      <c r="AA40" s="694" t="str">
        <f t="shared" si="1"/>
        <v/>
      </c>
      <c r="AB40" s="694"/>
      <c r="AC40" s="697"/>
      <c r="AD40" s="696"/>
    </row>
    <row r="41" spans="18:30">
      <c r="R41" s="1069"/>
      <c r="U41" s="687"/>
      <c r="V41" s="686"/>
      <c r="W41" s="691"/>
      <c r="X41" s="692"/>
      <c r="Y41" s="686"/>
      <c r="Z41" s="686"/>
      <c r="AA41" s="694" t="str">
        <f t="shared" si="1"/>
        <v/>
      </c>
      <c r="AB41" s="694"/>
      <c r="AC41" s="697"/>
      <c r="AD41" s="696"/>
    </row>
    <row r="42" spans="18:30">
      <c r="U42" s="687"/>
      <c r="V42" s="686"/>
      <c r="W42" s="691"/>
      <c r="X42" s="692"/>
      <c r="Y42" s="686"/>
      <c r="Z42" s="686"/>
      <c r="AA42" s="694" t="str">
        <f t="shared" si="1"/>
        <v/>
      </c>
      <c r="AB42" s="694"/>
      <c r="AC42" s="697"/>
      <c r="AD42" s="696"/>
    </row>
    <row r="43" spans="18:30">
      <c r="R43" s="25"/>
      <c r="U43" s="687"/>
      <c r="V43" s="686"/>
      <c r="W43" s="691"/>
      <c r="X43" s="692"/>
      <c r="Y43" s="686"/>
      <c r="Z43" s="686"/>
      <c r="AA43" s="693"/>
      <c r="AB43" s="694"/>
      <c r="AC43" s="697"/>
      <c r="AD43" s="696"/>
    </row>
    <row r="44" spans="18:30">
      <c r="U44" s="687"/>
      <c r="V44" s="686"/>
      <c r="W44" s="691"/>
      <c r="X44" s="692"/>
      <c r="Y44" s="686"/>
      <c r="Z44" s="686"/>
      <c r="AA44" s="693"/>
      <c r="AB44" s="694"/>
      <c r="AC44" s="697"/>
      <c r="AD44" s="696"/>
    </row>
    <row r="45" spans="18:30">
      <c r="U45" s="687"/>
      <c r="V45" s="686"/>
      <c r="W45" s="691"/>
      <c r="X45" s="692"/>
      <c r="Y45" s="686"/>
      <c r="Z45" s="686"/>
      <c r="AA45" s="693"/>
      <c r="AB45" s="694"/>
      <c r="AC45" s="697"/>
      <c r="AD45" s="696"/>
    </row>
    <row r="46" spans="18:30">
      <c r="U46" s="687"/>
      <c r="V46" s="686"/>
      <c r="W46" s="691"/>
      <c r="X46" s="692"/>
      <c r="Y46" s="686"/>
      <c r="Z46" s="686"/>
      <c r="AA46" s="693"/>
      <c r="AB46" s="694"/>
      <c r="AC46" s="697"/>
      <c r="AD46" s="696"/>
    </row>
    <row r="47" spans="18:30">
      <c r="U47" s="687"/>
      <c r="V47" s="686"/>
      <c r="W47" s="691"/>
      <c r="X47" s="692"/>
      <c r="Y47" s="686"/>
      <c r="Z47" s="686"/>
      <c r="AA47" s="693"/>
      <c r="AB47" s="694"/>
      <c r="AC47" s="697"/>
      <c r="AD47" s="696"/>
    </row>
    <row r="48" spans="18:30">
      <c r="U48" s="687"/>
      <c r="V48" s="686"/>
      <c r="W48" s="691"/>
      <c r="X48" s="692"/>
      <c r="Y48" s="686"/>
      <c r="Z48" s="686"/>
      <c r="AA48" s="693"/>
      <c r="AB48" s="694"/>
      <c r="AC48" s="697"/>
      <c r="AD48" s="696"/>
    </row>
    <row r="49" spans="21:30">
      <c r="U49" s="687"/>
      <c r="V49" s="686"/>
      <c r="W49" s="691"/>
      <c r="X49" s="692"/>
      <c r="Y49" s="686"/>
      <c r="Z49" s="686"/>
      <c r="AA49" s="693"/>
      <c r="AB49" s="694"/>
      <c r="AC49" s="697"/>
      <c r="AD49" s="696"/>
    </row>
    <row r="50" spans="21:30">
      <c r="U50" s="687"/>
      <c r="V50" s="686"/>
      <c r="W50" s="691"/>
      <c r="X50" s="692"/>
      <c r="Y50" s="686"/>
      <c r="Z50" s="686"/>
      <c r="AA50" s="693"/>
      <c r="AB50" s="694"/>
      <c r="AC50" s="697"/>
      <c r="AD50" s="696"/>
    </row>
    <row r="51" spans="21:30">
      <c r="U51" s="687"/>
      <c r="V51" s="686"/>
      <c r="W51" s="691"/>
      <c r="X51" s="692"/>
      <c r="Y51" s="686"/>
      <c r="Z51" s="686"/>
      <c r="AA51" s="693"/>
      <c r="AB51" s="694"/>
      <c r="AC51" s="697"/>
      <c r="AD51" s="696"/>
    </row>
    <row r="52" spans="21:30">
      <c r="U52" s="687"/>
      <c r="V52" s="686"/>
      <c r="W52" s="691"/>
      <c r="X52" s="692"/>
      <c r="Y52" s="686"/>
      <c r="Z52" s="686"/>
      <c r="AA52" s="693"/>
      <c r="AB52" s="694"/>
      <c r="AC52" s="697"/>
      <c r="AD52" s="696"/>
    </row>
    <row r="53" spans="21:30">
      <c r="U53" s="687"/>
      <c r="V53" s="686"/>
      <c r="W53" s="691"/>
      <c r="X53" s="692"/>
      <c r="Y53" s="686"/>
      <c r="Z53" s="686"/>
      <c r="AA53" s="693"/>
      <c r="AB53" s="694"/>
      <c r="AC53" s="697"/>
      <c r="AD53" s="696"/>
    </row>
    <row r="54" spans="21:30">
      <c r="U54" s="687"/>
      <c r="V54" s="686"/>
      <c r="W54" s="691"/>
      <c r="X54" s="692"/>
      <c r="Y54" s="686"/>
      <c r="Z54" s="686"/>
      <c r="AA54" s="693"/>
      <c r="AB54" s="694"/>
      <c r="AC54" s="697"/>
      <c r="AD54" s="696"/>
    </row>
    <row r="55" spans="21:30">
      <c r="U55" s="687"/>
      <c r="V55" s="686"/>
      <c r="W55" s="691"/>
      <c r="X55" s="692"/>
      <c r="Y55" s="686"/>
      <c r="Z55" s="686"/>
      <c r="AA55" s="693"/>
      <c r="AB55" s="694"/>
      <c r="AC55" s="697"/>
      <c r="AD55" s="696"/>
    </row>
    <row r="56" spans="21:30">
      <c r="U56" s="687"/>
      <c r="V56" s="686"/>
      <c r="W56" s="691"/>
      <c r="X56" s="692"/>
      <c r="Y56" s="686"/>
      <c r="Z56" s="686"/>
      <c r="AA56" s="693"/>
      <c r="AB56" s="694"/>
      <c r="AC56" s="697"/>
      <c r="AD56" s="696"/>
    </row>
    <row r="57" spans="21:30">
      <c r="U57" s="687"/>
      <c r="V57" s="686"/>
      <c r="W57" s="691"/>
      <c r="X57" s="692"/>
      <c r="Y57" s="686"/>
      <c r="Z57" s="686"/>
      <c r="AA57" s="693"/>
      <c r="AB57" s="694"/>
      <c r="AC57" s="697"/>
      <c r="AD57" s="696"/>
    </row>
    <row r="58" spans="21:30">
      <c r="U58" s="687"/>
      <c r="V58" s="686"/>
      <c r="W58" s="691"/>
      <c r="X58" s="692"/>
      <c r="Y58" s="686"/>
      <c r="Z58" s="686"/>
      <c r="AA58" s="693"/>
      <c r="AB58" s="694"/>
      <c r="AC58" s="697"/>
      <c r="AD58" s="696"/>
    </row>
    <row r="59" spans="21:30">
      <c r="U59" s="687"/>
      <c r="V59" s="686"/>
      <c r="W59" s="691"/>
      <c r="X59" s="692"/>
      <c r="Y59" s="686"/>
      <c r="Z59" s="686"/>
      <c r="AA59" s="693"/>
      <c r="AB59" s="694"/>
      <c r="AC59" s="697"/>
      <c r="AD59" s="696"/>
    </row>
    <row r="60" spans="21:30">
      <c r="U60" s="687"/>
      <c r="V60" s="686"/>
      <c r="W60" s="691"/>
      <c r="X60" s="692"/>
      <c r="Y60" s="686"/>
      <c r="Z60" s="686"/>
      <c r="AA60" s="693"/>
      <c r="AB60" s="694"/>
      <c r="AC60" s="697"/>
      <c r="AD60" s="696"/>
    </row>
    <row r="61" spans="21:30">
      <c r="V61" s="698"/>
      <c r="W61" s="699"/>
      <c r="X61" s="700"/>
      <c r="Y61" s="688"/>
      <c r="Z61" s="688"/>
      <c r="AA61" s="701"/>
      <c r="AB61" s="702"/>
      <c r="AC61" s="695"/>
      <c r="AD61" s="696"/>
    </row>
    <row r="62" spans="21:30">
      <c r="V62" s="690"/>
      <c r="W62" s="691"/>
      <c r="X62" s="692"/>
      <c r="Y62" s="686"/>
      <c r="Z62" s="686"/>
      <c r="AA62" s="693"/>
      <c r="AB62" s="694"/>
      <c r="AC62" s="695"/>
      <c r="AD62" s="696"/>
    </row>
    <row r="63" spans="21:30">
      <c r="V63" s="690"/>
      <c r="W63" s="691"/>
      <c r="X63" s="692"/>
      <c r="Y63" s="686"/>
      <c r="Z63" s="686"/>
      <c r="AA63" s="693"/>
      <c r="AB63" s="694"/>
      <c r="AC63" s="695"/>
      <c r="AD63" s="696"/>
    </row>
    <row r="64" spans="21:30">
      <c r="V64" s="690"/>
      <c r="W64" s="691"/>
      <c r="X64" s="692"/>
      <c r="Y64" s="686"/>
      <c r="Z64" s="686"/>
      <c r="AA64" s="693"/>
      <c r="AB64" s="694"/>
      <c r="AC64" s="695"/>
      <c r="AD64" s="696"/>
    </row>
    <row r="65" spans="22:30">
      <c r="V65" s="690"/>
      <c r="W65" s="691"/>
      <c r="X65" s="692"/>
      <c r="Y65" s="686"/>
      <c r="Z65" s="686"/>
      <c r="AA65" s="693"/>
      <c r="AB65" s="694"/>
      <c r="AC65" s="695"/>
      <c r="AD65" s="696"/>
    </row>
    <row r="66" spans="22:30">
      <c r="V66" s="690"/>
      <c r="W66" s="691"/>
      <c r="X66" s="692"/>
      <c r="Y66" s="686"/>
      <c r="Z66" s="686"/>
      <c r="AA66" s="693"/>
      <c r="AB66" s="694"/>
      <c r="AC66" s="695"/>
      <c r="AD66" s="696"/>
    </row>
    <row r="67" spans="22:30">
      <c r="V67" s="690"/>
      <c r="W67" s="691"/>
      <c r="X67" s="692"/>
      <c r="Y67" s="686"/>
      <c r="Z67" s="686"/>
      <c r="AA67" s="693"/>
      <c r="AB67" s="694"/>
      <c r="AC67" s="695"/>
      <c r="AD67" s="696"/>
    </row>
    <row r="68" spans="22:30">
      <c r="V68" s="690"/>
      <c r="W68" s="691"/>
      <c r="X68" s="692"/>
      <c r="Y68" s="686"/>
      <c r="Z68" s="686"/>
      <c r="AA68" s="693"/>
      <c r="AB68" s="694"/>
      <c r="AC68" s="695"/>
      <c r="AD68" s="696"/>
    </row>
    <row r="69" spans="22:30">
      <c r="V69" s="690"/>
      <c r="W69" s="691"/>
      <c r="X69" s="692"/>
      <c r="Y69" s="686"/>
      <c r="Z69" s="686"/>
      <c r="AA69" s="693"/>
      <c r="AB69" s="694"/>
      <c r="AC69" s="695"/>
      <c r="AD69" s="696"/>
    </row>
    <row r="70" spans="22:30">
      <c r="V70" s="690"/>
      <c r="W70" s="691"/>
      <c r="X70" s="692"/>
      <c r="Y70" s="686"/>
      <c r="Z70" s="686"/>
      <c r="AA70" s="693"/>
      <c r="AB70" s="694"/>
      <c r="AC70" s="695"/>
      <c r="AD70" s="696"/>
    </row>
    <row r="71" spans="22:30">
      <c r="V71" s="690"/>
      <c r="W71" s="691"/>
      <c r="X71" s="692"/>
      <c r="Y71" s="686"/>
      <c r="Z71" s="686"/>
      <c r="AA71" s="693"/>
      <c r="AB71" s="694"/>
      <c r="AC71" s="695"/>
      <c r="AD71" s="696"/>
    </row>
    <row r="72" spans="22:30">
      <c r="V72" s="690"/>
      <c r="W72" s="691"/>
      <c r="X72" s="692"/>
      <c r="Y72" s="686"/>
      <c r="Z72" s="686"/>
      <c r="AA72" s="693"/>
      <c r="AB72" s="694"/>
      <c r="AC72" s="695"/>
      <c r="AD72" s="696"/>
    </row>
    <row r="73" spans="22:30">
      <c r="V73" s="690"/>
      <c r="W73" s="691"/>
      <c r="X73" s="692"/>
      <c r="Y73" s="686"/>
      <c r="Z73" s="686"/>
      <c r="AA73" s="693"/>
      <c r="AB73" s="694"/>
      <c r="AC73" s="695"/>
      <c r="AD73" s="696"/>
    </row>
    <row r="74" spans="22:30">
      <c r="V74" s="690"/>
      <c r="W74" s="691"/>
      <c r="X74" s="692" t="str">
        <f>IFERROR((VLOOKUP(PIS!U22SAW75,$B$7:$C$30,2,FALSE)),"")</f>
        <v/>
      </c>
      <c r="Y74" s="686"/>
      <c r="Z74" s="686"/>
      <c r="AA74" s="693"/>
      <c r="AB74" s="694"/>
      <c r="AC74" s="695"/>
      <c r="AD74" s="696"/>
    </row>
    <row r="75" spans="22:30">
      <c r="V75" s="690"/>
      <c r="W75" s="691"/>
      <c r="X75" s="692"/>
      <c r="Y75" s="686"/>
      <c r="Z75" s="686"/>
      <c r="AA75" s="693"/>
      <c r="AB75" s="694"/>
      <c r="AC75" s="695"/>
      <c r="AD75" s="696"/>
    </row>
    <row r="76" spans="22:30">
      <c r="V76" s="690"/>
      <c r="W76" s="691"/>
      <c r="X76" s="692"/>
      <c r="Y76" s="686"/>
      <c r="Z76" s="686"/>
      <c r="AA76" s="693"/>
      <c r="AB76" s="694"/>
      <c r="AC76" s="695"/>
      <c r="AD76" s="696"/>
    </row>
    <row r="77" spans="22:30">
      <c r="V77" s="690"/>
      <c r="W77" s="691"/>
      <c r="X77" s="692"/>
      <c r="Y77" s="686"/>
      <c r="Z77" s="686"/>
      <c r="AA77" s="693"/>
      <c r="AB77" s="694"/>
      <c r="AC77" s="695"/>
      <c r="AD77" s="696"/>
    </row>
    <row r="78" spans="22:30">
      <c r="V78" s="690"/>
      <c r="W78" s="691"/>
      <c r="X78" s="692"/>
      <c r="Y78" s="686"/>
      <c r="Z78" s="686"/>
      <c r="AA78" s="693"/>
      <c r="AB78" s="694"/>
      <c r="AC78" s="695"/>
      <c r="AD78" s="696"/>
    </row>
    <row r="79" spans="22:30">
      <c r="V79" s="690"/>
      <c r="W79" s="691"/>
      <c r="X79" s="692"/>
      <c r="Y79" s="686"/>
      <c r="Z79" s="686"/>
      <c r="AA79" s="693"/>
      <c r="AB79" s="694"/>
      <c r="AC79" s="695"/>
      <c r="AD79" s="696"/>
    </row>
    <row r="80" spans="22:30">
      <c r="V80" s="690"/>
      <c r="W80" s="691"/>
      <c r="X80" s="692"/>
      <c r="Y80" s="686"/>
      <c r="Z80" s="686"/>
      <c r="AA80" s="693"/>
      <c r="AB80" s="694"/>
      <c r="AC80" s="695"/>
      <c r="AD80" s="696"/>
    </row>
    <row r="81" spans="22:30">
      <c r="V81" s="690"/>
      <c r="W81" s="691"/>
      <c r="X81" s="692"/>
      <c r="Y81" s="686"/>
      <c r="Z81" s="686"/>
      <c r="AA81" s="693"/>
      <c r="AB81" s="694"/>
      <c r="AC81" s="695"/>
      <c r="AD81" s="696"/>
    </row>
    <row r="82" spans="22:30">
      <c r="V82" s="690"/>
      <c r="W82" s="691"/>
      <c r="X82" s="692"/>
      <c r="Y82" s="686"/>
      <c r="Z82" s="686"/>
      <c r="AA82" s="693"/>
      <c r="AB82" s="694"/>
      <c r="AC82" s="695"/>
      <c r="AD82" s="696"/>
    </row>
    <row r="83" spans="22:30">
      <c r="V83" s="690"/>
      <c r="W83" s="691"/>
      <c r="X83" s="692"/>
      <c r="Y83" s="686"/>
      <c r="Z83" s="686"/>
      <c r="AA83" s="693"/>
      <c r="AB83" s="694"/>
      <c r="AC83" s="695"/>
      <c r="AD83" s="696"/>
    </row>
    <row r="84" spans="22:30">
      <c r="V84" s="690"/>
      <c r="W84" s="691"/>
      <c r="X84" s="692"/>
      <c r="Y84" s="686"/>
      <c r="Z84" s="686"/>
      <c r="AA84" s="693"/>
      <c r="AB84" s="694"/>
      <c r="AC84" s="695"/>
      <c r="AD84" s="696"/>
    </row>
    <row r="85" spans="22:30">
      <c r="V85" s="690"/>
      <c r="W85" s="691"/>
      <c r="X85" s="692"/>
      <c r="Y85" s="686"/>
      <c r="Z85" s="686"/>
      <c r="AA85" s="693"/>
      <c r="AB85" s="694"/>
      <c r="AC85" s="695"/>
      <c r="AD85" s="696"/>
    </row>
    <row r="86" spans="22:30">
      <c r="V86" s="690"/>
      <c r="W86" s="691"/>
      <c r="X86" s="692"/>
      <c r="Y86" s="686"/>
      <c r="Z86" s="686"/>
      <c r="AA86" s="693"/>
      <c r="AB86" s="694"/>
      <c r="AC86" s="695"/>
      <c r="AD86" s="696"/>
    </row>
    <row r="87" spans="22:30" ht="18.75" thickBot="1">
      <c r="V87" s="703"/>
      <c r="W87" s="704"/>
      <c r="X87" s="705"/>
      <c r="Y87" s="689"/>
      <c r="Z87" s="689"/>
      <c r="AA87" s="706"/>
      <c r="AB87" s="707"/>
      <c r="AC87" s="708"/>
      <c r="AD87" s="696"/>
    </row>
    <row r="88" spans="22:30">
      <c r="AD88" s="696"/>
    </row>
    <row r="89" spans="22:30">
      <c r="AD89" s="696"/>
    </row>
    <row r="90" spans="22:30">
      <c r="AD90" s="696"/>
    </row>
    <row r="91" spans="22:30">
      <c r="AD91" s="696"/>
    </row>
    <row r="92" spans="22:30">
      <c r="AD92" s="696"/>
    </row>
    <row r="93" spans="22:30">
      <c r="AD93" s="696"/>
    </row>
    <row r="94" spans="22:30">
      <c r="AD94" s="696"/>
    </row>
    <row r="95" spans="22:30" ht="18.75" thickBot="1">
      <c r="AD95" s="709"/>
    </row>
  </sheetData>
  <sheetProtection selectLockedCells="1"/>
  <autoFilter ref="U7:AB20">
    <sortState ref="U8:AB20">
      <sortCondition ref="Z7:Z20"/>
    </sortState>
  </autoFilter>
  <mergeCells count="25">
    <mergeCell ref="S8:S11"/>
    <mergeCell ref="D14:D15"/>
    <mergeCell ref="G8:G11"/>
    <mergeCell ref="H8:H11"/>
    <mergeCell ref="I8:I11"/>
    <mergeCell ref="L8:L11"/>
    <mergeCell ref="O13:P13"/>
    <mergeCell ref="O12:P12"/>
    <mergeCell ref="O8:P11"/>
    <mergeCell ref="R8:R11"/>
    <mergeCell ref="O7:P7"/>
    <mergeCell ref="N1:O2"/>
    <mergeCell ref="P1:P2"/>
    <mergeCell ref="A8:A11"/>
    <mergeCell ref="Q8:Q11"/>
    <mergeCell ref="L7:N7"/>
    <mergeCell ref="K8:K11"/>
    <mergeCell ref="B8:B11"/>
    <mergeCell ref="C8:C11"/>
    <mergeCell ref="D8:D11"/>
    <mergeCell ref="E8:E11"/>
    <mergeCell ref="F8:F11"/>
    <mergeCell ref="M8:M11"/>
    <mergeCell ref="N8:N11"/>
    <mergeCell ref="J8:J11"/>
  </mergeCells>
  <conditionalFormatting sqref="O8 O12:O13">
    <cfRule type="cellIs" dxfId="190" priority="310" operator="lessThanOrEqual">
      <formula>0</formula>
    </cfRule>
  </conditionalFormatting>
  <conditionalFormatting sqref="O8 O12:O13">
    <cfRule type="cellIs" dxfId="189" priority="308" operator="greaterThanOrEqual">
      <formula>100</formula>
    </cfRule>
    <cfRule type="cellIs" dxfId="188" priority="309" operator="between">
      <formula>1</formula>
      <formula>40</formula>
    </cfRule>
  </conditionalFormatting>
  <conditionalFormatting sqref="V6 U7 V32:V87 V8:V9">
    <cfRule type="containsText" dxfId="187" priority="254" operator="containsText" text="SALIDA">
      <formula>NOT(ISERROR(SEARCH("SALIDA",U6)))</formula>
    </cfRule>
    <cfRule type="containsText" dxfId="186" priority="255" operator="containsText" text="ENTRADA">
      <formula>NOT(ISERROR(SEARCH("ENTRADA",U6)))</formula>
    </cfRule>
    <cfRule type="containsText" dxfId="185" priority="256" operator="containsText" text="REQUISICION">
      <formula>NOT(ISERROR(SEARCH("REQUISICION",U6)))</formula>
    </cfRule>
  </conditionalFormatting>
  <conditionalFormatting sqref="V32">
    <cfRule type="containsText" dxfId="184" priority="245" operator="containsText" text="SALIDA">
      <formula>NOT(ISERROR(SEARCH("SALIDA",V32)))</formula>
    </cfRule>
    <cfRule type="containsText" dxfId="183" priority="246" operator="containsText" text="ENTRADA">
      <formula>NOT(ISERROR(SEARCH("ENTRADA",V32)))</formula>
    </cfRule>
    <cfRule type="containsText" dxfId="182" priority="247" operator="containsText" text="REQUISICION">
      <formula>NOT(ISERROR(SEARCH("REQUISICION",V32)))</formula>
    </cfRule>
  </conditionalFormatting>
  <conditionalFormatting sqref="U1:U7 U12 U16:U1048576">
    <cfRule type="containsText" dxfId="181" priority="185" operator="containsText" text="ENTRADA">
      <formula>NOT(ISERROR(SEARCH("ENTRADA",U1)))</formula>
    </cfRule>
    <cfRule type="containsText" dxfId="180" priority="232" operator="containsText" text="SALIDA">
      <formula>NOT(ISERROR(SEARCH("SALIDA",U1)))</formula>
    </cfRule>
  </conditionalFormatting>
  <conditionalFormatting sqref="V20:V21">
    <cfRule type="containsText" dxfId="179" priority="96" operator="containsText" text="SALIDA">
      <formula>NOT(ISERROR(SEARCH("SALIDA",V20)))</formula>
    </cfRule>
    <cfRule type="containsText" dxfId="178" priority="97" operator="containsText" text="ENTRADA">
      <formula>NOT(ISERROR(SEARCH("ENTRADA",V20)))</formula>
    </cfRule>
    <cfRule type="containsText" dxfId="177" priority="98" operator="containsText" text="REQUISICION">
      <formula>NOT(ISERROR(SEARCH("REQUISICION",V20)))</formula>
    </cfRule>
  </conditionalFormatting>
  <conditionalFormatting sqref="V22:V24">
    <cfRule type="containsText" dxfId="176" priority="93" operator="containsText" text="SALIDA">
      <formula>NOT(ISERROR(SEARCH("SALIDA",V22)))</formula>
    </cfRule>
    <cfRule type="containsText" dxfId="175" priority="94" operator="containsText" text="ENTRADA">
      <formula>NOT(ISERROR(SEARCH("ENTRADA",V22)))</formula>
    </cfRule>
    <cfRule type="containsText" dxfId="174" priority="95" operator="containsText" text="REQUISICION">
      <formula>NOT(ISERROR(SEARCH("REQUISICION",V22)))</formula>
    </cfRule>
  </conditionalFormatting>
  <conditionalFormatting sqref="V24:V26">
    <cfRule type="containsText" dxfId="173" priority="90" operator="containsText" text="SALIDA">
      <formula>NOT(ISERROR(SEARCH("SALIDA",V24)))</formula>
    </cfRule>
    <cfRule type="containsText" dxfId="172" priority="91" operator="containsText" text="ENTRADA">
      <formula>NOT(ISERROR(SEARCH("ENTRADA",V24)))</formula>
    </cfRule>
    <cfRule type="containsText" dxfId="171" priority="92" operator="containsText" text="REQUISICION">
      <formula>NOT(ISERROR(SEARCH("REQUISICION",V24)))</formula>
    </cfRule>
  </conditionalFormatting>
  <conditionalFormatting sqref="V30:V31">
    <cfRule type="containsText" dxfId="170" priority="84" operator="containsText" text="SALIDA">
      <formula>NOT(ISERROR(SEARCH("SALIDA",V30)))</formula>
    </cfRule>
    <cfRule type="containsText" dxfId="169" priority="85" operator="containsText" text="ENTRADA">
      <formula>NOT(ISERROR(SEARCH("ENTRADA",V30)))</formula>
    </cfRule>
    <cfRule type="containsText" dxfId="168" priority="86" operator="containsText" text="REQUISICION">
      <formula>NOT(ISERROR(SEARCH("REQUISICION",V30)))</formula>
    </cfRule>
  </conditionalFormatting>
  <conditionalFormatting sqref="V27">
    <cfRule type="containsText" dxfId="167" priority="75" operator="containsText" text="SALIDA">
      <formula>NOT(ISERROR(SEARCH("SALIDA",V27)))</formula>
    </cfRule>
    <cfRule type="containsText" dxfId="166" priority="76" operator="containsText" text="ENTRADA">
      <formula>NOT(ISERROR(SEARCH("ENTRADA",V27)))</formula>
    </cfRule>
    <cfRule type="containsText" dxfId="165" priority="77" operator="containsText" text="REQUISICION">
      <formula>NOT(ISERROR(SEARCH("REQUISICION",V27)))</formula>
    </cfRule>
  </conditionalFormatting>
  <conditionalFormatting sqref="V28:V29">
    <cfRule type="containsText" dxfId="164" priority="72" operator="containsText" text="SALIDA">
      <formula>NOT(ISERROR(SEARCH("SALIDA",V28)))</formula>
    </cfRule>
    <cfRule type="containsText" dxfId="163" priority="73" operator="containsText" text="ENTRADA">
      <formula>NOT(ISERROR(SEARCH("ENTRADA",V28)))</formula>
    </cfRule>
    <cfRule type="containsText" dxfId="162" priority="74" operator="containsText" text="REQUISICION">
      <formula>NOT(ISERROR(SEARCH("REQUISICION",V28)))</formula>
    </cfRule>
  </conditionalFormatting>
  <conditionalFormatting sqref="V18:V19">
    <cfRule type="containsText" dxfId="161" priority="63" operator="containsText" text="SALIDA">
      <formula>NOT(ISERROR(SEARCH("SALIDA",V18)))</formula>
    </cfRule>
    <cfRule type="containsText" dxfId="160" priority="64" operator="containsText" text="ENTRADA">
      <formula>NOT(ISERROR(SEARCH("ENTRADA",V18)))</formula>
    </cfRule>
    <cfRule type="containsText" dxfId="159" priority="65" operator="containsText" text="REQUISICION">
      <formula>NOT(ISERROR(SEARCH("REQUISICION",V18)))</formula>
    </cfRule>
  </conditionalFormatting>
  <conditionalFormatting sqref="V26">
    <cfRule type="containsText" dxfId="158" priority="57" operator="containsText" text="SALIDA">
      <formula>NOT(ISERROR(SEARCH("SALIDA",V26)))</formula>
    </cfRule>
    <cfRule type="containsText" dxfId="157" priority="58" operator="containsText" text="ENTRADA">
      <formula>NOT(ISERROR(SEARCH("ENTRADA",V26)))</formula>
    </cfRule>
    <cfRule type="containsText" dxfId="156" priority="59" operator="containsText" text="REQUISICION">
      <formula>NOT(ISERROR(SEARCH("REQUISICION",V26)))</formula>
    </cfRule>
  </conditionalFormatting>
  <conditionalFormatting sqref="V16">
    <cfRule type="containsText" dxfId="155" priority="51" operator="containsText" text="SALIDA">
      <formula>NOT(ISERROR(SEARCH("SALIDA",V16)))</formula>
    </cfRule>
    <cfRule type="containsText" dxfId="154" priority="52" operator="containsText" text="ENTRADA">
      <formula>NOT(ISERROR(SEARCH("ENTRADA",V16)))</formula>
    </cfRule>
    <cfRule type="containsText" dxfId="153" priority="53" operator="containsText" text="REQUISICION">
      <formula>NOT(ISERROR(SEARCH("REQUISICION",V16)))</formula>
    </cfRule>
  </conditionalFormatting>
  <conditionalFormatting sqref="U8:U11">
    <cfRule type="containsText" dxfId="152" priority="30" operator="containsText" text="SALIDA">
      <formula>NOT(ISERROR(SEARCH("SALIDA",U8)))</formula>
    </cfRule>
    <cfRule type="containsText" dxfId="151" priority="31" operator="containsText" text="ENTRADA">
      <formula>NOT(ISERROR(SEARCH("ENTRADA",U8)))</formula>
    </cfRule>
    <cfRule type="containsText" dxfId="150" priority="32" operator="containsText" text="REQUISICION">
      <formula>NOT(ISERROR(SEARCH("REQUISICION",U8)))</formula>
    </cfRule>
  </conditionalFormatting>
  <conditionalFormatting sqref="V12">
    <cfRule type="containsText" dxfId="149" priority="21" operator="containsText" text="SALIDA">
      <formula>NOT(ISERROR(SEARCH("SALIDA",V12)))</formula>
    </cfRule>
    <cfRule type="containsText" dxfId="148" priority="22" operator="containsText" text="ENTRADA">
      <formula>NOT(ISERROR(SEARCH("ENTRADA",V12)))</formula>
    </cfRule>
    <cfRule type="containsText" dxfId="147" priority="23" operator="containsText" text="REQUISICION">
      <formula>NOT(ISERROR(SEARCH("REQUISICION",V12)))</formula>
    </cfRule>
  </conditionalFormatting>
  <conditionalFormatting sqref="R8 R12:R13">
    <cfRule type="containsText" dxfId="146" priority="14" operator="containsText" text="SOLICITADO">
      <formula>NOT(ISERROR(SEARCH("SOLICITADO",R8)))</formula>
    </cfRule>
    <cfRule type="containsText" dxfId="145" priority="17" operator="containsText" text="SOLICITAR">
      <formula>NOT(ISERROR(SEARCH("SOLICITAR",R8)))</formula>
    </cfRule>
  </conditionalFormatting>
  <conditionalFormatting sqref="S8 S12:S13">
    <cfRule type="cellIs" dxfId="144" priority="15" operator="lessThan">
      <formula>1</formula>
    </cfRule>
    <cfRule type="cellIs" dxfId="143" priority="16" operator="greaterThan">
      <formula>1</formula>
    </cfRule>
  </conditionalFormatting>
  <conditionalFormatting sqref="U13:U14">
    <cfRule type="containsText" dxfId="142" priority="12" operator="containsText" text="ENTRADA">
      <formula>NOT(ISERROR(SEARCH("ENTRADA",U13)))</formula>
    </cfRule>
    <cfRule type="containsText" dxfId="141" priority="13" operator="containsText" text="SALIDA">
      <formula>NOT(ISERROR(SEARCH("SALIDA",U13)))</formula>
    </cfRule>
  </conditionalFormatting>
  <conditionalFormatting sqref="V13:V14">
    <cfRule type="containsText" dxfId="140" priority="9" operator="containsText" text="SALIDA">
      <formula>NOT(ISERROR(SEARCH("SALIDA",V13)))</formula>
    </cfRule>
    <cfRule type="containsText" dxfId="139" priority="10" operator="containsText" text="ENTRADA">
      <formula>NOT(ISERROR(SEARCH("ENTRADA",V13)))</formula>
    </cfRule>
    <cfRule type="containsText" dxfId="138" priority="11" operator="containsText" text="REQUISICION">
      <formula>NOT(ISERROR(SEARCH("REQUISICION",V13)))</formula>
    </cfRule>
  </conditionalFormatting>
  <conditionalFormatting sqref="U15">
    <cfRule type="containsText" dxfId="137" priority="7" operator="containsText" text="ENTRADA">
      <formula>NOT(ISERROR(SEARCH("ENTRADA",U15)))</formula>
    </cfRule>
    <cfRule type="containsText" dxfId="136" priority="8" operator="containsText" text="SALIDA">
      <formula>NOT(ISERROR(SEARCH("SALIDA",U15)))</formula>
    </cfRule>
  </conditionalFormatting>
  <conditionalFormatting sqref="V15">
    <cfRule type="containsText" dxfId="135" priority="4" operator="containsText" text="SALIDA">
      <formula>NOT(ISERROR(SEARCH("SALIDA",V15)))</formula>
    </cfRule>
    <cfRule type="containsText" dxfId="134" priority="5" operator="containsText" text="ENTRADA">
      <formula>NOT(ISERROR(SEARCH("ENTRADA",V15)))</formula>
    </cfRule>
    <cfRule type="containsText" dxfId="133" priority="6" operator="containsText" text="REQUISICION">
      <formula>NOT(ISERROR(SEARCH("REQUISICION",V15)))</formula>
    </cfRule>
  </conditionalFormatting>
  <conditionalFormatting sqref="Q8 Q12:Q13">
    <cfRule type="iconSet" priority="1101">
      <iconSet iconSet="3TrafficLights2">
        <cfvo type="percent" val="0"/>
        <cfvo type="percent" val="33"/>
        <cfvo type="percent" val="67"/>
      </iconSet>
    </cfRule>
  </conditionalFormatting>
  <conditionalFormatting sqref="V10:V11">
    <cfRule type="containsText" dxfId="132" priority="1" operator="containsText" text="SALIDA">
      <formula>NOT(ISERROR(SEARCH("SALIDA",V10)))</formula>
    </cfRule>
    <cfRule type="containsText" dxfId="131" priority="2" operator="containsText" text="ENTRADA">
      <formula>NOT(ISERROR(SEARCH("ENTRADA",V10)))</formula>
    </cfRule>
    <cfRule type="containsText" dxfId="130" priority="3" operator="containsText" text="REQUISICION">
      <formula>NOT(ISERROR(SEARCH("REQUISICION",V10)))</formula>
    </cfRule>
  </conditionalFormatting>
  <pageMargins left="0.70866141732283472" right="0.70866141732283472" top="0.74803149606299213" bottom="0.74803149606299213" header="0.31496062992125984" footer="0.31496062992125984"/>
  <pageSetup scale="21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PIS!P12:P12</xm:f>
              <xm:sqref>Q12</xm:sqref>
            </x14:sparkline>
            <x14:sparkline>
              <xm:f>PIS!P13:P13</xm:f>
              <xm:sqref>Q13</xm:sqref>
            </x14:sparkline>
            <x14:sparkline>
              <xm:f>PIS!P8:P8</xm:f>
              <xm:sqref>Q8</xm:sqref>
            </x14:sparkline>
          </x14:sparklines>
        </x14:sparklineGroup>
      </x14:sparklineGroup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pageSetUpPr fitToPage="1"/>
  </sheetPr>
  <dimension ref="A1:AF44"/>
  <sheetViews>
    <sheetView view="pageBreakPreview" topLeftCell="M1" zoomScale="60" zoomScaleNormal="70" workbookViewId="0">
      <selection activeCell="Z8" sqref="Z8"/>
    </sheetView>
  </sheetViews>
  <sheetFormatPr baseColWidth="10" defaultRowHeight="15"/>
  <cols>
    <col min="1" max="1" width="13.140625" customWidth="1"/>
    <col min="2" max="2" width="12.42578125" customWidth="1"/>
    <col min="3" max="3" width="24.140625" customWidth="1"/>
    <col min="4" max="5" width="16.28515625" customWidth="1"/>
    <col min="6" max="6" width="20.42578125" customWidth="1"/>
    <col min="7" max="7" width="14.5703125" customWidth="1"/>
    <col min="8" max="8" width="16.42578125" customWidth="1"/>
    <col min="9" max="9" width="13.7109375" customWidth="1"/>
    <col min="10" max="10" width="19.85546875" style="5" customWidth="1"/>
    <col min="11" max="11" width="14.140625" style="5" customWidth="1"/>
    <col min="12" max="12" width="15.42578125" style="5" customWidth="1"/>
    <col min="13" max="13" width="8.7109375" style="5" customWidth="1"/>
    <col min="14" max="14" width="3.5703125" style="5" customWidth="1"/>
    <col min="15" max="15" width="4.7109375" style="5" customWidth="1"/>
    <col min="16" max="16" width="6.5703125" style="5" customWidth="1"/>
    <col min="17" max="17" width="7.5703125" style="5" customWidth="1"/>
    <col min="18" max="18" width="15.42578125" style="1070" customWidth="1"/>
    <col min="19" max="19" width="18.42578125" style="1070" customWidth="1"/>
    <col min="20" max="20" width="7.7109375" style="177" customWidth="1"/>
    <col min="21" max="21" width="25.7109375" style="165" customWidth="1"/>
    <col min="22" max="22" width="26.85546875" style="165" customWidth="1"/>
    <col min="23" max="23" width="63.85546875" style="165" customWidth="1"/>
    <col min="24" max="24" width="22" style="177" customWidth="1"/>
    <col min="25" max="25" width="29.7109375" style="177" customWidth="1"/>
    <col min="26" max="26" width="23.42578125" style="165" customWidth="1"/>
    <col min="27" max="27" width="19.140625" style="165" bestFit="1" customWidth="1"/>
    <col min="28" max="28" width="20.85546875" style="165" bestFit="1" customWidth="1"/>
    <col min="29" max="29" width="24.28515625" style="165" customWidth="1"/>
  </cols>
  <sheetData>
    <row r="1" spans="1:32" ht="57" customHeight="1" thickBot="1">
      <c r="A1" s="94"/>
      <c r="B1" s="2" t="s">
        <v>129</v>
      </c>
      <c r="C1" s="94"/>
      <c r="D1" s="106"/>
      <c r="E1" s="94"/>
      <c r="F1" s="94"/>
      <c r="G1" s="94"/>
      <c r="H1" s="94"/>
      <c r="I1" s="94"/>
      <c r="J1" s="95"/>
      <c r="K1" s="95"/>
      <c r="L1" s="102" t="s">
        <v>0</v>
      </c>
      <c r="M1" s="179">
        <f>M2/P1</f>
        <v>240</v>
      </c>
      <c r="N1" s="1765" t="s">
        <v>1</v>
      </c>
      <c r="O1" s="1766"/>
      <c r="P1" s="88">
        <v>27</v>
      </c>
      <c r="Q1" s="1809"/>
      <c r="R1" s="25"/>
      <c r="S1" s="25"/>
      <c r="T1" s="165"/>
      <c r="AD1" s="95"/>
      <c r="AE1" s="95"/>
      <c r="AF1" s="5"/>
    </row>
    <row r="2" spans="1:32" ht="36.75" customHeight="1" thickBot="1">
      <c r="B2" s="2"/>
      <c r="C2" s="2"/>
      <c r="D2" s="2"/>
      <c r="E2" s="2"/>
      <c r="F2" s="2"/>
      <c r="G2" s="2"/>
      <c r="H2" s="2"/>
      <c r="I2" s="2"/>
      <c r="J2" s="2"/>
      <c r="K2" s="2"/>
      <c r="L2" s="103" t="s">
        <v>2</v>
      </c>
      <c r="M2" s="91">
        <v>6480</v>
      </c>
      <c r="N2" s="1812" t="s">
        <v>3</v>
      </c>
      <c r="O2" s="1813"/>
      <c r="P2" s="89">
        <v>27</v>
      </c>
      <c r="Q2" s="1809"/>
      <c r="R2" s="25"/>
      <c r="S2" s="25"/>
      <c r="T2" s="303"/>
      <c r="AD2" s="94"/>
      <c r="AE2" s="94"/>
    </row>
    <row r="3" spans="1:32" ht="15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94"/>
      <c r="P3" s="94"/>
      <c r="Q3" s="1809"/>
      <c r="R3" s="25"/>
      <c r="S3" s="25"/>
      <c r="T3" s="303"/>
      <c r="AD3" s="94"/>
      <c r="AE3" s="94"/>
    </row>
    <row r="4" spans="1:32" ht="15.75" customHeight="1" thickBo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94"/>
      <c r="P4" s="94"/>
      <c r="Q4" s="94"/>
      <c r="R4" s="25"/>
      <c r="S4" s="25"/>
      <c r="T4" s="303"/>
      <c r="AD4" s="94"/>
      <c r="AE4" s="94"/>
    </row>
    <row r="5" spans="1:32" ht="60.75" customHeight="1" thickTop="1" thickBot="1">
      <c r="A5" s="108" t="s">
        <v>4</v>
      </c>
      <c r="B5" s="109" t="s">
        <v>5</v>
      </c>
      <c r="C5" s="110" t="s">
        <v>6</v>
      </c>
      <c r="D5" s="107" t="s">
        <v>86</v>
      </c>
      <c r="E5" s="110" t="s">
        <v>8</v>
      </c>
      <c r="F5" s="109" t="s">
        <v>44</v>
      </c>
      <c r="G5" s="109" t="s">
        <v>10</v>
      </c>
      <c r="H5" s="111" t="s">
        <v>11</v>
      </c>
      <c r="I5" s="120" t="s">
        <v>2</v>
      </c>
      <c r="J5" s="112" t="s">
        <v>12</v>
      </c>
      <c r="K5" s="112" t="s">
        <v>13</v>
      </c>
      <c r="L5" s="116" t="s">
        <v>45</v>
      </c>
      <c r="M5" s="1207" t="s">
        <v>151</v>
      </c>
      <c r="N5" s="1208"/>
      <c r="O5" s="1209"/>
      <c r="P5" s="1810" t="s">
        <v>14</v>
      </c>
      <c r="Q5" s="1811"/>
      <c r="R5" s="1075" t="s">
        <v>589</v>
      </c>
      <c r="S5" s="1076" t="s">
        <v>590</v>
      </c>
      <c r="T5" s="393"/>
      <c r="U5" s="718" t="s">
        <v>36</v>
      </c>
      <c r="V5" s="719" t="s">
        <v>37</v>
      </c>
      <c r="W5" s="720" t="s">
        <v>38</v>
      </c>
      <c r="X5" s="721" t="s">
        <v>39</v>
      </c>
      <c r="Y5" s="721" t="s">
        <v>40</v>
      </c>
      <c r="Z5" s="722" t="s">
        <v>41</v>
      </c>
      <c r="AA5" s="741" t="s">
        <v>42</v>
      </c>
      <c r="AB5" s="742" t="s">
        <v>43</v>
      </c>
      <c r="AC5" s="743" t="s">
        <v>352</v>
      </c>
    </row>
    <row r="6" spans="1:32" ht="30" customHeight="1" thickBot="1">
      <c r="A6" s="391" t="s">
        <v>16</v>
      </c>
      <c r="B6" s="392" t="s">
        <v>341</v>
      </c>
      <c r="C6" s="97" t="s">
        <v>130</v>
      </c>
      <c r="D6" s="97">
        <v>600</v>
      </c>
      <c r="E6" s="9">
        <v>6.35</v>
      </c>
      <c r="F6" s="28">
        <f>E6*D_STB0219</f>
        <v>107.92079</v>
      </c>
      <c r="G6" s="976">
        <v>23</v>
      </c>
      <c r="H6" s="11">
        <f>+SUMIFS($X$6:$X$106,$U$6:$U$106,"ENTRADA",$V$6:$V$106,B6)</f>
        <v>50</v>
      </c>
      <c r="I6" s="395">
        <f>(+M2/D6)*4</f>
        <v>43.2</v>
      </c>
      <c r="J6" s="113">
        <f>+SUMIFS($X$6:$X$168,$U$6:$U$168,"SALIDA",$V$6:$V$168,B6)</f>
        <v>8</v>
      </c>
      <c r="K6" s="114">
        <f>+J6*F6</f>
        <v>863.36631999999997</v>
      </c>
      <c r="L6" s="397">
        <f>F6*P6</f>
        <v>7014.8513499999999</v>
      </c>
      <c r="M6" s="57">
        <f>+N6*0.8</f>
        <v>9.6000000000000014</v>
      </c>
      <c r="N6" s="58">
        <f>($M$1/D6)*15*2</f>
        <v>12</v>
      </c>
      <c r="O6" s="44">
        <f>+N6*2</f>
        <v>24</v>
      </c>
      <c r="P6" s="115">
        <f>G6+H6-J6</f>
        <v>65</v>
      </c>
      <c r="Q6" s="87">
        <f>IF(P6&gt;M6,3,(IF(O6-P6&gt;0,2,1)))</f>
        <v>3</v>
      </c>
      <c r="R6" s="1071" t="str">
        <f>IF(S6&gt;0,"SOLICITADO",(IF(Q6&lt;3,"SOLICITAR","")))</f>
        <v/>
      </c>
      <c r="S6" s="1074">
        <f>SUMIFS($X$6:$X$77,$U$6:$U$77,"Requisicion",$V$6:$V$77,A6)</f>
        <v>0</v>
      </c>
      <c r="T6" s="394"/>
      <c r="U6" s="294" t="s">
        <v>568</v>
      </c>
      <c r="V6" s="465" t="s">
        <v>341</v>
      </c>
      <c r="W6" s="465" t="str">
        <f t="shared" ref="W6:W21" si="0">IFERROR((VLOOKUP(V6,$B$6:$C$6,2,FALSE)),"")</f>
        <v>TPGB090204  PV720</v>
      </c>
      <c r="X6" s="294">
        <v>50</v>
      </c>
      <c r="Y6" s="294" t="s">
        <v>573</v>
      </c>
      <c r="Z6" s="555">
        <v>45572</v>
      </c>
      <c r="AA6" s="744">
        <f t="shared" ref="AA6:AA21" si="1">IFERROR((VLOOKUP(V6,$B$6:$I$6,5,FALSE)),"")</f>
        <v>107.92079</v>
      </c>
      <c r="AB6" s="744">
        <f t="shared" ref="AB6:AB21" si="2">IF(X6&gt;0,(AA6*X6),"")</f>
        <v>5396.0394999999999</v>
      </c>
      <c r="AC6" s="26"/>
    </row>
    <row r="7" spans="1:32" ht="30" customHeight="1" thickTop="1" thickBot="1">
      <c r="A7" s="121" t="s">
        <v>27</v>
      </c>
      <c r="B7" s="21">
        <v>16.9954</v>
      </c>
      <c r="C7" s="118"/>
      <c r="D7" s="118">
        <v>1800</v>
      </c>
      <c r="E7" s="118"/>
      <c r="F7" s="118"/>
      <c r="G7" s="396">
        <f>G6*F6</f>
        <v>2482.1781700000001</v>
      </c>
      <c r="H7" s="118"/>
      <c r="I7" s="762">
        <f>(F6*I6)</f>
        <v>4662.1781280000005</v>
      </c>
      <c r="J7" s="118"/>
      <c r="K7" s="183">
        <f>K6</f>
        <v>863.36631999999997</v>
      </c>
      <c r="L7" s="118"/>
      <c r="R7"/>
      <c r="S7"/>
      <c r="T7"/>
      <c r="U7" s="294" t="s">
        <v>615</v>
      </c>
      <c r="V7" s="465" t="s">
        <v>341</v>
      </c>
      <c r="W7" s="465" t="str">
        <f t="shared" si="0"/>
        <v>TPGB090204  PV720</v>
      </c>
      <c r="X7" s="294">
        <v>8</v>
      </c>
      <c r="Y7" s="555" t="s">
        <v>671</v>
      </c>
      <c r="Z7" s="555">
        <v>45574</v>
      </c>
      <c r="AA7" s="744">
        <f t="shared" si="1"/>
        <v>107.92079</v>
      </c>
      <c r="AB7" s="744">
        <f t="shared" si="2"/>
        <v>863.36631999999997</v>
      </c>
      <c r="AC7" s="26"/>
    </row>
    <row r="8" spans="1:32" ht="30" customHeight="1">
      <c r="A8" s="117"/>
      <c r="B8" s="117"/>
      <c r="C8" s="117"/>
      <c r="D8" s="117"/>
      <c r="E8" s="94"/>
      <c r="F8" s="46"/>
      <c r="G8" s="46"/>
      <c r="H8" s="47"/>
      <c r="I8" s="47"/>
      <c r="J8" s="19"/>
      <c r="K8" s="19"/>
      <c r="L8" s="94"/>
      <c r="R8"/>
      <c r="S8"/>
      <c r="T8"/>
      <c r="U8" s="294"/>
      <c r="V8" s="465"/>
      <c r="W8" s="465" t="str">
        <f t="shared" si="0"/>
        <v/>
      </c>
      <c r="X8" s="294"/>
      <c r="Y8" s="555"/>
      <c r="Z8" s="555"/>
      <c r="AA8" s="744" t="str">
        <f t="shared" si="1"/>
        <v/>
      </c>
      <c r="AB8" s="744" t="str">
        <f t="shared" si="2"/>
        <v/>
      </c>
      <c r="AC8" s="26"/>
      <c r="AD8" s="94"/>
      <c r="AE8" s="94"/>
    </row>
    <row r="9" spans="1:32" ht="30" customHeight="1" thickBot="1">
      <c r="A9" s="165"/>
      <c r="B9" s="165"/>
      <c r="C9" s="192"/>
      <c r="D9" s="177"/>
      <c r="E9" s="177"/>
      <c r="F9" s="385"/>
      <c r="G9" s="165"/>
      <c r="H9" s="165"/>
      <c r="I9" s="177"/>
      <c r="J9" s="177"/>
      <c r="K9" s="177"/>
      <c r="L9" s="177"/>
      <c r="M9" s="73"/>
      <c r="N9" s="177"/>
      <c r="O9" s="177"/>
      <c r="R9"/>
      <c r="S9"/>
      <c r="T9"/>
      <c r="U9" s="294"/>
      <c r="V9" s="465"/>
      <c r="W9" s="465" t="str">
        <f t="shared" si="0"/>
        <v/>
      </c>
      <c r="X9" s="294"/>
      <c r="Y9" s="555"/>
      <c r="Z9" s="555"/>
      <c r="AA9" s="744" t="str">
        <f t="shared" si="1"/>
        <v/>
      </c>
      <c r="AB9" s="744" t="str">
        <f t="shared" si="2"/>
        <v/>
      </c>
      <c r="AC9" s="26"/>
      <c r="AD9" s="94"/>
      <c r="AE9" s="94"/>
    </row>
    <row r="10" spans="1:32" ht="30" customHeight="1">
      <c r="A10" s="19"/>
      <c r="B10" s="165"/>
      <c r="C10" s="1435" t="s">
        <v>29</v>
      </c>
      <c r="D10" s="1436"/>
      <c r="E10" s="1436"/>
      <c r="F10" s="1435" t="s">
        <v>30</v>
      </c>
      <c r="G10" s="1436"/>
      <c r="H10" s="1436"/>
      <c r="I10" s="1436"/>
      <c r="J10" s="1439"/>
      <c r="K10" s="177"/>
      <c r="L10" s="177"/>
      <c r="M10" s="73"/>
      <c r="N10" s="177"/>
      <c r="O10" s="177"/>
      <c r="P10" s="118"/>
      <c r="Q10" s="118"/>
      <c r="R10"/>
      <c r="S10"/>
      <c r="T10"/>
      <c r="U10" s="294"/>
      <c r="V10" s="465"/>
      <c r="W10" s="465" t="str">
        <f>IFERROR((VLOOKUP(V10,$B$6:$C$6,2,FALSE)),"")</f>
        <v/>
      </c>
      <c r="X10" s="294"/>
      <c r="Y10" s="555"/>
      <c r="Z10" s="555"/>
      <c r="AA10" s="744" t="str">
        <f t="shared" si="1"/>
        <v/>
      </c>
      <c r="AB10" s="744" t="str">
        <f t="shared" si="2"/>
        <v/>
      </c>
      <c r="AC10" s="26"/>
      <c r="AD10" s="94"/>
      <c r="AE10" s="94"/>
    </row>
    <row r="11" spans="1:32" ht="24" thickBot="1">
      <c r="A11" s="384"/>
      <c r="B11" s="165"/>
      <c r="C11" s="1437"/>
      <c r="D11" s="1438"/>
      <c r="E11" s="1438"/>
      <c r="F11" s="1437"/>
      <c r="G11" s="1438"/>
      <c r="H11" s="1438"/>
      <c r="I11" s="1438"/>
      <c r="J11" s="1440"/>
      <c r="K11" s="177"/>
      <c r="L11" s="177"/>
      <c r="M11" s="73"/>
      <c r="N11" s="177"/>
      <c r="O11" s="177"/>
      <c r="P11" s="177"/>
      <c r="R11"/>
      <c r="S11"/>
      <c r="T11"/>
      <c r="U11" s="294"/>
      <c r="V11" s="465"/>
      <c r="W11" s="465" t="str">
        <f t="shared" si="0"/>
        <v/>
      </c>
      <c r="X11" s="294"/>
      <c r="Y11" s="555"/>
      <c r="Z11" s="555"/>
      <c r="AA11" s="744" t="str">
        <f t="shared" si="1"/>
        <v/>
      </c>
      <c r="AB11" s="744" t="str">
        <f t="shared" si="2"/>
        <v/>
      </c>
      <c r="AC11" s="26"/>
    </row>
    <row r="12" spans="1:32" ht="27" thickBot="1">
      <c r="A12" s="384"/>
      <c r="B12" s="165"/>
      <c r="C12" s="1441">
        <f>+G7/M2</f>
        <v>0.38305218672839508</v>
      </c>
      <c r="D12" s="1442"/>
      <c r="E12" s="1443"/>
      <c r="F12" s="1444">
        <f>+K7/M2</f>
        <v>0.13323554320987654</v>
      </c>
      <c r="G12" s="1445"/>
      <c r="H12" s="1445"/>
      <c r="I12" s="1445"/>
      <c r="J12" s="1446"/>
      <c r="K12" s="177"/>
      <c r="L12" s="177"/>
      <c r="M12" s="73"/>
      <c r="N12" s="177"/>
      <c r="O12" s="177"/>
      <c r="P12" s="177"/>
      <c r="R12"/>
      <c r="S12"/>
      <c r="T12"/>
      <c r="U12" s="294"/>
      <c r="V12" s="465"/>
      <c r="W12" s="465" t="str">
        <f t="shared" si="0"/>
        <v/>
      </c>
      <c r="X12" s="294"/>
      <c r="Y12" s="294"/>
      <c r="Z12" s="555"/>
      <c r="AA12" s="744" t="str">
        <f t="shared" si="1"/>
        <v/>
      </c>
      <c r="AB12" s="744" t="str">
        <f t="shared" si="2"/>
        <v/>
      </c>
      <c r="AC12" s="26"/>
    </row>
    <row r="13" spans="1:32" ht="23.25">
      <c r="A13" s="384"/>
      <c r="B13" s="165"/>
      <c r="C13" s="1428"/>
      <c r="D13" s="1429"/>
      <c r="E13" s="1429"/>
      <c r="F13" s="1429"/>
      <c r="G13" s="1429"/>
      <c r="H13" s="1429"/>
      <c r="I13" s="1429"/>
      <c r="J13" s="1430"/>
      <c r="K13" s="177"/>
      <c r="L13" s="339"/>
      <c r="M13" s="340"/>
      <c r="N13" s="339"/>
      <c r="O13" s="341"/>
      <c r="P13" s="177"/>
      <c r="R13"/>
      <c r="S13"/>
      <c r="T13"/>
      <c r="U13" s="294"/>
      <c r="V13" s="465"/>
      <c r="W13" s="465" t="str">
        <f t="shared" si="0"/>
        <v/>
      </c>
      <c r="X13" s="294"/>
      <c r="Y13" s="555"/>
      <c r="Z13" s="555"/>
      <c r="AA13" s="744" t="str">
        <f t="shared" si="1"/>
        <v/>
      </c>
      <c r="AB13" s="744" t="str">
        <f t="shared" si="2"/>
        <v/>
      </c>
      <c r="AC13" s="26"/>
    </row>
    <row r="14" spans="1:32" ht="23.25">
      <c r="A14" s="384"/>
      <c r="B14" s="165"/>
      <c r="C14" s="1162"/>
      <c r="D14" s="1163"/>
      <c r="E14" s="1163"/>
      <c r="F14" s="1163"/>
      <c r="G14" s="1163"/>
      <c r="H14" s="1163"/>
      <c r="I14" s="1163"/>
      <c r="J14" s="1164"/>
      <c r="K14" s="177"/>
      <c r="L14" s="341"/>
      <c r="M14" s="344"/>
      <c r="N14" s="341"/>
      <c r="O14" s="341"/>
      <c r="P14" s="177"/>
      <c r="R14"/>
      <c r="S14"/>
      <c r="T14"/>
      <c r="U14" s="294"/>
      <c r="V14" s="465"/>
      <c r="W14" s="465" t="str">
        <f t="shared" si="0"/>
        <v/>
      </c>
      <c r="X14" s="294"/>
      <c r="Y14" s="294"/>
      <c r="Z14" s="555"/>
      <c r="AA14" s="744" t="str">
        <f t="shared" si="1"/>
        <v/>
      </c>
      <c r="AB14" s="744" t="str">
        <f t="shared" si="2"/>
        <v/>
      </c>
      <c r="AC14" s="26"/>
    </row>
    <row r="15" spans="1:32" ht="23.25">
      <c r="A15" s="384"/>
      <c r="B15" s="384"/>
      <c r="C15" s="1162"/>
      <c r="D15" s="1163"/>
      <c r="E15" s="1163"/>
      <c r="F15" s="1163"/>
      <c r="G15" s="1163"/>
      <c r="H15" s="1163"/>
      <c r="I15" s="1163"/>
      <c r="J15" s="1164"/>
      <c r="K15" s="177"/>
      <c r="L15" s="160"/>
      <c r="M15" s="336"/>
      <c r="N15" s="160"/>
      <c r="O15" s="30"/>
      <c r="P15" s="165"/>
      <c r="R15"/>
      <c r="S15"/>
      <c r="T15"/>
      <c r="U15" s="294"/>
      <c r="V15" s="465"/>
      <c r="W15" s="288" t="str">
        <f t="shared" si="0"/>
        <v/>
      </c>
      <c r="X15" s="294"/>
      <c r="Y15" s="294"/>
      <c r="Z15" s="555"/>
      <c r="AA15" s="744" t="str">
        <f t="shared" si="1"/>
        <v/>
      </c>
      <c r="AB15" s="744" t="str">
        <f t="shared" si="2"/>
        <v/>
      </c>
      <c r="AC15" s="26"/>
    </row>
    <row r="16" spans="1:32" ht="23.25">
      <c r="A16" s="165"/>
      <c r="B16" s="165"/>
      <c r="C16" s="1162"/>
      <c r="D16" s="1163"/>
      <c r="E16" s="1163"/>
      <c r="F16" s="1163"/>
      <c r="G16" s="1163"/>
      <c r="H16" s="1163"/>
      <c r="I16" s="1163"/>
      <c r="J16" s="1164"/>
      <c r="K16" s="177"/>
      <c r="L16" s="339"/>
      <c r="M16" s="340"/>
      <c r="N16" s="339"/>
      <c r="O16" s="341"/>
      <c r="P16" s="177"/>
      <c r="R16"/>
      <c r="S16"/>
      <c r="T16"/>
      <c r="U16" s="294"/>
      <c r="V16" s="465"/>
      <c r="W16" s="465" t="str">
        <f t="shared" si="0"/>
        <v/>
      </c>
      <c r="X16" s="294"/>
      <c r="Y16" s="294"/>
      <c r="Z16" s="555"/>
      <c r="AA16" s="744" t="str">
        <f t="shared" si="1"/>
        <v/>
      </c>
      <c r="AB16" s="744" t="str">
        <f t="shared" si="2"/>
        <v/>
      </c>
      <c r="AC16" s="26"/>
    </row>
    <row r="17" spans="1:29" ht="26.25">
      <c r="A17" s="287"/>
      <c r="B17" s="287"/>
      <c r="C17" s="1162"/>
      <c r="D17" s="1163"/>
      <c r="E17" s="1163"/>
      <c r="F17" s="1163"/>
      <c r="G17" s="1163"/>
      <c r="H17" s="1163"/>
      <c r="I17" s="1163"/>
      <c r="J17" s="1164"/>
      <c r="K17" s="177"/>
      <c r="L17" s="342" t="s">
        <v>34</v>
      </c>
      <c r="M17" s="343">
        <f>+C12</f>
        <v>0.38305218672839508</v>
      </c>
      <c r="N17" s="339"/>
      <c r="O17" s="341"/>
      <c r="P17" s="287"/>
      <c r="R17"/>
      <c r="S17"/>
      <c r="T17"/>
      <c r="U17" s="294"/>
      <c r="V17" s="660"/>
      <c r="W17" s="465" t="str">
        <f t="shared" si="0"/>
        <v/>
      </c>
      <c r="X17" s="294"/>
      <c r="Y17" s="294"/>
      <c r="Z17" s="555"/>
      <c r="AA17" s="744" t="str">
        <f t="shared" si="1"/>
        <v/>
      </c>
      <c r="AB17" s="744" t="str">
        <f t="shared" si="2"/>
        <v/>
      </c>
      <c r="AC17" s="26"/>
    </row>
    <row r="18" spans="1:29" ht="26.25">
      <c r="A18" s="287"/>
      <c r="B18" s="287"/>
      <c r="C18" s="1162"/>
      <c r="D18" s="1163"/>
      <c r="E18" s="1163"/>
      <c r="F18" s="1163"/>
      <c r="G18" s="1163"/>
      <c r="H18" s="1163"/>
      <c r="I18" s="1163"/>
      <c r="J18" s="1164"/>
      <c r="K18" s="287"/>
      <c r="L18" s="342" t="s">
        <v>35</v>
      </c>
      <c r="M18" s="343">
        <f>+F12</f>
        <v>0.13323554320987654</v>
      </c>
      <c r="N18" s="339"/>
      <c r="O18" s="341"/>
      <c r="P18" s="287"/>
      <c r="R18"/>
      <c r="S18"/>
      <c r="T18"/>
      <c r="U18" s="294"/>
      <c r="V18" s="660"/>
      <c r="W18" s="465" t="str">
        <f t="shared" si="0"/>
        <v/>
      </c>
      <c r="X18" s="294"/>
      <c r="Y18" s="294"/>
      <c r="Z18" s="555"/>
      <c r="AA18" s="744" t="str">
        <f t="shared" si="1"/>
        <v/>
      </c>
      <c r="AB18" s="744" t="str">
        <f t="shared" si="2"/>
        <v/>
      </c>
      <c r="AC18" s="26"/>
    </row>
    <row r="19" spans="1:29" ht="23.25">
      <c r="A19" s="287"/>
      <c r="B19" s="287"/>
      <c r="C19" s="1162"/>
      <c r="D19" s="1163"/>
      <c r="E19" s="1163"/>
      <c r="F19" s="1163"/>
      <c r="G19" s="1163"/>
      <c r="H19" s="1163"/>
      <c r="I19" s="1163"/>
      <c r="J19" s="1164"/>
      <c r="K19" s="287"/>
      <c r="L19" s="339"/>
      <c r="M19" s="340"/>
      <c r="N19" s="339"/>
      <c r="O19" s="341"/>
      <c r="P19" s="287"/>
      <c r="R19"/>
      <c r="S19"/>
      <c r="T19"/>
      <c r="U19" s="294"/>
      <c r="V19" s="660"/>
      <c r="W19" s="465" t="str">
        <f t="shared" si="0"/>
        <v/>
      </c>
      <c r="X19" s="294"/>
      <c r="Y19" s="294"/>
      <c r="Z19" s="555"/>
      <c r="AA19" s="744" t="str">
        <f t="shared" si="1"/>
        <v/>
      </c>
      <c r="AB19" s="744" t="str">
        <f t="shared" si="2"/>
        <v/>
      </c>
      <c r="AC19" s="26"/>
    </row>
    <row r="20" spans="1:29" ht="23.25">
      <c r="A20" s="287"/>
      <c r="B20" s="287"/>
      <c r="C20" s="1162"/>
      <c r="D20" s="1163"/>
      <c r="E20" s="1163"/>
      <c r="F20" s="1163"/>
      <c r="G20" s="1163"/>
      <c r="H20" s="1163"/>
      <c r="I20" s="1163"/>
      <c r="J20" s="1164"/>
      <c r="K20" s="287"/>
      <c r="L20" s="287"/>
      <c r="M20" s="287"/>
      <c r="N20" s="287"/>
      <c r="O20" s="287"/>
      <c r="P20" s="287"/>
      <c r="R20"/>
      <c r="S20"/>
      <c r="T20"/>
      <c r="U20" s="294"/>
      <c r="V20" s="660"/>
      <c r="W20" s="465" t="str">
        <f t="shared" si="0"/>
        <v/>
      </c>
      <c r="X20" s="294"/>
      <c r="Y20" s="294"/>
      <c r="Z20" s="555"/>
      <c r="AA20" s="744" t="str">
        <f t="shared" si="1"/>
        <v/>
      </c>
      <c r="AB20" s="744" t="str">
        <f t="shared" si="2"/>
        <v/>
      </c>
      <c r="AC20" s="26"/>
    </row>
    <row r="21" spans="1:29" ht="23.25">
      <c r="A21" s="287"/>
      <c r="B21" s="287"/>
      <c r="C21" s="1162"/>
      <c r="D21" s="1163"/>
      <c r="E21" s="1163"/>
      <c r="F21" s="1163"/>
      <c r="G21" s="1163"/>
      <c r="H21" s="1163"/>
      <c r="I21" s="1163"/>
      <c r="J21" s="1164"/>
      <c r="K21" s="287"/>
      <c r="L21" s="287"/>
      <c r="M21" s="287"/>
      <c r="N21" s="287"/>
      <c r="O21" s="287"/>
      <c r="P21" s="287"/>
      <c r="R21"/>
      <c r="S21"/>
      <c r="T21"/>
      <c r="U21" s="294"/>
      <c r="V21" s="660"/>
      <c r="W21" s="465" t="str">
        <f t="shared" si="0"/>
        <v/>
      </c>
      <c r="X21" s="294"/>
      <c r="Y21" s="294"/>
      <c r="Z21" s="555"/>
      <c r="AA21" s="744" t="str">
        <f t="shared" si="1"/>
        <v/>
      </c>
      <c r="AB21" s="744" t="str">
        <f t="shared" si="2"/>
        <v/>
      </c>
      <c r="AC21" s="26"/>
    </row>
    <row r="22" spans="1:29" ht="24" thickBot="1">
      <c r="A22" s="287"/>
      <c r="B22" s="287"/>
      <c r="C22" s="1165"/>
      <c r="D22" s="1166"/>
      <c r="E22" s="1166"/>
      <c r="F22" s="1166"/>
      <c r="G22" s="1166"/>
      <c r="H22" s="1166"/>
      <c r="I22" s="1166"/>
      <c r="J22" s="1167"/>
      <c r="K22" s="287"/>
      <c r="L22" s="287"/>
      <c r="M22" s="287"/>
      <c r="N22" s="287"/>
      <c r="O22" s="287"/>
      <c r="P22" s="287"/>
      <c r="R22"/>
      <c r="S22"/>
      <c r="T22"/>
      <c r="U22" s="294"/>
      <c r="V22" s="660"/>
      <c r="W22" s="465" t="str">
        <f>IFERROR((VLOOKUP(V22,$B$6:$C$6,2,FALSE)),"")</f>
        <v/>
      </c>
      <c r="X22" s="294"/>
      <c r="Y22" s="294"/>
      <c r="Z22" s="555"/>
      <c r="AA22" s="744" t="str">
        <f>IFERROR((VLOOKUP(V22,$B$6:$I$6,5,FALSE)),"")</f>
        <v/>
      </c>
      <c r="AB22" s="744" t="str">
        <f>IF(X22&gt;0,(AA22*X22),"")</f>
        <v/>
      </c>
    </row>
    <row r="23" spans="1:29">
      <c r="R23"/>
      <c r="S23"/>
      <c r="T23"/>
    </row>
    <row r="24" spans="1:29">
      <c r="R24"/>
      <c r="S24"/>
      <c r="T24"/>
    </row>
    <row r="25" spans="1:29">
      <c r="R25"/>
      <c r="S25"/>
      <c r="T25"/>
    </row>
    <row r="26" spans="1:29">
      <c r="R26"/>
      <c r="S26"/>
      <c r="T26"/>
    </row>
    <row r="27" spans="1:29">
      <c r="R27"/>
      <c r="S27"/>
      <c r="T27"/>
    </row>
    <row r="28" spans="1:29">
      <c r="R28"/>
      <c r="S28"/>
      <c r="T28"/>
    </row>
    <row r="29" spans="1:29">
      <c r="R29"/>
      <c r="S29"/>
      <c r="T29"/>
    </row>
    <row r="30" spans="1:29">
      <c r="R30"/>
      <c r="S30"/>
      <c r="T30"/>
    </row>
    <row r="31" spans="1:29">
      <c r="R31"/>
      <c r="S31"/>
      <c r="T31"/>
    </row>
    <row r="32" spans="1:29">
      <c r="R32"/>
      <c r="S32"/>
      <c r="T32"/>
    </row>
    <row r="33" spans="18:20">
      <c r="R33"/>
      <c r="S33"/>
      <c r="T33"/>
    </row>
    <row r="34" spans="18:20">
      <c r="R34"/>
      <c r="S34"/>
      <c r="T34"/>
    </row>
    <row r="35" spans="18:20">
      <c r="R35"/>
      <c r="S35"/>
      <c r="T35"/>
    </row>
    <row r="36" spans="18:20">
      <c r="R36"/>
      <c r="S36"/>
      <c r="T36"/>
    </row>
    <row r="37" spans="18:20">
      <c r="R37"/>
      <c r="S37"/>
      <c r="T37"/>
    </row>
    <row r="38" spans="18:20">
      <c r="R38"/>
      <c r="S38"/>
      <c r="T38"/>
    </row>
    <row r="39" spans="18:20">
      <c r="R39"/>
      <c r="S39"/>
      <c r="T39"/>
    </row>
    <row r="40" spans="18:20">
      <c r="R40"/>
      <c r="S40"/>
      <c r="T40"/>
    </row>
    <row r="41" spans="18:20">
      <c r="R41"/>
      <c r="S41"/>
      <c r="T41"/>
    </row>
    <row r="42" spans="18:20">
      <c r="R42" s="1069"/>
    </row>
    <row r="44" spans="18:20">
      <c r="R44" s="25"/>
    </row>
  </sheetData>
  <sheetProtection selectLockedCells="1"/>
  <autoFilter ref="U5:AB21">
    <sortState ref="U6:AB21">
      <sortCondition ref="Z5:Z21"/>
    </sortState>
  </autoFilter>
  <mergeCells count="10">
    <mergeCell ref="C12:E12"/>
    <mergeCell ref="F12:J12"/>
    <mergeCell ref="C13:J22"/>
    <mergeCell ref="C10:E11"/>
    <mergeCell ref="F10:J11"/>
    <mergeCell ref="Q1:Q3"/>
    <mergeCell ref="P5:Q5"/>
    <mergeCell ref="M5:O5"/>
    <mergeCell ref="N1:O1"/>
    <mergeCell ref="N2:O2"/>
  </mergeCells>
  <conditionalFormatting sqref="P6">
    <cfRule type="cellIs" dxfId="129" priority="274" operator="lessThanOrEqual">
      <formula>0</formula>
    </cfRule>
  </conditionalFormatting>
  <conditionalFormatting sqref="P6">
    <cfRule type="cellIs" dxfId="128" priority="272" operator="greaterThanOrEqual">
      <formula>100</formula>
    </cfRule>
    <cfRule type="cellIs" dxfId="127" priority="273" operator="between">
      <formula>1</formula>
      <formula>40</formula>
    </cfRule>
  </conditionalFormatting>
  <conditionalFormatting sqref="J6">
    <cfRule type="cellIs" dxfId="126" priority="275" operator="greaterThanOrEqual">
      <formula>#REF!</formula>
    </cfRule>
  </conditionalFormatting>
  <conditionalFormatting sqref="Q6">
    <cfRule type="iconSet" priority="269">
      <iconSet iconSet="3TrafficLights2">
        <cfvo type="percent" val="0"/>
        <cfvo type="percent" val="33"/>
        <cfvo type="percent" val="67"/>
      </iconSet>
    </cfRule>
  </conditionalFormatting>
  <conditionalFormatting sqref="U5:U7">
    <cfRule type="containsText" dxfId="125" priority="170" operator="containsText" text="SALIDA">
      <formula>NOT(ISERROR(SEARCH("SALIDA",U5)))</formula>
    </cfRule>
    <cfRule type="containsText" dxfId="124" priority="171" operator="containsText" text="ENTRADA">
      <formula>NOT(ISERROR(SEARCH("ENTRADA",U5)))</formula>
    </cfRule>
    <cfRule type="containsText" dxfId="123" priority="172" operator="containsText" text="REQUISICION">
      <formula>NOT(ISERROR(SEARCH("REQUISICION",U5)))</formula>
    </cfRule>
  </conditionalFormatting>
  <conditionalFormatting sqref="T6">
    <cfRule type="cellIs" dxfId="122" priority="166" operator="greaterThan">
      <formula>0</formula>
    </cfRule>
  </conditionalFormatting>
  <conditionalFormatting sqref="U8:U11">
    <cfRule type="containsText" dxfId="121" priority="48" operator="containsText" text="SALIDA">
      <formula>NOT(ISERROR(SEARCH("SALIDA",U8)))</formula>
    </cfRule>
    <cfRule type="containsText" dxfId="120" priority="49" operator="containsText" text="ENTRADA">
      <formula>NOT(ISERROR(SEARCH("ENTRADA",U8)))</formula>
    </cfRule>
    <cfRule type="containsText" dxfId="119" priority="50" operator="containsText" text="REQUISICION">
      <formula>NOT(ISERROR(SEARCH("REQUISICION",U8)))</formula>
    </cfRule>
  </conditionalFormatting>
  <conditionalFormatting sqref="U15">
    <cfRule type="containsText" dxfId="118" priority="39" operator="containsText" text="SALIDA">
      <formula>NOT(ISERROR(SEARCH("SALIDA",U15)))</formula>
    </cfRule>
    <cfRule type="containsText" dxfId="117" priority="40" operator="containsText" text="ENTRADA">
      <formula>NOT(ISERROR(SEARCH("ENTRADA",U15)))</formula>
    </cfRule>
    <cfRule type="containsText" dxfId="116" priority="41" operator="containsText" text="REQUISICION">
      <formula>NOT(ISERROR(SEARCH("REQUISICION",U15)))</formula>
    </cfRule>
  </conditionalFormatting>
  <conditionalFormatting sqref="U16">
    <cfRule type="containsText" dxfId="115" priority="36" operator="containsText" text="SALIDA">
      <formula>NOT(ISERROR(SEARCH("SALIDA",U16)))</formula>
    </cfRule>
    <cfRule type="containsText" dxfId="114" priority="37" operator="containsText" text="ENTRADA">
      <formula>NOT(ISERROR(SEARCH("ENTRADA",U16)))</formula>
    </cfRule>
    <cfRule type="containsText" dxfId="113" priority="38" operator="containsText" text="REQUISICION">
      <formula>NOT(ISERROR(SEARCH("REQUISICION",U16)))</formula>
    </cfRule>
  </conditionalFormatting>
  <conditionalFormatting sqref="U17">
    <cfRule type="containsText" dxfId="112" priority="33" operator="containsText" text="SALIDA">
      <formula>NOT(ISERROR(SEARCH("SALIDA",U17)))</formula>
    </cfRule>
    <cfRule type="containsText" dxfId="111" priority="34" operator="containsText" text="ENTRADA">
      <formula>NOT(ISERROR(SEARCH("ENTRADA",U17)))</formula>
    </cfRule>
    <cfRule type="containsText" dxfId="110" priority="35" operator="containsText" text="REQUISICION">
      <formula>NOT(ISERROR(SEARCH("REQUISICION",U17)))</formula>
    </cfRule>
  </conditionalFormatting>
  <conditionalFormatting sqref="U18:U19">
    <cfRule type="containsText" dxfId="109" priority="30" operator="containsText" text="SALIDA">
      <formula>NOT(ISERROR(SEARCH("SALIDA",U18)))</formula>
    </cfRule>
    <cfRule type="containsText" dxfId="108" priority="31" operator="containsText" text="ENTRADA">
      <formula>NOT(ISERROR(SEARCH("ENTRADA",U18)))</formula>
    </cfRule>
    <cfRule type="containsText" dxfId="107" priority="32" operator="containsText" text="REQUISICION">
      <formula>NOT(ISERROR(SEARCH("REQUISICION",U18)))</formula>
    </cfRule>
  </conditionalFormatting>
  <conditionalFormatting sqref="U20">
    <cfRule type="containsText" dxfId="106" priority="27" operator="containsText" text="SALIDA">
      <formula>NOT(ISERROR(SEARCH("SALIDA",U20)))</formula>
    </cfRule>
    <cfRule type="containsText" dxfId="105" priority="28" operator="containsText" text="ENTRADA">
      <formula>NOT(ISERROR(SEARCH("ENTRADA",U20)))</formula>
    </cfRule>
    <cfRule type="containsText" dxfId="104" priority="29" operator="containsText" text="REQUISICION">
      <formula>NOT(ISERROR(SEARCH("REQUISICION",U20)))</formula>
    </cfRule>
  </conditionalFormatting>
  <conditionalFormatting sqref="U21:U22">
    <cfRule type="containsText" dxfId="103" priority="24" operator="containsText" text="SALIDA">
      <formula>NOT(ISERROR(SEARCH("SALIDA",U21)))</formula>
    </cfRule>
    <cfRule type="containsText" dxfId="102" priority="25" operator="containsText" text="ENTRADA">
      <formula>NOT(ISERROR(SEARCH("ENTRADA",U21)))</formula>
    </cfRule>
    <cfRule type="containsText" dxfId="101" priority="26" operator="containsText" text="REQUISICION">
      <formula>NOT(ISERROR(SEARCH("REQUISICION",U21)))</formula>
    </cfRule>
  </conditionalFormatting>
  <conditionalFormatting sqref="U12">
    <cfRule type="containsText" dxfId="100" priority="18" operator="containsText" text="SALIDA">
      <formula>NOT(ISERROR(SEARCH("SALIDA",U12)))</formula>
    </cfRule>
    <cfRule type="containsText" dxfId="99" priority="19" operator="containsText" text="ENTRADA">
      <formula>NOT(ISERROR(SEARCH("ENTRADA",U12)))</formula>
    </cfRule>
    <cfRule type="containsText" dxfId="98" priority="20" operator="containsText" text="REQUISICION">
      <formula>NOT(ISERROR(SEARCH("REQUISICION",U12)))</formula>
    </cfRule>
  </conditionalFormatting>
  <conditionalFormatting sqref="U13">
    <cfRule type="containsText" dxfId="97" priority="15" operator="containsText" text="SALIDA">
      <formula>NOT(ISERROR(SEARCH("SALIDA",U13)))</formula>
    </cfRule>
    <cfRule type="containsText" dxfId="96" priority="16" operator="containsText" text="ENTRADA">
      <formula>NOT(ISERROR(SEARCH("ENTRADA",U13)))</formula>
    </cfRule>
    <cfRule type="containsText" dxfId="95" priority="17" operator="containsText" text="REQUISICION">
      <formula>NOT(ISERROR(SEARCH("REQUISICION",U13)))</formula>
    </cfRule>
  </conditionalFormatting>
  <conditionalFormatting sqref="U14">
    <cfRule type="containsText" dxfId="94" priority="12" operator="containsText" text="SALIDA">
      <formula>NOT(ISERROR(SEARCH("SALIDA",U14)))</formula>
    </cfRule>
    <cfRule type="containsText" dxfId="93" priority="13" operator="containsText" text="ENTRADA">
      <formula>NOT(ISERROR(SEARCH("ENTRADA",U14)))</formula>
    </cfRule>
    <cfRule type="containsText" dxfId="92" priority="14" operator="containsText" text="REQUISICION">
      <formula>NOT(ISERROR(SEARCH("REQUISICION",U14)))</formula>
    </cfRule>
  </conditionalFormatting>
  <conditionalFormatting sqref="R6">
    <cfRule type="containsText" dxfId="91" priority="1" operator="containsText" text="SOLICITADO">
      <formula>NOT(ISERROR(SEARCH("SOLICITADO",R6)))</formula>
    </cfRule>
    <cfRule type="containsText" dxfId="90" priority="4" operator="containsText" text="SOLICITAR">
      <formula>NOT(ISERROR(SEARCH("SOLICITAR",R6)))</formula>
    </cfRule>
  </conditionalFormatting>
  <conditionalFormatting sqref="S6">
    <cfRule type="cellIs" dxfId="89" priority="2" operator="lessThan">
      <formula>1</formula>
    </cfRule>
    <cfRule type="cellIs" dxfId="88" priority="3" operator="greaterThan">
      <formula>1</formula>
    </cfRule>
  </conditionalFormatting>
  <pageMargins left="0.70866141732283472" right="0.70866141732283472" top="0.74803149606299213" bottom="0.74803149606299213" header="0.31496062992125984" footer="0.31496062992125984"/>
  <pageSetup scale="22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Stb!M17:M18</xm:f>
              <xm:sqref>C13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sqref>Q6</xm:sqref>
            </x14:sparkline>
          </x14:sparklines>
        </x14:sparklineGroup>
      </x14:sparklineGroup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AD126"/>
  <sheetViews>
    <sheetView view="pageBreakPreview" topLeftCell="R1" zoomScale="70" zoomScaleNormal="70" zoomScaleSheetLayoutView="70" workbookViewId="0">
      <selection activeCell="AA16" sqref="AA16"/>
    </sheetView>
  </sheetViews>
  <sheetFormatPr baseColWidth="10" defaultColWidth="11.42578125" defaultRowHeight="28.5"/>
  <cols>
    <col min="1" max="1" width="11.42578125" style="165"/>
    <col min="2" max="2" width="15.28515625" customWidth="1"/>
    <col min="3" max="3" width="16" customWidth="1"/>
    <col min="4" max="4" width="48" style="17" customWidth="1"/>
    <col min="5" max="5" width="12.28515625" customWidth="1"/>
    <col min="6" max="6" width="16.28515625" customWidth="1"/>
    <col min="7" max="7" width="18.140625" customWidth="1"/>
    <col min="8" max="8" width="14.85546875" customWidth="1"/>
    <col min="9" max="9" width="16.42578125" customWidth="1"/>
    <col min="10" max="10" width="20.28515625" customWidth="1"/>
    <col min="11" max="11" width="12.140625" style="158" customWidth="1"/>
    <col min="12" max="12" width="16.7109375" style="158" customWidth="1"/>
    <col min="13" max="15" width="6.5703125" style="158" customWidth="1"/>
    <col min="16" max="16" width="7.42578125" style="158" customWidth="1"/>
    <col min="17" max="17" width="5.7109375" style="242" customWidth="1"/>
    <col min="18" max="18" width="15.42578125" style="1070" customWidth="1"/>
    <col min="19" max="19" width="18.42578125" style="1070" customWidth="1"/>
    <col min="20" max="21" width="5.28515625" customWidth="1"/>
    <col min="22" max="22" width="25.7109375" style="165" customWidth="1"/>
    <col min="23" max="23" width="26.85546875" style="165" customWidth="1"/>
    <col min="24" max="24" width="63.85546875" style="165" customWidth="1"/>
    <col min="25" max="25" width="13" style="177" customWidth="1"/>
    <col min="26" max="26" width="29.7109375" style="177" customWidth="1"/>
    <col min="27" max="27" width="23.42578125" style="165" customWidth="1"/>
    <col min="28" max="28" width="19.140625" style="165" bestFit="1" customWidth="1"/>
    <col min="29" max="29" width="20.85546875" style="165" bestFit="1" customWidth="1"/>
    <col min="30" max="30" width="24.28515625" style="165" customWidth="1"/>
  </cols>
  <sheetData>
    <row r="1" spans="1:30" ht="37.5" customHeight="1" thickBot="1">
      <c r="B1" s="151"/>
      <c r="C1" s="151"/>
      <c r="E1" s="151"/>
      <c r="F1" s="151"/>
      <c r="G1" s="151"/>
      <c r="H1" s="151"/>
      <c r="I1" s="151"/>
      <c r="J1" s="51" t="s">
        <v>0</v>
      </c>
      <c r="K1" s="645">
        <f>K2/M1</f>
        <v>6814.8148148148148</v>
      </c>
      <c r="L1" s="1398" t="s">
        <v>1</v>
      </c>
      <c r="M1" s="1824">
        <v>27</v>
      </c>
      <c r="N1" s="56"/>
      <c r="O1" s="1278"/>
      <c r="P1" s="1278"/>
      <c r="Q1" s="1278"/>
      <c r="R1" s="1278"/>
      <c r="S1" s="1278"/>
      <c r="T1" s="1278"/>
      <c r="U1" s="1278"/>
      <c r="V1" s="1278"/>
      <c r="AC1" s="365"/>
    </row>
    <row r="2" spans="1:30" ht="37.5" customHeight="1" thickBot="1">
      <c r="B2" s="59"/>
      <c r="C2" s="59"/>
      <c r="D2" s="59" t="s">
        <v>162</v>
      </c>
      <c r="E2" s="59"/>
      <c r="F2" s="59"/>
      <c r="G2" s="59"/>
      <c r="H2" s="59"/>
      <c r="I2" s="59"/>
      <c r="J2" s="51" t="s">
        <v>2</v>
      </c>
      <c r="K2" s="101">
        <v>184000</v>
      </c>
      <c r="L2" s="1400"/>
      <c r="M2" s="1825"/>
      <c r="N2" s="56"/>
      <c r="O2" s="1278"/>
      <c r="P2" s="1278"/>
      <c r="Q2" s="1278"/>
      <c r="R2" s="1278"/>
      <c r="S2" s="1278"/>
      <c r="T2" s="1278"/>
      <c r="U2" s="1278"/>
      <c r="V2" s="1278"/>
      <c r="AC2" s="365"/>
    </row>
    <row r="3" spans="1:30" ht="15.75" customHeight="1" thickBot="1">
      <c r="B3" s="59"/>
      <c r="C3" s="59"/>
      <c r="D3" s="59"/>
      <c r="E3" s="59"/>
      <c r="F3" s="59"/>
      <c r="G3" s="59"/>
      <c r="H3" s="59"/>
      <c r="I3" s="59"/>
      <c r="J3" s="59"/>
      <c r="K3" s="59"/>
      <c r="L3" s="56"/>
      <c r="M3" s="56"/>
      <c r="N3" s="56"/>
      <c r="O3" s="1278"/>
      <c r="P3" s="1278"/>
      <c r="Q3" s="1278"/>
      <c r="R3" s="1278"/>
      <c r="S3" s="1278"/>
      <c r="T3" s="1278"/>
      <c r="U3" s="1278"/>
      <c r="V3" s="1278"/>
      <c r="AC3" s="365"/>
    </row>
    <row r="4" spans="1:30" ht="75" customHeight="1" thickBot="1">
      <c r="B4" s="59"/>
      <c r="C4" s="59"/>
      <c r="D4" s="59"/>
      <c r="E4" s="59"/>
      <c r="F4" s="59"/>
      <c r="G4" s="59"/>
      <c r="H4" s="59"/>
      <c r="I4" s="59"/>
      <c r="J4" s="1040" t="s">
        <v>579</v>
      </c>
      <c r="K4" s="1041">
        <v>37632</v>
      </c>
      <c r="L4" s="1042" t="s">
        <v>580</v>
      </c>
      <c r="M4" s="1830">
        <v>146368</v>
      </c>
      <c r="N4" s="1831"/>
      <c r="O4" s="1278"/>
      <c r="P4" s="1278"/>
      <c r="Q4" s="1278"/>
      <c r="R4" s="1278"/>
      <c r="S4" s="1278"/>
      <c r="T4" s="1278"/>
      <c r="U4" s="1278"/>
      <c r="V4" s="1278"/>
      <c r="AC4" s="365"/>
    </row>
    <row r="5" spans="1:30" ht="16.5" customHeight="1">
      <c r="B5" s="1814" t="s">
        <v>4</v>
      </c>
      <c r="C5" s="1816" t="s">
        <v>5</v>
      </c>
      <c r="D5" s="1822" t="s">
        <v>6</v>
      </c>
      <c r="E5" s="1820" t="s">
        <v>175</v>
      </c>
      <c r="F5" s="1818" t="s">
        <v>8</v>
      </c>
      <c r="G5" s="1816" t="s">
        <v>44</v>
      </c>
      <c r="H5" s="1816" t="s">
        <v>10</v>
      </c>
      <c r="I5" s="1838" t="s">
        <v>11</v>
      </c>
      <c r="J5" s="1826" t="s">
        <v>2</v>
      </c>
      <c r="K5" s="1826" t="s">
        <v>12</v>
      </c>
      <c r="L5" s="1826" t="s">
        <v>13</v>
      </c>
      <c r="M5" s="1244" t="s">
        <v>46</v>
      </c>
      <c r="N5" s="1244"/>
      <c r="O5" s="1244"/>
      <c r="P5" s="1246" t="s">
        <v>14</v>
      </c>
      <c r="Q5" s="1828"/>
      <c r="R5" s="1832" t="s">
        <v>589</v>
      </c>
      <c r="S5" s="1834" t="s">
        <v>590</v>
      </c>
      <c r="T5" s="50"/>
      <c r="U5" s="50"/>
      <c r="V5" s="26" t="s">
        <v>36</v>
      </c>
      <c r="W5" s="26" t="s">
        <v>37</v>
      </c>
      <c r="X5" s="26" t="s">
        <v>38</v>
      </c>
      <c r="Y5" s="442" t="s">
        <v>39</v>
      </c>
      <c r="Z5" s="442" t="s">
        <v>40</v>
      </c>
      <c r="AA5" s="26" t="s">
        <v>41</v>
      </c>
      <c r="AB5" s="26" t="s">
        <v>42</v>
      </c>
      <c r="AC5" s="26" t="s">
        <v>43</v>
      </c>
      <c r="AD5" s="26" t="s">
        <v>352</v>
      </c>
    </row>
    <row r="6" spans="1:30" ht="36.75" customHeight="1" thickBot="1">
      <c r="B6" s="1815"/>
      <c r="C6" s="1817"/>
      <c r="D6" s="1823"/>
      <c r="E6" s="1821"/>
      <c r="F6" s="1819"/>
      <c r="G6" s="1817"/>
      <c r="H6" s="1817"/>
      <c r="I6" s="1839"/>
      <c r="J6" s="1827"/>
      <c r="K6" s="1827"/>
      <c r="L6" s="1827"/>
      <c r="M6" s="1245"/>
      <c r="N6" s="1245"/>
      <c r="O6" s="1245"/>
      <c r="P6" s="1248"/>
      <c r="Q6" s="1829"/>
      <c r="R6" s="1833"/>
      <c r="S6" s="1835"/>
      <c r="T6" s="50"/>
      <c r="U6" s="50"/>
      <c r="V6" s="294" t="s">
        <v>615</v>
      </c>
      <c r="W6" s="1016" t="s">
        <v>364</v>
      </c>
      <c r="X6" s="288" t="str">
        <f t="shared" ref="X6:X48" si="0">IFERROR((VLOOKUP(W6,$C$7:$G$20,2,FALSE)),"")</f>
        <v>PUNTA DE CONTACTO 0.9 M8</v>
      </c>
      <c r="Y6" s="294">
        <v>10</v>
      </c>
      <c r="Z6" s="555" t="s">
        <v>668</v>
      </c>
      <c r="AA6" s="555">
        <v>45574</v>
      </c>
      <c r="AB6" s="292">
        <f t="shared" ref="AB6:AB41" si="1">IFERROR((VLOOKUP(W6,$C$6:$I$23,5,FALSE)),"")</f>
        <v>55.065096000000004</v>
      </c>
      <c r="AC6" s="292">
        <f t="shared" ref="AC6:AC41" si="2">IF(AB6&gt;0,(Y6*AB6),"")</f>
        <v>550.65096000000005</v>
      </c>
      <c r="AD6" s="443"/>
    </row>
    <row r="7" spans="1:30" ht="24.75" customHeight="1">
      <c r="A7" s="165" t="s">
        <v>353</v>
      </c>
      <c r="B7" s="444" t="s">
        <v>169</v>
      </c>
      <c r="C7" s="27" t="s">
        <v>222</v>
      </c>
      <c r="D7" s="55" t="s">
        <v>161</v>
      </c>
      <c r="E7" s="61">
        <v>8000</v>
      </c>
      <c r="F7" s="9">
        <v>94</v>
      </c>
      <c r="G7" s="28">
        <f t="shared" ref="G7:G20" si="3">$C$21*F7</f>
        <v>1597.5676000000001</v>
      </c>
      <c r="H7" s="68">
        <v>5</v>
      </c>
      <c r="I7" s="11">
        <f t="shared" ref="I7:I20" si="4">+SUMIFS($Y$6:$Y$241,$V$6:$V$241,"Entrada",$W$6:$W$241,C7)</f>
        <v>0</v>
      </c>
      <c r="J7" s="1836">
        <f>ROUNDUP(($M$4/E7),0)</f>
        <v>19</v>
      </c>
      <c r="K7" s="99">
        <f t="shared" ref="K7:K20" si="5">SUMIFS($Y$6:$Y$241,$V$6:$V$241,"Salida",$W$6:$W$241,C7)</f>
        <v>2</v>
      </c>
      <c r="L7" s="128">
        <f t="shared" ref="L7:L18" si="6">G7*K7</f>
        <v>3195.1352000000002</v>
      </c>
      <c r="M7" s="40">
        <f t="shared" ref="M7:M20" si="7">ROUNDUP((N7*0.8),0)</f>
        <v>8</v>
      </c>
      <c r="N7" s="62">
        <f>ROUNDUP((($K$1/E7)*10),0)</f>
        <v>9</v>
      </c>
      <c r="O7" s="29">
        <f>+N7*2</f>
        <v>18</v>
      </c>
      <c r="P7" s="72">
        <f>+H7+I7-K7</f>
        <v>3</v>
      </c>
      <c r="Q7" s="1089">
        <f t="shared" ref="Q7:Q12" si="8">IF(P7&gt;N7,3,(IF(P7-M7&gt;0,2,1)))</f>
        <v>1</v>
      </c>
      <c r="R7" s="1071" t="str">
        <f t="shared" ref="R7:R11" si="9">IF(S7&gt;0,"SOLICITADO",(IF(Q7&lt;3,"SOLICITAR","")))</f>
        <v>SOLICITAR</v>
      </c>
      <c r="S7" s="1090">
        <f t="shared" ref="S7:S11" si="10">+SUMIFS($Y$9:$Y$80,$V$9:$V$80,"Requisicion",$W$9:$W$80,A7)</f>
        <v>0</v>
      </c>
      <c r="T7" s="1088"/>
      <c r="U7" s="50"/>
      <c r="V7" s="294" t="s">
        <v>615</v>
      </c>
      <c r="W7" s="1043" t="s">
        <v>201</v>
      </c>
      <c r="X7" s="661" t="str">
        <f t="shared" si="0"/>
        <v>REAFILADO CLAMP DENKIOKU  Ø 9.</v>
      </c>
      <c r="Y7" s="294">
        <v>4</v>
      </c>
      <c r="Z7" s="555" t="s">
        <v>669</v>
      </c>
      <c r="AA7" s="555">
        <v>45568</v>
      </c>
      <c r="AB7" s="292">
        <f t="shared" si="1"/>
        <v>169.95400000000001</v>
      </c>
      <c r="AC7" s="292">
        <f t="shared" si="2"/>
        <v>679.81600000000003</v>
      </c>
      <c r="AD7" s="443"/>
    </row>
    <row r="8" spans="1:30" ht="30" customHeight="1">
      <c r="B8" s="444" t="s">
        <v>169</v>
      </c>
      <c r="C8" s="27" t="s">
        <v>201</v>
      </c>
      <c r="D8" s="55" t="s">
        <v>178</v>
      </c>
      <c r="E8" s="61">
        <v>8000</v>
      </c>
      <c r="F8" s="9">
        <v>10</v>
      </c>
      <c r="G8" s="28">
        <f t="shared" si="3"/>
        <v>169.95400000000001</v>
      </c>
      <c r="H8" s="68">
        <v>4</v>
      </c>
      <c r="I8" s="11">
        <f t="shared" si="4"/>
        <v>0</v>
      </c>
      <c r="J8" s="1837"/>
      <c r="K8" s="99">
        <f t="shared" si="5"/>
        <v>4</v>
      </c>
      <c r="L8" s="128">
        <f t="shared" si="6"/>
        <v>679.81600000000003</v>
      </c>
      <c r="M8" s="40">
        <f t="shared" si="7"/>
        <v>8</v>
      </c>
      <c r="N8" s="62">
        <f t="shared" ref="N8:N18" si="11">ROUNDUP((($K$1/E8)*10),0)</f>
        <v>9</v>
      </c>
      <c r="O8" s="29">
        <f t="shared" ref="O8:O19" si="12">+N8*2</f>
        <v>18</v>
      </c>
      <c r="P8" s="72">
        <f>+H8+I8-K8</f>
        <v>0</v>
      </c>
      <c r="Q8" s="1089">
        <f t="shared" si="8"/>
        <v>1</v>
      </c>
      <c r="R8" s="1085" t="str">
        <f t="shared" si="9"/>
        <v>SOLICITAR</v>
      </c>
      <c r="S8" s="1074">
        <f t="shared" si="10"/>
        <v>0</v>
      </c>
      <c r="T8" s="1088"/>
      <c r="U8" s="50"/>
      <c r="V8" s="294" t="s">
        <v>615</v>
      </c>
      <c r="W8" s="290" t="s">
        <v>202</v>
      </c>
      <c r="X8" s="288" t="str">
        <f t="shared" si="0"/>
        <v>REAFILADO CLAMP DENKIOKU  Ø 10.</v>
      </c>
      <c r="Y8" s="294">
        <v>4</v>
      </c>
      <c r="Z8" s="555" t="s">
        <v>669</v>
      </c>
      <c r="AA8" s="555">
        <v>45568</v>
      </c>
      <c r="AB8" s="292">
        <f t="shared" si="1"/>
        <v>169.95400000000001</v>
      </c>
      <c r="AC8" s="292">
        <f t="shared" si="2"/>
        <v>679.81600000000003</v>
      </c>
      <c r="AD8" s="443"/>
    </row>
    <row r="9" spans="1:30" ht="30" customHeight="1">
      <c r="A9" s="165" t="s">
        <v>353</v>
      </c>
      <c r="B9" s="444" t="s">
        <v>169</v>
      </c>
      <c r="C9" s="27" t="s">
        <v>221</v>
      </c>
      <c r="D9" s="55" t="s">
        <v>163</v>
      </c>
      <c r="E9" s="61">
        <v>8000</v>
      </c>
      <c r="F9" s="9">
        <v>47</v>
      </c>
      <c r="G9" s="28">
        <f t="shared" si="3"/>
        <v>798.78380000000004</v>
      </c>
      <c r="H9" s="68">
        <v>3</v>
      </c>
      <c r="I9" s="11">
        <f t="shared" si="4"/>
        <v>0</v>
      </c>
      <c r="J9" s="1836">
        <f>ROUNDUP(($K$4/E9),0)</f>
        <v>5</v>
      </c>
      <c r="K9" s="99">
        <f t="shared" si="5"/>
        <v>0</v>
      </c>
      <c r="L9" s="128">
        <f t="shared" si="6"/>
        <v>0</v>
      </c>
      <c r="M9" s="40">
        <f t="shared" si="7"/>
        <v>8</v>
      </c>
      <c r="N9" s="62">
        <f t="shared" si="11"/>
        <v>9</v>
      </c>
      <c r="O9" s="29">
        <f t="shared" si="12"/>
        <v>18</v>
      </c>
      <c r="P9" s="72">
        <f>+H9+I9-K9</f>
        <v>3</v>
      </c>
      <c r="Q9" s="1089">
        <f t="shared" si="8"/>
        <v>1</v>
      </c>
      <c r="R9" s="1085" t="str">
        <f t="shared" si="9"/>
        <v>SOLICITAR</v>
      </c>
      <c r="S9" s="1074">
        <f t="shared" si="10"/>
        <v>0</v>
      </c>
      <c r="T9" s="1088"/>
      <c r="U9" s="50"/>
      <c r="V9" s="294" t="s">
        <v>615</v>
      </c>
      <c r="W9" s="290" t="s">
        <v>364</v>
      </c>
      <c r="X9" s="288" t="str">
        <f t="shared" si="0"/>
        <v>PUNTA DE CONTACTO 0.9 M8</v>
      </c>
      <c r="Y9" s="294">
        <v>50</v>
      </c>
      <c r="Z9" s="555" t="s">
        <v>669</v>
      </c>
      <c r="AA9" s="555">
        <v>45568</v>
      </c>
      <c r="AB9" s="292">
        <f t="shared" si="1"/>
        <v>55.065096000000004</v>
      </c>
      <c r="AC9" s="292">
        <f t="shared" si="2"/>
        <v>2753.2548000000002</v>
      </c>
      <c r="AD9" s="443"/>
    </row>
    <row r="10" spans="1:30" ht="30" customHeight="1">
      <c r="B10" s="444" t="s">
        <v>169</v>
      </c>
      <c r="C10" s="27" t="s">
        <v>202</v>
      </c>
      <c r="D10" s="55" t="s">
        <v>179</v>
      </c>
      <c r="E10" s="61">
        <v>8000</v>
      </c>
      <c r="F10" s="9">
        <v>10</v>
      </c>
      <c r="G10" s="28">
        <f t="shared" si="3"/>
        <v>169.95400000000001</v>
      </c>
      <c r="H10" s="68">
        <v>4</v>
      </c>
      <c r="I10" s="11">
        <f t="shared" si="4"/>
        <v>0</v>
      </c>
      <c r="J10" s="1837"/>
      <c r="K10" s="99">
        <f t="shared" si="5"/>
        <v>4</v>
      </c>
      <c r="L10" s="128">
        <f t="shared" si="6"/>
        <v>679.81600000000003</v>
      </c>
      <c r="M10" s="40">
        <f t="shared" si="7"/>
        <v>8</v>
      </c>
      <c r="N10" s="62">
        <f t="shared" si="11"/>
        <v>9</v>
      </c>
      <c r="O10" s="29">
        <f t="shared" si="12"/>
        <v>18</v>
      </c>
      <c r="P10" s="72">
        <f t="shared" ref="P10:P17" si="13">+H10+I10-K10</f>
        <v>0</v>
      </c>
      <c r="Q10" s="1089">
        <f t="shared" si="8"/>
        <v>1</v>
      </c>
      <c r="R10" s="1085" t="str">
        <f t="shared" si="9"/>
        <v>SOLICITAR</v>
      </c>
      <c r="S10" s="1074">
        <f t="shared" si="10"/>
        <v>0</v>
      </c>
      <c r="T10" s="1088"/>
      <c r="U10" s="50"/>
      <c r="V10" s="294" t="s">
        <v>615</v>
      </c>
      <c r="W10" s="1124" t="s">
        <v>547</v>
      </c>
      <c r="X10" s="288" t="str">
        <f t="shared" si="0"/>
        <v xml:space="preserve">TOBERA </v>
      </c>
      <c r="Y10" s="294">
        <v>4</v>
      </c>
      <c r="Z10" s="555" t="s">
        <v>669</v>
      </c>
      <c r="AA10" s="555">
        <v>45568</v>
      </c>
      <c r="AB10" s="292">
        <f t="shared" si="1"/>
        <v>202.41521399999999</v>
      </c>
      <c r="AC10" s="292">
        <f t="shared" si="2"/>
        <v>809.66085599999997</v>
      </c>
      <c r="AD10" s="1062"/>
    </row>
    <row r="11" spans="1:30" ht="27" customHeight="1">
      <c r="A11" s="165" t="s">
        <v>353</v>
      </c>
      <c r="B11" s="444" t="s">
        <v>169</v>
      </c>
      <c r="C11" s="27" t="s">
        <v>224</v>
      </c>
      <c r="D11" s="55" t="s">
        <v>164</v>
      </c>
      <c r="E11" s="61">
        <v>80000</v>
      </c>
      <c r="F11" s="9">
        <v>100</v>
      </c>
      <c r="G11" s="28">
        <f t="shared" si="3"/>
        <v>1699.54</v>
      </c>
      <c r="H11" s="68">
        <v>9</v>
      </c>
      <c r="I11" s="11">
        <f t="shared" si="4"/>
        <v>0</v>
      </c>
      <c r="J11" s="1836">
        <f t="shared" ref="J11" si="14">ROUNDUP(($K$2/E11),0)</f>
        <v>3</v>
      </c>
      <c r="K11" s="99">
        <f t="shared" si="5"/>
        <v>0</v>
      </c>
      <c r="L11" s="128">
        <f t="shared" si="6"/>
        <v>0</v>
      </c>
      <c r="M11" s="40">
        <f t="shared" si="7"/>
        <v>1</v>
      </c>
      <c r="N11" s="62">
        <f t="shared" si="11"/>
        <v>1</v>
      </c>
      <c r="O11" s="29">
        <f t="shared" si="12"/>
        <v>2</v>
      </c>
      <c r="P11" s="72">
        <f t="shared" si="13"/>
        <v>9</v>
      </c>
      <c r="Q11" s="1089">
        <f t="shared" si="8"/>
        <v>3</v>
      </c>
      <c r="R11" s="1085" t="str">
        <f t="shared" si="9"/>
        <v/>
      </c>
      <c r="S11" s="1074">
        <f t="shared" si="10"/>
        <v>0</v>
      </c>
      <c r="T11" s="1088"/>
      <c r="U11" s="50"/>
      <c r="V11" s="294" t="s">
        <v>615</v>
      </c>
      <c r="W11" s="1003" t="s">
        <v>222</v>
      </c>
      <c r="X11" s="288" t="str">
        <f t="shared" si="0"/>
        <v>CLAMP DENKIOKU  Ø 9.</v>
      </c>
      <c r="Y11" s="294">
        <v>2</v>
      </c>
      <c r="Z11" s="555" t="s">
        <v>669</v>
      </c>
      <c r="AA11" s="555">
        <v>45568</v>
      </c>
      <c r="AB11" s="292">
        <f t="shared" si="1"/>
        <v>1597.5676000000001</v>
      </c>
      <c r="AC11" s="292">
        <f t="shared" si="2"/>
        <v>3195.1352000000002</v>
      </c>
      <c r="AD11" s="1062"/>
    </row>
    <row r="12" spans="1:30" ht="40.5" customHeight="1">
      <c r="B12" s="444"/>
      <c r="C12" s="27" t="s">
        <v>203</v>
      </c>
      <c r="D12" s="55" t="s">
        <v>180</v>
      </c>
      <c r="E12" s="61">
        <v>80000</v>
      </c>
      <c r="F12" s="9">
        <v>13.31</v>
      </c>
      <c r="G12" s="28">
        <f t="shared" si="3"/>
        <v>226.20877400000001</v>
      </c>
      <c r="H12" s="68">
        <v>1</v>
      </c>
      <c r="I12" s="11">
        <f t="shared" si="4"/>
        <v>0</v>
      </c>
      <c r="J12" s="1837"/>
      <c r="K12" s="99">
        <f t="shared" si="5"/>
        <v>0</v>
      </c>
      <c r="L12" s="128">
        <f t="shared" si="6"/>
        <v>0</v>
      </c>
      <c r="M12" s="40">
        <f t="shared" si="7"/>
        <v>1</v>
      </c>
      <c r="N12" s="62">
        <f t="shared" si="11"/>
        <v>1</v>
      </c>
      <c r="O12" s="29">
        <f t="shared" si="12"/>
        <v>2</v>
      </c>
      <c r="P12" s="72">
        <f>+H12+I12-K12</f>
        <v>1</v>
      </c>
      <c r="Q12" s="1089">
        <f t="shared" si="8"/>
        <v>1</v>
      </c>
      <c r="R12" s="1085" t="str">
        <f t="shared" ref="R12:R20" si="15">IF(S12&gt;0,"SOLICITADO",(IF(Q12&lt;3,"SOLICITAR","")))</f>
        <v>SOLICITAR</v>
      </c>
      <c r="S12" s="1074">
        <f t="shared" ref="S12:S20" si="16">+SUMIFS($Y$9:$Y$80,$V$9:$V$80,"Requisicion",$W$9:$W$80,A12)</f>
        <v>0</v>
      </c>
      <c r="T12" s="157"/>
      <c r="U12" s="50"/>
      <c r="V12" s="294" t="s">
        <v>615</v>
      </c>
      <c r="W12" s="290" t="s">
        <v>438</v>
      </c>
      <c r="X12" s="288" t="str">
        <f t="shared" si="0"/>
        <v>MEDIA FOR WET BLAST  WA#80</v>
      </c>
      <c r="Y12" s="294">
        <v>1</v>
      </c>
      <c r="Z12" s="555" t="s">
        <v>669</v>
      </c>
      <c r="AA12" s="555">
        <v>45573</v>
      </c>
      <c r="AB12" s="292">
        <f t="shared" si="1"/>
        <v>2753.2548000000002</v>
      </c>
      <c r="AC12" s="292">
        <f t="shared" si="2"/>
        <v>2753.2548000000002</v>
      </c>
      <c r="AD12" s="443"/>
    </row>
    <row r="13" spans="1:30" ht="30" customHeight="1">
      <c r="A13" s="165" t="s">
        <v>353</v>
      </c>
      <c r="B13" s="444" t="s">
        <v>169</v>
      </c>
      <c r="C13" s="27" t="s">
        <v>223</v>
      </c>
      <c r="D13" s="55" t="s">
        <v>165</v>
      </c>
      <c r="E13" s="61">
        <v>80000</v>
      </c>
      <c r="F13" s="9">
        <v>100</v>
      </c>
      <c r="G13" s="28">
        <f t="shared" si="3"/>
        <v>1699.54</v>
      </c>
      <c r="H13" s="68">
        <v>8</v>
      </c>
      <c r="I13" s="11">
        <f t="shared" si="4"/>
        <v>0</v>
      </c>
      <c r="J13" s="1836">
        <f t="shared" ref="J13" si="17">ROUNDUP(($K$2/E13),0)</f>
        <v>3</v>
      </c>
      <c r="K13" s="99">
        <f t="shared" si="5"/>
        <v>0</v>
      </c>
      <c r="L13" s="128">
        <f t="shared" si="6"/>
        <v>0</v>
      </c>
      <c r="M13" s="40">
        <f t="shared" si="7"/>
        <v>1</v>
      </c>
      <c r="N13" s="62">
        <f t="shared" si="11"/>
        <v>1</v>
      </c>
      <c r="O13" s="29">
        <f t="shared" si="12"/>
        <v>2</v>
      </c>
      <c r="P13" s="72">
        <f t="shared" si="13"/>
        <v>8</v>
      </c>
      <c r="Q13" s="1089">
        <f t="shared" ref="Q13:Q20" si="18">IF(P13&gt;N13,3,(IF(P13-M13&gt;0,2,1)))</f>
        <v>3</v>
      </c>
      <c r="R13" s="1085" t="str">
        <f t="shared" si="15"/>
        <v/>
      </c>
      <c r="S13" s="1074">
        <f t="shared" si="16"/>
        <v>0</v>
      </c>
      <c r="T13" s="157"/>
      <c r="U13" s="50"/>
      <c r="V13" s="294" t="s">
        <v>615</v>
      </c>
      <c r="W13" s="1043" t="s">
        <v>364</v>
      </c>
      <c r="X13" s="288" t="str">
        <f t="shared" si="0"/>
        <v>PUNTA DE CONTACTO 0.9 M8</v>
      </c>
      <c r="Y13" s="294">
        <v>10</v>
      </c>
      <c r="Z13" s="555" t="s">
        <v>668</v>
      </c>
      <c r="AA13" s="555">
        <v>45576</v>
      </c>
      <c r="AB13" s="292">
        <f t="shared" si="1"/>
        <v>55.065096000000004</v>
      </c>
      <c r="AC13" s="292">
        <f t="shared" si="2"/>
        <v>550.65096000000005</v>
      </c>
      <c r="AD13" s="443"/>
    </row>
    <row r="14" spans="1:30" ht="30" customHeight="1">
      <c r="B14" s="444"/>
      <c r="C14" s="27" t="s">
        <v>177</v>
      </c>
      <c r="D14" s="55" t="s">
        <v>181</v>
      </c>
      <c r="E14" s="61">
        <v>80000</v>
      </c>
      <c r="F14" s="9">
        <v>13.31</v>
      </c>
      <c r="G14" s="28">
        <f t="shared" si="3"/>
        <v>226.20877400000001</v>
      </c>
      <c r="H14" s="68">
        <v>0</v>
      </c>
      <c r="I14" s="11">
        <f t="shared" si="4"/>
        <v>0</v>
      </c>
      <c r="J14" s="1837"/>
      <c r="K14" s="99">
        <f t="shared" si="5"/>
        <v>0</v>
      </c>
      <c r="L14" s="128">
        <f t="shared" si="6"/>
        <v>0</v>
      </c>
      <c r="M14" s="40">
        <f t="shared" si="7"/>
        <v>1</v>
      </c>
      <c r="N14" s="62">
        <f t="shared" si="11"/>
        <v>1</v>
      </c>
      <c r="O14" s="29">
        <f t="shared" si="12"/>
        <v>2</v>
      </c>
      <c r="P14" s="72">
        <f t="shared" si="13"/>
        <v>0</v>
      </c>
      <c r="Q14" s="1089">
        <f t="shared" si="18"/>
        <v>1</v>
      </c>
      <c r="R14" s="1290" t="str">
        <f>IF(S14&gt;0,"SOLICITADO",(IF(Q14&lt;3,"SOLICITAR","")))</f>
        <v>SOLICITAR</v>
      </c>
      <c r="S14" s="1579">
        <f t="shared" si="16"/>
        <v>0</v>
      </c>
      <c r="T14" s="157"/>
      <c r="U14" s="50"/>
      <c r="V14" s="294" t="s">
        <v>352</v>
      </c>
      <c r="W14" s="1159" t="s">
        <v>364</v>
      </c>
      <c r="X14" s="288" t="str">
        <f t="shared" si="0"/>
        <v>PUNTA DE CONTACTO 0.9 M8</v>
      </c>
      <c r="Y14" s="294">
        <v>150</v>
      </c>
      <c r="Z14" s="294" t="s">
        <v>682</v>
      </c>
      <c r="AA14" s="555">
        <v>45581</v>
      </c>
      <c r="AB14" s="292">
        <f t="shared" si="1"/>
        <v>55.065096000000004</v>
      </c>
      <c r="AC14" s="292">
        <f t="shared" si="2"/>
        <v>8259.7644</v>
      </c>
      <c r="AD14" s="443" t="s">
        <v>683</v>
      </c>
    </row>
    <row r="15" spans="1:30" ht="30" customHeight="1">
      <c r="B15" s="444" t="s">
        <v>169</v>
      </c>
      <c r="C15" s="27" t="s">
        <v>440</v>
      </c>
      <c r="D15" s="55" t="s">
        <v>166</v>
      </c>
      <c r="E15" s="61">
        <v>80000</v>
      </c>
      <c r="F15" s="9">
        <v>96</v>
      </c>
      <c r="G15" s="28">
        <f t="shared" si="3"/>
        <v>1631.5583999999999</v>
      </c>
      <c r="H15" s="913">
        <v>2</v>
      </c>
      <c r="I15" s="11">
        <f t="shared" si="4"/>
        <v>0</v>
      </c>
      <c r="J15" s="99">
        <f t="shared" ref="J15:J16" si="19">ROUNDUP(($K$2/E15),0)</f>
        <v>3</v>
      </c>
      <c r="K15" s="99">
        <f t="shared" si="5"/>
        <v>0</v>
      </c>
      <c r="L15" s="128">
        <f t="shared" si="6"/>
        <v>0</v>
      </c>
      <c r="M15" s="40">
        <f t="shared" si="7"/>
        <v>1</v>
      </c>
      <c r="N15" s="62">
        <f t="shared" si="11"/>
        <v>1</v>
      </c>
      <c r="O15" s="29">
        <f t="shared" si="12"/>
        <v>2</v>
      </c>
      <c r="P15" s="72">
        <f>+H15+I15-K15</f>
        <v>2</v>
      </c>
      <c r="Q15" s="1089">
        <f t="shared" si="18"/>
        <v>3</v>
      </c>
      <c r="R15" s="1290"/>
      <c r="S15" s="1579"/>
      <c r="T15" s="157"/>
      <c r="U15" s="50"/>
      <c r="V15" s="294" t="s">
        <v>568</v>
      </c>
      <c r="W15" s="290" t="s">
        <v>438</v>
      </c>
      <c r="X15" s="288" t="str">
        <f t="shared" si="0"/>
        <v>MEDIA FOR WET BLAST  WA#80</v>
      </c>
      <c r="Y15" s="294">
        <v>5</v>
      </c>
      <c r="Z15" s="555" t="s">
        <v>586</v>
      </c>
      <c r="AA15" s="555">
        <v>45583</v>
      </c>
      <c r="AB15" s="292">
        <f t="shared" si="1"/>
        <v>2753.2548000000002</v>
      </c>
      <c r="AC15" s="292">
        <f t="shared" si="2"/>
        <v>13766.274000000001</v>
      </c>
      <c r="AD15" s="443"/>
    </row>
    <row r="16" spans="1:30" ht="39" customHeight="1">
      <c r="B16" s="444" t="s">
        <v>169</v>
      </c>
      <c r="C16" s="27" t="s">
        <v>441</v>
      </c>
      <c r="D16" s="55" t="s">
        <v>167</v>
      </c>
      <c r="E16" s="61">
        <v>80000</v>
      </c>
      <c r="F16" s="9">
        <v>98</v>
      </c>
      <c r="G16" s="28">
        <f t="shared" si="3"/>
        <v>1665.5491999999999</v>
      </c>
      <c r="H16" s="68">
        <v>3</v>
      </c>
      <c r="I16" s="11">
        <f t="shared" si="4"/>
        <v>0</v>
      </c>
      <c r="J16" s="99">
        <f t="shared" si="19"/>
        <v>3</v>
      </c>
      <c r="K16" s="99">
        <f t="shared" si="5"/>
        <v>0</v>
      </c>
      <c r="L16" s="128">
        <f t="shared" si="6"/>
        <v>0</v>
      </c>
      <c r="M16" s="40">
        <f t="shared" si="7"/>
        <v>1</v>
      </c>
      <c r="N16" s="62">
        <f t="shared" si="11"/>
        <v>1</v>
      </c>
      <c r="O16" s="29">
        <f t="shared" si="12"/>
        <v>2</v>
      </c>
      <c r="P16" s="72">
        <f t="shared" si="13"/>
        <v>3</v>
      </c>
      <c r="Q16" s="1089">
        <f t="shared" si="18"/>
        <v>3</v>
      </c>
      <c r="R16" s="1085" t="str">
        <f t="shared" si="15"/>
        <v/>
      </c>
      <c r="S16" s="1074">
        <f t="shared" si="16"/>
        <v>0</v>
      </c>
      <c r="T16" s="157"/>
      <c r="U16" s="50"/>
      <c r="V16" s="294"/>
      <c r="W16" s="1033"/>
      <c r="X16" s="288" t="str">
        <f t="shared" si="0"/>
        <v/>
      </c>
      <c r="Y16" s="294"/>
      <c r="Z16" s="555"/>
      <c r="AA16" s="555"/>
      <c r="AB16" s="292" t="str">
        <f t="shared" si="1"/>
        <v/>
      </c>
      <c r="AC16" s="292" t="e">
        <f t="shared" si="2"/>
        <v>#VALUE!</v>
      </c>
      <c r="AD16" s="443"/>
    </row>
    <row r="17" spans="1:30" ht="21.75" customHeight="1">
      <c r="A17" s="165" t="s">
        <v>354</v>
      </c>
      <c r="B17" s="503" t="s">
        <v>170</v>
      </c>
      <c r="C17" s="27" t="s">
        <v>364</v>
      </c>
      <c r="D17" s="55" t="s">
        <v>168</v>
      </c>
      <c r="E17" s="61">
        <v>1200</v>
      </c>
      <c r="F17" s="9">
        <v>3.24</v>
      </c>
      <c r="G17" s="28">
        <f t="shared" si="3"/>
        <v>55.065096000000004</v>
      </c>
      <c r="H17" s="68">
        <v>280</v>
      </c>
      <c r="I17" s="11">
        <f t="shared" si="4"/>
        <v>0</v>
      </c>
      <c r="J17" s="99">
        <f>ROUNDUP(($K$2/E17),0)</f>
        <v>154</v>
      </c>
      <c r="K17" s="99">
        <f t="shared" si="5"/>
        <v>70</v>
      </c>
      <c r="L17" s="128">
        <f>G17*K17</f>
        <v>3854.5567200000005</v>
      </c>
      <c r="M17" s="40">
        <f t="shared" si="7"/>
        <v>46</v>
      </c>
      <c r="N17" s="62">
        <f>ROUNDUP((($K$1/E17)*10),0)</f>
        <v>57</v>
      </c>
      <c r="O17" s="29">
        <f t="shared" si="12"/>
        <v>114</v>
      </c>
      <c r="P17" s="72">
        <f t="shared" si="13"/>
        <v>210</v>
      </c>
      <c r="Q17" s="1089">
        <f t="shared" si="18"/>
        <v>3</v>
      </c>
      <c r="R17" s="1085" t="str">
        <f t="shared" si="15"/>
        <v/>
      </c>
      <c r="S17" s="1074">
        <f t="shared" si="16"/>
        <v>0</v>
      </c>
      <c r="T17" s="157"/>
      <c r="U17" s="50"/>
      <c r="V17" s="294"/>
      <c r="W17" s="1033"/>
      <c r="X17" s="465" t="str">
        <f t="shared" si="0"/>
        <v/>
      </c>
      <c r="Y17" s="294"/>
      <c r="Z17" s="555"/>
      <c r="AA17" s="555"/>
      <c r="AB17" s="292" t="str">
        <f t="shared" si="1"/>
        <v/>
      </c>
      <c r="AC17" s="292" t="e">
        <f t="shared" si="2"/>
        <v>#VALUE!</v>
      </c>
      <c r="AD17" s="443"/>
    </row>
    <row r="18" spans="1:30" s="165" customFormat="1" ht="31.5" customHeight="1">
      <c r="B18" s="503"/>
      <c r="C18" s="27" t="s">
        <v>438</v>
      </c>
      <c r="D18" s="55" t="s">
        <v>529</v>
      </c>
      <c r="E18" s="61">
        <v>80000</v>
      </c>
      <c r="F18" s="9">
        <v>162</v>
      </c>
      <c r="G18" s="28">
        <f t="shared" si="3"/>
        <v>2753.2548000000002</v>
      </c>
      <c r="H18" s="68">
        <v>5</v>
      </c>
      <c r="I18" s="11">
        <f t="shared" si="4"/>
        <v>5</v>
      </c>
      <c r="J18" s="99">
        <f>ROUNDUP(($K$2/E18),0)</f>
        <v>3</v>
      </c>
      <c r="K18" s="99">
        <f t="shared" si="5"/>
        <v>1</v>
      </c>
      <c r="L18" s="128">
        <f t="shared" si="6"/>
        <v>2753.2548000000002</v>
      </c>
      <c r="M18" s="40">
        <f t="shared" si="7"/>
        <v>1</v>
      </c>
      <c r="N18" s="62">
        <f t="shared" si="11"/>
        <v>1</v>
      </c>
      <c r="O18" s="29">
        <f t="shared" si="12"/>
        <v>2</v>
      </c>
      <c r="P18" s="72">
        <f>+H18+I18-K18</f>
        <v>9</v>
      </c>
      <c r="Q18" s="1089">
        <f t="shared" si="18"/>
        <v>3</v>
      </c>
      <c r="R18" s="1085" t="str">
        <f t="shared" si="15"/>
        <v/>
      </c>
      <c r="S18" s="1074">
        <f t="shared" si="16"/>
        <v>0</v>
      </c>
      <c r="T18" s="255"/>
      <c r="U18" s="186"/>
      <c r="V18" s="294"/>
      <c r="W18" s="1116"/>
      <c r="X18" s="288" t="str">
        <f t="shared" si="0"/>
        <v/>
      </c>
      <c r="Y18" s="294"/>
      <c r="Z18" s="555"/>
      <c r="AA18" s="555"/>
      <c r="AB18" s="292" t="str">
        <f t="shared" si="1"/>
        <v/>
      </c>
      <c r="AC18" s="292" t="e">
        <f t="shared" si="2"/>
        <v>#VALUE!</v>
      </c>
      <c r="AD18" s="443"/>
    </row>
    <row r="19" spans="1:30" ht="26.25" customHeight="1">
      <c r="A19" s="165" t="s">
        <v>355</v>
      </c>
      <c r="B19" s="503"/>
      <c r="C19" s="27" t="s">
        <v>544</v>
      </c>
      <c r="D19" s="55" t="s">
        <v>545</v>
      </c>
      <c r="E19" s="61">
        <v>80000</v>
      </c>
      <c r="F19" s="9">
        <v>1307.5</v>
      </c>
      <c r="G19" s="28">
        <f t="shared" si="3"/>
        <v>22221.485499999999</v>
      </c>
      <c r="H19" s="68">
        <v>0</v>
      </c>
      <c r="I19" s="11">
        <f t="shared" si="4"/>
        <v>0</v>
      </c>
      <c r="J19" s="99">
        <f t="shared" ref="J19:J20" si="20">ROUNDUP(($K$2/E19),0)</f>
        <v>3</v>
      </c>
      <c r="K19" s="99">
        <f t="shared" si="5"/>
        <v>0</v>
      </c>
      <c r="L19" s="128">
        <v>22303.5965</v>
      </c>
      <c r="M19" s="40">
        <f t="shared" si="7"/>
        <v>1</v>
      </c>
      <c r="N19" s="62">
        <f>ROUNDUP((($K$1/E19)*10),0)</f>
        <v>1</v>
      </c>
      <c r="O19" s="29">
        <f t="shared" si="12"/>
        <v>2</v>
      </c>
      <c r="P19" s="72">
        <f t="shared" ref="P19:P20" si="21">+H19+I19-K19</f>
        <v>0</v>
      </c>
      <c r="Q19" s="1089">
        <f t="shared" si="18"/>
        <v>1</v>
      </c>
      <c r="R19" s="1085" t="str">
        <f t="shared" si="15"/>
        <v>SOLICITAR</v>
      </c>
      <c r="S19" s="1074">
        <f t="shared" si="16"/>
        <v>0</v>
      </c>
      <c r="T19" s="157"/>
      <c r="U19" s="50"/>
      <c r="V19" s="294"/>
      <c r="W19" s="290"/>
      <c r="X19" s="288" t="str">
        <f t="shared" si="0"/>
        <v/>
      </c>
      <c r="Y19" s="294"/>
      <c r="Z19" s="555"/>
      <c r="AA19" s="555"/>
      <c r="AB19" s="292" t="str">
        <f t="shared" si="1"/>
        <v/>
      </c>
      <c r="AC19" s="292" t="e">
        <f t="shared" si="2"/>
        <v>#VALUE!</v>
      </c>
      <c r="AD19" s="443"/>
    </row>
    <row r="20" spans="1:30" ht="31.5" customHeight="1">
      <c r="B20" s="503"/>
      <c r="C20" s="27" t="s">
        <v>547</v>
      </c>
      <c r="D20" s="55" t="s">
        <v>546</v>
      </c>
      <c r="E20" s="61">
        <v>8000</v>
      </c>
      <c r="F20" s="9">
        <v>11.91</v>
      </c>
      <c r="G20" s="28">
        <f t="shared" si="3"/>
        <v>202.41521399999999</v>
      </c>
      <c r="H20" s="68">
        <v>16</v>
      </c>
      <c r="I20" s="11">
        <f t="shared" si="4"/>
        <v>0</v>
      </c>
      <c r="J20" s="99">
        <f t="shared" si="20"/>
        <v>23</v>
      </c>
      <c r="K20" s="99">
        <f t="shared" si="5"/>
        <v>4</v>
      </c>
      <c r="L20" s="128">
        <v>22303.5965</v>
      </c>
      <c r="M20" s="40">
        <f t="shared" si="7"/>
        <v>8</v>
      </c>
      <c r="N20" s="62">
        <f>ROUNDUP((($K$1/E20)*10),0)</f>
        <v>9</v>
      </c>
      <c r="O20" s="29">
        <f>ROUNDUP((N20*1.2),0)</f>
        <v>11</v>
      </c>
      <c r="P20" s="72">
        <f t="shared" si="21"/>
        <v>12</v>
      </c>
      <c r="Q20" s="1089">
        <f t="shared" si="18"/>
        <v>3</v>
      </c>
      <c r="R20" s="1085" t="str">
        <f t="shared" si="15"/>
        <v/>
      </c>
      <c r="S20" s="1074">
        <f t="shared" si="16"/>
        <v>0</v>
      </c>
      <c r="T20" s="50"/>
      <c r="U20" s="50"/>
      <c r="V20" s="294"/>
      <c r="W20" s="290"/>
      <c r="X20" s="288" t="str">
        <f t="shared" si="0"/>
        <v/>
      </c>
      <c r="Y20" s="294"/>
      <c r="Z20" s="555"/>
      <c r="AA20" s="555"/>
      <c r="AB20" s="292" t="str">
        <f t="shared" si="1"/>
        <v/>
      </c>
      <c r="AC20" s="292" t="e">
        <f t="shared" si="2"/>
        <v>#VALUE!</v>
      </c>
      <c r="AD20" s="443"/>
    </row>
    <row r="21" spans="1:30" ht="33.75" customHeight="1">
      <c r="B21" s="504" t="s">
        <v>94</v>
      </c>
      <c r="C21" s="21">
        <v>16.9954</v>
      </c>
      <c r="D21" s="505"/>
      <c r="E21" s="61"/>
      <c r="F21" s="505"/>
      <c r="G21" s="505"/>
      <c r="H21" s="604"/>
      <c r="I21" s="505"/>
      <c r="J21" s="1039">
        <f>(G7*J7)+(G9*J9)+(G11*J11)+(G13*J13)+(G15*J15)+(G17*J17)+(G18*J18)+(G19*J19)+(G20*J20)</f>
        <v>137499.41420600002</v>
      </c>
      <c r="K21" s="99"/>
      <c r="L21" s="128"/>
      <c r="M21" s="40"/>
      <c r="N21" s="62"/>
      <c r="O21" s="29"/>
      <c r="P21" s="505"/>
      <c r="Q21" s="211"/>
      <c r="R21"/>
      <c r="S21"/>
      <c r="T21" s="50"/>
      <c r="U21" s="50"/>
      <c r="V21" s="294"/>
      <c r="W21" s="290"/>
      <c r="X21" s="288" t="str">
        <f t="shared" si="0"/>
        <v/>
      </c>
      <c r="Y21" s="294"/>
      <c r="Z21" s="555"/>
      <c r="AA21" s="555"/>
      <c r="AB21" s="292" t="str">
        <f t="shared" si="1"/>
        <v/>
      </c>
      <c r="AC21" s="292" t="e">
        <f t="shared" si="2"/>
        <v>#VALUE!</v>
      </c>
      <c r="AD21" s="443"/>
    </row>
    <row r="22" spans="1:30" ht="25.5" customHeight="1" thickBot="1">
      <c r="B22" s="70"/>
      <c r="C22" s="152"/>
      <c r="D22" s="18" t="s">
        <v>157</v>
      </c>
      <c r="E22" s="18"/>
      <c r="F22" s="18"/>
      <c r="G22" s="18"/>
      <c r="H22" s="18"/>
      <c r="I22" s="18"/>
      <c r="J22" s="64"/>
      <c r="K22" s="133"/>
      <c r="L22" s="18"/>
      <c r="M22" s="18"/>
      <c r="N22" s="18"/>
      <c r="O22" s="18"/>
      <c r="P22" s="18"/>
      <c r="Q22" s="241"/>
      <c r="R22"/>
      <c r="S22"/>
      <c r="T22" s="153"/>
      <c r="U22" s="153"/>
      <c r="V22" s="294"/>
      <c r="W22" s="290"/>
      <c r="X22" s="288" t="str">
        <f t="shared" si="0"/>
        <v/>
      </c>
      <c r="Y22" s="294"/>
      <c r="Z22" s="555"/>
      <c r="AA22" s="555"/>
      <c r="AB22" s="292" t="str">
        <f t="shared" si="1"/>
        <v/>
      </c>
      <c r="AC22" s="292" t="e">
        <f t="shared" si="2"/>
        <v>#VALUE!</v>
      </c>
      <c r="AD22" s="443"/>
    </row>
    <row r="23" spans="1:30" ht="54.75" customHeight="1" thickBot="1">
      <c r="B23" s="19"/>
      <c r="D23" s="65"/>
      <c r="E23" s="151"/>
      <c r="F23" s="1264" t="s">
        <v>28</v>
      </c>
      <c r="G23" s="1265"/>
      <c r="H23" s="20">
        <v>26249</v>
      </c>
      <c r="I23" s="18"/>
      <c r="J23" s="1268" t="s">
        <v>29</v>
      </c>
      <c r="K23" s="1269"/>
      <c r="L23" s="1269" t="s">
        <v>30</v>
      </c>
      <c r="M23" s="1272"/>
      <c r="N23" s="155"/>
      <c r="O23" s="48"/>
      <c r="P23" s="48"/>
      <c r="Q23" s="240"/>
      <c r="R23"/>
      <c r="S23"/>
      <c r="T23" s="153"/>
      <c r="U23" s="151"/>
      <c r="V23" s="294"/>
      <c r="W23" s="1031"/>
      <c r="X23" s="288" t="str">
        <f t="shared" si="0"/>
        <v/>
      </c>
      <c r="Y23" s="294"/>
      <c r="Z23" s="294"/>
      <c r="AA23" s="555"/>
      <c r="AB23" s="292" t="str">
        <f t="shared" si="1"/>
        <v/>
      </c>
      <c r="AC23" s="292" t="e">
        <f t="shared" si="2"/>
        <v>#VALUE!</v>
      </c>
      <c r="AD23" s="443"/>
    </row>
    <row r="24" spans="1:30" ht="48.75" customHeight="1" thickBot="1">
      <c r="B24" s="19"/>
      <c r="C24" s="21"/>
      <c r="D24" s="200"/>
      <c r="E24" s="8"/>
      <c r="F24" s="1264" t="s">
        <v>31</v>
      </c>
      <c r="G24" s="1265"/>
      <c r="H24" s="32">
        <v>128</v>
      </c>
      <c r="I24" s="18"/>
      <c r="J24" s="1270"/>
      <c r="K24" s="1271"/>
      <c r="L24" s="1271"/>
      <c r="M24" s="1273"/>
      <c r="N24" s="155"/>
      <c r="Q24" s="239"/>
      <c r="R24"/>
      <c r="S24"/>
      <c r="T24" s="153"/>
      <c r="U24" s="151"/>
      <c r="V24" s="294"/>
      <c r="W24" s="290"/>
      <c r="X24" s="288" t="str">
        <f t="shared" si="0"/>
        <v/>
      </c>
      <c r="Y24" s="294"/>
      <c r="Z24" s="555"/>
      <c r="AA24" s="555"/>
      <c r="AB24" s="292" t="str">
        <f t="shared" si="1"/>
        <v/>
      </c>
      <c r="AC24" s="292" t="e">
        <f t="shared" si="2"/>
        <v>#VALUE!</v>
      </c>
      <c r="AD24" s="443"/>
    </row>
    <row r="25" spans="1:30" ht="63" customHeight="1" thickBot="1">
      <c r="E25" s="8"/>
      <c r="F25" s="1264" t="s">
        <v>32</v>
      </c>
      <c r="G25" s="1265"/>
      <c r="H25" s="22">
        <f>+J21</f>
        <v>137499.41420600002</v>
      </c>
      <c r="I25" s="18"/>
      <c r="J25" s="1274">
        <f>+H27</f>
        <v>5.2128526445767154</v>
      </c>
      <c r="K25" s="1275"/>
      <c r="L25" s="1275">
        <f>H28</f>
        <v>0</v>
      </c>
      <c r="M25" s="1276"/>
      <c r="N25" s="156"/>
      <c r="Q25" s="239"/>
      <c r="R25"/>
      <c r="S25"/>
      <c r="T25" s="151"/>
      <c r="U25" s="151"/>
      <c r="V25" s="294"/>
      <c r="W25" s="290"/>
      <c r="X25" s="288" t="str">
        <f t="shared" si="0"/>
        <v/>
      </c>
      <c r="Y25" s="294"/>
      <c r="Z25" s="555"/>
      <c r="AA25" s="555"/>
      <c r="AB25" s="292" t="str">
        <f t="shared" si="1"/>
        <v/>
      </c>
      <c r="AC25" s="292" t="e">
        <f t="shared" si="2"/>
        <v>#VALUE!</v>
      </c>
      <c r="AD25" s="443"/>
    </row>
    <row r="26" spans="1:30" ht="36.75" customHeight="1" thickBot="1">
      <c r="B26" s="151"/>
      <c r="C26" s="8"/>
      <c r="D26" s="3"/>
      <c r="E26" s="151"/>
      <c r="F26" s="1264" t="s">
        <v>33</v>
      </c>
      <c r="G26" s="1265"/>
      <c r="H26" s="22">
        <f>+L21</f>
        <v>0</v>
      </c>
      <c r="I26" s="18"/>
      <c r="J26" s="1162"/>
      <c r="K26" s="1163"/>
      <c r="L26" s="1163"/>
      <c r="M26" s="1164"/>
      <c r="N26" s="154"/>
      <c r="Q26" s="239"/>
      <c r="R26"/>
      <c r="S26"/>
      <c r="T26" s="151"/>
      <c r="U26" s="151"/>
      <c r="V26" s="294"/>
      <c r="W26" s="1124"/>
      <c r="X26" s="288" t="str">
        <f t="shared" si="0"/>
        <v/>
      </c>
      <c r="Y26" s="294"/>
      <c r="Z26" s="555"/>
      <c r="AA26" s="555"/>
      <c r="AB26" s="292" t="str">
        <f t="shared" si="1"/>
        <v/>
      </c>
      <c r="AC26" s="292" t="e">
        <f t="shared" si="2"/>
        <v>#VALUE!</v>
      </c>
      <c r="AD26" s="443"/>
    </row>
    <row r="27" spans="1:30" ht="39.75" customHeight="1">
      <c r="B27" s="151"/>
      <c r="C27" s="151"/>
      <c r="D27" s="3"/>
      <c r="E27" s="151"/>
      <c r="F27" s="1264" t="s">
        <v>34</v>
      </c>
      <c r="G27" s="1265"/>
      <c r="H27" s="22">
        <f>+H25/(H24+H23)</f>
        <v>5.2128526445767154</v>
      </c>
      <c r="I27" s="18"/>
      <c r="J27" s="1162"/>
      <c r="K27" s="1163"/>
      <c r="L27" s="1163"/>
      <c r="M27" s="1164"/>
      <c r="N27" s="154"/>
      <c r="Q27" s="238"/>
      <c r="R27"/>
      <c r="S27"/>
      <c r="T27" s="151"/>
      <c r="U27" s="151"/>
      <c r="V27" s="294"/>
      <c r="W27" s="1124"/>
      <c r="X27" s="288" t="str">
        <f t="shared" si="0"/>
        <v/>
      </c>
      <c r="Y27" s="294"/>
      <c r="Z27" s="555"/>
      <c r="AA27" s="555"/>
      <c r="AB27" s="292" t="str">
        <f t="shared" si="1"/>
        <v/>
      </c>
      <c r="AC27" s="292" t="e">
        <f t="shared" si="2"/>
        <v>#VALUE!</v>
      </c>
      <c r="AD27" s="443"/>
    </row>
    <row r="28" spans="1:30" ht="23.25" customHeight="1" thickBot="1">
      <c r="B28" s="151"/>
      <c r="C28" s="151"/>
      <c r="D28" s="3"/>
      <c r="E28" s="151"/>
      <c r="F28" s="1266" t="s">
        <v>35</v>
      </c>
      <c r="G28" s="1267"/>
      <c r="H28" s="24">
        <f>+H26/(H24+H23)</f>
        <v>0</v>
      </c>
      <c r="I28" s="18"/>
      <c r="J28" s="1165"/>
      <c r="K28" s="1166"/>
      <c r="L28" s="1166"/>
      <c r="M28" s="1167"/>
      <c r="N28" s="154"/>
      <c r="Q28" s="238"/>
      <c r="R28"/>
      <c r="S28"/>
      <c r="T28" s="151"/>
      <c r="U28" s="151"/>
      <c r="V28" s="294"/>
      <c r="W28" s="290"/>
      <c r="X28" s="288" t="str">
        <f t="shared" si="0"/>
        <v/>
      </c>
      <c r="Y28" s="294"/>
      <c r="Z28" s="555"/>
      <c r="AA28" s="555"/>
      <c r="AB28" s="292" t="str">
        <f t="shared" si="1"/>
        <v/>
      </c>
      <c r="AC28" s="292" t="e">
        <f t="shared" si="2"/>
        <v>#VALUE!</v>
      </c>
      <c r="AD28" s="443"/>
    </row>
    <row r="29" spans="1:30" ht="30.75" customHeight="1">
      <c r="B29" s="151"/>
      <c r="C29" s="151"/>
      <c r="D29" s="3"/>
      <c r="E29" s="151"/>
      <c r="Q29" s="238"/>
      <c r="R29"/>
      <c r="S29"/>
      <c r="T29" s="151"/>
      <c r="U29" s="151"/>
      <c r="V29" s="294"/>
      <c r="W29" s="290"/>
      <c r="X29" s="288" t="str">
        <f t="shared" si="0"/>
        <v/>
      </c>
      <c r="Y29" s="294"/>
      <c r="Z29" s="555"/>
      <c r="AA29" s="555"/>
      <c r="AB29" s="292" t="str">
        <f t="shared" si="1"/>
        <v/>
      </c>
      <c r="AC29" s="292" t="e">
        <f t="shared" si="2"/>
        <v>#VALUE!</v>
      </c>
      <c r="AD29" s="443"/>
    </row>
    <row r="30" spans="1:30" ht="25.5" customHeight="1">
      <c r="B30" s="151"/>
      <c r="C30" s="151"/>
      <c r="D30" s="3"/>
      <c r="E30" s="151"/>
      <c r="F30" s="151"/>
      <c r="G30" s="153"/>
      <c r="H30" s="153"/>
      <c r="I30" s="153"/>
      <c r="J30" s="165"/>
      <c r="K30" s="153"/>
      <c r="L30" s="153"/>
      <c r="M30" s="153"/>
      <c r="N30" s="153"/>
      <c r="O30" s="153"/>
      <c r="P30" s="153"/>
      <c r="Q30" s="238"/>
      <c r="R30"/>
      <c r="S30"/>
      <c r="V30" s="294"/>
      <c r="W30" s="290"/>
      <c r="X30" s="288" t="str">
        <f t="shared" si="0"/>
        <v/>
      </c>
      <c r="Y30" s="294"/>
      <c r="Z30" s="555"/>
      <c r="AA30" s="555"/>
      <c r="AB30" s="292" t="str">
        <f t="shared" si="1"/>
        <v/>
      </c>
      <c r="AC30" s="292" t="e">
        <f t="shared" si="2"/>
        <v>#VALUE!</v>
      </c>
      <c r="AD30" s="443" t="str">
        <f t="shared" ref="AD30:AD47" si="22">IF(V30="REQUISICION"," ",".")</f>
        <v>.</v>
      </c>
    </row>
    <row r="31" spans="1:30" s="165" customFormat="1" ht="24" customHeight="1">
      <c r="B31"/>
      <c r="C31"/>
      <c r="D31" s="17"/>
      <c r="E31"/>
      <c r="F31"/>
      <c r="G31"/>
      <c r="H31"/>
      <c r="I31"/>
      <c r="J31"/>
      <c r="K31" s="153"/>
      <c r="L31" s="151"/>
      <c r="M31" s="151"/>
      <c r="N31" s="151"/>
      <c r="O31"/>
      <c r="P31"/>
      <c r="Q31" s="243"/>
      <c r="R31"/>
      <c r="S31"/>
      <c r="V31" s="294"/>
      <c r="W31" s="816"/>
      <c r="X31" s="288" t="str">
        <f t="shared" si="0"/>
        <v/>
      </c>
      <c r="Y31" s="294"/>
      <c r="Z31" s="555"/>
      <c r="AA31" s="555"/>
      <c r="AB31" s="292" t="str">
        <f t="shared" si="1"/>
        <v/>
      </c>
      <c r="AC31" s="292" t="e">
        <f t="shared" si="2"/>
        <v>#VALUE!</v>
      </c>
      <c r="AD31" s="443" t="str">
        <f t="shared" si="22"/>
        <v>.</v>
      </c>
    </row>
    <row r="32" spans="1:30" ht="27.75" customHeight="1">
      <c r="B32" s="165"/>
      <c r="C32" s="165"/>
      <c r="D32" s="165"/>
      <c r="E32" s="165"/>
      <c r="F32" s="165"/>
      <c r="G32" s="165"/>
      <c r="H32" s="165"/>
      <c r="I32" s="165"/>
      <c r="J32" s="165"/>
      <c r="K32" s="165"/>
      <c r="L32" s="165"/>
      <c r="M32" s="165"/>
      <c r="N32" s="165"/>
      <c r="O32" s="165"/>
      <c r="P32" s="165"/>
      <c r="Q32" s="243"/>
      <c r="R32" s="165"/>
      <c r="S32" s="165"/>
      <c r="V32" s="294"/>
      <c r="W32" s="290"/>
      <c r="X32" s="288" t="str">
        <f t="shared" si="0"/>
        <v/>
      </c>
      <c r="Y32" s="294"/>
      <c r="Z32" s="555"/>
      <c r="AA32" s="555"/>
      <c r="AB32" s="292" t="str">
        <f t="shared" si="1"/>
        <v/>
      </c>
      <c r="AC32" s="292" t="e">
        <f t="shared" si="2"/>
        <v>#VALUE!</v>
      </c>
      <c r="AD32" s="443" t="str">
        <f t="shared" si="22"/>
        <v>.</v>
      </c>
    </row>
    <row r="33" spans="11:30" ht="27.75" customHeight="1">
      <c r="K33"/>
      <c r="L33"/>
      <c r="M33"/>
      <c r="N33"/>
      <c r="O33"/>
      <c r="P33"/>
      <c r="Q33" s="243"/>
      <c r="R33" s="165"/>
      <c r="S33" s="165"/>
      <c r="V33" s="294"/>
      <c r="W33" s="910"/>
      <c r="X33" s="288" t="str">
        <f t="shared" si="0"/>
        <v/>
      </c>
      <c r="Y33" s="294"/>
      <c r="Z33" s="294"/>
      <c r="AA33" s="555"/>
      <c r="AB33" s="292" t="str">
        <f t="shared" si="1"/>
        <v/>
      </c>
      <c r="AC33" s="292" t="e">
        <f t="shared" si="2"/>
        <v>#VALUE!</v>
      </c>
      <c r="AD33" s="443" t="str">
        <f t="shared" si="22"/>
        <v>.</v>
      </c>
    </row>
    <row r="34" spans="11:30" ht="24.75" customHeight="1">
      <c r="K34"/>
      <c r="L34"/>
      <c r="M34"/>
      <c r="N34"/>
      <c r="O34"/>
      <c r="P34"/>
      <c r="Q34" s="243"/>
      <c r="R34" s="165"/>
      <c r="S34" s="165"/>
      <c r="V34" s="294"/>
      <c r="W34" s="910"/>
      <c r="X34" s="288" t="str">
        <f t="shared" si="0"/>
        <v/>
      </c>
      <c r="Y34" s="294"/>
      <c r="Z34" s="294"/>
      <c r="AA34" s="295"/>
      <c r="AB34" s="292" t="str">
        <f t="shared" si="1"/>
        <v/>
      </c>
      <c r="AC34" s="292" t="e">
        <f t="shared" si="2"/>
        <v>#VALUE!</v>
      </c>
      <c r="AD34" s="443" t="str">
        <f t="shared" si="22"/>
        <v>.</v>
      </c>
    </row>
    <row r="35" spans="11:30" ht="27" customHeight="1">
      <c r="K35"/>
      <c r="L35"/>
      <c r="M35"/>
      <c r="N35"/>
      <c r="O35"/>
      <c r="P35"/>
      <c r="Q35" s="243"/>
      <c r="R35" s="165"/>
      <c r="S35" s="165"/>
      <c r="V35" s="291"/>
      <c r="W35" s="910"/>
      <c r="X35" s="288" t="str">
        <f t="shared" si="0"/>
        <v/>
      </c>
      <c r="Y35" s="294"/>
      <c r="Z35" s="294"/>
      <c r="AA35" s="295"/>
      <c r="AB35" s="292" t="str">
        <f t="shared" si="1"/>
        <v/>
      </c>
      <c r="AC35" s="292" t="e">
        <f t="shared" si="2"/>
        <v>#VALUE!</v>
      </c>
      <c r="AD35" s="443" t="str">
        <f t="shared" si="22"/>
        <v>.</v>
      </c>
    </row>
    <row r="36" spans="11:30" ht="52.5" customHeight="1">
      <c r="K36"/>
      <c r="L36"/>
      <c r="M36"/>
      <c r="N36"/>
      <c r="O36"/>
      <c r="P36"/>
      <c r="Q36" s="243"/>
      <c r="R36" s="165"/>
      <c r="S36" s="165"/>
      <c r="V36" s="291"/>
      <c r="W36" s="910"/>
      <c r="X36" s="288" t="str">
        <f t="shared" si="0"/>
        <v/>
      </c>
      <c r="Y36" s="294"/>
      <c r="Z36" s="294"/>
      <c r="AA36" s="295"/>
      <c r="AB36" s="292" t="str">
        <f t="shared" si="1"/>
        <v/>
      </c>
      <c r="AC36" s="292" t="e">
        <f t="shared" si="2"/>
        <v>#VALUE!</v>
      </c>
      <c r="AD36" s="443" t="str">
        <f t="shared" si="22"/>
        <v>.</v>
      </c>
    </row>
    <row r="37" spans="11:30" ht="30" customHeight="1">
      <c r="K37"/>
      <c r="L37"/>
      <c r="M37"/>
      <c r="N37"/>
      <c r="O37"/>
      <c r="P37"/>
      <c r="Q37" s="243"/>
      <c r="R37" s="165"/>
      <c r="S37" s="165"/>
      <c r="V37" s="291"/>
      <c r="W37" s="290"/>
      <c r="X37" s="288" t="str">
        <f t="shared" si="0"/>
        <v/>
      </c>
      <c r="Y37" s="294"/>
      <c r="Z37" s="294"/>
      <c r="AA37" s="295"/>
      <c r="AB37" s="292" t="str">
        <f t="shared" si="1"/>
        <v/>
      </c>
      <c r="AC37" s="292" t="e">
        <f t="shared" si="2"/>
        <v>#VALUE!</v>
      </c>
      <c r="AD37" s="443" t="str">
        <f t="shared" si="22"/>
        <v>.</v>
      </c>
    </row>
    <row r="38" spans="11:30" ht="38.25" customHeight="1">
      <c r="K38"/>
      <c r="L38"/>
      <c r="M38"/>
      <c r="N38"/>
      <c r="O38"/>
      <c r="P38"/>
      <c r="Q38" s="243"/>
      <c r="R38" s="165"/>
      <c r="S38" s="165"/>
      <c r="V38" s="291"/>
      <c r="W38" s="290"/>
      <c r="X38" s="288" t="str">
        <f t="shared" si="0"/>
        <v/>
      </c>
      <c r="Y38" s="294"/>
      <c r="Z38" s="294"/>
      <c r="AA38" s="295"/>
      <c r="AB38" s="292" t="str">
        <f t="shared" si="1"/>
        <v/>
      </c>
      <c r="AC38" s="292" t="e">
        <f t="shared" si="2"/>
        <v>#VALUE!</v>
      </c>
      <c r="AD38" s="443" t="str">
        <f t="shared" si="22"/>
        <v>.</v>
      </c>
    </row>
    <row r="39" spans="11:30" ht="42.75" customHeight="1">
      <c r="K39"/>
      <c r="L39"/>
      <c r="M39"/>
      <c r="N39"/>
      <c r="O39"/>
      <c r="P39"/>
      <c r="Q39" s="243"/>
      <c r="R39" s="165"/>
      <c r="S39" s="165"/>
      <c r="V39" s="291"/>
      <c r="W39" s="290"/>
      <c r="X39" s="288" t="str">
        <f t="shared" si="0"/>
        <v/>
      </c>
      <c r="Y39" s="294"/>
      <c r="Z39" s="294"/>
      <c r="AA39" s="295"/>
      <c r="AB39" s="292" t="str">
        <f t="shared" si="1"/>
        <v/>
      </c>
      <c r="AC39" s="292" t="e">
        <f t="shared" si="2"/>
        <v>#VALUE!</v>
      </c>
      <c r="AD39" s="443" t="str">
        <f t="shared" si="22"/>
        <v>.</v>
      </c>
    </row>
    <row r="40" spans="11:30" ht="50.25" customHeight="1">
      <c r="K40"/>
      <c r="L40"/>
      <c r="M40"/>
      <c r="N40"/>
      <c r="O40"/>
      <c r="P40"/>
      <c r="Q40" s="243"/>
      <c r="R40" s="165"/>
      <c r="S40" s="165"/>
      <c r="V40" s="291"/>
      <c r="W40" s="290"/>
      <c r="X40" s="288" t="str">
        <f t="shared" si="0"/>
        <v/>
      </c>
      <c r="Y40" s="294"/>
      <c r="Z40" s="294"/>
      <c r="AA40" s="295"/>
      <c r="AB40" s="292" t="str">
        <f t="shared" si="1"/>
        <v/>
      </c>
      <c r="AC40" s="292" t="e">
        <f t="shared" si="2"/>
        <v>#VALUE!</v>
      </c>
      <c r="AD40" s="443" t="str">
        <f t="shared" si="22"/>
        <v>.</v>
      </c>
    </row>
    <row r="41" spans="11:30" ht="50.25" customHeight="1">
      <c r="K41"/>
      <c r="L41"/>
      <c r="M41"/>
      <c r="N41"/>
      <c r="O41"/>
      <c r="P41"/>
      <c r="Q41" s="243"/>
      <c r="V41" s="291"/>
      <c r="W41" s="290"/>
      <c r="X41" s="288" t="str">
        <f t="shared" si="0"/>
        <v/>
      </c>
      <c r="Y41" s="294"/>
      <c r="Z41" s="294"/>
      <c r="AA41" s="295"/>
      <c r="AB41" s="292" t="str">
        <f t="shared" si="1"/>
        <v/>
      </c>
      <c r="AC41" s="292" t="e">
        <f t="shared" si="2"/>
        <v>#VALUE!</v>
      </c>
      <c r="AD41" s="443" t="str">
        <f t="shared" si="22"/>
        <v>.</v>
      </c>
    </row>
    <row r="42" spans="11:30" ht="37.5" customHeight="1">
      <c r="K42"/>
      <c r="L42"/>
      <c r="M42"/>
      <c r="N42"/>
      <c r="O42"/>
      <c r="P42"/>
      <c r="Q42" s="243"/>
      <c r="R42" s="1069"/>
      <c r="V42" s="291"/>
      <c r="W42" s="290"/>
      <c r="X42" s="288" t="str">
        <f t="shared" si="0"/>
        <v/>
      </c>
      <c r="Y42" s="294"/>
      <c r="Z42" s="294"/>
      <c r="AA42" s="295"/>
      <c r="AB42" s="292"/>
      <c r="AC42" s="292"/>
      <c r="AD42" s="443" t="str">
        <f t="shared" si="22"/>
        <v>.</v>
      </c>
    </row>
    <row r="43" spans="11:30" ht="38.25" customHeight="1">
      <c r="N43"/>
      <c r="O43"/>
      <c r="P43"/>
      <c r="Q43" s="243"/>
      <c r="V43" s="294"/>
      <c r="W43" s="290"/>
      <c r="X43" s="288" t="str">
        <f t="shared" si="0"/>
        <v/>
      </c>
      <c r="Y43" s="294"/>
      <c r="Z43" s="294"/>
      <c r="AA43" s="295"/>
      <c r="AB43" s="292"/>
      <c r="AC43" s="292"/>
      <c r="AD43" s="443" t="str">
        <f t="shared" si="22"/>
        <v>.</v>
      </c>
    </row>
    <row r="44" spans="11:30" ht="36.75" customHeight="1">
      <c r="N44"/>
      <c r="O44"/>
      <c r="P44"/>
      <c r="Q44" s="243"/>
      <c r="R44" s="25"/>
      <c r="V44" s="291"/>
      <c r="W44" s="290"/>
      <c r="X44" s="288" t="str">
        <f t="shared" si="0"/>
        <v/>
      </c>
      <c r="Y44" s="294"/>
      <c r="Z44" s="294"/>
      <c r="AA44" s="295"/>
      <c r="AB44" s="292"/>
      <c r="AC44" s="292"/>
      <c r="AD44" s="443" t="str">
        <f t="shared" si="22"/>
        <v>.</v>
      </c>
    </row>
    <row r="45" spans="11:30" ht="37.5" customHeight="1">
      <c r="N45"/>
      <c r="O45"/>
      <c r="P45"/>
      <c r="Q45" s="243"/>
      <c r="V45" s="291"/>
      <c r="W45" s="290"/>
      <c r="X45" s="288" t="str">
        <f t="shared" si="0"/>
        <v/>
      </c>
      <c r="Y45" s="294"/>
      <c r="Z45" s="294"/>
      <c r="AA45" s="295"/>
      <c r="AB45" s="292"/>
      <c r="AC45" s="292"/>
      <c r="AD45" s="443" t="str">
        <f t="shared" si="22"/>
        <v>.</v>
      </c>
    </row>
    <row r="46" spans="11:30" ht="45.75" customHeight="1">
      <c r="N46"/>
      <c r="O46"/>
      <c r="P46"/>
      <c r="Q46" s="243"/>
      <c r="V46" s="291"/>
      <c r="W46" s="290"/>
      <c r="X46" s="288" t="str">
        <f t="shared" si="0"/>
        <v/>
      </c>
      <c r="Y46" s="294"/>
      <c r="Z46" s="294"/>
      <c r="AA46" s="295"/>
      <c r="AB46" s="292"/>
      <c r="AC46" s="292"/>
      <c r="AD46" s="443" t="str">
        <f t="shared" si="22"/>
        <v>.</v>
      </c>
    </row>
    <row r="47" spans="11:30" ht="30" customHeight="1">
      <c r="N47"/>
      <c r="O47"/>
      <c r="P47"/>
      <c r="Q47" s="243"/>
      <c r="V47" s="291"/>
      <c r="W47" s="290"/>
      <c r="X47" s="288" t="str">
        <f t="shared" si="0"/>
        <v/>
      </c>
      <c r="Y47" s="294"/>
      <c r="Z47" s="294"/>
      <c r="AA47" s="295"/>
      <c r="AB47" s="292"/>
      <c r="AC47" s="292"/>
      <c r="AD47" s="443" t="str">
        <f t="shared" si="22"/>
        <v>.</v>
      </c>
    </row>
    <row r="48" spans="11:30" ht="30" customHeight="1">
      <c r="N48"/>
      <c r="O48"/>
      <c r="P48"/>
      <c r="Q48" s="243"/>
      <c r="V48" s="291"/>
      <c r="W48" s="290"/>
      <c r="X48" s="288" t="str">
        <f t="shared" si="0"/>
        <v/>
      </c>
      <c r="Y48" s="294"/>
      <c r="Z48" s="294"/>
      <c r="AA48" s="295"/>
      <c r="AB48" s="292"/>
      <c r="AC48" s="292"/>
      <c r="AD48" s="443" t="str">
        <f>IF(V48="REQUISICION"," ",".")</f>
        <v>.</v>
      </c>
    </row>
    <row r="49" spans="14:30" ht="30" customHeight="1">
      <c r="N49"/>
      <c r="O49"/>
      <c r="P49"/>
      <c r="Q49" s="243"/>
      <c r="V49" s="291"/>
      <c r="W49" s="290"/>
      <c r="X49" s="288"/>
      <c r="Y49" s="294"/>
      <c r="Z49" s="294"/>
      <c r="AA49" s="295"/>
      <c r="AB49" s="292"/>
      <c r="AC49" s="292"/>
      <c r="AD49" s="443" t="str">
        <f>IF(V49="REQUISICION"," ",".")</f>
        <v>.</v>
      </c>
    </row>
    <row r="50" spans="14:30" ht="30" customHeight="1">
      <c r="N50"/>
      <c r="O50"/>
      <c r="P50"/>
      <c r="Q50" s="243"/>
      <c r="V50" s="291"/>
      <c r="W50" s="290"/>
      <c r="X50" s="288"/>
      <c r="Y50" s="294"/>
      <c r="Z50" s="294"/>
      <c r="AA50" s="295"/>
      <c r="AB50" s="292"/>
      <c r="AC50" s="292"/>
      <c r="AD50" s="443" t="str">
        <f>IF(V50="REQUISICION"," ",".")</f>
        <v>.</v>
      </c>
    </row>
    <row r="51" spans="14:30" ht="30" customHeight="1">
      <c r="N51"/>
      <c r="O51"/>
      <c r="P51"/>
      <c r="Q51" s="243"/>
      <c r="V51" s="291"/>
      <c r="W51" s="290"/>
      <c r="X51" s="288"/>
      <c r="Y51" s="294"/>
      <c r="Z51" s="294"/>
      <c r="AA51" s="295"/>
      <c r="AB51" s="292"/>
      <c r="AC51" s="292"/>
      <c r="AD51" s="443" t="str">
        <f>IF(V51="REQUISICION"," ",".")</f>
        <v>.</v>
      </c>
    </row>
    <row r="52" spans="14:30" ht="30" customHeight="1">
      <c r="N52"/>
      <c r="O52"/>
      <c r="P52"/>
      <c r="Q52" s="243"/>
      <c r="V52" s="291"/>
      <c r="W52" s="290"/>
      <c r="X52" s="288"/>
      <c r="Y52" s="294"/>
      <c r="Z52" s="294"/>
      <c r="AA52" s="295"/>
      <c r="AB52" s="292"/>
      <c r="AC52" s="292"/>
      <c r="AD52" s="443"/>
    </row>
    <row r="53" spans="14:30" ht="30" customHeight="1">
      <c r="N53"/>
      <c r="O53"/>
      <c r="P53"/>
      <c r="Q53" s="243"/>
      <c r="V53" s="291"/>
      <c r="W53" s="290"/>
      <c r="X53" s="288"/>
      <c r="Y53" s="294"/>
      <c r="Z53" s="294"/>
      <c r="AA53" s="295"/>
      <c r="AB53" s="292"/>
      <c r="AC53" s="292"/>
      <c r="AD53" s="443"/>
    </row>
    <row r="54" spans="14:30" ht="30" customHeight="1">
      <c r="N54"/>
      <c r="O54"/>
      <c r="P54"/>
      <c r="Q54" s="243"/>
      <c r="V54" s="291"/>
      <c r="W54" s="290"/>
      <c r="X54" s="288"/>
      <c r="Y54" s="294"/>
      <c r="Z54" s="294"/>
      <c r="AA54" s="295"/>
      <c r="AB54" s="292"/>
      <c r="AC54" s="292"/>
      <c r="AD54" s="443"/>
    </row>
    <row r="55" spans="14:30" ht="30" customHeight="1">
      <c r="N55"/>
      <c r="O55"/>
      <c r="P55"/>
      <c r="Q55" s="243"/>
      <c r="V55" s="291"/>
      <c r="W55" s="290"/>
      <c r="X55" s="288"/>
      <c r="Y55" s="294"/>
      <c r="Z55" s="294"/>
      <c r="AA55" s="295"/>
      <c r="AB55" s="292"/>
      <c r="AC55" s="292"/>
      <c r="AD55" s="443"/>
    </row>
    <row r="56" spans="14:30" ht="30" customHeight="1">
      <c r="N56"/>
      <c r="O56"/>
      <c r="P56"/>
      <c r="Q56" s="243"/>
      <c r="V56" s="291"/>
      <c r="W56" s="290"/>
      <c r="X56" s="288"/>
      <c r="Y56" s="294"/>
      <c r="Z56" s="294"/>
      <c r="AA56" s="295"/>
      <c r="AB56" s="292"/>
      <c r="AC56" s="292"/>
      <c r="AD56" s="443"/>
    </row>
    <row r="57" spans="14:30" ht="30" customHeight="1">
      <c r="N57"/>
      <c r="O57"/>
      <c r="P57"/>
      <c r="Q57" s="243"/>
      <c r="V57" s="291"/>
      <c r="W57" s="290"/>
      <c r="X57" s="288"/>
      <c r="Y57" s="294"/>
      <c r="Z57" s="294"/>
      <c r="AA57" s="295"/>
      <c r="AB57" s="292"/>
      <c r="AC57" s="292"/>
      <c r="AD57" s="443"/>
    </row>
    <row r="58" spans="14:30" ht="30" customHeight="1">
      <c r="N58"/>
      <c r="O58"/>
      <c r="P58"/>
      <c r="Q58" s="243"/>
      <c r="V58" s="291"/>
      <c r="W58" s="290"/>
      <c r="X58" s="288"/>
      <c r="Y58" s="294"/>
      <c r="Z58" s="294"/>
      <c r="AA58" s="295"/>
      <c r="AB58" s="292"/>
      <c r="AC58" s="292"/>
      <c r="AD58" s="443"/>
    </row>
    <row r="59" spans="14:30" ht="30" customHeight="1">
      <c r="N59"/>
      <c r="O59"/>
      <c r="P59"/>
      <c r="Q59" s="243"/>
      <c r="V59" s="291"/>
      <c r="W59" s="290"/>
      <c r="X59" s="288"/>
      <c r="Y59" s="294"/>
      <c r="Z59" s="294"/>
      <c r="AA59" s="295"/>
      <c r="AB59" s="292"/>
      <c r="AC59" s="292"/>
      <c r="AD59" s="443"/>
    </row>
    <row r="60" spans="14:30" ht="30" customHeight="1">
      <c r="N60"/>
      <c r="O60"/>
      <c r="P60"/>
      <c r="Q60" s="243"/>
      <c r="V60" s="291"/>
      <c r="W60" s="290"/>
      <c r="X60" s="288"/>
      <c r="Y60" s="294"/>
      <c r="Z60" s="294"/>
      <c r="AA60" s="295"/>
      <c r="AB60" s="292"/>
      <c r="AC60" s="292"/>
      <c r="AD60" s="443"/>
    </row>
    <row r="61" spans="14:30" ht="30" customHeight="1">
      <c r="N61"/>
      <c r="O61"/>
      <c r="P61"/>
      <c r="Q61" s="243"/>
      <c r="V61" s="291"/>
      <c r="W61" s="290"/>
      <c r="X61" s="288"/>
      <c r="Y61" s="294"/>
      <c r="Z61" s="294"/>
      <c r="AA61" s="295"/>
      <c r="AB61" s="292"/>
      <c r="AC61" s="292"/>
      <c r="AD61" s="443"/>
    </row>
    <row r="62" spans="14:30" ht="30" customHeight="1">
      <c r="V62" s="291"/>
      <c r="W62" s="290"/>
      <c r="X62" s="288"/>
      <c r="Y62" s="294"/>
      <c r="Z62" s="294"/>
      <c r="AA62" s="295"/>
      <c r="AB62" s="292"/>
      <c r="AC62" s="292"/>
      <c r="AD62" s="443"/>
    </row>
    <row r="63" spans="14:30" ht="30" customHeight="1">
      <c r="V63" s="291"/>
      <c r="W63" s="290"/>
      <c r="X63" s="288"/>
      <c r="Y63" s="294"/>
      <c r="Z63" s="294"/>
      <c r="AA63" s="295"/>
      <c r="AB63" s="292"/>
      <c r="AC63" s="292"/>
      <c r="AD63" s="443"/>
    </row>
    <row r="64" spans="14:30" ht="30" customHeight="1">
      <c r="V64" s="291"/>
      <c r="W64" s="290"/>
      <c r="X64" s="288"/>
      <c r="Y64" s="294"/>
      <c r="Z64" s="294"/>
      <c r="AA64" s="295"/>
      <c r="AB64" s="292"/>
      <c r="AC64" s="292"/>
      <c r="AD64" s="443"/>
    </row>
    <row r="65" spans="22:30" ht="30" customHeight="1">
      <c r="V65" s="291"/>
      <c r="W65" s="290"/>
      <c r="X65" s="288"/>
      <c r="Y65" s="294"/>
      <c r="Z65" s="294"/>
      <c r="AA65" s="295"/>
      <c r="AB65" s="292"/>
      <c r="AC65" s="292"/>
      <c r="AD65" s="443"/>
    </row>
    <row r="66" spans="22:30" ht="30" customHeight="1">
      <c r="V66" s="291"/>
      <c r="W66" s="290"/>
      <c r="X66" s="288"/>
      <c r="Y66" s="294"/>
      <c r="Z66" s="294"/>
      <c r="AA66" s="295"/>
      <c r="AB66" s="292"/>
      <c r="AC66" s="292"/>
      <c r="AD66" s="443"/>
    </row>
    <row r="67" spans="22:30" ht="30" customHeight="1">
      <c r="V67" s="291"/>
      <c r="W67" s="290"/>
      <c r="X67" s="288"/>
      <c r="Y67" s="294"/>
      <c r="Z67" s="294"/>
      <c r="AA67" s="295"/>
      <c r="AB67" s="292"/>
      <c r="AC67" s="292"/>
      <c r="AD67" s="443"/>
    </row>
    <row r="68" spans="22:30" ht="30" customHeight="1">
      <c r="V68" s="291"/>
      <c r="W68" s="290"/>
      <c r="X68" s="288"/>
      <c r="Y68" s="294"/>
      <c r="Z68" s="294"/>
      <c r="AA68" s="295"/>
      <c r="AB68" s="292"/>
      <c r="AC68" s="292"/>
      <c r="AD68" s="443"/>
    </row>
    <row r="69" spans="22:30">
      <c r="V69" s="291"/>
      <c r="W69" s="290"/>
      <c r="X69" s="288"/>
      <c r="Y69" s="294"/>
      <c r="Z69" s="294"/>
      <c r="AA69" s="295"/>
      <c r="AB69" s="292"/>
      <c r="AC69" s="292"/>
      <c r="AD69" s="443"/>
    </row>
    <row r="70" spans="22:30">
      <c r="V70" s="291"/>
      <c r="W70" s="290"/>
      <c r="X70" s="288"/>
      <c r="Y70" s="294"/>
      <c r="Z70" s="294"/>
      <c r="AA70" s="295"/>
      <c r="AB70" s="292"/>
      <c r="AC70" s="292"/>
      <c r="AD70" s="443"/>
    </row>
    <row r="71" spans="22:30">
      <c r="V71" s="291"/>
      <c r="W71" s="290"/>
      <c r="X71" s="288"/>
      <c r="Y71" s="294"/>
      <c r="Z71" s="294"/>
      <c r="AA71" s="295"/>
      <c r="AB71" s="292"/>
      <c r="AC71" s="292"/>
      <c r="AD71" s="443"/>
    </row>
    <row r="72" spans="22:30">
      <c r="V72" s="291"/>
      <c r="W72" s="290"/>
      <c r="X72" s="288"/>
      <c r="Y72" s="294"/>
      <c r="Z72" s="294"/>
      <c r="AA72" s="295"/>
      <c r="AB72" s="292"/>
      <c r="AC72" s="292"/>
      <c r="AD72" s="443"/>
    </row>
    <row r="73" spans="22:30">
      <c r="V73" s="291"/>
      <c r="W73" s="290"/>
      <c r="X73" s="288"/>
      <c r="Y73" s="294"/>
      <c r="Z73" s="294"/>
      <c r="AA73" s="295"/>
      <c r="AB73" s="292"/>
      <c r="AC73" s="292"/>
      <c r="AD73" s="443"/>
    </row>
    <row r="74" spans="22:30">
      <c r="V74" s="291"/>
      <c r="W74" s="290"/>
      <c r="X74" s="288"/>
      <c r="Y74" s="294"/>
      <c r="Z74" s="294"/>
      <c r="AA74" s="295"/>
      <c r="AB74" s="292"/>
      <c r="AC74" s="292"/>
      <c r="AD74" s="443"/>
    </row>
    <row r="75" spans="22:30">
      <c r="V75" s="291"/>
      <c r="W75" s="290"/>
      <c r="X75" s="288"/>
      <c r="Y75" s="294"/>
      <c r="Z75" s="294"/>
      <c r="AA75" s="295"/>
      <c r="AB75" s="292"/>
      <c r="AC75" s="292"/>
      <c r="AD75" s="443"/>
    </row>
    <row r="76" spans="22:30">
      <c r="V76" s="291"/>
      <c r="W76" s="290"/>
      <c r="X76" s="288"/>
      <c r="Y76" s="294"/>
      <c r="Z76" s="294"/>
      <c r="AA76" s="295"/>
      <c r="AB76" s="292"/>
      <c r="AC76" s="292"/>
      <c r="AD76" s="443"/>
    </row>
    <row r="77" spans="22:30">
      <c r="V77" s="291"/>
      <c r="W77" s="290"/>
      <c r="X77" s="288"/>
      <c r="Y77" s="294"/>
      <c r="Z77" s="294"/>
      <c r="AA77" s="295"/>
      <c r="AB77" s="292"/>
      <c r="AC77" s="292"/>
      <c r="AD77" s="443"/>
    </row>
    <row r="78" spans="22:30">
      <c r="V78" s="291"/>
      <c r="W78" s="290"/>
      <c r="X78" s="288"/>
      <c r="Y78" s="294"/>
      <c r="Z78" s="294"/>
      <c r="AA78" s="295"/>
      <c r="AB78" s="292"/>
      <c r="AC78" s="292"/>
      <c r="AD78" s="443"/>
    </row>
    <row r="79" spans="22:30">
      <c r="V79" s="291"/>
      <c r="W79" s="290"/>
      <c r="X79" s="288"/>
      <c r="Y79" s="294"/>
      <c r="Z79" s="294"/>
      <c r="AA79" s="295"/>
      <c r="AB79" s="292"/>
      <c r="AC79" s="292"/>
      <c r="AD79" s="443"/>
    </row>
    <row r="80" spans="22:30">
      <c r="V80" s="291"/>
      <c r="W80" s="290"/>
      <c r="X80" s="288"/>
      <c r="Y80" s="294"/>
      <c r="Z80" s="294"/>
      <c r="AA80" s="295"/>
      <c r="AB80" s="292"/>
      <c r="AC80" s="292"/>
      <c r="AD80" s="443"/>
    </row>
    <row r="81" spans="22:30">
      <c r="V81" s="291"/>
      <c r="W81" s="290"/>
      <c r="X81" s="288"/>
      <c r="Y81" s="294"/>
      <c r="Z81" s="294"/>
      <c r="AA81" s="295"/>
      <c r="AB81" s="292"/>
      <c r="AC81" s="292"/>
      <c r="AD81" s="443"/>
    </row>
    <row r="82" spans="22:30">
      <c r="V82" s="291"/>
      <c r="W82" s="290"/>
      <c r="X82" s="288"/>
      <c r="Y82" s="294"/>
      <c r="Z82" s="294"/>
      <c r="AA82" s="295"/>
      <c r="AB82" s="292"/>
      <c r="AC82" s="292"/>
      <c r="AD82" s="443"/>
    </row>
    <row r="83" spans="22:30">
      <c r="V83" s="291"/>
      <c r="W83" s="290"/>
      <c r="X83" s="288"/>
      <c r="Y83" s="294"/>
      <c r="Z83" s="294"/>
      <c r="AA83" s="295"/>
      <c r="AB83" s="292"/>
      <c r="AC83" s="292"/>
      <c r="AD83" s="443"/>
    </row>
    <row r="84" spans="22:30">
      <c r="V84" s="291"/>
      <c r="W84" s="290"/>
      <c r="X84" s="288"/>
      <c r="Y84" s="294"/>
      <c r="Z84" s="294"/>
      <c r="AA84" s="295"/>
      <c r="AB84" s="292"/>
      <c r="AC84" s="292"/>
      <c r="AD84" s="443"/>
    </row>
    <row r="85" spans="22:30">
      <c r="V85" s="291"/>
      <c r="W85" s="290"/>
      <c r="X85" s="288"/>
      <c r="Y85" s="294"/>
      <c r="Z85" s="294"/>
      <c r="AA85" s="295"/>
      <c r="AB85" s="292"/>
      <c r="AC85" s="292"/>
      <c r="AD85" s="443"/>
    </row>
    <row r="86" spans="22:30">
      <c r="V86" s="291"/>
      <c r="W86" s="290"/>
      <c r="X86" s="288"/>
      <c r="Y86" s="294"/>
      <c r="Z86" s="294"/>
      <c r="AA86" s="295"/>
      <c r="AB86" s="292"/>
      <c r="AC86" s="292"/>
      <c r="AD86" s="443"/>
    </row>
    <row r="87" spans="22:30">
      <c r="V87" s="291"/>
      <c r="W87" s="290"/>
      <c r="X87" s="288"/>
      <c r="Y87" s="294"/>
      <c r="Z87" s="294"/>
      <c r="AA87" s="295"/>
      <c r="AB87" s="292"/>
      <c r="AC87" s="292"/>
      <c r="AD87" s="443"/>
    </row>
    <row r="88" spans="22:30">
      <c r="V88" s="291"/>
      <c r="W88" s="290"/>
      <c r="X88" s="288"/>
      <c r="Y88" s="294"/>
      <c r="Z88" s="294"/>
      <c r="AA88" s="295"/>
      <c r="AB88" s="292"/>
      <c r="AC88" s="292"/>
      <c r="AD88" s="443"/>
    </row>
    <row r="89" spans="22:30">
      <c r="V89" s="291"/>
      <c r="W89" s="290"/>
      <c r="X89" s="288"/>
      <c r="Y89" s="294"/>
      <c r="Z89" s="294"/>
      <c r="AA89" s="295"/>
      <c r="AB89" s="292"/>
      <c r="AC89" s="292"/>
      <c r="AD89" s="443"/>
    </row>
    <row r="90" spans="22:30">
      <c r="V90" s="291"/>
      <c r="W90" s="290"/>
      <c r="X90" s="288"/>
      <c r="Y90" s="294"/>
      <c r="Z90" s="294"/>
      <c r="AA90" s="295"/>
      <c r="AB90" s="292"/>
      <c r="AC90" s="292"/>
      <c r="AD90" s="443"/>
    </row>
    <row r="91" spans="22:30">
      <c r="V91" s="291"/>
      <c r="W91" s="290"/>
      <c r="X91" s="288"/>
      <c r="Y91" s="294"/>
      <c r="Z91" s="294"/>
      <c r="AA91" s="295"/>
      <c r="AB91" s="292"/>
      <c r="AC91" s="292"/>
      <c r="AD91" s="443"/>
    </row>
    <row r="92" spans="22:30">
      <c r="V92" s="291"/>
      <c r="W92" s="290"/>
      <c r="X92" s="288"/>
      <c r="Y92" s="294"/>
      <c r="Z92" s="294"/>
      <c r="AA92" s="295"/>
      <c r="AB92" s="292"/>
      <c r="AC92" s="292"/>
      <c r="AD92" s="443"/>
    </row>
    <row r="93" spans="22:30">
      <c r="V93" s="291"/>
      <c r="W93" s="290"/>
      <c r="X93" s="288"/>
      <c r="Y93" s="294"/>
      <c r="Z93" s="294"/>
      <c r="AA93" s="295"/>
      <c r="AB93" s="292"/>
      <c r="AC93" s="292"/>
      <c r="AD93" s="443"/>
    </row>
    <row r="94" spans="22:30">
      <c r="V94" s="291"/>
      <c r="W94" s="290"/>
      <c r="X94" s="288"/>
      <c r="Y94" s="294"/>
      <c r="Z94" s="294"/>
      <c r="AA94" s="295"/>
      <c r="AB94" s="292"/>
      <c r="AC94" s="292"/>
      <c r="AD94" s="443"/>
    </row>
    <row r="95" spans="22:30">
      <c r="V95" s="291"/>
      <c r="W95" s="290"/>
      <c r="X95" s="288"/>
      <c r="Y95" s="294"/>
      <c r="Z95" s="294"/>
      <c r="AA95" s="295"/>
      <c r="AB95" s="292"/>
      <c r="AC95" s="292"/>
      <c r="AD95" s="443"/>
    </row>
    <row r="96" spans="22:30">
      <c r="V96" s="291"/>
      <c r="W96" s="290"/>
      <c r="X96" s="288"/>
      <c r="Y96" s="294"/>
      <c r="Z96" s="294"/>
      <c r="AA96" s="295"/>
      <c r="AB96" s="292"/>
      <c r="AC96" s="292"/>
      <c r="AD96" s="443"/>
    </row>
    <row r="97" spans="22:30">
      <c r="V97" s="291"/>
      <c r="W97" s="290"/>
      <c r="X97" s="288"/>
      <c r="Y97" s="294"/>
      <c r="Z97" s="294"/>
      <c r="AA97" s="295"/>
      <c r="AB97" s="292"/>
      <c r="AC97" s="292"/>
      <c r="AD97" s="443"/>
    </row>
    <row r="98" spans="22:30">
      <c r="V98" s="291"/>
      <c r="W98" s="290"/>
      <c r="X98" s="288"/>
      <c r="Y98" s="294"/>
      <c r="Z98" s="294"/>
      <c r="AA98" s="295"/>
      <c r="AB98" s="292"/>
      <c r="AC98" s="292"/>
      <c r="AD98" s="443"/>
    </row>
    <row r="99" spans="22:30">
      <c r="V99" s="291"/>
      <c r="W99" s="290"/>
      <c r="X99" s="288"/>
      <c r="Y99" s="294"/>
      <c r="Z99" s="294"/>
      <c r="AA99" s="295"/>
      <c r="AB99" s="292"/>
      <c r="AC99" s="292"/>
      <c r="AD99" s="443"/>
    </row>
    <row r="100" spans="22:30">
      <c r="V100" s="291"/>
      <c r="W100" s="290"/>
      <c r="X100" s="288"/>
      <c r="Y100" s="294"/>
      <c r="Z100" s="294"/>
      <c r="AA100" s="295"/>
      <c r="AB100" s="292"/>
      <c r="AC100" s="292"/>
      <c r="AD100" s="443"/>
    </row>
    <row r="101" spans="22:30">
      <c r="V101" s="291"/>
      <c r="W101" s="290"/>
      <c r="X101" s="288"/>
      <c r="Y101" s="294"/>
      <c r="Z101" s="294"/>
      <c r="AA101" s="295"/>
      <c r="AB101" s="292"/>
      <c r="AC101" s="292"/>
      <c r="AD101" s="443"/>
    </row>
    <row r="102" spans="22:30">
      <c r="V102" s="291"/>
      <c r="W102" s="290"/>
      <c r="X102" s="288"/>
      <c r="Y102" s="294"/>
      <c r="Z102" s="294"/>
      <c r="AA102" s="295"/>
      <c r="AB102" s="292"/>
      <c r="AC102" s="292"/>
      <c r="AD102" s="443"/>
    </row>
    <row r="103" spans="22:30">
      <c r="V103" s="291"/>
      <c r="W103" s="290"/>
      <c r="X103" s="288"/>
      <c r="Y103" s="294"/>
      <c r="Z103" s="294"/>
      <c r="AA103" s="295"/>
      <c r="AB103" s="292"/>
      <c r="AC103" s="292"/>
      <c r="AD103" s="443"/>
    </row>
    <row r="104" spans="22:30">
      <c r="V104" s="291"/>
      <c r="W104" s="290"/>
      <c r="X104" s="288"/>
      <c r="Y104" s="294"/>
      <c r="Z104" s="294"/>
      <c r="AA104" s="295"/>
      <c r="AB104" s="292"/>
      <c r="AC104" s="292"/>
      <c r="AD104" s="443"/>
    </row>
    <row r="105" spans="22:30">
      <c r="V105" s="291"/>
      <c r="W105" s="290"/>
      <c r="X105" s="288"/>
      <c r="Y105" s="294"/>
      <c r="Z105" s="294"/>
      <c r="AA105" s="295"/>
      <c r="AB105" s="292"/>
      <c r="AC105" s="292"/>
      <c r="AD105" s="443"/>
    </row>
    <row r="106" spans="22:30">
      <c r="V106" s="291"/>
      <c r="W106" s="290"/>
      <c r="X106" s="288"/>
      <c r="Y106" s="294"/>
      <c r="Z106" s="294"/>
      <c r="AA106" s="295"/>
      <c r="AB106" s="292"/>
      <c r="AC106" s="292"/>
      <c r="AD106" s="443"/>
    </row>
    <row r="107" spans="22:30">
      <c r="V107" s="291"/>
      <c r="W107" s="290"/>
      <c r="X107" s="288"/>
      <c r="Y107" s="294"/>
      <c r="Z107" s="294"/>
      <c r="AA107" s="295"/>
      <c r="AB107" s="292"/>
      <c r="AC107" s="292"/>
      <c r="AD107" s="443"/>
    </row>
    <row r="108" spans="22:30">
      <c r="V108" s="291"/>
      <c r="W108" s="290"/>
      <c r="X108" s="288"/>
      <c r="Y108" s="294"/>
      <c r="Z108" s="294"/>
      <c r="AA108" s="295"/>
      <c r="AB108" s="292"/>
      <c r="AC108" s="292"/>
      <c r="AD108" s="443"/>
    </row>
    <row r="109" spans="22:30">
      <c r="V109" s="291"/>
      <c r="W109" s="290"/>
      <c r="X109" s="288"/>
      <c r="Y109" s="294"/>
      <c r="Z109" s="294"/>
      <c r="AA109" s="295"/>
      <c r="AB109" s="292"/>
      <c r="AC109" s="292"/>
      <c r="AD109" s="443"/>
    </row>
    <row r="110" spans="22:30">
      <c r="V110" s="291"/>
      <c r="W110" s="290"/>
      <c r="X110" s="288"/>
      <c r="Y110" s="294"/>
      <c r="Z110" s="294"/>
      <c r="AA110" s="295"/>
      <c r="AB110" s="292"/>
      <c r="AC110" s="292"/>
      <c r="AD110" s="443"/>
    </row>
    <row r="111" spans="22:30">
      <c r="V111" s="291"/>
      <c r="W111" s="290"/>
      <c r="X111" s="288"/>
      <c r="Y111" s="294"/>
      <c r="Z111" s="294"/>
      <c r="AA111" s="295"/>
      <c r="AB111" s="292"/>
      <c r="AC111" s="292"/>
      <c r="AD111" s="443"/>
    </row>
    <row r="112" spans="22:30">
      <c r="V112" s="291"/>
      <c r="W112" s="290"/>
      <c r="X112" s="288"/>
      <c r="Y112" s="294"/>
      <c r="Z112" s="294"/>
      <c r="AA112" s="295"/>
      <c r="AB112" s="292"/>
      <c r="AC112" s="292"/>
      <c r="AD112" s="443"/>
    </row>
    <row r="113" spans="22:30">
      <c r="V113" s="291"/>
      <c r="W113" s="290"/>
      <c r="X113" s="288"/>
      <c r="Y113" s="294"/>
      <c r="Z113" s="294"/>
      <c r="AA113" s="295"/>
      <c r="AB113" s="292"/>
      <c r="AC113" s="292"/>
      <c r="AD113" s="443"/>
    </row>
    <row r="114" spans="22:30">
      <c r="V114" s="291"/>
      <c r="W114" s="290"/>
      <c r="X114" s="288"/>
      <c r="Y114" s="294"/>
      <c r="Z114" s="294"/>
      <c r="AA114" s="295"/>
      <c r="AB114" s="292"/>
      <c r="AC114" s="292"/>
      <c r="AD114" s="443"/>
    </row>
    <row r="115" spans="22:30">
      <c r="V115" s="291"/>
      <c r="W115" s="290"/>
      <c r="X115" s="288"/>
      <c r="Y115" s="294"/>
      <c r="Z115" s="294"/>
      <c r="AA115" s="295"/>
      <c r="AB115" s="292"/>
      <c r="AC115" s="292"/>
      <c r="AD115" s="443"/>
    </row>
    <row r="116" spans="22:30">
      <c r="V116" s="291"/>
      <c r="W116" s="290"/>
      <c r="X116" s="288"/>
      <c r="Y116" s="294"/>
      <c r="Z116" s="294"/>
      <c r="AA116" s="295"/>
      <c r="AB116" s="292"/>
      <c r="AC116" s="292"/>
      <c r="AD116" s="443"/>
    </row>
    <row r="117" spans="22:30">
      <c r="V117" s="291"/>
      <c r="W117" s="290"/>
      <c r="X117" s="288"/>
      <c r="Y117" s="294"/>
      <c r="Z117" s="294"/>
      <c r="AA117" s="295"/>
      <c r="AB117" s="292"/>
      <c r="AC117" s="292"/>
      <c r="AD117" s="443"/>
    </row>
    <row r="118" spans="22:30">
      <c r="V118" s="291"/>
      <c r="W118" s="290"/>
      <c r="X118" s="288"/>
      <c r="Y118" s="294"/>
      <c r="Z118" s="294"/>
      <c r="AA118" s="295"/>
      <c r="AB118" s="292"/>
      <c r="AC118" s="292"/>
      <c r="AD118" s="443"/>
    </row>
    <row r="119" spans="22:30">
      <c r="V119" s="291"/>
      <c r="W119" s="290"/>
      <c r="X119" s="288"/>
      <c r="Y119" s="294"/>
      <c r="Z119" s="294"/>
      <c r="AA119" s="295"/>
      <c r="AB119" s="292"/>
      <c r="AC119" s="292"/>
      <c r="AD119" s="443"/>
    </row>
    <row r="120" spans="22:30">
      <c r="V120" s="291"/>
      <c r="W120" s="290"/>
      <c r="X120" s="288"/>
      <c r="Y120" s="294"/>
      <c r="Z120" s="294"/>
      <c r="AA120" s="295"/>
      <c r="AB120" s="292"/>
      <c r="AC120" s="292"/>
      <c r="AD120" s="443"/>
    </row>
    <row r="121" spans="22:30">
      <c r="V121" s="291"/>
      <c r="W121" s="290"/>
      <c r="X121" s="288"/>
      <c r="Y121" s="294"/>
      <c r="Z121" s="294"/>
      <c r="AA121" s="295"/>
      <c r="AB121" s="292"/>
      <c r="AC121" s="292"/>
      <c r="AD121" s="443"/>
    </row>
    <row r="122" spans="22:30">
      <c r="V122" s="291"/>
      <c r="W122" s="290"/>
      <c r="X122" s="288"/>
      <c r="Y122" s="294"/>
      <c r="Z122" s="294"/>
      <c r="AA122" s="295"/>
      <c r="AB122" s="292"/>
      <c r="AC122" s="292"/>
      <c r="AD122" s="443"/>
    </row>
    <row r="123" spans="22:30">
      <c r="V123" s="291"/>
      <c r="W123" s="290"/>
      <c r="X123" s="288"/>
      <c r="Y123" s="294"/>
      <c r="Z123" s="294"/>
      <c r="AA123" s="295"/>
      <c r="AB123" s="292"/>
      <c r="AC123" s="292"/>
      <c r="AD123" s="443"/>
    </row>
    <row r="124" spans="22:30">
      <c r="V124" s="291"/>
      <c r="W124" s="290"/>
      <c r="X124" s="288"/>
      <c r="Y124" s="294"/>
      <c r="Z124" s="294"/>
      <c r="AA124" s="295"/>
      <c r="AB124" s="292"/>
      <c r="AC124" s="292"/>
      <c r="AD124" s="443"/>
    </row>
    <row r="125" spans="22:30">
      <c r="V125" s="291"/>
      <c r="W125" s="290"/>
      <c r="X125" s="288"/>
      <c r="Y125" s="294"/>
      <c r="Z125" s="294"/>
      <c r="AA125" s="295"/>
      <c r="AB125" s="292"/>
      <c r="AC125" s="292"/>
      <c r="AD125" s="443"/>
    </row>
    <row r="126" spans="22:30">
      <c r="V126" s="291"/>
      <c r="W126" s="290"/>
      <c r="X126" s="288"/>
      <c r="Y126" s="294"/>
      <c r="Z126" s="294"/>
      <c r="AA126" s="295"/>
      <c r="AB126" s="292"/>
      <c r="AC126" s="292"/>
      <c r="AD126" s="443"/>
    </row>
  </sheetData>
  <autoFilter ref="V5:AC51">
    <sortState ref="V6:AC51">
      <sortCondition ref="AA5:AA51"/>
    </sortState>
  </autoFilter>
  <mergeCells count="36">
    <mergeCell ref="H5:H6"/>
    <mergeCell ref="K5:K6"/>
    <mergeCell ref="J5:J6"/>
    <mergeCell ref="I5:I6"/>
    <mergeCell ref="J7:J8"/>
    <mergeCell ref="J25:K25"/>
    <mergeCell ref="L25:M25"/>
    <mergeCell ref="F26:G26"/>
    <mergeCell ref="J26:M28"/>
    <mergeCell ref="F27:G27"/>
    <mergeCell ref="F28:G28"/>
    <mergeCell ref="F25:G25"/>
    <mergeCell ref="F23:G23"/>
    <mergeCell ref="J23:K24"/>
    <mergeCell ref="L23:M24"/>
    <mergeCell ref="F24:G24"/>
    <mergeCell ref="J9:J10"/>
    <mergeCell ref="J11:J12"/>
    <mergeCell ref="J13:J14"/>
    <mergeCell ref="R14:R15"/>
    <mergeCell ref="S14:S15"/>
    <mergeCell ref="L1:L2"/>
    <mergeCell ref="M1:M2"/>
    <mergeCell ref="L5:L6"/>
    <mergeCell ref="P5:Q6"/>
    <mergeCell ref="M5:O6"/>
    <mergeCell ref="O1:V4"/>
    <mergeCell ref="M4:N4"/>
    <mergeCell ref="R5:R6"/>
    <mergeCell ref="S5:S6"/>
    <mergeCell ref="B5:B6"/>
    <mergeCell ref="G5:G6"/>
    <mergeCell ref="F5:F6"/>
    <mergeCell ref="E5:E6"/>
    <mergeCell ref="D5:D6"/>
    <mergeCell ref="C5:C6"/>
  </mergeCells>
  <conditionalFormatting sqref="V35:V66 V10:V11 V23:V29">
    <cfRule type="containsText" dxfId="87" priority="127" operator="containsText" text="SALIDA">
      <formula>NOT(ISERROR(SEARCH("SALIDA",V10)))</formula>
    </cfRule>
    <cfRule type="containsText" dxfId="86" priority="128" operator="containsText" text="ENTRADA">
      <formula>NOT(ISERROR(SEARCH("ENTRADA",V10)))</formula>
    </cfRule>
    <cfRule type="containsText" dxfId="85" priority="129" operator="containsText" text="REQUISICION">
      <formula>NOT(ISERROR(SEARCH("REQUISICION",V10)))</formula>
    </cfRule>
  </conditionalFormatting>
  <conditionalFormatting sqref="W31">
    <cfRule type="duplicateValues" dxfId="84" priority="97"/>
  </conditionalFormatting>
  <conditionalFormatting sqref="Q7:Q21">
    <cfRule type="iconSet" priority="1051">
      <iconSet iconSet="3TrafficLights2">
        <cfvo type="percent" val="0"/>
        <cfvo type="percent" val="33"/>
        <cfvo type="percent" val="67"/>
      </iconSet>
    </cfRule>
  </conditionalFormatting>
  <conditionalFormatting sqref="V14:V17">
    <cfRule type="containsText" dxfId="83" priority="26" operator="containsText" text="SALIDA">
      <formula>NOT(ISERROR(SEARCH("SALIDA",V14)))</formula>
    </cfRule>
    <cfRule type="containsText" dxfId="82" priority="27" operator="containsText" text="ENTRADA">
      <formula>NOT(ISERROR(SEARCH("ENTRADA",V14)))</formula>
    </cfRule>
    <cfRule type="containsText" dxfId="81" priority="28" operator="containsText" text="REQUISICION">
      <formula>NOT(ISERROR(SEARCH("REQUISICION",V14)))</formula>
    </cfRule>
  </conditionalFormatting>
  <conditionalFormatting sqref="V6:V9">
    <cfRule type="containsText" dxfId="80" priority="23" operator="containsText" text="SALIDA">
      <formula>NOT(ISERROR(SEARCH("SALIDA",V6)))</formula>
    </cfRule>
    <cfRule type="containsText" dxfId="79" priority="24" operator="containsText" text="ENTRADA">
      <formula>NOT(ISERROR(SEARCH("ENTRADA",V6)))</formula>
    </cfRule>
    <cfRule type="containsText" dxfId="78" priority="25" operator="containsText" text="REQUISICION">
      <formula>NOT(ISERROR(SEARCH("REQUISICION",V6)))</formula>
    </cfRule>
  </conditionalFormatting>
  <conditionalFormatting sqref="V30:V33">
    <cfRule type="containsText" dxfId="77" priority="17" operator="containsText" text="SALIDA">
      <formula>NOT(ISERROR(SEARCH("SALIDA",V30)))</formula>
    </cfRule>
    <cfRule type="containsText" dxfId="76" priority="18" operator="containsText" text="ENTRADA">
      <formula>NOT(ISERROR(SEARCH("ENTRADA",V30)))</formula>
    </cfRule>
    <cfRule type="containsText" dxfId="75" priority="19" operator="containsText" text="REQUISICION">
      <formula>NOT(ISERROR(SEARCH("REQUISICION",V30)))</formula>
    </cfRule>
  </conditionalFormatting>
  <conditionalFormatting sqref="V12:V13">
    <cfRule type="containsText" dxfId="74" priority="14" operator="containsText" text="SALIDA">
      <formula>NOT(ISERROR(SEARCH("SALIDA",V12)))</formula>
    </cfRule>
    <cfRule type="containsText" dxfId="73" priority="15" operator="containsText" text="ENTRADA">
      <formula>NOT(ISERROR(SEARCH("ENTRADA",V12)))</formula>
    </cfRule>
    <cfRule type="containsText" dxfId="72" priority="16" operator="containsText" text="REQUISICION">
      <formula>NOT(ISERROR(SEARCH("REQUISICION",V12)))</formula>
    </cfRule>
  </conditionalFormatting>
  <conditionalFormatting sqref="R16:R20 R7:R14">
    <cfRule type="containsText" dxfId="71" priority="10" operator="containsText" text="SOLICITADO">
      <formula>NOT(ISERROR(SEARCH("SOLICITADO",R7)))</formula>
    </cfRule>
    <cfRule type="containsText" dxfId="70" priority="13" operator="containsText" text="SOLICITAR">
      <formula>NOT(ISERROR(SEARCH("SOLICITAR",R7)))</formula>
    </cfRule>
  </conditionalFormatting>
  <conditionalFormatting sqref="S16:S20 S7:S14">
    <cfRule type="cellIs" dxfId="69" priority="11" operator="lessThan">
      <formula>1</formula>
    </cfRule>
    <cfRule type="cellIs" dxfId="68" priority="12" operator="greaterThan">
      <formula>1</formula>
    </cfRule>
  </conditionalFormatting>
  <conditionalFormatting sqref="V22">
    <cfRule type="containsText" dxfId="67" priority="7" operator="containsText" text="SALIDA">
      <formula>NOT(ISERROR(SEARCH("SALIDA",V22)))</formula>
    </cfRule>
    <cfRule type="containsText" dxfId="66" priority="8" operator="containsText" text="ENTRADA">
      <formula>NOT(ISERROR(SEARCH("ENTRADA",V22)))</formula>
    </cfRule>
    <cfRule type="containsText" dxfId="65" priority="9" operator="containsText" text="REQUISICION">
      <formula>NOT(ISERROR(SEARCH("REQUISICION",V22)))</formula>
    </cfRule>
  </conditionalFormatting>
  <conditionalFormatting sqref="V18:V21">
    <cfRule type="containsText" dxfId="64" priority="4" operator="containsText" text="SALIDA">
      <formula>NOT(ISERROR(SEARCH("SALIDA",V18)))</formula>
    </cfRule>
    <cfRule type="containsText" dxfId="63" priority="5" operator="containsText" text="ENTRADA">
      <formula>NOT(ISERROR(SEARCH("ENTRADA",V18)))</formula>
    </cfRule>
    <cfRule type="containsText" dxfId="62" priority="6" operator="containsText" text="REQUISICION">
      <formula>NOT(ISERROR(SEARCH("REQUISICION",V18)))</formula>
    </cfRule>
  </conditionalFormatting>
  <conditionalFormatting sqref="V34">
    <cfRule type="containsText" dxfId="61" priority="1" operator="containsText" text="SALIDA">
      <formula>NOT(ISERROR(SEARCH("SALIDA",V34)))</formula>
    </cfRule>
    <cfRule type="containsText" dxfId="60" priority="2" operator="containsText" text="ENTRADA">
      <formula>NOT(ISERROR(SEARCH("ENTRADA",V34)))</formula>
    </cfRule>
    <cfRule type="containsText" dxfId="59" priority="3" operator="containsText" text="REQUISICION">
      <formula>NOT(ISERROR(SEARCH("REQUISICION",V34)))</formula>
    </cfRule>
  </conditionalFormatting>
  <printOptions headings="1"/>
  <pageMargins left="0.70866141732283472" right="0.70866141732283472" top="0.74803149606299213" bottom="0.74803149606299213" header="0.31496062992125984" footer="0.31496062992125984"/>
  <pageSetup scale="22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Stba!P7:P7</xm:f>
              <xm:sqref>Q7</xm:sqref>
            </x14:sparkline>
            <x14:sparkline>
              <xm:f>Stba!P8:P8</xm:f>
              <xm:sqref>Q8</xm:sqref>
            </x14:sparkline>
            <x14:sparkline>
              <xm:f>Stba!P9:P9</xm:f>
              <xm:sqref>Q9</xm:sqref>
            </x14:sparkline>
            <x14:sparkline>
              <xm:f>Stba!P10:P10</xm:f>
              <xm:sqref>Q10</xm:sqref>
            </x14:sparkline>
            <x14:sparkline>
              <xm:f>Stba!P11:P11</xm:f>
              <xm:sqref>Q11</xm:sqref>
            </x14:sparkline>
            <x14:sparkline>
              <xm:f>Stba!P12:P12</xm:f>
              <xm:sqref>Q12</xm:sqref>
            </x14:sparkline>
            <x14:sparkline>
              <xm:f>Stba!P13:P13</xm:f>
              <xm:sqref>Q13</xm:sqref>
            </x14:sparkline>
            <x14:sparkline>
              <xm:f>Stba!P14:P14</xm:f>
              <xm:sqref>Q14</xm:sqref>
            </x14:sparkline>
            <x14:sparkline>
              <xm:f>Stba!P15:P15</xm:f>
              <xm:sqref>Q15</xm:sqref>
            </x14:sparkline>
            <x14:sparkline>
              <xm:f>Stba!P16:P16</xm:f>
              <xm:sqref>Q16</xm:sqref>
            </x14:sparkline>
            <x14:sparkline>
              <xm:f>Stba!P17:P17</xm:f>
              <xm:sqref>Q17</xm:sqref>
            </x14:sparkline>
            <x14:sparkline>
              <xm:f>Stba!P18:P18</xm:f>
              <xm:sqref>Q18</xm:sqref>
            </x14:sparkline>
            <x14:sparkline>
              <xm:f>Stba!P19:P19</xm:f>
              <xm:sqref>Q19</xm:sqref>
            </x14:sparkline>
            <x14:sparkline>
              <xm:f>Stba!P20:P20</xm:f>
              <xm:sqref>Q20</xm:sqref>
            </x14:sparkline>
            <x14:sparkline>
              <xm:f>Stba!P21:P21</xm:f>
              <xm:sqref>Q21</xm:sqref>
            </x14:sparkline>
          </x14:sparklines>
        </x14:sparklineGroup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Stba!H27:H28</xm:f>
              <xm:sqref>J26</xm:sqref>
            </x14:sparkline>
          </x14:sparklines>
        </x14:sparklineGroup>
      </x14:sparklineGroup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048576"/>
  <sheetViews>
    <sheetView view="pageBreakPreview" topLeftCell="D1" zoomScale="40" zoomScaleNormal="55" zoomScaleSheetLayoutView="40" workbookViewId="0">
      <selection activeCell="W21" sqref="W21"/>
    </sheetView>
  </sheetViews>
  <sheetFormatPr baseColWidth="10" defaultColWidth="11.42578125" defaultRowHeight="31.5"/>
  <cols>
    <col min="1" max="1" width="15.42578125" style="165" customWidth="1"/>
    <col min="2" max="2" width="19" style="165" customWidth="1"/>
    <col min="3" max="3" width="66.28515625" style="165" customWidth="1"/>
    <col min="4" max="4" width="26.7109375" style="165" customWidth="1"/>
    <col min="5" max="5" width="18" style="165" customWidth="1"/>
    <col min="6" max="6" width="22" style="165" customWidth="1"/>
    <col min="7" max="7" width="21.140625" style="165" customWidth="1"/>
    <col min="8" max="8" width="14.5703125" style="165" customWidth="1"/>
    <col min="9" max="9" width="16.42578125" style="165" customWidth="1"/>
    <col min="10" max="10" width="15.42578125" style="177" customWidth="1"/>
    <col min="11" max="11" width="19.85546875" style="177" customWidth="1"/>
    <col min="12" max="12" width="6.42578125" style="177" customWidth="1"/>
    <col min="13" max="13" width="13.140625" style="177" customWidth="1"/>
    <col min="14" max="14" width="13.85546875" style="177" customWidth="1"/>
    <col min="15" max="15" width="4.7109375" style="177" customWidth="1"/>
    <col min="16" max="16" width="6.42578125" style="177" customWidth="1"/>
    <col min="17" max="17" width="7.85546875" style="177" customWidth="1"/>
    <col min="18" max="18" width="8.5703125" style="268" customWidth="1"/>
    <col min="19" max="19" width="15.42578125" style="1070" customWidth="1"/>
    <col min="20" max="20" width="18.42578125" style="1070" customWidth="1"/>
    <col min="21" max="21" width="4.7109375" style="177" customWidth="1"/>
    <col min="22" max="22" width="25.7109375" style="165" customWidth="1"/>
    <col min="23" max="23" width="26.85546875" style="165" customWidth="1"/>
    <col min="24" max="24" width="63.85546875" style="165" customWidth="1"/>
    <col min="25" max="25" width="13" style="177" customWidth="1"/>
    <col min="26" max="26" width="29.7109375" style="177" customWidth="1"/>
    <col min="27" max="27" width="23.42578125" style="177" customWidth="1"/>
    <col min="28" max="28" width="19.140625" style="165" bestFit="1" customWidth="1"/>
    <col min="29" max="29" width="20.85546875" style="165" bestFit="1" customWidth="1"/>
    <col min="30" max="30" width="24.28515625" style="165" customWidth="1"/>
    <col min="31" max="16384" width="11.42578125" style="165"/>
  </cols>
  <sheetData>
    <row r="1" spans="1:32" ht="32.25" customHeight="1" thickBot="1">
      <c r="Q1" s="25"/>
      <c r="R1" s="25"/>
      <c r="S1" s="25"/>
      <c r="T1" s="25"/>
      <c r="U1" s="25"/>
    </row>
    <row r="2" spans="1:32" ht="27" thickBot="1">
      <c r="A2" s="425"/>
      <c r="B2" s="1866" t="s">
        <v>429</v>
      </c>
      <c r="C2" s="1866"/>
      <c r="D2" s="1866"/>
      <c r="E2" s="1866"/>
      <c r="F2" s="1866"/>
      <c r="G2" s="1866"/>
      <c r="H2" s="1866"/>
      <c r="I2" s="1866"/>
      <c r="J2" s="1866"/>
      <c r="K2" s="1867"/>
      <c r="L2" s="102" t="s">
        <v>0</v>
      </c>
      <c r="M2" s="179">
        <v>19440</v>
      </c>
      <c r="N2" s="119" t="s">
        <v>1</v>
      </c>
      <c r="P2" s="1293">
        <v>27</v>
      </c>
      <c r="Q2" s="25"/>
      <c r="R2" s="25"/>
      <c r="S2" s="25"/>
      <c r="T2" s="25"/>
      <c r="U2" s="25"/>
      <c r="AE2" s="788"/>
      <c r="AF2" s="177"/>
    </row>
    <row r="3" spans="1:32" ht="30.75" customHeight="1" thickBot="1">
      <c r="B3" s="2"/>
      <c r="C3" s="2"/>
      <c r="D3" s="2"/>
      <c r="E3" s="2"/>
      <c r="F3" s="2"/>
      <c r="G3" s="2"/>
      <c r="H3" s="2"/>
      <c r="I3" s="2"/>
      <c r="J3" s="2"/>
      <c r="K3" s="2"/>
      <c r="L3" s="103" t="s">
        <v>2</v>
      </c>
      <c r="M3" s="953">
        <f>M2/P2</f>
        <v>720</v>
      </c>
      <c r="N3" s="86" t="s">
        <v>3</v>
      </c>
      <c r="P3" s="1294"/>
      <c r="Q3" s="25"/>
      <c r="R3" s="25"/>
      <c r="S3" s="25"/>
      <c r="T3" s="25"/>
      <c r="U3" s="25"/>
      <c r="AE3" s="425"/>
    </row>
    <row r="4" spans="1:32" ht="15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425"/>
      <c r="P4" s="425"/>
      <c r="Q4" s="25"/>
      <c r="R4" s="25"/>
      <c r="S4" s="25"/>
      <c r="T4" s="25"/>
      <c r="U4" s="25"/>
      <c r="AE4" s="425"/>
    </row>
    <row r="5" spans="1:32" ht="15.75" customHeight="1" thickBo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425"/>
      <c r="P5" s="425"/>
      <c r="Q5" s="25"/>
      <c r="R5" s="25"/>
      <c r="S5" s="25"/>
      <c r="T5" s="25"/>
      <c r="U5" s="25"/>
      <c r="AE5" s="425"/>
    </row>
    <row r="6" spans="1:32" ht="16.5" customHeight="1" thickBo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425"/>
      <c r="P6" s="425"/>
      <c r="Q6" s="25"/>
      <c r="R6" s="25"/>
      <c r="S6" s="25"/>
      <c r="T6" s="25"/>
      <c r="U6" s="25"/>
      <c r="V6" s="317"/>
      <c r="W6" s="318"/>
      <c r="X6" s="318"/>
      <c r="Y6" s="319"/>
      <c r="Z6" s="318"/>
      <c r="AA6" s="318"/>
      <c r="AB6" s="318"/>
      <c r="AC6" s="320"/>
      <c r="AD6" s="321"/>
      <c r="AE6" s="425"/>
    </row>
    <row r="7" spans="1:32" ht="19.5" hidden="1" customHeight="1" thickBot="1">
      <c r="A7" s="425"/>
      <c r="B7" s="425"/>
      <c r="C7" s="425"/>
      <c r="D7" s="425"/>
      <c r="E7" s="425"/>
      <c r="F7" s="7"/>
      <c r="G7" s="7"/>
      <c r="H7" s="7"/>
      <c r="I7" s="7"/>
      <c r="J7" s="7"/>
      <c r="K7" s="7"/>
      <c r="L7" s="7"/>
      <c r="M7" s="7"/>
      <c r="N7" s="425"/>
      <c r="O7" s="425"/>
      <c r="P7" s="425"/>
      <c r="Q7" s="425"/>
      <c r="R7" s="267"/>
      <c r="S7" s="1069"/>
      <c r="V7" s="322"/>
      <c r="W7" s="290"/>
      <c r="X7" s="288"/>
      <c r="Y7" s="294"/>
      <c r="Z7" s="294"/>
      <c r="AA7" s="555"/>
      <c r="AB7" s="292"/>
      <c r="AC7" s="293"/>
      <c r="AD7" s="323"/>
    </row>
    <row r="8" spans="1:32" ht="60.75" customHeight="1" thickBot="1">
      <c r="A8" s="783" t="s">
        <v>4</v>
      </c>
      <c r="B8" s="784" t="s">
        <v>5</v>
      </c>
      <c r="C8" s="785" t="s">
        <v>6</v>
      </c>
      <c r="D8" s="139" t="s">
        <v>86</v>
      </c>
      <c r="E8" s="785" t="s">
        <v>8</v>
      </c>
      <c r="F8" s="784" t="s">
        <v>44</v>
      </c>
      <c r="G8" s="272" t="s">
        <v>2</v>
      </c>
      <c r="H8" s="784" t="s">
        <v>10</v>
      </c>
      <c r="I8" s="786" t="s">
        <v>11</v>
      </c>
      <c r="J8" s="787" t="s">
        <v>12</v>
      </c>
      <c r="K8" s="787" t="s">
        <v>13</v>
      </c>
      <c r="L8" s="1396" t="s">
        <v>45</v>
      </c>
      <c r="M8" s="1396"/>
      <c r="N8" s="1395" t="s">
        <v>151</v>
      </c>
      <c r="O8" s="1395"/>
      <c r="P8" s="1395"/>
      <c r="Q8" s="1393" t="s">
        <v>14</v>
      </c>
      <c r="R8" s="1840"/>
      <c r="S8" s="1075" t="s">
        <v>589</v>
      </c>
      <c r="T8" s="1076" t="s">
        <v>590</v>
      </c>
      <c r="U8" s="788"/>
      <c r="V8" s="322" t="s">
        <v>36</v>
      </c>
      <c r="W8" s="290" t="s">
        <v>37</v>
      </c>
      <c r="X8" s="288" t="s">
        <v>38</v>
      </c>
      <c r="Y8" s="294" t="s">
        <v>39</v>
      </c>
      <c r="Z8" s="294" t="s">
        <v>40</v>
      </c>
      <c r="AA8" s="555" t="s">
        <v>41</v>
      </c>
      <c r="AB8" s="292" t="s">
        <v>42</v>
      </c>
      <c r="AC8" s="293" t="s">
        <v>43</v>
      </c>
      <c r="AD8" s="323"/>
    </row>
    <row r="9" spans="1:32" ht="35.1" customHeight="1">
      <c r="A9" s="789" t="s">
        <v>16</v>
      </c>
      <c r="B9" s="790" t="s">
        <v>430</v>
      </c>
      <c r="C9" s="790" t="s">
        <v>420</v>
      </c>
      <c r="D9" s="791">
        <v>1600</v>
      </c>
      <c r="E9" s="801">
        <v>136.91</v>
      </c>
      <c r="F9" s="792">
        <f>$B$32*E9</f>
        <v>2326.8402139999998</v>
      </c>
      <c r="G9" s="1874">
        <f>ROUNDUP(($M$2/D9),0)</f>
        <v>13</v>
      </c>
      <c r="H9" s="74">
        <v>4</v>
      </c>
      <c r="I9" s="794">
        <f t="shared" ref="I9:I14" si="0">+SUMIFS($Y$6:$Y$286,$V$6:$V$286,"Entrada",$W$6:$W$286,B9)</f>
        <v>0</v>
      </c>
      <c r="J9" s="795">
        <f t="shared" ref="J9:J14" si="1">+SUMIFS($Y$9:$Y$289,$V$9:$V$289,"Salida",$W$9:$W$289,B9)</f>
        <v>0</v>
      </c>
      <c r="K9" s="796">
        <f>F9*J9</f>
        <v>0</v>
      </c>
      <c r="L9" s="1841">
        <f t="shared" ref="L9:L18" si="2">F9*Q9</f>
        <v>9307.3608559999993</v>
      </c>
      <c r="M9" s="1841"/>
      <c r="N9" s="797">
        <f t="shared" ref="N9:N14" si="3">ROUNDUP((O9*0.8),0)</f>
        <v>6</v>
      </c>
      <c r="O9" s="798">
        <f>ROUNDUP((($M$3/D9)*15),0)</f>
        <v>7</v>
      </c>
      <c r="P9" s="799">
        <f>ROUNDUP((O9*2),0)</f>
        <v>14</v>
      </c>
      <c r="Q9" s="247">
        <f>+H9+I9-J9</f>
        <v>4</v>
      </c>
      <c r="R9" s="274">
        <f t="shared" ref="R9:R31" si="4">IF(Q9&gt;O9,3,(IF(Q9-N9&gt;0,2,1)))</f>
        <v>1</v>
      </c>
      <c r="S9" s="1071" t="str">
        <f>IF(T9&gt;0,"SOLICITADO",(IF(R9&lt;3,"SOLICITAR","")))</f>
        <v>SOLICITAR</v>
      </c>
      <c r="T9" s="1074">
        <f>SUMIFS($Y$9:$Y$80,$V$9:$V$80,"Requisicion",$W$9:$W$80,B9)</f>
        <v>0</v>
      </c>
      <c r="U9" s="788"/>
      <c r="V9" s="291" t="s">
        <v>352</v>
      </c>
      <c r="W9" s="290" t="s">
        <v>487</v>
      </c>
      <c r="X9" s="288" t="str">
        <f t="shared" ref="X9:X72" si="5">IFERROR((VLOOKUP(W9,$B$7:$C$31,2,FALSE)),"")</f>
        <v>ADF-2D 55X16X6 Drill (3330340)</v>
      </c>
      <c r="Y9" s="294">
        <v>40</v>
      </c>
      <c r="Z9" s="294" t="s">
        <v>610</v>
      </c>
      <c r="AA9" s="555" t="s">
        <v>611</v>
      </c>
      <c r="AB9" s="292">
        <f t="shared" ref="AB9:AB72" si="6">IFERROR((VLOOKUP(W9,$B$9:$F$31,5,FALSE)),"")</f>
        <v>285.52271999999999</v>
      </c>
      <c r="AC9" s="293">
        <f t="shared" ref="AC9:AC72" si="7">IF(Y9&gt;0,(AB9*Y9),"")</f>
        <v>11420.908799999999</v>
      </c>
      <c r="AD9" s="323" t="s">
        <v>612</v>
      </c>
    </row>
    <row r="10" spans="1:32" ht="35.1" customHeight="1">
      <c r="A10" s="789" t="s">
        <v>16</v>
      </c>
      <c r="B10" s="790" t="s">
        <v>459</v>
      </c>
      <c r="C10" s="790" t="s">
        <v>420</v>
      </c>
      <c r="D10" s="791">
        <v>1600</v>
      </c>
      <c r="E10" s="801"/>
      <c r="F10" s="792">
        <v>392.22500000000002</v>
      </c>
      <c r="G10" s="1875"/>
      <c r="H10" s="74">
        <v>14</v>
      </c>
      <c r="I10" s="794">
        <f t="shared" si="0"/>
        <v>0</v>
      </c>
      <c r="J10" s="795">
        <f t="shared" si="1"/>
        <v>2</v>
      </c>
      <c r="K10" s="796">
        <f>F10*J10</f>
        <v>784.45</v>
      </c>
      <c r="L10" s="1841">
        <f>F10*Q10</f>
        <v>4706.7000000000007</v>
      </c>
      <c r="M10" s="1841"/>
      <c r="N10" s="797">
        <f t="shared" si="3"/>
        <v>6</v>
      </c>
      <c r="O10" s="798">
        <f>ROUNDUP((($M$3/D10)*15),0)</f>
        <v>7</v>
      </c>
      <c r="P10" s="799">
        <f>ROUNDUP((O10*2),0)</f>
        <v>14</v>
      </c>
      <c r="Q10" s="247">
        <f>+H10+I10-J10</f>
        <v>12</v>
      </c>
      <c r="R10" s="274">
        <f t="shared" si="4"/>
        <v>3</v>
      </c>
      <c r="S10" s="1071" t="str">
        <f t="shared" ref="S10:S31" si="8">IF(T10&gt;0,"SOLICITADO",(IF(R10&lt;3,"SOLICITAR","")))</f>
        <v/>
      </c>
      <c r="T10" s="1074">
        <f>SUMIFS($Y$9:$Y$80,$V$9:$V$80,"Requisicion",$W$9:$W$80,B10)</f>
        <v>0</v>
      </c>
      <c r="U10" s="826"/>
      <c r="V10" s="291" t="s">
        <v>568</v>
      </c>
      <c r="W10" s="290" t="s">
        <v>507</v>
      </c>
      <c r="X10" s="288" t="str">
        <f t="shared" si="5"/>
        <v>DRILL MF-GDN Ø3.4-4.0 (0051U001A) (REAFILADO)</v>
      </c>
      <c r="Y10" s="294">
        <v>40</v>
      </c>
      <c r="Z10" s="294" t="s">
        <v>610</v>
      </c>
      <c r="AA10" s="555">
        <v>45566</v>
      </c>
      <c r="AB10" s="292">
        <f t="shared" si="6"/>
        <v>277.02502000000004</v>
      </c>
      <c r="AC10" s="293">
        <f t="shared" si="7"/>
        <v>11081.000800000002</v>
      </c>
      <c r="AD10" s="323" t="s">
        <v>612</v>
      </c>
    </row>
    <row r="11" spans="1:32" ht="35.1" customHeight="1">
      <c r="A11" s="789" t="s">
        <v>16</v>
      </c>
      <c r="B11" s="790" t="s">
        <v>491</v>
      </c>
      <c r="C11" s="790" t="s">
        <v>492</v>
      </c>
      <c r="D11" s="800">
        <v>800</v>
      </c>
      <c r="E11" s="801">
        <v>8.81</v>
      </c>
      <c r="F11" s="792">
        <f>$B$32*E11</f>
        <v>149.72947400000001</v>
      </c>
      <c r="G11" s="793">
        <f>ROUNDUP(($M$2/D11),0)</f>
        <v>25</v>
      </c>
      <c r="H11" s="74">
        <v>40</v>
      </c>
      <c r="I11" s="794">
        <f>+SUMIFS($Y$6:$Y$286,$V$6:$V$286,"Entrada",$W$6:$W$286,B11)</f>
        <v>0</v>
      </c>
      <c r="J11" s="795">
        <f>+SUMIFS($Y$9:$Y$289,$V$9:$V$289,"Salida",$W$9:$W$289,B11)</f>
        <v>10</v>
      </c>
      <c r="K11" s="796">
        <f>F11*J11</f>
        <v>1497.29474</v>
      </c>
      <c r="L11" s="1841">
        <f>F11*Q11</f>
        <v>4491.8842199999999</v>
      </c>
      <c r="M11" s="1841"/>
      <c r="N11" s="797">
        <f t="shared" si="3"/>
        <v>12</v>
      </c>
      <c r="O11" s="798">
        <f>ROUNDUP((($M$3/D11)*15),0)</f>
        <v>14</v>
      </c>
      <c r="P11" s="799">
        <f>ROUNDUP((O11*2),0)</f>
        <v>28</v>
      </c>
      <c r="Q11" s="247">
        <f>+H11+I11-J11</f>
        <v>30</v>
      </c>
      <c r="R11" s="274">
        <f>IF(Q11&gt;O11,3,(IF(Q11-N11&gt;0,2,1)))</f>
        <v>3</v>
      </c>
      <c r="S11" s="1071" t="str">
        <f t="shared" si="8"/>
        <v/>
      </c>
      <c r="T11" s="1074">
        <f t="shared" ref="T11:T31" si="9">+SUMIFS($Y$9:$Y$80,$V$9:$V$80,"Requisicion",$W$9:$W$80,B11)</f>
        <v>0</v>
      </c>
      <c r="U11" s="788"/>
      <c r="V11" s="291" t="s">
        <v>568</v>
      </c>
      <c r="W11" s="290" t="s">
        <v>485</v>
      </c>
      <c r="X11" s="288" t="str">
        <f t="shared" si="5"/>
        <v>S4TAC030450025</v>
      </c>
      <c r="Y11" s="294">
        <v>40</v>
      </c>
      <c r="Z11" s="294" t="s">
        <v>666</v>
      </c>
      <c r="AA11" s="555">
        <v>45566</v>
      </c>
      <c r="AB11" s="292">
        <f t="shared" si="6"/>
        <v>849.77</v>
      </c>
      <c r="AC11" s="293">
        <f t="shared" si="7"/>
        <v>33990.800000000003</v>
      </c>
      <c r="AD11" s="323"/>
    </row>
    <row r="12" spans="1:32" ht="35.1" customHeight="1">
      <c r="A12" s="789" t="s">
        <v>16</v>
      </c>
      <c r="B12" s="790" t="s">
        <v>483</v>
      </c>
      <c r="C12" s="790" t="s">
        <v>484</v>
      </c>
      <c r="D12" s="899">
        <v>1200</v>
      </c>
      <c r="E12" s="900">
        <v>4.4000000000000004</v>
      </c>
      <c r="F12" s="901">
        <f>$B$32*E12</f>
        <v>74.77976000000001</v>
      </c>
      <c r="G12" s="902">
        <f t="shared" ref="G12:G31" si="10">ROUNDUP(($M$2/D12),0)</f>
        <v>17</v>
      </c>
      <c r="H12" s="903">
        <v>60</v>
      </c>
      <c r="I12" s="904">
        <f>+SUMIFS($Y$6:$Y$286,$V$6:$V$286,"Entrada",$W$6:$W$286,B12)</f>
        <v>0</v>
      </c>
      <c r="J12" s="903">
        <f>+SUMIFS($Y$9:$Y$289,$V$9:$V$289,"Salida",$W$9:$W$289,B12)</f>
        <v>10</v>
      </c>
      <c r="K12" s="905">
        <f>F12*J12</f>
        <v>747.7976000000001</v>
      </c>
      <c r="L12" s="1876">
        <f>F12*Q12</f>
        <v>3738.9880000000003</v>
      </c>
      <c r="M12" s="1876"/>
      <c r="N12" s="906">
        <f t="shared" si="3"/>
        <v>8</v>
      </c>
      <c r="O12" s="907">
        <f>ROUNDUP((($M$3/D12)*15),0)</f>
        <v>9</v>
      </c>
      <c r="P12" s="908">
        <f>ROUNDUP((O12*2),0)</f>
        <v>18</v>
      </c>
      <c r="Q12" s="909">
        <f>+H12+I12-J12</f>
        <v>50</v>
      </c>
      <c r="R12" s="274">
        <f>IF(Q12&gt;O12,3,(IF(Q12-N12&gt;0,2,1)))</f>
        <v>3</v>
      </c>
      <c r="S12" s="1071" t="str">
        <f t="shared" si="8"/>
        <v/>
      </c>
      <c r="T12" s="1074">
        <f t="shared" si="9"/>
        <v>0</v>
      </c>
      <c r="U12" s="788"/>
      <c r="V12" s="657" t="s">
        <v>615</v>
      </c>
      <c r="W12" s="290" t="s">
        <v>459</v>
      </c>
      <c r="X12" s="288" t="str">
        <f t="shared" si="5"/>
        <v>KDA1200X03S120N</v>
      </c>
      <c r="Y12" s="294">
        <v>2</v>
      </c>
      <c r="Z12" s="294" t="s">
        <v>670</v>
      </c>
      <c r="AA12" s="555">
        <v>45573</v>
      </c>
      <c r="AB12" s="292">
        <f t="shared" si="6"/>
        <v>392.22500000000002</v>
      </c>
      <c r="AC12" s="293">
        <f t="shared" si="7"/>
        <v>784.45</v>
      </c>
      <c r="AD12" s="323"/>
    </row>
    <row r="13" spans="1:32" ht="34.5" customHeight="1">
      <c r="A13" s="789" t="s">
        <v>16</v>
      </c>
      <c r="B13" s="790" t="s">
        <v>482</v>
      </c>
      <c r="C13" s="790" t="s">
        <v>481</v>
      </c>
      <c r="D13" s="800">
        <v>1200</v>
      </c>
      <c r="E13" s="801">
        <v>8.81</v>
      </c>
      <c r="F13" s="792">
        <f>$B$32*E13</f>
        <v>149.72947400000001</v>
      </c>
      <c r="G13" s="793">
        <f t="shared" si="10"/>
        <v>17</v>
      </c>
      <c r="H13" s="74">
        <v>50</v>
      </c>
      <c r="I13" s="794">
        <f t="shared" si="0"/>
        <v>0</v>
      </c>
      <c r="J13" s="795">
        <f t="shared" si="1"/>
        <v>10</v>
      </c>
      <c r="K13" s="796">
        <f t="shared" ref="K13:K31" si="11">F13*J13</f>
        <v>1497.29474</v>
      </c>
      <c r="L13" s="1856">
        <f t="shared" si="2"/>
        <v>5989.1789600000002</v>
      </c>
      <c r="M13" s="1857"/>
      <c r="N13" s="797">
        <f t="shared" si="3"/>
        <v>8</v>
      </c>
      <c r="O13" s="798">
        <f>ROUNDUP((($M$3/D13)*15),0)</f>
        <v>9</v>
      </c>
      <c r="P13" s="799">
        <f t="shared" ref="P13:P31" si="12">ROUNDUP((O13*2),0)</f>
        <v>18</v>
      </c>
      <c r="Q13" s="247">
        <f t="shared" ref="Q13:Q31" si="13">+H13+I13-J13</f>
        <v>40</v>
      </c>
      <c r="R13" s="274">
        <f t="shared" si="4"/>
        <v>3</v>
      </c>
      <c r="S13" s="1071" t="str">
        <f t="shared" si="8"/>
        <v/>
      </c>
      <c r="T13" s="1074">
        <f t="shared" si="9"/>
        <v>0</v>
      </c>
      <c r="U13" s="788"/>
      <c r="V13" s="657" t="s">
        <v>615</v>
      </c>
      <c r="W13" s="290" t="s">
        <v>483</v>
      </c>
      <c r="X13" s="288" t="str">
        <f t="shared" si="5"/>
        <v>TPMT090208-PSS</v>
      </c>
      <c r="Y13" s="294">
        <v>10</v>
      </c>
      <c r="Z13" s="294" t="s">
        <v>670</v>
      </c>
      <c r="AA13" s="555">
        <v>45573</v>
      </c>
      <c r="AB13" s="292">
        <f t="shared" si="6"/>
        <v>74.77976000000001</v>
      </c>
      <c r="AC13" s="293">
        <f t="shared" si="7"/>
        <v>747.7976000000001</v>
      </c>
      <c r="AD13" s="323"/>
    </row>
    <row r="14" spans="1:32" ht="26.25" customHeight="1">
      <c r="A14" s="789" t="s">
        <v>16</v>
      </c>
      <c r="B14" s="1852" t="s">
        <v>426</v>
      </c>
      <c r="C14" s="1852" t="s">
        <v>424</v>
      </c>
      <c r="D14" s="800">
        <v>1200</v>
      </c>
      <c r="E14" s="1854">
        <v>6.87</v>
      </c>
      <c r="F14" s="1860">
        <f>$B$32*E14</f>
        <v>116.758398</v>
      </c>
      <c r="G14" s="1858">
        <f>ROUNDUP(($M$2/D14),0)*2</f>
        <v>34</v>
      </c>
      <c r="H14" s="1757">
        <v>50</v>
      </c>
      <c r="I14" s="1872">
        <f t="shared" si="0"/>
        <v>0</v>
      </c>
      <c r="J14" s="1862">
        <f t="shared" si="1"/>
        <v>10</v>
      </c>
      <c r="K14" s="1864">
        <f>F14*J14</f>
        <v>1167.5839799999999</v>
      </c>
      <c r="L14" s="1848">
        <f>F14*Q14</f>
        <v>4670.3359199999995</v>
      </c>
      <c r="M14" s="1849"/>
      <c r="N14" s="1868">
        <f t="shared" si="3"/>
        <v>15</v>
      </c>
      <c r="O14" s="1870">
        <f>ROUNDUP((($M$3/D14)*15),0)*2</f>
        <v>18</v>
      </c>
      <c r="P14" s="1842">
        <f>ROUNDUP((O14*2),0)</f>
        <v>36</v>
      </c>
      <c r="Q14" s="1844">
        <f>+H14+I14-J14</f>
        <v>40</v>
      </c>
      <c r="R14" s="1846">
        <f>IF(Q14&gt;O14,3,(IF(Q14-N14&gt;0,2,1)))</f>
        <v>3</v>
      </c>
      <c r="S14" s="1712" t="str">
        <f>IF(T14&gt;0,"SOLICITADO",(IF(R14&lt;3,"SOLICITAR","")))</f>
        <v/>
      </c>
      <c r="T14" s="1581">
        <f t="shared" si="9"/>
        <v>0</v>
      </c>
      <c r="U14" s="788"/>
      <c r="V14" s="657" t="s">
        <v>615</v>
      </c>
      <c r="W14" s="290" t="s">
        <v>491</v>
      </c>
      <c r="X14" s="288" t="str">
        <f t="shared" si="5"/>
        <v>DCMT070204PP PV720</v>
      </c>
      <c r="Y14" s="294">
        <v>10</v>
      </c>
      <c r="Z14" s="294" t="s">
        <v>670</v>
      </c>
      <c r="AA14" s="555">
        <v>45573</v>
      </c>
      <c r="AB14" s="292">
        <f t="shared" si="6"/>
        <v>149.72947400000001</v>
      </c>
      <c r="AC14" s="293">
        <f t="shared" si="7"/>
        <v>1497.29474</v>
      </c>
      <c r="AD14" s="323"/>
    </row>
    <row r="15" spans="1:32" ht="26.25" customHeight="1">
      <c r="A15" s="789" t="s">
        <v>18</v>
      </c>
      <c r="B15" s="1853"/>
      <c r="C15" s="1853"/>
      <c r="D15" s="800">
        <v>750</v>
      </c>
      <c r="E15" s="1855"/>
      <c r="F15" s="1861"/>
      <c r="G15" s="1859">
        <f t="shared" si="10"/>
        <v>26</v>
      </c>
      <c r="H15" s="1759"/>
      <c r="I15" s="1873"/>
      <c r="J15" s="1863"/>
      <c r="K15" s="1865"/>
      <c r="L15" s="1850"/>
      <c r="M15" s="1851"/>
      <c r="N15" s="1869"/>
      <c r="O15" s="1871"/>
      <c r="P15" s="1843"/>
      <c r="Q15" s="1845"/>
      <c r="R15" s="1847"/>
      <c r="S15" s="1713"/>
      <c r="T15" s="1582"/>
      <c r="U15" s="788"/>
      <c r="V15" s="657" t="s">
        <v>615</v>
      </c>
      <c r="W15" s="290" t="s">
        <v>482</v>
      </c>
      <c r="X15" s="288" t="str">
        <f t="shared" si="5"/>
        <v>CCMT060204-PM</v>
      </c>
      <c r="Y15" s="294">
        <v>10</v>
      </c>
      <c r="Z15" s="294" t="s">
        <v>670</v>
      </c>
      <c r="AA15" s="555">
        <v>45573</v>
      </c>
      <c r="AB15" s="292">
        <f t="shared" si="6"/>
        <v>149.72947400000001</v>
      </c>
      <c r="AC15" s="293">
        <f t="shared" si="7"/>
        <v>1497.29474</v>
      </c>
      <c r="AD15" s="323"/>
    </row>
    <row r="16" spans="1:32" ht="35.1" customHeight="1">
      <c r="A16" s="789" t="s">
        <v>18</v>
      </c>
      <c r="B16" s="790" t="s">
        <v>431</v>
      </c>
      <c r="C16" s="790" t="s">
        <v>421</v>
      </c>
      <c r="D16" s="800">
        <v>1600</v>
      </c>
      <c r="E16" s="801">
        <v>47.38</v>
      </c>
      <c r="F16" s="792">
        <f t="shared" ref="F16:F22" si="14">$B$32*E16</f>
        <v>805.24205200000006</v>
      </c>
      <c r="G16" s="1874">
        <f>ROUNDUP(($M$2/D16),0)</f>
        <v>13</v>
      </c>
      <c r="H16" s="74">
        <v>27</v>
      </c>
      <c r="I16" s="794">
        <f t="shared" ref="I16:I31" si="15">+SUMIFS($Y$6:$Y$286,$V$6:$V$286,"Entrada",$W$6:$W$286,B16)</f>
        <v>0</v>
      </c>
      <c r="J16" s="795">
        <f>+SUMIFS($Y$9:$Y$289,$V$9:$V$289,"Salida",$W$9:$W$289,B16)</f>
        <v>0</v>
      </c>
      <c r="K16" s="796">
        <f t="shared" si="11"/>
        <v>0</v>
      </c>
      <c r="L16" s="1841">
        <f t="shared" si="2"/>
        <v>21741.535404000002</v>
      </c>
      <c r="M16" s="1841"/>
      <c r="N16" s="797">
        <f t="shared" ref="N16:N31" si="16">ROUNDUP((O16*0.8),0)</f>
        <v>6</v>
      </c>
      <c r="O16" s="798">
        <f t="shared" ref="O16:O31" si="17">ROUNDUP((($M$3/D16)*15),0)</f>
        <v>7</v>
      </c>
      <c r="P16" s="799">
        <f t="shared" si="12"/>
        <v>14</v>
      </c>
      <c r="Q16" s="247">
        <f t="shared" si="13"/>
        <v>27</v>
      </c>
      <c r="R16" s="274">
        <f t="shared" si="4"/>
        <v>3</v>
      </c>
      <c r="S16" s="1071" t="str">
        <f t="shared" si="8"/>
        <v/>
      </c>
      <c r="T16" s="1074">
        <f t="shared" si="9"/>
        <v>0</v>
      </c>
      <c r="U16" s="788"/>
      <c r="V16" s="657" t="s">
        <v>615</v>
      </c>
      <c r="W16" s="290" t="s">
        <v>426</v>
      </c>
      <c r="X16" s="288" t="str">
        <f t="shared" si="5"/>
        <v>WNMG080408XS CA025P</v>
      </c>
      <c r="Y16" s="294">
        <v>10</v>
      </c>
      <c r="Z16" s="294" t="s">
        <v>670</v>
      </c>
      <c r="AA16" s="555">
        <v>45573</v>
      </c>
      <c r="AB16" s="292">
        <f t="shared" si="6"/>
        <v>116.758398</v>
      </c>
      <c r="AC16" s="293">
        <f t="shared" si="7"/>
        <v>1167.5839799999999</v>
      </c>
      <c r="AD16" s="323"/>
    </row>
    <row r="17" spans="1:31" ht="34.5" customHeight="1">
      <c r="A17" s="789" t="s">
        <v>18</v>
      </c>
      <c r="B17" s="790" t="s">
        <v>508</v>
      </c>
      <c r="C17" s="790" t="s">
        <v>509</v>
      </c>
      <c r="D17" s="800">
        <v>1600</v>
      </c>
      <c r="E17" s="801">
        <v>18.100000000000001</v>
      </c>
      <c r="F17" s="792">
        <f t="shared" si="14"/>
        <v>307.61674000000005</v>
      </c>
      <c r="G17" s="1875"/>
      <c r="H17" s="74">
        <v>1</v>
      </c>
      <c r="I17" s="794">
        <f t="shared" ref="I17" si="18">+SUMIFS($Y$6:$Y$286,$V$6:$V$286,"Entrada",$W$6:$W$286,B17)</f>
        <v>0</v>
      </c>
      <c r="J17" s="795">
        <f>+SUMIFS($Y$9:$Y$289,$V$9:$V$289,"Salida",$W$9:$W$289,B17)</f>
        <v>0</v>
      </c>
      <c r="K17" s="796">
        <f t="shared" ref="K17" si="19">F17*J17</f>
        <v>0</v>
      </c>
      <c r="L17" s="1841">
        <f t="shared" ref="L17" si="20">F17*Q17</f>
        <v>307.61674000000005</v>
      </c>
      <c r="M17" s="1841"/>
      <c r="N17" s="797">
        <f t="shared" si="16"/>
        <v>6</v>
      </c>
      <c r="O17" s="798">
        <f t="shared" si="17"/>
        <v>7</v>
      </c>
      <c r="P17" s="799">
        <f t="shared" ref="P17" si="21">ROUNDUP((O17*2),0)</f>
        <v>14</v>
      </c>
      <c r="Q17" s="247">
        <f t="shared" ref="Q17" si="22">+H17+I17-J17</f>
        <v>1</v>
      </c>
      <c r="R17" s="274">
        <f t="shared" ref="R17" si="23">IF(Q17&gt;O17,3,(IF(Q17-N17&gt;0,2,1)))</f>
        <v>1</v>
      </c>
      <c r="S17" s="1071" t="str">
        <f t="shared" si="8"/>
        <v>SOLICITAR</v>
      </c>
      <c r="T17" s="1074">
        <f t="shared" si="9"/>
        <v>0</v>
      </c>
      <c r="U17" s="788"/>
      <c r="V17" s="657" t="s">
        <v>615</v>
      </c>
      <c r="W17" s="290" t="s">
        <v>428</v>
      </c>
      <c r="X17" s="288" t="str">
        <f t="shared" si="5"/>
        <v>GBA43R200-020GM PR1215</v>
      </c>
      <c r="Y17" s="294">
        <v>10</v>
      </c>
      <c r="Z17" s="294" t="s">
        <v>670</v>
      </c>
      <c r="AA17" s="555">
        <v>45573</v>
      </c>
      <c r="AB17" s="292">
        <f t="shared" si="6"/>
        <v>334.12956400000002</v>
      </c>
      <c r="AC17" s="293">
        <f t="shared" si="7"/>
        <v>3341.2956400000003</v>
      </c>
      <c r="AD17" s="323"/>
    </row>
    <row r="18" spans="1:31" ht="35.1" customHeight="1">
      <c r="A18" s="789" t="s">
        <v>18</v>
      </c>
      <c r="B18" s="790" t="s">
        <v>427</v>
      </c>
      <c r="C18" s="790" t="s">
        <v>425</v>
      </c>
      <c r="D18" s="800">
        <v>500</v>
      </c>
      <c r="E18" s="801">
        <v>9.39</v>
      </c>
      <c r="F18" s="792">
        <f t="shared" si="14"/>
        <v>159.58680600000002</v>
      </c>
      <c r="G18" s="793">
        <f t="shared" si="10"/>
        <v>39</v>
      </c>
      <c r="H18" s="74">
        <v>75</v>
      </c>
      <c r="I18" s="794">
        <f t="shared" si="15"/>
        <v>0</v>
      </c>
      <c r="J18" s="795">
        <f t="shared" ref="J18:J31" si="24">+SUMIFS($Y$9:$Y$289,$V$9:$V$289,"Salida",$W$9:$W$289,B18)</f>
        <v>0</v>
      </c>
      <c r="K18" s="796">
        <f t="shared" si="11"/>
        <v>0</v>
      </c>
      <c r="L18" s="1841">
        <f t="shared" si="2"/>
        <v>11969.010450000002</v>
      </c>
      <c r="M18" s="1841"/>
      <c r="N18" s="797">
        <f t="shared" si="16"/>
        <v>18</v>
      </c>
      <c r="O18" s="798">
        <f t="shared" si="17"/>
        <v>22</v>
      </c>
      <c r="P18" s="799">
        <f t="shared" si="12"/>
        <v>44</v>
      </c>
      <c r="Q18" s="247">
        <f t="shared" si="13"/>
        <v>75</v>
      </c>
      <c r="R18" s="274">
        <f t="shared" si="4"/>
        <v>3</v>
      </c>
      <c r="S18" s="1071" t="str">
        <f t="shared" si="8"/>
        <v/>
      </c>
      <c r="T18" s="1074">
        <f t="shared" si="9"/>
        <v>0</v>
      </c>
      <c r="U18" s="788"/>
      <c r="V18" s="657" t="s">
        <v>615</v>
      </c>
      <c r="W18" s="290" t="s">
        <v>478</v>
      </c>
      <c r="X18" s="288" t="str">
        <f t="shared" si="5"/>
        <v>ADF-2D 55X16X6 Drill (3330340)</v>
      </c>
      <c r="Y18" s="294">
        <v>10</v>
      </c>
      <c r="Z18" s="294" t="s">
        <v>670</v>
      </c>
      <c r="AA18" s="555">
        <v>45573</v>
      </c>
      <c r="AB18" s="292">
        <f t="shared" si="6"/>
        <v>777.53954999999996</v>
      </c>
      <c r="AC18" s="293">
        <f t="shared" si="7"/>
        <v>7775.3954999999996</v>
      </c>
      <c r="AD18" s="323"/>
    </row>
    <row r="19" spans="1:31" ht="35.1" customHeight="1">
      <c r="A19" s="789" t="s">
        <v>18</v>
      </c>
      <c r="B19" s="790" t="s">
        <v>428</v>
      </c>
      <c r="C19" s="790" t="s">
        <v>423</v>
      </c>
      <c r="D19" s="800">
        <v>750</v>
      </c>
      <c r="E19" s="801">
        <v>19.66</v>
      </c>
      <c r="F19" s="792">
        <f t="shared" si="14"/>
        <v>334.12956400000002</v>
      </c>
      <c r="G19" s="793">
        <f t="shared" si="10"/>
        <v>26</v>
      </c>
      <c r="H19" s="74">
        <v>40</v>
      </c>
      <c r="I19" s="794">
        <f t="shared" si="15"/>
        <v>0</v>
      </c>
      <c r="J19" s="795">
        <f t="shared" si="24"/>
        <v>10</v>
      </c>
      <c r="K19" s="796">
        <f t="shared" si="11"/>
        <v>3341.2956400000003</v>
      </c>
      <c r="L19" s="1841">
        <f>F19*Q19</f>
        <v>10023.886920000001</v>
      </c>
      <c r="M19" s="1841"/>
      <c r="N19" s="797">
        <f t="shared" si="16"/>
        <v>12</v>
      </c>
      <c r="O19" s="798">
        <f t="shared" si="17"/>
        <v>15</v>
      </c>
      <c r="P19" s="799">
        <f t="shared" si="12"/>
        <v>30</v>
      </c>
      <c r="Q19" s="247">
        <f t="shared" si="13"/>
        <v>30</v>
      </c>
      <c r="R19" s="274">
        <f t="shared" si="4"/>
        <v>3</v>
      </c>
      <c r="S19" s="1071" t="str">
        <f t="shared" si="8"/>
        <v/>
      </c>
      <c r="T19" s="1074">
        <f t="shared" si="9"/>
        <v>0</v>
      </c>
      <c r="U19" s="895"/>
      <c r="V19" s="657" t="s">
        <v>615</v>
      </c>
      <c r="W19" s="290" t="s">
        <v>485</v>
      </c>
      <c r="X19" s="288" t="str">
        <f t="shared" si="5"/>
        <v>S4TAC030450025</v>
      </c>
      <c r="Y19" s="294">
        <v>8</v>
      </c>
      <c r="Z19" s="294" t="s">
        <v>670</v>
      </c>
      <c r="AA19" s="555">
        <v>45573</v>
      </c>
      <c r="AB19" s="292">
        <f t="shared" si="6"/>
        <v>849.77</v>
      </c>
      <c r="AC19" s="293">
        <f t="shared" si="7"/>
        <v>6798.16</v>
      </c>
      <c r="AD19" s="323"/>
    </row>
    <row r="20" spans="1:31" ht="42" customHeight="1">
      <c r="A20" s="789" t="s">
        <v>22</v>
      </c>
      <c r="B20" s="790" t="s">
        <v>478</v>
      </c>
      <c r="C20" s="790" t="s">
        <v>479</v>
      </c>
      <c r="D20" s="800">
        <v>350</v>
      </c>
      <c r="E20" s="801">
        <v>45.75</v>
      </c>
      <c r="F20" s="792">
        <f t="shared" si="14"/>
        <v>777.53954999999996</v>
      </c>
      <c r="G20" s="1874">
        <f t="shared" ref="G20:G24" si="25">ROUNDUP(($M$2/D20),0)/2</f>
        <v>28</v>
      </c>
      <c r="H20" s="74">
        <v>40</v>
      </c>
      <c r="I20" s="794">
        <f t="shared" si="15"/>
        <v>0</v>
      </c>
      <c r="J20" s="795">
        <f t="shared" si="24"/>
        <v>10</v>
      </c>
      <c r="K20" s="796">
        <f t="shared" si="11"/>
        <v>7775.3954999999996</v>
      </c>
      <c r="L20" s="1841">
        <f>F20*Q20</f>
        <v>23326.1865</v>
      </c>
      <c r="M20" s="1841"/>
      <c r="N20" s="797">
        <f t="shared" si="16"/>
        <v>25</v>
      </c>
      <c r="O20" s="798">
        <f t="shared" si="17"/>
        <v>31</v>
      </c>
      <c r="P20" s="799">
        <f t="shared" si="12"/>
        <v>62</v>
      </c>
      <c r="Q20" s="247">
        <f t="shared" si="13"/>
        <v>30</v>
      </c>
      <c r="R20" s="274"/>
      <c r="S20" s="1071" t="str">
        <f t="shared" si="8"/>
        <v>SOLICITAR</v>
      </c>
      <c r="T20" s="1074">
        <f t="shared" si="9"/>
        <v>0</v>
      </c>
      <c r="U20" s="788"/>
      <c r="V20" s="657" t="s">
        <v>615</v>
      </c>
      <c r="W20" s="657" t="s">
        <v>507</v>
      </c>
      <c r="X20" s="288" t="str">
        <f t="shared" si="5"/>
        <v>DRILL MF-GDN Ø3.4-4.0 (0051U001A) (REAFILADO)</v>
      </c>
      <c r="Y20" s="294">
        <v>30</v>
      </c>
      <c r="Z20" s="294" t="s">
        <v>670</v>
      </c>
      <c r="AA20" s="555">
        <v>45573</v>
      </c>
      <c r="AB20" s="292">
        <f t="shared" si="6"/>
        <v>277.02502000000004</v>
      </c>
      <c r="AC20" s="293">
        <f t="shared" si="7"/>
        <v>8310.7506000000012</v>
      </c>
      <c r="AD20" s="323"/>
    </row>
    <row r="21" spans="1:31" ht="35.1" customHeight="1">
      <c r="A21" s="789" t="s">
        <v>22</v>
      </c>
      <c r="B21" s="790" t="s">
        <v>487</v>
      </c>
      <c r="C21" s="790" t="s">
        <v>479</v>
      </c>
      <c r="D21" s="800">
        <v>350</v>
      </c>
      <c r="E21" s="801">
        <v>16.8</v>
      </c>
      <c r="F21" s="792">
        <f t="shared" si="14"/>
        <v>285.52271999999999</v>
      </c>
      <c r="G21" s="1875"/>
      <c r="H21" s="74">
        <v>0</v>
      </c>
      <c r="I21" s="794">
        <f>+SUMIFS($Y$6:$Y$286,$V$6:$V$286,"Entrada",$W$6:$W$286,B21)</f>
        <v>0</v>
      </c>
      <c r="J21" s="795">
        <f>+SUMIFS($Y$9:$Y$289,$V$9:$V$289,"Salida",$W$9:$W$289,B21)</f>
        <v>0</v>
      </c>
      <c r="K21" s="796">
        <f>F21*J21</f>
        <v>0</v>
      </c>
      <c r="L21" s="1841">
        <f>F21*Q21</f>
        <v>0</v>
      </c>
      <c r="M21" s="1841"/>
      <c r="N21" s="797">
        <f t="shared" si="16"/>
        <v>25</v>
      </c>
      <c r="O21" s="798">
        <f t="shared" si="17"/>
        <v>31</v>
      </c>
      <c r="P21" s="799">
        <f>ROUNDUP((O21*2),0)</f>
        <v>62</v>
      </c>
      <c r="Q21" s="247">
        <f>+H21+I21-J21</f>
        <v>0</v>
      </c>
      <c r="R21" s="274"/>
      <c r="S21" s="1071" t="str">
        <f t="shared" si="8"/>
        <v>SOLICITADO</v>
      </c>
      <c r="T21" s="1074">
        <f t="shared" si="9"/>
        <v>40</v>
      </c>
      <c r="U21" s="826"/>
      <c r="V21" s="1048"/>
      <c r="W21" s="290"/>
      <c r="X21" s="288" t="str">
        <f t="shared" si="5"/>
        <v/>
      </c>
      <c r="Y21" s="294"/>
      <c r="Z21" s="294"/>
      <c r="AA21" s="555"/>
      <c r="AB21" s="292" t="str">
        <f t="shared" si="6"/>
        <v/>
      </c>
      <c r="AC21" s="293" t="str">
        <f t="shared" si="7"/>
        <v/>
      </c>
      <c r="AD21" s="323"/>
    </row>
    <row r="22" spans="1:31" ht="34.5" customHeight="1">
      <c r="A22" s="789" t="s">
        <v>22</v>
      </c>
      <c r="B22" s="790" t="s">
        <v>435</v>
      </c>
      <c r="C22" s="790" t="s">
        <v>422</v>
      </c>
      <c r="D22" s="800">
        <v>200</v>
      </c>
      <c r="E22" s="801">
        <v>145.19999999999999</v>
      </c>
      <c r="F22" s="792">
        <f t="shared" si="14"/>
        <v>2467.7320799999998</v>
      </c>
      <c r="G22" s="1874">
        <f t="shared" si="25"/>
        <v>49</v>
      </c>
      <c r="H22" s="74">
        <v>0</v>
      </c>
      <c r="I22" s="794">
        <f t="shared" si="15"/>
        <v>0</v>
      </c>
      <c r="J22" s="795">
        <f t="shared" si="24"/>
        <v>0</v>
      </c>
      <c r="K22" s="823">
        <f t="shared" si="11"/>
        <v>0</v>
      </c>
      <c r="L22" s="1841">
        <f t="shared" ref="L22:L31" si="26">F22*Q22</f>
        <v>0</v>
      </c>
      <c r="M22" s="1841"/>
      <c r="N22" s="797">
        <f t="shared" si="16"/>
        <v>44</v>
      </c>
      <c r="O22" s="798">
        <f t="shared" si="17"/>
        <v>54</v>
      </c>
      <c r="P22" s="799">
        <f t="shared" si="12"/>
        <v>108</v>
      </c>
      <c r="Q22" s="247">
        <f t="shared" si="13"/>
        <v>0</v>
      </c>
      <c r="R22" s="274">
        <f t="shared" si="4"/>
        <v>1</v>
      </c>
      <c r="S22" s="1071" t="str">
        <f t="shared" si="8"/>
        <v>SOLICITAR</v>
      </c>
      <c r="T22" s="1074">
        <f t="shared" si="9"/>
        <v>0</v>
      </c>
      <c r="U22" s="788"/>
      <c r="V22" s="1048"/>
      <c r="W22" s="290"/>
      <c r="X22" s="288" t="str">
        <f t="shared" si="5"/>
        <v/>
      </c>
      <c r="Y22" s="294"/>
      <c r="Z22" s="294"/>
      <c r="AA22" s="555"/>
      <c r="AB22" s="292" t="str">
        <f t="shared" si="6"/>
        <v/>
      </c>
      <c r="AC22" s="293" t="str">
        <f t="shared" si="7"/>
        <v/>
      </c>
      <c r="AD22" s="323"/>
    </row>
    <row r="23" spans="1:31" ht="35.1" customHeight="1">
      <c r="A23" s="789" t="s">
        <v>22</v>
      </c>
      <c r="B23" s="790" t="s">
        <v>458</v>
      </c>
      <c r="C23" s="790" t="s">
        <v>451</v>
      </c>
      <c r="D23" s="800">
        <v>200</v>
      </c>
      <c r="E23" s="801"/>
      <c r="F23" s="792">
        <v>381.56360000000001</v>
      </c>
      <c r="G23" s="1875"/>
      <c r="H23" s="74">
        <v>9</v>
      </c>
      <c r="I23" s="794">
        <f t="shared" si="15"/>
        <v>0</v>
      </c>
      <c r="J23" s="795">
        <f t="shared" si="24"/>
        <v>0</v>
      </c>
      <c r="K23" s="796">
        <f>F23*J23</f>
        <v>0</v>
      </c>
      <c r="L23" s="1841">
        <f>F23*Q23</f>
        <v>3434.0724</v>
      </c>
      <c r="M23" s="1841"/>
      <c r="N23" s="797">
        <f t="shared" si="16"/>
        <v>44</v>
      </c>
      <c r="O23" s="798">
        <f t="shared" si="17"/>
        <v>54</v>
      </c>
      <c r="P23" s="799">
        <f>ROUNDUP((O23*2),0)</f>
        <v>108</v>
      </c>
      <c r="Q23" s="247">
        <f t="shared" si="13"/>
        <v>9</v>
      </c>
      <c r="R23" s="274">
        <f t="shared" si="4"/>
        <v>1</v>
      </c>
      <c r="S23" s="1071" t="str">
        <f t="shared" si="8"/>
        <v>SOLICITAR</v>
      </c>
      <c r="T23" s="1074">
        <f t="shared" si="9"/>
        <v>0</v>
      </c>
      <c r="U23" s="822"/>
      <c r="V23" s="1048"/>
      <c r="W23" s="290"/>
      <c r="X23" s="288" t="str">
        <f t="shared" si="5"/>
        <v/>
      </c>
      <c r="Y23" s="294"/>
      <c r="Z23" s="294"/>
      <c r="AA23" s="555"/>
      <c r="AB23" s="292" t="str">
        <f t="shared" si="6"/>
        <v/>
      </c>
      <c r="AC23" s="293" t="str">
        <f t="shared" si="7"/>
        <v/>
      </c>
      <c r="AD23" s="323"/>
    </row>
    <row r="24" spans="1:31" ht="35.1" customHeight="1">
      <c r="A24" s="789" t="s">
        <v>22</v>
      </c>
      <c r="B24" s="790" t="s">
        <v>502</v>
      </c>
      <c r="C24" s="790" t="s">
        <v>503</v>
      </c>
      <c r="D24" s="800">
        <v>200</v>
      </c>
      <c r="E24" s="801">
        <v>82</v>
      </c>
      <c r="F24" s="792">
        <f>$B$32*E24</f>
        <v>1393.6228000000001</v>
      </c>
      <c r="G24" s="1874">
        <f t="shared" si="25"/>
        <v>49</v>
      </c>
      <c r="H24" s="74">
        <v>60</v>
      </c>
      <c r="I24" s="794">
        <f t="shared" ref="I24:I25" si="27">+SUMIFS($Y$6:$Y$286,$V$6:$V$286,"Entrada",$W$6:$W$286,B24)</f>
        <v>0</v>
      </c>
      <c r="J24" s="795">
        <f t="shared" ref="J24:J25" si="28">+SUMIFS($Y$9:$Y$289,$V$9:$V$289,"Salida",$W$9:$W$289,B24)</f>
        <v>0</v>
      </c>
      <c r="K24" s="823">
        <f t="shared" ref="K24" si="29">F24*J24</f>
        <v>0</v>
      </c>
      <c r="L24" s="1841">
        <f t="shared" ref="L24" si="30">F24*Q24</f>
        <v>83617.368000000002</v>
      </c>
      <c r="M24" s="1841"/>
      <c r="N24" s="797">
        <f t="shared" si="16"/>
        <v>44</v>
      </c>
      <c r="O24" s="798">
        <f t="shared" si="17"/>
        <v>54</v>
      </c>
      <c r="P24" s="799">
        <f t="shared" ref="P24" si="31">ROUNDUP((O24*2),0)</f>
        <v>108</v>
      </c>
      <c r="Q24" s="247">
        <f t="shared" ref="Q24:Q25" si="32">+H24+I24-J24</f>
        <v>60</v>
      </c>
      <c r="R24" s="274">
        <f t="shared" ref="R24:R25" si="33">IF(Q24&gt;O24,3,(IF(Q24-N24&gt;0,2,1)))</f>
        <v>3</v>
      </c>
      <c r="S24" s="1071" t="str">
        <f t="shared" si="8"/>
        <v/>
      </c>
      <c r="T24" s="1074">
        <f t="shared" si="9"/>
        <v>0</v>
      </c>
      <c r="U24" s="788"/>
      <c r="V24" s="1048"/>
      <c r="W24" s="290"/>
      <c r="X24" s="288" t="str">
        <f t="shared" si="5"/>
        <v/>
      </c>
      <c r="Y24" s="294"/>
      <c r="Z24" s="294"/>
      <c r="AA24" s="555"/>
      <c r="AB24" s="292" t="str">
        <f t="shared" si="6"/>
        <v/>
      </c>
      <c r="AC24" s="293" t="str">
        <f t="shared" si="7"/>
        <v/>
      </c>
      <c r="AD24" s="323"/>
    </row>
    <row r="25" spans="1:31" ht="35.1" customHeight="1">
      <c r="A25" s="789" t="s">
        <v>22</v>
      </c>
      <c r="B25" s="790" t="s">
        <v>507</v>
      </c>
      <c r="C25" s="790" t="s">
        <v>510</v>
      </c>
      <c r="D25" s="800">
        <v>200</v>
      </c>
      <c r="E25" s="801">
        <v>16.3</v>
      </c>
      <c r="F25" s="792">
        <f>$B$32*E25</f>
        <v>277.02502000000004</v>
      </c>
      <c r="G25" s="1875"/>
      <c r="H25" s="74">
        <v>10</v>
      </c>
      <c r="I25" s="794">
        <f t="shared" si="27"/>
        <v>40</v>
      </c>
      <c r="J25" s="795">
        <f t="shared" si="28"/>
        <v>30</v>
      </c>
      <c r="K25" s="796">
        <f>F25*J25</f>
        <v>8310.7506000000012</v>
      </c>
      <c r="L25" s="1841">
        <f>F25*Q25</f>
        <v>5540.5004000000008</v>
      </c>
      <c r="M25" s="1841"/>
      <c r="N25" s="797">
        <f t="shared" si="16"/>
        <v>44</v>
      </c>
      <c r="O25" s="798">
        <f t="shared" si="17"/>
        <v>54</v>
      </c>
      <c r="P25" s="799">
        <f>ROUNDUP((O25*2),0)</f>
        <v>108</v>
      </c>
      <c r="Q25" s="247">
        <f t="shared" si="32"/>
        <v>20</v>
      </c>
      <c r="R25" s="274">
        <f t="shared" si="33"/>
        <v>1</v>
      </c>
      <c r="S25" s="1071" t="str">
        <f t="shared" si="8"/>
        <v>SOLICITAR</v>
      </c>
      <c r="T25" s="1074">
        <f t="shared" si="9"/>
        <v>0</v>
      </c>
      <c r="U25" s="788"/>
      <c r="V25" s="1048"/>
      <c r="W25" s="290"/>
      <c r="X25" s="288" t="str">
        <f t="shared" si="5"/>
        <v/>
      </c>
      <c r="Y25" s="294"/>
      <c r="Z25" s="294"/>
      <c r="AA25" s="555"/>
      <c r="AB25" s="292" t="str">
        <f t="shared" si="6"/>
        <v/>
      </c>
      <c r="AC25" s="293" t="str">
        <f t="shared" si="7"/>
        <v/>
      </c>
      <c r="AD25" s="323"/>
    </row>
    <row r="26" spans="1:31" ht="35.1" customHeight="1">
      <c r="A26" s="789" t="s">
        <v>22</v>
      </c>
      <c r="B26" s="790" t="s">
        <v>496</v>
      </c>
      <c r="C26" s="790" t="s">
        <v>495</v>
      </c>
      <c r="D26" s="800">
        <v>2500</v>
      </c>
      <c r="E26" s="803">
        <v>119.8</v>
      </c>
      <c r="F26" s="792">
        <f t="shared" ref="F26:F31" si="34">$B$32*E26</f>
        <v>2036.04892</v>
      </c>
      <c r="G26" s="793">
        <f t="shared" si="10"/>
        <v>8</v>
      </c>
      <c r="H26" s="74">
        <v>5</v>
      </c>
      <c r="I26" s="794">
        <f>+SUMIFS($Y$6:$Y$286,$V$6:$V$286,"Entrada",$W$6:$W$286,B26)</f>
        <v>0</v>
      </c>
      <c r="J26" s="795">
        <f>+SUMIFS($Y$9:$Y$289,$V$9:$V$289,"Salida",$W$9:$W$289,B26)</f>
        <v>0</v>
      </c>
      <c r="K26" s="796">
        <f>F26*J26</f>
        <v>0</v>
      </c>
      <c r="L26" s="1841">
        <f>F26*Q26</f>
        <v>10180.2446</v>
      </c>
      <c r="M26" s="1841"/>
      <c r="N26" s="797">
        <f t="shared" si="16"/>
        <v>4</v>
      </c>
      <c r="O26" s="798">
        <f t="shared" si="17"/>
        <v>5</v>
      </c>
      <c r="P26" s="799">
        <f>ROUNDUP((O26*2),0)</f>
        <v>10</v>
      </c>
      <c r="Q26" s="247">
        <f>+H26+I26-J26</f>
        <v>5</v>
      </c>
      <c r="R26" s="274">
        <f>IF(Q26&gt;O26,3,(IF(Q26-N26&gt;0,2,1)))</f>
        <v>2</v>
      </c>
      <c r="S26" s="1071" t="str">
        <f t="shared" si="8"/>
        <v>SOLICITAR</v>
      </c>
      <c r="T26" s="1074">
        <f t="shared" si="9"/>
        <v>0</v>
      </c>
      <c r="U26" s="788"/>
      <c r="V26" s="1048"/>
      <c r="W26" s="290"/>
      <c r="X26" s="288" t="str">
        <f t="shared" si="5"/>
        <v/>
      </c>
      <c r="Y26" s="294"/>
      <c r="Z26" s="294"/>
      <c r="AA26" s="555"/>
      <c r="AB26" s="292" t="str">
        <f t="shared" si="6"/>
        <v/>
      </c>
      <c r="AC26" s="293" t="str">
        <f t="shared" si="7"/>
        <v/>
      </c>
      <c r="AD26" s="323"/>
    </row>
    <row r="27" spans="1:31" ht="43.5" customHeight="1">
      <c r="A27" s="789" t="s">
        <v>22</v>
      </c>
      <c r="B27" s="790" t="s">
        <v>395</v>
      </c>
      <c r="C27" s="790" t="s">
        <v>82</v>
      </c>
      <c r="D27" s="800">
        <v>2500</v>
      </c>
      <c r="E27" s="803">
        <v>0</v>
      </c>
      <c r="F27" s="792">
        <f t="shared" si="34"/>
        <v>0</v>
      </c>
      <c r="G27" s="793">
        <f t="shared" si="10"/>
        <v>8</v>
      </c>
      <c r="H27" s="74">
        <v>14</v>
      </c>
      <c r="I27" s="794">
        <f>+SUMIFS($Y$6:$Y$286,$V$6:$V$286,"Entrada",$W$6:$W$286,B27)</f>
        <v>0</v>
      </c>
      <c r="J27" s="795">
        <f>+SUMIFS($Y$9:$Y$289,$V$9:$V$289,"Salida",$W$9:$W$289,B27)</f>
        <v>0</v>
      </c>
      <c r="K27" s="796">
        <f>F27*J27</f>
        <v>0</v>
      </c>
      <c r="L27" s="1841">
        <f>F27*Q27</f>
        <v>0</v>
      </c>
      <c r="M27" s="1841"/>
      <c r="N27" s="797">
        <f t="shared" si="16"/>
        <v>4</v>
      </c>
      <c r="O27" s="798">
        <f t="shared" si="17"/>
        <v>5</v>
      </c>
      <c r="P27" s="799">
        <f>ROUNDUP((O27*2),0)</f>
        <v>10</v>
      </c>
      <c r="Q27" s="247">
        <f>+H27+I27-J27</f>
        <v>14</v>
      </c>
      <c r="R27" s="274">
        <f>IF(Q27&gt;O27,3,(IF(Q27-N27&gt;0,2,1)))</f>
        <v>3</v>
      </c>
      <c r="S27" s="1071" t="str">
        <f t="shared" si="8"/>
        <v/>
      </c>
      <c r="T27" s="1074">
        <f t="shared" si="9"/>
        <v>0</v>
      </c>
      <c r="U27" s="788"/>
      <c r="V27" s="1048"/>
      <c r="W27" s="290"/>
      <c r="X27" s="288" t="str">
        <f t="shared" si="5"/>
        <v/>
      </c>
      <c r="Y27" s="294"/>
      <c r="Z27" s="294"/>
      <c r="AA27" s="555"/>
      <c r="AB27" s="292" t="str">
        <f t="shared" si="6"/>
        <v/>
      </c>
      <c r="AC27" s="293" t="str">
        <f t="shared" si="7"/>
        <v/>
      </c>
      <c r="AD27" s="323"/>
    </row>
    <row r="28" spans="1:31" ht="30">
      <c r="A28" s="789" t="s">
        <v>22</v>
      </c>
      <c r="B28" s="790" t="s">
        <v>485</v>
      </c>
      <c r="C28" s="790" t="s">
        <v>486</v>
      </c>
      <c r="D28" s="800">
        <v>1500</v>
      </c>
      <c r="E28" s="803">
        <v>50</v>
      </c>
      <c r="F28" s="792">
        <f t="shared" si="34"/>
        <v>849.77</v>
      </c>
      <c r="G28" s="793">
        <f t="shared" si="10"/>
        <v>13</v>
      </c>
      <c r="H28" s="74">
        <v>8</v>
      </c>
      <c r="I28" s="794">
        <f>+SUMIFS($Y$6:$Y$286,$V$6:$V$286,"Entrada",$W$6:$W$286,B28)</f>
        <v>40</v>
      </c>
      <c r="J28" s="795">
        <f>+SUMIFS($Y$9:$Y$289,$V$9:$V$289,"Salida",$W$9:$W$289,B28)</f>
        <v>8</v>
      </c>
      <c r="K28" s="796">
        <f>F28*J28</f>
        <v>6798.16</v>
      </c>
      <c r="L28" s="1841">
        <f>F28*Q28</f>
        <v>33990.800000000003</v>
      </c>
      <c r="M28" s="1841"/>
      <c r="N28" s="797">
        <f t="shared" si="16"/>
        <v>7</v>
      </c>
      <c r="O28" s="798">
        <f t="shared" si="17"/>
        <v>8</v>
      </c>
      <c r="P28" s="799">
        <f>ROUNDUP((O28*2),0)</f>
        <v>16</v>
      </c>
      <c r="Q28" s="247">
        <f>+H28+I28-J28</f>
        <v>40</v>
      </c>
      <c r="R28" s="274">
        <f>IF(Q28&gt;O28,3,(IF(Q28-N28&gt;0,2,1)))</f>
        <v>3</v>
      </c>
      <c r="S28" s="1071" t="str">
        <f t="shared" si="8"/>
        <v/>
      </c>
      <c r="T28" s="1074">
        <f t="shared" si="9"/>
        <v>0</v>
      </c>
      <c r="V28" s="1048"/>
      <c r="W28" s="290"/>
      <c r="X28" s="288" t="str">
        <f t="shared" si="5"/>
        <v/>
      </c>
      <c r="Y28" s="294"/>
      <c r="Z28" s="294"/>
      <c r="AA28" s="555"/>
      <c r="AB28" s="292" t="str">
        <f t="shared" si="6"/>
        <v/>
      </c>
      <c r="AC28" s="293" t="str">
        <f t="shared" si="7"/>
        <v/>
      </c>
      <c r="AD28" s="323"/>
      <c r="AE28" s="425"/>
    </row>
    <row r="29" spans="1:31" ht="30">
      <c r="A29" s="789" t="s">
        <v>22</v>
      </c>
      <c r="B29" s="790" t="s">
        <v>282</v>
      </c>
      <c r="C29" s="790" t="s">
        <v>99</v>
      </c>
      <c r="D29" s="800">
        <v>2000</v>
      </c>
      <c r="E29" s="801">
        <v>59.18</v>
      </c>
      <c r="F29" s="792">
        <f t="shared" si="34"/>
        <v>1005.787772</v>
      </c>
      <c r="G29" s="793">
        <f>ROUNDUP(($M$2/D29),0)/2</f>
        <v>5</v>
      </c>
      <c r="H29" s="74">
        <v>21</v>
      </c>
      <c r="I29" s="794">
        <f t="shared" ref="I29" si="35">+SUMIFS($Y$6:$Y$286,$V$6:$V$286,"Entrada",$W$6:$W$286,B29)</f>
        <v>0</v>
      </c>
      <c r="J29" s="795">
        <f t="shared" ref="J29" si="36">+SUMIFS($Y$9:$Y$289,$V$9:$V$289,"Salida",$W$9:$W$289,B29)</f>
        <v>0</v>
      </c>
      <c r="K29" s="796">
        <f t="shared" ref="K29" si="37">F29*J29</f>
        <v>0</v>
      </c>
      <c r="L29" s="1841">
        <f t="shared" ref="L29" si="38">F29*Q29</f>
        <v>21121.543212</v>
      </c>
      <c r="M29" s="1841"/>
      <c r="N29" s="797">
        <f t="shared" si="16"/>
        <v>5</v>
      </c>
      <c r="O29" s="798">
        <f t="shared" si="17"/>
        <v>6</v>
      </c>
      <c r="P29" s="799">
        <f t="shared" ref="P29" si="39">ROUNDUP((O29*2),0)</f>
        <v>12</v>
      </c>
      <c r="Q29" s="247">
        <f>+H29+I29-J29</f>
        <v>21</v>
      </c>
      <c r="R29" s="274">
        <f t="shared" ref="R29" si="40">IF(Q29&gt;O29,3,(IF(Q29-N29&gt;0,2,1)))</f>
        <v>3</v>
      </c>
      <c r="S29" s="1071" t="str">
        <f t="shared" si="8"/>
        <v/>
      </c>
      <c r="T29" s="1074">
        <f t="shared" si="9"/>
        <v>0</v>
      </c>
      <c r="V29" s="322"/>
      <c r="W29" s="290"/>
      <c r="X29" s="288" t="str">
        <f t="shared" si="5"/>
        <v/>
      </c>
      <c r="Y29" s="294"/>
      <c r="Z29" s="294"/>
      <c r="AA29" s="555"/>
      <c r="AB29" s="292" t="str">
        <f t="shared" si="6"/>
        <v/>
      </c>
      <c r="AC29" s="293" t="str">
        <f t="shared" si="7"/>
        <v/>
      </c>
      <c r="AD29" s="323"/>
      <c r="AE29" s="425"/>
    </row>
    <row r="30" spans="1:31" ht="30">
      <c r="A30" s="789" t="s">
        <v>22</v>
      </c>
      <c r="B30" s="790" t="s">
        <v>281</v>
      </c>
      <c r="C30" s="802" t="s">
        <v>504</v>
      </c>
      <c r="D30" s="800">
        <v>1000</v>
      </c>
      <c r="E30" s="801">
        <v>12.1</v>
      </c>
      <c r="F30" s="792">
        <f t="shared" si="34"/>
        <v>205.64434</v>
      </c>
      <c r="G30" s="793">
        <f t="shared" si="10"/>
        <v>20</v>
      </c>
      <c r="H30" s="74">
        <v>8</v>
      </c>
      <c r="I30" s="794">
        <f t="shared" si="15"/>
        <v>0</v>
      </c>
      <c r="J30" s="795">
        <f t="shared" si="24"/>
        <v>0</v>
      </c>
      <c r="K30" s="796">
        <f t="shared" si="11"/>
        <v>0</v>
      </c>
      <c r="L30" s="1841">
        <f t="shared" si="26"/>
        <v>1645.15472</v>
      </c>
      <c r="M30" s="1841"/>
      <c r="N30" s="797">
        <f t="shared" si="16"/>
        <v>9</v>
      </c>
      <c r="O30" s="798">
        <f t="shared" si="17"/>
        <v>11</v>
      </c>
      <c r="P30" s="799">
        <f t="shared" si="12"/>
        <v>22</v>
      </c>
      <c r="Q30" s="247">
        <f>+H30+I30-J30</f>
        <v>8</v>
      </c>
      <c r="R30" s="274">
        <f t="shared" si="4"/>
        <v>1</v>
      </c>
      <c r="S30" s="1071" t="str">
        <f t="shared" si="8"/>
        <v>SOLICITAR</v>
      </c>
      <c r="T30" s="1074">
        <f t="shared" si="9"/>
        <v>0</v>
      </c>
      <c r="V30" s="322"/>
      <c r="W30" s="290"/>
      <c r="X30" s="288" t="str">
        <f t="shared" si="5"/>
        <v/>
      </c>
      <c r="Y30" s="294"/>
      <c r="Z30" s="294"/>
      <c r="AA30" s="555"/>
      <c r="AB30" s="292" t="str">
        <f t="shared" si="6"/>
        <v/>
      </c>
      <c r="AC30" s="293" t="str">
        <f t="shared" si="7"/>
        <v/>
      </c>
      <c r="AD30" s="323"/>
      <c r="AE30" s="425"/>
    </row>
    <row r="31" spans="1:31" ht="30">
      <c r="A31" s="789" t="s">
        <v>22</v>
      </c>
      <c r="B31" s="790" t="s">
        <v>512</v>
      </c>
      <c r="C31" s="802" t="s">
        <v>531</v>
      </c>
      <c r="D31" s="800">
        <v>3000</v>
      </c>
      <c r="E31" s="801">
        <v>29</v>
      </c>
      <c r="F31" s="792">
        <f t="shared" si="34"/>
        <v>492.86660000000001</v>
      </c>
      <c r="G31" s="793">
        <f t="shared" si="10"/>
        <v>7</v>
      </c>
      <c r="H31" s="74">
        <v>2</v>
      </c>
      <c r="I31" s="794">
        <f t="shared" si="15"/>
        <v>0</v>
      </c>
      <c r="J31" s="795">
        <f t="shared" si="24"/>
        <v>0</v>
      </c>
      <c r="K31" s="796">
        <f t="shared" si="11"/>
        <v>0</v>
      </c>
      <c r="L31" s="1856">
        <f t="shared" si="26"/>
        <v>985.73320000000001</v>
      </c>
      <c r="M31" s="1857"/>
      <c r="N31" s="797">
        <f t="shared" si="16"/>
        <v>4</v>
      </c>
      <c r="O31" s="798">
        <f t="shared" si="17"/>
        <v>4</v>
      </c>
      <c r="P31" s="799">
        <f t="shared" si="12"/>
        <v>8</v>
      </c>
      <c r="Q31" s="247">
        <f t="shared" si="13"/>
        <v>2</v>
      </c>
      <c r="R31" s="274">
        <f t="shared" si="4"/>
        <v>1</v>
      </c>
      <c r="S31" s="1071" t="str">
        <f t="shared" si="8"/>
        <v>SOLICITAR</v>
      </c>
      <c r="T31" s="1074">
        <f t="shared" si="9"/>
        <v>0</v>
      </c>
      <c r="U31" s="788"/>
      <c r="V31" s="322"/>
      <c r="W31" s="290"/>
      <c r="X31" s="288" t="str">
        <f t="shared" si="5"/>
        <v/>
      </c>
      <c r="Y31" s="294"/>
      <c r="Z31" s="294"/>
      <c r="AA31" s="555"/>
      <c r="AB31" s="292" t="str">
        <f t="shared" si="6"/>
        <v/>
      </c>
      <c r="AC31" s="293" t="str">
        <f t="shared" si="7"/>
        <v/>
      </c>
      <c r="AD31" s="323"/>
    </row>
    <row r="32" spans="1:31" ht="39.75" customHeight="1">
      <c r="A32" s="789" t="s">
        <v>22</v>
      </c>
      <c r="B32" s="21">
        <v>16.9954</v>
      </c>
      <c r="C32" s="1002"/>
      <c r="D32" s="1388"/>
      <c r="E32" s="788"/>
      <c r="F32" s="788"/>
      <c r="G32" s="764">
        <f>(F14*G14)+(F16*G16)+(G34*J34)+(G7+J7)+(F13*G13)+(F20*G20)+(F11*G11)+(F9*G9)+(F18*G18)+(F19*G19)+(F12*G12)+(F26*G26)+(F24*G24)+(F30*G30)+(F31*G31)+(F28*G28)+(F29*G29)</f>
        <v>197143.920736</v>
      </c>
      <c r="H32" s="788"/>
      <c r="I32" s="788"/>
      <c r="J32" s="788"/>
      <c r="K32" s="788"/>
      <c r="L32" s="788"/>
      <c r="M32" s="788"/>
      <c r="N32" s="788"/>
      <c r="O32" s="788"/>
      <c r="P32" s="788"/>
      <c r="Q32" s="788"/>
      <c r="R32" s="788"/>
      <c r="S32"/>
      <c r="T32"/>
      <c r="V32" s="322"/>
      <c r="W32" s="290"/>
      <c r="X32" s="288" t="str">
        <f t="shared" si="5"/>
        <v/>
      </c>
      <c r="Y32" s="294"/>
      <c r="Z32" s="294"/>
      <c r="AA32" s="555"/>
      <c r="AB32" s="292" t="str">
        <f t="shared" si="6"/>
        <v/>
      </c>
      <c r="AC32" s="293" t="str">
        <f t="shared" si="7"/>
        <v/>
      </c>
      <c r="AD32" s="323"/>
    </row>
    <row r="33" spans="1:30" s="25" customFormat="1" ht="43.5" customHeight="1">
      <c r="A33" s="789" t="s">
        <v>50</v>
      </c>
      <c r="B33" s="425"/>
      <c r="C33" s="425"/>
      <c r="D33" s="1389"/>
      <c r="E33" s="425"/>
      <c r="F33" s="46"/>
      <c r="G33" s="47"/>
      <c r="H33" s="46"/>
      <c r="I33" s="47"/>
      <c r="J33" s="19"/>
      <c r="K33" s="19"/>
      <c r="L33" s="425"/>
      <c r="M33" s="177"/>
      <c r="N33" s="177"/>
      <c r="O33" s="177"/>
      <c r="P33" s="177"/>
      <c r="Q33" s="177"/>
      <c r="R33" s="268"/>
      <c r="S33"/>
      <c r="T33"/>
      <c r="U33" s="177"/>
      <c r="V33" s="322"/>
      <c r="W33" s="290"/>
      <c r="X33" s="288" t="str">
        <f t="shared" si="5"/>
        <v/>
      </c>
      <c r="Y33" s="294"/>
      <c r="Z33" s="294"/>
      <c r="AA33" s="555"/>
      <c r="AB33" s="292" t="str">
        <f t="shared" si="6"/>
        <v/>
      </c>
      <c r="AC33" s="293" t="str">
        <f t="shared" si="7"/>
        <v/>
      </c>
      <c r="AD33" s="323"/>
    </row>
    <row r="34" spans="1:30" ht="44.25" customHeight="1">
      <c r="A34" s="425"/>
      <c r="C34" s="8"/>
      <c r="D34" s="8"/>
      <c r="E34" s="8"/>
      <c r="F34" s="425"/>
      <c r="G34" s="47"/>
      <c r="H34" s="425"/>
      <c r="I34" s="47"/>
      <c r="J34" s="47"/>
      <c r="K34" s="47"/>
      <c r="L34" s="425"/>
      <c r="S34"/>
      <c r="T34"/>
      <c r="V34" s="322"/>
      <c r="W34" s="290"/>
      <c r="X34" s="288" t="str">
        <f t="shared" si="5"/>
        <v/>
      </c>
      <c r="Y34" s="294"/>
      <c r="Z34" s="294"/>
      <c r="AA34" s="555"/>
      <c r="AB34" s="292" t="str">
        <f t="shared" si="6"/>
        <v/>
      </c>
      <c r="AC34" s="293" t="str">
        <f t="shared" si="7"/>
        <v/>
      </c>
      <c r="AD34" s="323"/>
    </row>
    <row r="35" spans="1:30">
      <c r="C35" s="8"/>
      <c r="D35" s="8"/>
      <c r="E35" s="425"/>
      <c r="F35" s="425"/>
      <c r="G35" s="425"/>
      <c r="H35" s="425"/>
      <c r="I35" s="425"/>
      <c r="J35" s="425"/>
      <c r="K35" s="425"/>
      <c r="L35" s="425"/>
      <c r="S35"/>
      <c r="T35"/>
      <c r="V35" s="322"/>
      <c r="W35" s="290"/>
      <c r="X35" s="288" t="str">
        <f t="shared" si="5"/>
        <v/>
      </c>
      <c r="Y35" s="294"/>
      <c r="Z35" s="294"/>
      <c r="AA35" s="555"/>
      <c r="AB35" s="292" t="str">
        <f t="shared" si="6"/>
        <v/>
      </c>
      <c r="AC35" s="293" t="str">
        <f t="shared" si="7"/>
        <v/>
      </c>
      <c r="AD35" s="323"/>
    </row>
    <row r="36" spans="1:30">
      <c r="B36" s="425"/>
      <c r="C36" s="425"/>
      <c r="D36" s="425"/>
      <c r="E36" s="425"/>
      <c r="F36" s="425"/>
      <c r="G36" s="425"/>
      <c r="H36" s="425"/>
      <c r="I36" s="425"/>
      <c r="J36" s="788"/>
      <c r="K36" s="788"/>
      <c r="L36" s="788"/>
      <c r="M36" s="788"/>
      <c r="N36" s="788"/>
      <c r="O36" s="788"/>
      <c r="P36" s="788"/>
      <c r="Q36" s="788"/>
      <c r="R36" s="267"/>
      <c r="S36"/>
      <c r="T36"/>
      <c r="V36" s="322"/>
      <c r="W36" s="290"/>
      <c r="X36" s="288" t="str">
        <f t="shared" si="5"/>
        <v/>
      </c>
      <c r="Y36" s="294"/>
      <c r="Z36" s="294"/>
      <c r="AA36" s="555"/>
      <c r="AB36" s="292" t="str">
        <f t="shared" si="6"/>
        <v/>
      </c>
      <c r="AC36" s="293" t="str">
        <f t="shared" si="7"/>
        <v/>
      </c>
      <c r="AD36" s="323"/>
    </row>
    <row r="37" spans="1:30">
      <c r="A37" s="425"/>
      <c r="G37" s="425"/>
      <c r="S37"/>
      <c r="T37"/>
      <c r="V37" s="322"/>
      <c r="W37" s="290"/>
      <c r="X37" s="288" t="str">
        <f t="shared" si="5"/>
        <v/>
      </c>
      <c r="Y37" s="294"/>
      <c r="Z37" s="294"/>
      <c r="AA37" s="555"/>
      <c r="AB37" s="292" t="str">
        <f t="shared" si="6"/>
        <v/>
      </c>
      <c r="AC37" s="293" t="str">
        <f t="shared" si="7"/>
        <v/>
      </c>
      <c r="AD37" s="323"/>
    </row>
    <row r="38" spans="1:30" ht="28.5" customHeight="1">
      <c r="G38" s="425"/>
      <c r="R38" s="269"/>
      <c r="S38"/>
      <c r="T38"/>
      <c r="V38" s="322"/>
      <c r="W38" s="290"/>
      <c r="X38" s="288" t="str">
        <f t="shared" si="5"/>
        <v/>
      </c>
      <c r="Y38" s="294"/>
      <c r="Z38" s="294"/>
      <c r="AA38" s="555"/>
      <c r="AB38" s="292" t="str">
        <f t="shared" si="6"/>
        <v/>
      </c>
      <c r="AC38" s="293" t="str">
        <f t="shared" si="7"/>
        <v/>
      </c>
      <c r="AD38" s="323"/>
    </row>
    <row r="39" spans="1:30">
      <c r="S39"/>
      <c r="T39"/>
      <c r="V39" s="1048"/>
      <c r="W39" s="290"/>
      <c r="X39" s="288" t="str">
        <f t="shared" si="5"/>
        <v/>
      </c>
      <c r="Y39" s="294"/>
      <c r="Z39" s="294"/>
      <c r="AA39" s="555"/>
      <c r="AB39" s="292" t="str">
        <f t="shared" si="6"/>
        <v/>
      </c>
      <c r="AC39" s="293" t="str">
        <f t="shared" si="7"/>
        <v/>
      </c>
      <c r="AD39" s="323"/>
    </row>
    <row r="40" spans="1:30">
      <c r="S40"/>
      <c r="T40"/>
      <c r="V40" s="1048"/>
      <c r="W40" s="290"/>
      <c r="X40" s="288" t="str">
        <f t="shared" si="5"/>
        <v/>
      </c>
      <c r="Y40" s="294"/>
      <c r="Z40" s="294"/>
      <c r="AA40" s="555"/>
      <c r="AB40" s="292" t="str">
        <f t="shared" si="6"/>
        <v/>
      </c>
      <c r="AC40" s="293" t="str">
        <f t="shared" si="7"/>
        <v/>
      </c>
      <c r="AD40" s="323"/>
    </row>
    <row r="41" spans="1:30">
      <c r="V41" s="322"/>
      <c r="W41" s="290"/>
      <c r="X41" s="288" t="str">
        <f t="shared" si="5"/>
        <v/>
      </c>
      <c r="Y41" s="294"/>
      <c r="Z41" s="294"/>
      <c r="AA41" s="555"/>
      <c r="AB41" s="292" t="str">
        <f t="shared" si="6"/>
        <v/>
      </c>
      <c r="AC41" s="293" t="str">
        <f t="shared" si="7"/>
        <v/>
      </c>
      <c r="AD41" s="323"/>
    </row>
    <row r="42" spans="1:30">
      <c r="S42" s="1069"/>
      <c r="V42" s="322"/>
      <c r="W42" s="290"/>
      <c r="X42" s="288" t="str">
        <f t="shared" si="5"/>
        <v/>
      </c>
      <c r="Y42" s="294"/>
      <c r="Z42" s="294"/>
      <c r="AA42" s="555"/>
      <c r="AB42" s="292" t="str">
        <f t="shared" si="6"/>
        <v/>
      </c>
      <c r="AC42" s="293" t="str">
        <f t="shared" si="7"/>
        <v/>
      </c>
      <c r="AD42" s="323"/>
    </row>
    <row r="43" spans="1:30">
      <c r="V43" s="322"/>
      <c r="W43" s="290"/>
      <c r="X43" s="288" t="str">
        <f t="shared" si="5"/>
        <v/>
      </c>
      <c r="Y43" s="294"/>
      <c r="Z43" s="294"/>
      <c r="AA43" s="555"/>
      <c r="AB43" s="292" t="str">
        <f t="shared" si="6"/>
        <v/>
      </c>
      <c r="AC43" s="293" t="str">
        <f t="shared" si="7"/>
        <v/>
      </c>
      <c r="AD43" s="323"/>
    </row>
    <row r="44" spans="1:30">
      <c r="S44" s="25"/>
      <c r="V44" s="322"/>
      <c r="W44" s="290"/>
      <c r="X44" s="288" t="str">
        <f t="shared" si="5"/>
        <v/>
      </c>
      <c r="Y44" s="294"/>
      <c r="Z44" s="294"/>
      <c r="AA44" s="555"/>
      <c r="AB44" s="292" t="str">
        <f t="shared" si="6"/>
        <v/>
      </c>
      <c r="AC44" s="293" t="str">
        <f t="shared" si="7"/>
        <v/>
      </c>
      <c r="AD44" s="323"/>
    </row>
    <row r="45" spans="1:30">
      <c r="V45" s="322"/>
      <c r="W45" s="290"/>
      <c r="X45" s="288" t="str">
        <f t="shared" si="5"/>
        <v/>
      </c>
      <c r="Y45" s="294"/>
      <c r="Z45" s="294"/>
      <c r="AA45" s="555"/>
      <c r="AB45" s="292" t="str">
        <f t="shared" si="6"/>
        <v/>
      </c>
      <c r="AC45" s="293" t="str">
        <f t="shared" si="7"/>
        <v/>
      </c>
      <c r="AD45" s="323"/>
    </row>
    <row r="46" spans="1:30">
      <c r="V46" s="322"/>
      <c r="W46" s="290"/>
      <c r="X46" s="288" t="str">
        <f t="shared" si="5"/>
        <v/>
      </c>
      <c r="Y46" s="294"/>
      <c r="Z46" s="294"/>
      <c r="AA46" s="555"/>
      <c r="AB46" s="292" t="str">
        <f t="shared" si="6"/>
        <v/>
      </c>
      <c r="AC46" s="293" t="str">
        <f t="shared" si="7"/>
        <v/>
      </c>
      <c r="AD46" s="323"/>
    </row>
    <row r="47" spans="1:30">
      <c r="V47" s="322"/>
      <c r="W47" s="290"/>
      <c r="X47" s="288" t="str">
        <f t="shared" si="5"/>
        <v/>
      </c>
      <c r="Y47" s="294"/>
      <c r="Z47" s="294"/>
      <c r="AA47" s="555"/>
      <c r="AB47" s="292" t="str">
        <f t="shared" si="6"/>
        <v/>
      </c>
      <c r="AC47" s="293" t="str">
        <f t="shared" si="7"/>
        <v/>
      </c>
      <c r="AD47" s="323"/>
    </row>
    <row r="48" spans="1:30">
      <c r="V48" s="322"/>
      <c r="W48" s="290"/>
      <c r="X48" s="288" t="str">
        <f t="shared" si="5"/>
        <v/>
      </c>
      <c r="Y48" s="294"/>
      <c r="Z48" s="294"/>
      <c r="AA48" s="555"/>
      <c r="AB48" s="292" t="str">
        <f t="shared" si="6"/>
        <v/>
      </c>
      <c r="AC48" s="293" t="str">
        <f t="shared" si="7"/>
        <v/>
      </c>
      <c r="AD48" s="323"/>
    </row>
    <row r="49" spans="22:30">
      <c r="V49" s="322"/>
      <c r="W49" s="290"/>
      <c r="X49" s="288" t="str">
        <f t="shared" si="5"/>
        <v/>
      </c>
      <c r="Y49" s="294"/>
      <c r="Z49" s="294"/>
      <c r="AA49" s="555"/>
      <c r="AB49" s="292" t="str">
        <f t="shared" si="6"/>
        <v/>
      </c>
      <c r="AC49" s="293" t="str">
        <f t="shared" si="7"/>
        <v/>
      </c>
      <c r="AD49" s="323"/>
    </row>
    <row r="50" spans="22:30">
      <c r="V50" s="322"/>
      <c r="W50" s="290"/>
      <c r="X50" s="288" t="str">
        <f t="shared" si="5"/>
        <v/>
      </c>
      <c r="Y50" s="294"/>
      <c r="Z50" s="294"/>
      <c r="AA50" s="555"/>
      <c r="AB50" s="292" t="str">
        <f t="shared" si="6"/>
        <v/>
      </c>
      <c r="AC50" s="293" t="str">
        <f t="shared" si="7"/>
        <v/>
      </c>
      <c r="AD50" s="323"/>
    </row>
    <row r="51" spans="22:30">
      <c r="V51" s="322"/>
      <c r="W51" s="290"/>
      <c r="X51" s="288" t="str">
        <f t="shared" si="5"/>
        <v/>
      </c>
      <c r="Y51" s="294"/>
      <c r="Z51" s="294"/>
      <c r="AA51" s="555"/>
      <c r="AB51" s="292" t="str">
        <f t="shared" si="6"/>
        <v/>
      </c>
      <c r="AC51" s="293" t="str">
        <f t="shared" si="7"/>
        <v/>
      </c>
      <c r="AD51" s="323"/>
    </row>
    <row r="52" spans="22:30">
      <c r="V52" s="322"/>
      <c r="W52" s="290"/>
      <c r="X52" s="288" t="str">
        <f t="shared" si="5"/>
        <v/>
      </c>
      <c r="Y52" s="294"/>
      <c r="Z52" s="294"/>
      <c r="AA52" s="555"/>
      <c r="AB52" s="292" t="str">
        <f t="shared" si="6"/>
        <v/>
      </c>
      <c r="AC52" s="293" t="str">
        <f t="shared" si="7"/>
        <v/>
      </c>
      <c r="AD52" s="323"/>
    </row>
    <row r="53" spans="22:30">
      <c r="V53" s="322"/>
      <c r="W53" s="290"/>
      <c r="X53" s="288" t="str">
        <f t="shared" si="5"/>
        <v/>
      </c>
      <c r="Y53" s="294"/>
      <c r="Z53" s="294"/>
      <c r="AA53" s="555"/>
      <c r="AB53" s="292" t="str">
        <f t="shared" si="6"/>
        <v/>
      </c>
      <c r="AC53" s="293" t="str">
        <f t="shared" si="7"/>
        <v/>
      </c>
      <c r="AD53" s="323"/>
    </row>
    <row r="54" spans="22:30">
      <c r="V54" s="322"/>
      <c r="W54" s="290"/>
      <c r="X54" s="288" t="str">
        <f t="shared" si="5"/>
        <v/>
      </c>
      <c r="Y54" s="294"/>
      <c r="Z54" s="294"/>
      <c r="AA54" s="555"/>
      <c r="AB54" s="292" t="str">
        <f t="shared" si="6"/>
        <v/>
      </c>
      <c r="AC54" s="293" t="str">
        <f t="shared" si="7"/>
        <v/>
      </c>
      <c r="AD54" s="323"/>
    </row>
    <row r="55" spans="22:30">
      <c r="V55" s="322"/>
      <c r="W55" s="290"/>
      <c r="X55" s="288" t="str">
        <f t="shared" si="5"/>
        <v/>
      </c>
      <c r="Y55" s="294"/>
      <c r="Z55" s="294"/>
      <c r="AA55" s="555"/>
      <c r="AB55" s="292" t="str">
        <f t="shared" si="6"/>
        <v/>
      </c>
      <c r="AC55" s="293" t="str">
        <f t="shared" si="7"/>
        <v/>
      </c>
      <c r="AD55" s="323"/>
    </row>
    <row r="56" spans="22:30">
      <c r="V56" s="322"/>
      <c r="W56" s="290"/>
      <c r="X56" s="288" t="str">
        <f t="shared" si="5"/>
        <v/>
      </c>
      <c r="Y56" s="294"/>
      <c r="Z56" s="294"/>
      <c r="AA56" s="555"/>
      <c r="AB56" s="292" t="str">
        <f t="shared" si="6"/>
        <v/>
      </c>
      <c r="AC56" s="293" t="str">
        <f t="shared" si="7"/>
        <v/>
      </c>
      <c r="AD56" s="323"/>
    </row>
    <row r="57" spans="22:30">
      <c r="V57" s="322"/>
      <c r="W57" s="290"/>
      <c r="X57" s="288" t="str">
        <f t="shared" si="5"/>
        <v/>
      </c>
      <c r="Y57" s="294"/>
      <c r="Z57" s="294"/>
      <c r="AA57" s="555"/>
      <c r="AB57" s="292" t="str">
        <f t="shared" si="6"/>
        <v/>
      </c>
      <c r="AC57" s="293" t="str">
        <f t="shared" si="7"/>
        <v/>
      </c>
      <c r="AD57" s="323"/>
    </row>
    <row r="58" spans="22:30">
      <c r="V58" s="322"/>
      <c r="W58" s="290"/>
      <c r="X58" s="288" t="str">
        <f t="shared" si="5"/>
        <v/>
      </c>
      <c r="Y58" s="294"/>
      <c r="Z58" s="294"/>
      <c r="AA58" s="555"/>
      <c r="AB58" s="292" t="str">
        <f t="shared" si="6"/>
        <v/>
      </c>
      <c r="AC58" s="293" t="str">
        <f t="shared" si="7"/>
        <v/>
      </c>
      <c r="AD58" s="323"/>
    </row>
    <row r="59" spans="22:30">
      <c r="V59" s="322"/>
      <c r="W59" s="290"/>
      <c r="X59" s="288" t="str">
        <f t="shared" si="5"/>
        <v/>
      </c>
      <c r="Y59" s="294"/>
      <c r="Z59" s="294"/>
      <c r="AA59" s="555"/>
      <c r="AB59" s="292" t="str">
        <f t="shared" si="6"/>
        <v/>
      </c>
      <c r="AC59" s="293" t="str">
        <f t="shared" si="7"/>
        <v/>
      </c>
      <c r="AD59" s="323"/>
    </row>
    <row r="60" spans="22:30">
      <c r="V60" s="322"/>
      <c r="W60" s="290"/>
      <c r="X60" s="288" t="str">
        <f t="shared" si="5"/>
        <v/>
      </c>
      <c r="Y60" s="294"/>
      <c r="Z60" s="294"/>
      <c r="AA60" s="555"/>
      <c r="AB60" s="292" t="str">
        <f t="shared" si="6"/>
        <v/>
      </c>
      <c r="AC60" s="293" t="str">
        <f t="shared" si="7"/>
        <v/>
      </c>
      <c r="AD60" s="323"/>
    </row>
    <row r="61" spans="22:30">
      <c r="V61" s="322"/>
      <c r="W61" s="290"/>
      <c r="X61" s="288" t="str">
        <f t="shared" si="5"/>
        <v/>
      </c>
      <c r="Y61" s="294"/>
      <c r="Z61" s="294"/>
      <c r="AA61" s="555"/>
      <c r="AB61" s="292" t="str">
        <f t="shared" si="6"/>
        <v/>
      </c>
      <c r="AC61" s="293" t="str">
        <f t="shared" si="7"/>
        <v/>
      </c>
      <c r="AD61" s="323"/>
    </row>
    <row r="62" spans="22:30">
      <c r="V62" s="291"/>
      <c r="W62" s="290"/>
      <c r="X62" s="288" t="str">
        <f t="shared" si="5"/>
        <v/>
      </c>
      <c r="Y62" s="294"/>
      <c r="Z62" s="294"/>
      <c r="AA62" s="555"/>
      <c r="AB62" s="292" t="str">
        <f t="shared" si="6"/>
        <v/>
      </c>
      <c r="AC62" s="293" t="str">
        <f t="shared" si="7"/>
        <v/>
      </c>
      <c r="AD62" s="323"/>
    </row>
    <row r="63" spans="22:30">
      <c r="V63" s="291"/>
      <c r="W63" s="290"/>
      <c r="X63" s="288" t="str">
        <f t="shared" si="5"/>
        <v/>
      </c>
      <c r="Y63" s="294"/>
      <c r="Z63" s="294"/>
      <c r="AA63" s="555"/>
      <c r="AB63" s="292" t="str">
        <f t="shared" si="6"/>
        <v/>
      </c>
      <c r="AC63" s="293" t="str">
        <f t="shared" si="7"/>
        <v/>
      </c>
      <c r="AD63" s="323"/>
    </row>
    <row r="64" spans="22:30">
      <c r="V64" s="322"/>
      <c r="W64" s="290"/>
      <c r="X64" s="288" t="str">
        <f t="shared" si="5"/>
        <v/>
      </c>
      <c r="Y64" s="294"/>
      <c r="Z64" s="294"/>
      <c r="AA64" s="555"/>
      <c r="AB64" s="292" t="str">
        <f t="shared" si="6"/>
        <v/>
      </c>
      <c r="AC64" s="293" t="str">
        <f t="shared" si="7"/>
        <v/>
      </c>
      <c r="AD64" s="323"/>
    </row>
    <row r="65" spans="22:30">
      <c r="V65" s="322"/>
      <c r="W65" s="290"/>
      <c r="X65" s="288" t="str">
        <f t="shared" si="5"/>
        <v/>
      </c>
      <c r="Y65" s="294"/>
      <c r="Z65" s="294"/>
      <c r="AA65" s="555"/>
      <c r="AB65" s="292" t="str">
        <f t="shared" si="6"/>
        <v/>
      </c>
      <c r="AC65" s="293" t="str">
        <f t="shared" si="7"/>
        <v/>
      </c>
      <c r="AD65" s="323"/>
    </row>
    <row r="66" spans="22:30">
      <c r="V66" s="322"/>
      <c r="W66" s="290"/>
      <c r="X66" s="288" t="str">
        <f t="shared" si="5"/>
        <v/>
      </c>
      <c r="Y66" s="294"/>
      <c r="Z66" s="294"/>
      <c r="AA66" s="555"/>
      <c r="AB66" s="292" t="str">
        <f t="shared" si="6"/>
        <v/>
      </c>
      <c r="AC66" s="293" t="str">
        <f t="shared" si="7"/>
        <v/>
      </c>
      <c r="AD66" s="323"/>
    </row>
    <row r="67" spans="22:30">
      <c r="V67" s="322"/>
      <c r="W67" s="290"/>
      <c r="X67" s="288" t="str">
        <f t="shared" si="5"/>
        <v/>
      </c>
      <c r="Y67" s="294"/>
      <c r="Z67" s="294"/>
      <c r="AA67" s="555"/>
      <c r="AB67" s="292" t="str">
        <f t="shared" si="6"/>
        <v/>
      </c>
      <c r="AC67" s="293" t="str">
        <f t="shared" si="7"/>
        <v/>
      </c>
      <c r="AD67" s="323"/>
    </row>
    <row r="68" spans="22:30">
      <c r="V68" s="322"/>
      <c r="W68" s="290"/>
      <c r="X68" s="288" t="str">
        <f t="shared" si="5"/>
        <v/>
      </c>
      <c r="Y68" s="294"/>
      <c r="Z68" s="294"/>
      <c r="AA68" s="555"/>
      <c r="AB68" s="292" t="str">
        <f t="shared" si="6"/>
        <v/>
      </c>
      <c r="AC68" s="293" t="str">
        <f t="shared" si="7"/>
        <v/>
      </c>
      <c r="AD68" s="323"/>
    </row>
    <row r="69" spans="22:30">
      <c r="V69" s="322"/>
      <c r="W69" s="290"/>
      <c r="X69" s="288" t="str">
        <f t="shared" si="5"/>
        <v/>
      </c>
      <c r="Y69" s="294"/>
      <c r="Z69" s="294"/>
      <c r="AA69" s="555"/>
      <c r="AB69" s="292" t="str">
        <f t="shared" si="6"/>
        <v/>
      </c>
      <c r="AC69" s="293" t="str">
        <f t="shared" si="7"/>
        <v/>
      </c>
      <c r="AD69" s="323"/>
    </row>
    <row r="70" spans="22:30">
      <c r="V70" s="322"/>
      <c r="W70" s="290"/>
      <c r="X70" s="288" t="str">
        <f t="shared" si="5"/>
        <v/>
      </c>
      <c r="Y70" s="294"/>
      <c r="Z70" s="294"/>
      <c r="AA70" s="555"/>
      <c r="AB70" s="292" t="str">
        <f t="shared" si="6"/>
        <v/>
      </c>
      <c r="AC70" s="293" t="str">
        <f t="shared" si="7"/>
        <v/>
      </c>
      <c r="AD70" s="323"/>
    </row>
    <row r="71" spans="22:30">
      <c r="V71" s="322"/>
      <c r="W71" s="290"/>
      <c r="X71" s="288" t="str">
        <f t="shared" si="5"/>
        <v/>
      </c>
      <c r="Y71" s="294"/>
      <c r="Z71" s="294"/>
      <c r="AA71" s="555"/>
      <c r="AB71" s="292" t="str">
        <f t="shared" si="6"/>
        <v/>
      </c>
      <c r="AC71" s="293" t="str">
        <f t="shared" si="7"/>
        <v/>
      </c>
      <c r="AD71" s="323"/>
    </row>
    <row r="72" spans="22:30">
      <c r="V72" s="322"/>
      <c r="W72" s="290"/>
      <c r="X72" s="288" t="str">
        <f t="shared" si="5"/>
        <v/>
      </c>
      <c r="Y72" s="294"/>
      <c r="Z72" s="294"/>
      <c r="AA72" s="555"/>
      <c r="AB72" s="292" t="str">
        <f t="shared" si="6"/>
        <v/>
      </c>
      <c r="AC72" s="293" t="str">
        <f t="shared" si="7"/>
        <v/>
      </c>
      <c r="AD72" s="323"/>
    </row>
    <row r="73" spans="22:30">
      <c r="V73" s="322"/>
      <c r="W73" s="290"/>
      <c r="X73" s="288" t="str">
        <f t="shared" ref="X73:X136" si="41">IFERROR((VLOOKUP(W73,$B$7:$C$31,2,FALSE)),"")</f>
        <v/>
      </c>
      <c r="Y73" s="294"/>
      <c r="Z73" s="294"/>
      <c r="AA73" s="555"/>
      <c r="AB73" s="292" t="str">
        <f t="shared" ref="AB73:AB136" si="42">IFERROR((VLOOKUP(W73,$B$9:$F$31,5,FALSE)),"")</f>
        <v/>
      </c>
      <c r="AC73" s="293" t="str">
        <f t="shared" ref="AC73:AC136" si="43">IF(Y73&gt;0,(AB73*Y73),"")</f>
        <v/>
      </c>
      <c r="AD73" s="323"/>
    </row>
    <row r="74" spans="22:30">
      <c r="V74" s="322"/>
      <c r="W74" s="290"/>
      <c r="X74" s="288" t="str">
        <f t="shared" si="41"/>
        <v/>
      </c>
      <c r="Y74" s="294"/>
      <c r="Z74" s="294"/>
      <c r="AA74" s="555"/>
      <c r="AB74" s="292" t="str">
        <f t="shared" si="42"/>
        <v/>
      </c>
      <c r="AC74" s="293" t="str">
        <f t="shared" si="43"/>
        <v/>
      </c>
      <c r="AD74" s="323"/>
    </row>
    <row r="75" spans="22:30">
      <c r="V75" s="322"/>
      <c r="W75" s="290"/>
      <c r="X75" s="288" t="str">
        <f t="shared" si="41"/>
        <v/>
      </c>
      <c r="Y75" s="294"/>
      <c r="Z75" s="294"/>
      <c r="AA75" s="555"/>
      <c r="AB75" s="292" t="str">
        <f t="shared" si="42"/>
        <v/>
      </c>
      <c r="AC75" s="293" t="str">
        <f t="shared" si="43"/>
        <v/>
      </c>
      <c r="AD75" s="323"/>
    </row>
    <row r="76" spans="22:30">
      <c r="V76" s="322"/>
      <c r="W76" s="290"/>
      <c r="X76" s="288" t="str">
        <f t="shared" si="41"/>
        <v/>
      </c>
      <c r="Y76" s="294"/>
      <c r="Z76" s="294"/>
      <c r="AA76" s="555"/>
      <c r="AB76" s="292" t="str">
        <f t="shared" si="42"/>
        <v/>
      </c>
      <c r="AC76" s="293" t="str">
        <f t="shared" si="43"/>
        <v/>
      </c>
      <c r="AD76" s="323"/>
    </row>
    <row r="77" spans="22:30">
      <c r="V77" s="322"/>
      <c r="W77" s="290"/>
      <c r="X77" s="288" t="str">
        <f t="shared" si="41"/>
        <v/>
      </c>
      <c r="Y77" s="294"/>
      <c r="Z77" s="294"/>
      <c r="AA77" s="555"/>
      <c r="AB77" s="292" t="str">
        <f t="shared" si="42"/>
        <v/>
      </c>
      <c r="AC77" s="293" t="str">
        <f t="shared" si="43"/>
        <v/>
      </c>
      <c r="AD77" s="323"/>
    </row>
    <row r="78" spans="22:30">
      <c r="V78" s="322"/>
      <c r="W78" s="290"/>
      <c r="X78" s="288" t="str">
        <f t="shared" si="41"/>
        <v/>
      </c>
      <c r="Y78" s="294"/>
      <c r="Z78" s="294"/>
      <c r="AA78" s="555"/>
      <c r="AB78" s="292" t="str">
        <f t="shared" si="42"/>
        <v/>
      </c>
      <c r="AC78" s="293" t="str">
        <f t="shared" si="43"/>
        <v/>
      </c>
      <c r="AD78" s="323"/>
    </row>
    <row r="79" spans="22:30">
      <c r="V79" s="322"/>
      <c r="W79" s="290"/>
      <c r="X79" s="288" t="str">
        <f t="shared" si="41"/>
        <v/>
      </c>
      <c r="Y79" s="294"/>
      <c r="Z79" s="294"/>
      <c r="AA79" s="555"/>
      <c r="AB79" s="292" t="str">
        <f t="shared" si="42"/>
        <v/>
      </c>
      <c r="AC79" s="293" t="str">
        <f t="shared" si="43"/>
        <v/>
      </c>
      <c r="AD79" s="323"/>
    </row>
    <row r="80" spans="22:30">
      <c r="V80" s="322"/>
      <c r="W80" s="290"/>
      <c r="X80" s="288" t="str">
        <f t="shared" si="41"/>
        <v/>
      </c>
      <c r="Y80" s="294"/>
      <c r="Z80" s="294"/>
      <c r="AA80" s="555"/>
      <c r="AB80" s="292" t="str">
        <f t="shared" si="42"/>
        <v/>
      </c>
      <c r="AC80" s="293" t="str">
        <f t="shared" si="43"/>
        <v/>
      </c>
      <c r="AD80" s="323"/>
    </row>
    <row r="81" spans="22:30">
      <c r="V81" s="322"/>
      <c r="W81" s="290"/>
      <c r="X81" s="288" t="str">
        <f t="shared" si="41"/>
        <v/>
      </c>
      <c r="Y81" s="294"/>
      <c r="Z81" s="294"/>
      <c r="AA81" s="555"/>
      <c r="AB81" s="292" t="str">
        <f t="shared" si="42"/>
        <v/>
      </c>
      <c r="AC81" s="293" t="str">
        <f t="shared" si="43"/>
        <v/>
      </c>
      <c r="AD81" s="323"/>
    </row>
    <row r="82" spans="22:30">
      <c r="V82" s="322"/>
      <c r="W82" s="290"/>
      <c r="X82" s="288" t="str">
        <f t="shared" si="41"/>
        <v/>
      </c>
      <c r="Y82" s="294"/>
      <c r="Z82" s="294"/>
      <c r="AA82" s="555"/>
      <c r="AB82" s="292" t="str">
        <f t="shared" si="42"/>
        <v/>
      </c>
      <c r="AC82" s="293" t="str">
        <f t="shared" si="43"/>
        <v/>
      </c>
      <c r="AD82" s="323"/>
    </row>
    <row r="83" spans="22:30">
      <c r="V83" s="322"/>
      <c r="W83" s="290"/>
      <c r="X83" s="288" t="str">
        <f t="shared" si="41"/>
        <v/>
      </c>
      <c r="Y83" s="294"/>
      <c r="Z83" s="294"/>
      <c r="AA83" s="555"/>
      <c r="AB83" s="292" t="str">
        <f t="shared" si="42"/>
        <v/>
      </c>
      <c r="AC83" s="293" t="str">
        <f t="shared" si="43"/>
        <v/>
      </c>
      <c r="AD83" s="323"/>
    </row>
    <row r="84" spans="22:30">
      <c r="V84" s="322"/>
      <c r="W84" s="290"/>
      <c r="X84" s="288" t="str">
        <f t="shared" si="41"/>
        <v/>
      </c>
      <c r="Y84" s="294"/>
      <c r="Z84" s="294"/>
      <c r="AA84" s="555"/>
      <c r="AB84" s="292" t="str">
        <f t="shared" si="42"/>
        <v/>
      </c>
      <c r="AC84" s="293" t="str">
        <f t="shared" si="43"/>
        <v/>
      </c>
      <c r="AD84" s="323"/>
    </row>
    <row r="85" spans="22:30">
      <c r="V85" s="322"/>
      <c r="W85" s="290"/>
      <c r="X85" s="288" t="str">
        <f t="shared" si="41"/>
        <v/>
      </c>
      <c r="Y85" s="294"/>
      <c r="Z85" s="294"/>
      <c r="AA85" s="555"/>
      <c r="AB85" s="292" t="str">
        <f t="shared" si="42"/>
        <v/>
      </c>
      <c r="AC85" s="293" t="str">
        <f t="shared" si="43"/>
        <v/>
      </c>
      <c r="AD85" s="323"/>
    </row>
    <row r="86" spans="22:30">
      <c r="V86" s="322"/>
      <c r="W86" s="290"/>
      <c r="X86" s="288" t="str">
        <f t="shared" si="41"/>
        <v/>
      </c>
      <c r="Y86" s="294"/>
      <c r="Z86" s="294"/>
      <c r="AA86" s="555"/>
      <c r="AB86" s="292" t="str">
        <f t="shared" si="42"/>
        <v/>
      </c>
      <c r="AC86" s="293" t="str">
        <f t="shared" si="43"/>
        <v/>
      </c>
      <c r="AD86" s="323"/>
    </row>
    <row r="87" spans="22:30">
      <c r="V87" s="322"/>
      <c r="W87" s="290"/>
      <c r="X87" s="288" t="str">
        <f t="shared" si="41"/>
        <v/>
      </c>
      <c r="Y87" s="294"/>
      <c r="Z87" s="294"/>
      <c r="AA87" s="555"/>
      <c r="AB87" s="292" t="str">
        <f t="shared" si="42"/>
        <v/>
      </c>
      <c r="AC87" s="293" t="str">
        <f t="shared" si="43"/>
        <v/>
      </c>
      <c r="AD87" s="323"/>
    </row>
    <row r="88" spans="22:30">
      <c r="V88" s="322"/>
      <c r="W88" s="290"/>
      <c r="X88" s="288" t="str">
        <f t="shared" si="41"/>
        <v/>
      </c>
      <c r="Y88" s="294"/>
      <c r="Z88" s="294"/>
      <c r="AA88" s="555"/>
      <c r="AB88" s="292" t="str">
        <f t="shared" si="42"/>
        <v/>
      </c>
      <c r="AC88" s="293" t="str">
        <f t="shared" si="43"/>
        <v/>
      </c>
      <c r="AD88" s="323"/>
    </row>
    <row r="89" spans="22:30">
      <c r="V89" s="322"/>
      <c r="W89" s="290"/>
      <c r="X89" s="288" t="str">
        <f t="shared" si="41"/>
        <v/>
      </c>
      <c r="Y89" s="294"/>
      <c r="Z89" s="294"/>
      <c r="AA89" s="555"/>
      <c r="AB89" s="292" t="str">
        <f t="shared" si="42"/>
        <v/>
      </c>
      <c r="AC89" s="293" t="str">
        <f t="shared" si="43"/>
        <v/>
      </c>
      <c r="AD89" s="323"/>
    </row>
    <row r="90" spans="22:30">
      <c r="V90" s="322"/>
      <c r="W90" s="290"/>
      <c r="X90" s="288" t="str">
        <f t="shared" si="41"/>
        <v/>
      </c>
      <c r="Y90" s="294"/>
      <c r="Z90" s="294"/>
      <c r="AA90" s="555"/>
      <c r="AB90" s="292" t="str">
        <f t="shared" si="42"/>
        <v/>
      </c>
      <c r="AC90" s="293" t="str">
        <f t="shared" si="43"/>
        <v/>
      </c>
      <c r="AD90" s="323"/>
    </row>
    <row r="91" spans="22:30">
      <c r="V91" s="322"/>
      <c r="W91" s="290"/>
      <c r="X91" s="288" t="str">
        <f t="shared" si="41"/>
        <v/>
      </c>
      <c r="Y91" s="294"/>
      <c r="Z91" s="294"/>
      <c r="AA91" s="555"/>
      <c r="AB91" s="292" t="str">
        <f t="shared" si="42"/>
        <v/>
      </c>
      <c r="AC91" s="293" t="str">
        <f t="shared" si="43"/>
        <v/>
      </c>
      <c r="AD91" s="323"/>
    </row>
    <row r="92" spans="22:30">
      <c r="V92" s="322"/>
      <c r="W92" s="290"/>
      <c r="X92" s="288" t="str">
        <f t="shared" si="41"/>
        <v/>
      </c>
      <c r="Y92" s="294"/>
      <c r="Z92" s="294"/>
      <c r="AA92" s="555"/>
      <c r="AB92" s="292" t="str">
        <f t="shared" si="42"/>
        <v/>
      </c>
      <c r="AC92" s="293" t="str">
        <f t="shared" si="43"/>
        <v/>
      </c>
      <c r="AD92" s="323"/>
    </row>
    <row r="93" spans="22:30">
      <c r="V93" s="322"/>
      <c r="W93" s="290"/>
      <c r="X93" s="288" t="str">
        <f t="shared" si="41"/>
        <v/>
      </c>
      <c r="Y93" s="294"/>
      <c r="Z93" s="294"/>
      <c r="AA93" s="555"/>
      <c r="AB93" s="292" t="str">
        <f t="shared" si="42"/>
        <v/>
      </c>
      <c r="AC93" s="293" t="str">
        <f t="shared" si="43"/>
        <v/>
      </c>
      <c r="AD93" s="323"/>
    </row>
    <row r="94" spans="22:30">
      <c r="V94" s="322"/>
      <c r="W94" s="290"/>
      <c r="X94" s="288" t="str">
        <f t="shared" si="41"/>
        <v/>
      </c>
      <c r="Y94" s="294"/>
      <c r="Z94" s="294"/>
      <c r="AA94" s="555"/>
      <c r="AB94" s="292" t="str">
        <f t="shared" si="42"/>
        <v/>
      </c>
      <c r="AC94" s="293" t="str">
        <f t="shared" si="43"/>
        <v/>
      </c>
      <c r="AD94" s="323"/>
    </row>
    <row r="95" spans="22:30">
      <c r="V95" s="322"/>
      <c r="W95" s="290"/>
      <c r="X95" s="288" t="str">
        <f t="shared" si="41"/>
        <v/>
      </c>
      <c r="Y95" s="294"/>
      <c r="Z95" s="294"/>
      <c r="AA95" s="555"/>
      <c r="AB95" s="292" t="str">
        <f t="shared" si="42"/>
        <v/>
      </c>
      <c r="AC95" s="293" t="str">
        <f t="shared" si="43"/>
        <v/>
      </c>
      <c r="AD95" s="323"/>
    </row>
    <row r="96" spans="22:30">
      <c r="V96" s="322"/>
      <c r="W96" s="290"/>
      <c r="X96" s="288" t="str">
        <f t="shared" si="41"/>
        <v/>
      </c>
      <c r="Y96" s="294"/>
      <c r="Z96" s="294"/>
      <c r="AA96" s="555"/>
      <c r="AB96" s="292" t="str">
        <f t="shared" si="42"/>
        <v/>
      </c>
      <c r="AC96" s="293" t="str">
        <f t="shared" si="43"/>
        <v/>
      </c>
      <c r="AD96" s="323"/>
    </row>
    <row r="97" spans="22:30">
      <c r="V97" s="322"/>
      <c r="W97" s="290"/>
      <c r="X97" s="288" t="str">
        <f t="shared" si="41"/>
        <v/>
      </c>
      <c r="Y97" s="294"/>
      <c r="Z97" s="294"/>
      <c r="AA97" s="555"/>
      <c r="AB97" s="292" t="str">
        <f t="shared" si="42"/>
        <v/>
      </c>
      <c r="AC97" s="293" t="str">
        <f t="shared" si="43"/>
        <v/>
      </c>
      <c r="AD97" s="323"/>
    </row>
    <row r="98" spans="22:30">
      <c r="V98" s="322"/>
      <c r="W98" s="290"/>
      <c r="X98" s="288" t="str">
        <f t="shared" si="41"/>
        <v/>
      </c>
      <c r="Y98" s="294"/>
      <c r="Z98" s="294"/>
      <c r="AA98" s="555"/>
      <c r="AB98" s="292" t="str">
        <f t="shared" si="42"/>
        <v/>
      </c>
      <c r="AC98" s="293" t="str">
        <f t="shared" si="43"/>
        <v/>
      </c>
      <c r="AD98" s="323"/>
    </row>
    <row r="99" spans="22:30">
      <c r="V99" s="322"/>
      <c r="W99" s="290"/>
      <c r="X99" s="288" t="str">
        <f t="shared" si="41"/>
        <v/>
      </c>
      <c r="Y99" s="294"/>
      <c r="Z99" s="294"/>
      <c r="AA99" s="555"/>
      <c r="AB99" s="292" t="str">
        <f t="shared" si="42"/>
        <v/>
      </c>
      <c r="AC99" s="293" t="str">
        <f t="shared" si="43"/>
        <v/>
      </c>
      <c r="AD99" s="323"/>
    </row>
    <row r="100" spans="22:30">
      <c r="V100" s="322"/>
      <c r="W100" s="290"/>
      <c r="X100" s="288" t="str">
        <f t="shared" si="41"/>
        <v/>
      </c>
      <c r="Y100" s="294"/>
      <c r="Z100" s="294"/>
      <c r="AA100" s="555"/>
      <c r="AB100" s="292" t="str">
        <f t="shared" si="42"/>
        <v/>
      </c>
      <c r="AC100" s="293" t="str">
        <f t="shared" si="43"/>
        <v/>
      </c>
      <c r="AD100" s="323"/>
    </row>
    <row r="101" spans="22:30">
      <c r="V101" s="322"/>
      <c r="W101" s="290"/>
      <c r="X101" s="288" t="str">
        <f t="shared" si="41"/>
        <v/>
      </c>
      <c r="Y101" s="294"/>
      <c r="Z101" s="294"/>
      <c r="AA101" s="555"/>
      <c r="AB101" s="292" t="str">
        <f t="shared" si="42"/>
        <v/>
      </c>
      <c r="AC101" s="293" t="str">
        <f t="shared" si="43"/>
        <v/>
      </c>
      <c r="AD101" s="323"/>
    </row>
    <row r="102" spans="22:30">
      <c r="V102" s="322"/>
      <c r="W102" s="290"/>
      <c r="X102" s="288" t="str">
        <f t="shared" si="41"/>
        <v/>
      </c>
      <c r="Y102" s="294"/>
      <c r="Z102" s="294"/>
      <c r="AA102" s="555"/>
      <c r="AB102" s="292" t="str">
        <f t="shared" si="42"/>
        <v/>
      </c>
      <c r="AC102" s="293" t="str">
        <f t="shared" si="43"/>
        <v/>
      </c>
      <c r="AD102" s="323"/>
    </row>
    <row r="103" spans="22:30">
      <c r="V103" s="322"/>
      <c r="W103" s="290"/>
      <c r="X103" s="288" t="str">
        <f t="shared" si="41"/>
        <v/>
      </c>
      <c r="Y103" s="294"/>
      <c r="Z103" s="294"/>
      <c r="AA103" s="555"/>
      <c r="AB103" s="292" t="str">
        <f t="shared" si="42"/>
        <v/>
      </c>
      <c r="AC103" s="293" t="str">
        <f t="shared" si="43"/>
        <v/>
      </c>
      <c r="AD103" s="323"/>
    </row>
    <row r="104" spans="22:30">
      <c r="V104" s="322"/>
      <c r="W104" s="290"/>
      <c r="X104" s="288" t="str">
        <f t="shared" si="41"/>
        <v/>
      </c>
      <c r="Y104" s="294"/>
      <c r="Z104" s="294"/>
      <c r="AA104" s="555"/>
      <c r="AB104" s="292" t="str">
        <f t="shared" si="42"/>
        <v/>
      </c>
      <c r="AC104" s="293" t="str">
        <f t="shared" si="43"/>
        <v/>
      </c>
      <c r="AD104" s="323"/>
    </row>
    <row r="105" spans="22:30">
      <c r="V105" s="322"/>
      <c r="W105" s="290"/>
      <c r="X105" s="288" t="str">
        <f t="shared" si="41"/>
        <v/>
      </c>
      <c r="Y105" s="294"/>
      <c r="Z105" s="294"/>
      <c r="AA105" s="555"/>
      <c r="AB105" s="292" t="str">
        <f t="shared" si="42"/>
        <v/>
      </c>
      <c r="AC105" s="293" t="str">
        <f t="shared" si="43"/>
        <v/>
      </c>
      <c r="AD105" s="323"/>
    </row>
    <row r="106" spans="22:30">
      <c r="V106" s="322"/>
      <c r="W106" s="290"/>
      <c r="X106" s="288" t="str">
        <f t="shared" si="41"/>
        <v/>
      </c>
      <c r="Y106" s="294"/>
      <c r="Z106" s="294"/>
      <c r="AA106" s="555"/>
      <c r="AB106" s="292" t="str">
        <f t="shared" si="42"/>
        <v/>
      </c>
      <c r="AC106" s="293" t="str">
        <f t="shared" si="43"/>
        <v/>
      </c>
      <c r="AD106" s="323"/>
    </row>
    <row r="107" spans="22:30">
      <c r="V107" s="322"/>
      <c r="W107" s="290"/>
      <c r="X107" s="288" t="str">
        <f t="shared" si="41"/>
        <v/>
      </c>
      <c r="Y107" s="294"/>
      <c r="Z107" s="294"/>
      <c r="AA107" s="555"/>
      <c r="AB107" s="292" t="str">
        <f t="shared" si="42"/>
        <v/>
      </c>
      <c r="AC107" s="293" t="str">
        <f t="shared" si="43"/>
        <v/>
      </c>
      <c r="AD107" s="323"/>
    </row>
    <row r="108" spans="22:30">
      <c r="V108" s="322"/>
      <c r="W108" s="290"/>
      <c r="X108" s="288" t="str">
        <f t="shared" si="41"/>
        <v/>
      </c>
      <c r="Y108" s="294"/>
      <c r="Z108" s="294"/>
      <c r="AA108" s="555"/>
      <c r="AB108" s="292" t="str">
        <f t="shared" si="42"/>
        <v/>
      </c>
      <c r="AC108" s="293" t="str">
        <f t="shared" si="43"/>
        <v/>
      </c>
      <c r="AD108" s="323"/>
    </row>
    <row r="109" spans="22:30">
      <c r="V109" s="322"/>
      <c r="W109" s="290"/>
      <c r="X109" s="288" t="str">
        <f t="shared" si="41"/>
        <v/>
      </c>
      <c r="Y109" s="294"/>
      <c r="Z109" s="294"/>
      <c r="AA109" s="555"/>
      <c r="AB109" s="292" t="str">
        <f t="shared" si="42"/>
        <v/>
      </c>
      <c r="AC109" s="293" t="str">
        <f t="shared" si="43"/>
        <v/>
      </c>
      <c r="AD109" s="323"/>
    </row>
    <row r="110" spans="22:30">
      <c r="V110" s="322"/>
      <c r="W110" s="290"/>
      <c r="X110" s="288" t="str">
        <f t="shared" si="41"/>
        <v/>
      </c>
      <c r="Y110" s="294"/>
      <c r="Z110" s="294"/>
      <c r="AA110" s="555"/>
      <c r="AB110" s="292" t="str">
        <f t="shared" si="42"/>
        <v/>
      </c>
      <c r="AC110" s="293" t="str">
        <f t="shared" si="43"/>
        <v/>
      </c>
      <c r="AD110" s="323"/>
    </row>
    <row r="111" spans="22:30">
      <c r="V111" s="322"/>
      <c r="W111" s="290"/>
      <c r="X111" s="288" t="str">
        <f t="shared" si="41"/>
        <v/>
      </c>
      <c r="Y111" s="294"/>
      <c r="Z111" s="294"/>
      <c r="AA111" s="555"/>
      <c r="AB111" s="292" t="str">
        <f t="shared" si="42"/>
        <v/>
      </c>
      <c r="AC111" s="293" t="str">
        <f t="shared" si="43"/>
        <v/>
      </c>
      <c r="AD111" s="323"/>
    </row>
    <row r="112" spans="22:30">
      <c r="V112" s="322"/>
      <c r="W112" s="290"/>
      <c r="X112" s="288" t="str">
        <f t="shared" si="41"/>
        <v/>
      </c>
      <c r="Y112" s="294"/>
      <c r="Z112" s="294"/>
      <c r="AA112" s="555"/>
      <c r="AB112" s="292" t="str">
        <f t="shared" si="42"/>
        <v/>
      </c>
      <c r="AC112" s="293" t="str">
        <f t="shared" si="43"/>
        <v/>
      </c>
      <c r="AD112" s="323"/>
    </row>
    <row r="113" spans="22:30">
      <c r="V113" s="322"/>
      <c r="W113" s="290"/>
      <c r="X113" s="288" t="str">
        <f t="shared" si="41"/>
        <v/>
      </c>
      <c r="Y113" s="294"/>
      <c r="Z113" s="294"/>
      <c r="AA113" s="555"/>
      <c r="AB113" s="292" t="str">
        <f t="shared" si="42"/>
        <v/>
      </c>
      <c r="AC113" s="293" t="str">
        <f t="shared" si="43"/>
        <v/>
      </c>
      <c r="AD113" s="323"/>
    </row>
    <row r="114" spans="22:30">
      <c r="V114" s="322"/>
      <c r="W114" s="290"/>
      <c r="X114" s="288" t="str">
        <f t="shared" si="41"/>
        <v/>
      </c>
      <c r="Y114" s="294"/>
      <c r="Z114" s="294"/>
      <c r="AA114" s="555"/>
      <c r="AB114" s="292" t="str">
        <f t="shared" si="42"/>
        <v/>
      </c>
      <c r="AC114" s="293" t="str">
        <f t="shared" si="43"/>
        <v/>
      </c>
      <c r="AD114" s="323"/>
    </row>
    <row r="115" spans="22:30">
      <c r="V115" s="322"/>
      <c r="W115" s="290"/>
      <c r="X115" s="288" t="str">
        <f t="shared" si="41"/>
        <v/>
      </c>
      <c r="Y115" s="294"/>
      <c r="Z115" s="294"/>
      <c r="AA115" s="555"/>
      <c r="AB115" s="292" t="str">
        <f t="shared" si="42"/>
        <v/>
      </c>
      <c r="AC115" s="293" t="str">
        <f t="shared" si="43"/>
        <v/>
      </c>
      <c r="AD115" s="323"/>
    </row>
    <row r="116" spans="22:30">
      <c r="V116" s="322"/>
      <c r="W116" s="290"/>
      <c r="X116" s="288" t="str">
        <f t="shared" si="41"/>
        <v/>
      </c>
      <c r="Y116" s="294"/>
      <c r="Z116" s="294"/>
      <c r="AA116" s="555"/>
      <c r="AB116" s="292" t="str">
        <f t="shared" si="42"/>
        <v/>
      </c>
      <c r="AC116" s="293" t="str">
        <f t="shared" si="43"/>
        <v/>
      </c>
      <c r="AD116" s="323"/>
    </row>
    <row r="117" spans="22:30">
      <c r="V117" s="322"/>
      <c r="W117" s="290"/>
      <c r="X117" s="288" t="str">
        <f t="shared" si="41"/>
        <v/>
      </c>
      <c r="Y117" s="294"/>
      <c r="Z117" s="294"/>
      <c r="AA117" s="555"/>
      <c r="AB117" s="292" t="str">
        <f t="shared" si="42"/>
        <v/>
      </c>
      <c r="AC117" s="293" t="str">
        <f t="shared" si="43"/>
        <v/>
      </c>
      <c r="AD117" s="323"/>
    </row>
    <row r="118" spans="22:30">
      <c r="V118" s="322"/>
      <c r="W118" s="290"/>
      <c r="X118" s="288" t="str">
        <f t="shared" si="41"/>
        <v/>
      </c>
      <c r="Y118" s="294"/>
      <c r="Z118" s="294"/>
      <c r="AA118" s="555"/>
      <c r="AB118" s="292" t="str">
        <f t="shared" si="42"/>
        <v/>
      </c>
      <c r="AC118" s="293" t="str">
        <f t="shared" si="43"/>
        <v/>
      </c>
      <c r="AD118" s="323"/>
    </row>
    <row r="119" spans="22:30">
      <c r="V119" s="322"/>
      <c r="W119" s="290"/>
      <c r="X119" s="288" t="str">
        <f t="shared" si="41"/>
        <v/>
      </c>
      <c r="Y119" s="294"/>
      <c r="Z119" s="294"/>
      <c r="AA119" s="555"/>
      <c r="AB119" s="292" t="str">
        <f t="shared" si="42"/>
        <v/>
      </c>
      <c r="AC119" s="293" t="str">
        <f t="shared" si="43"/>
        <v/>
      </c>
      <c r="AD119" s="323"/>
    </row>
    <row r="120" spans="22:30">
      <c r="V120" s="322"/>
      <c r="W120" s="290"/>
      <c r="X120" s="288" t="str">
        <f t="shared" si="41"/>
        <v/>
      </c>
      <c r="Y120" s="294"/>
      <c r="Z120" s="294"/>
      <c r="AA120" s="555"/>
      <c r="AB120" s="292" t="str">
        <f t="shared" si="42"/>
        <v/>
      </c>
      <c r="AC120" s="293" t="str">
        <f t="shared" si="43"/>
        <v/>
      </c>
      <c r="AD120" s="323"/>
    </row>
    <row r="121" spans="22:30">
      <c r="V121" s="322"/>
      <c r="W121" s="290"/>
      <c r="X121" s="288" t="str">
        <f t="shared" si="41"/>
        <v/>
      </c>
      <c r="Y121" s="294"/>
      <c r="Z121" s="294"/>
      <c r="AA121" s="555"/>
      <c r="AB121" s="292" t="str">
        <f t="shared" si="42"/>
        <v/>
      </c>
      <c r="AC121" s="293" t="str">
        <f t="shared" si="43"/>
        <v/>
      </c>
      <c r="AD121" s="323"/>
    </row>
    <row r="122" spans="22:30">
      <c r="V122" s="322"/>
      <c r="W122" s="290"/>
      <c r="X122" s="288" t="str">
        <f t="shared" si="41"/>
        <v/>
      </c>
      <c r="Y122" s="294"/>
      <c r="Z122" s="294"/>
      <c r="AA122" s="555"/>
      <c r="AB122" s="292" t="str">
        <f t="shared" si="42"/>
        <v/>
      </c>
      <c r="AC122" s="293" t="str">
        <f t="shared" si="43"/>
        <v/>
      </c>
      <c r="AD122" s="323"/>
    </row>
    <row r="123" spans="22:30">
      <c r="V123" s="322"/>
      <c r="W123" s="290"/>
      <c r="X123" s="288" t="str">
        <f t="shared" si="41"/>
        <v/>
      </c>
      <c r="Y123" s="294"/>
      <c r="Z123" s="294"/>
      <c r="AA123" s="555"/>
      <c r="AB123" s="292" t="str">
        <f t="shared" si="42"/>
        <v/>
      </c>
      <c r="AC123" s="293" t="str">
        <f t="shared" si="43"/>
        <v/>
      </c>
      <c r="AD123" s="323"/>
    </row>
    <row r="124" spans="22:30">
      <c r="V124" s="322"/>
      <c r="W124" s="290"/>
      <c r="X124" s="288" t="str">
        <f t="shared" si="41"/>
        <v/>
      </c>
      <c r="Y124" s="294"/>
      <c r="Z124" s="294"/>
      <c r="AA124" s="555"/>
      <c r="AB124" s="292" t="str">
        <f t="shared" si="42"/>
        <v/>
      </c>
      <c r="AC124" s="293" t="str">
        <f t="shared" si="43"/>
        <v/>
      </c>
      <c r="AD124" s="323"/>
    </row>
    <row r="125" spans="22:30">
      <c r="V125" s="322"/>
      <c r="W125" s="290"/>
      <c r="X125" s="288" t="str">
        <f t="shared" si="41"/>
        <v/>
      </c>
      <c r="Y125" s="294"/>
      <c r="Z125" s="294"/>
      <c r="AA125" s="555"/>
      <c r="AB125" s="292" t="str">
        <f t="shared" si="42"/>
        <v/>
      </c>
      <c r="AC125" s="293" t="str">
        <f t="shared" si="43"/>
        <v/>
      </c>
      <c r="AD125" s="323"/>
    </row>
    <row r="126" spans="22:30">
      <c r="V126" s="322"/>
      <c r="W126" s="290"/>
      <c r="X126" s="288" t="str">
        <f t="shared" si="41"/>
        <v/>
      </c>
      <c r="Y126" s="294"/>
      <c r="Z126" s="294"/>
      <c r="AA126" s="555"/>
      <c r="AB126" s="292" t="str">
        <f t="shared" si="42"/>
        <v/>
      </c>
      <c r="AC126" s="293" t="str">
        <f t="shared" si="43"/>
        <v/>
      </c>
      <c r="AD126" s="323"/>
    </row>
    <row r="127" spans="22:30">
      <c r="V127" s="322"/>
      <c r="W127" s="290"/>
      <c r="X127" s="288" t="str">
        <f t="shared" si="41"/>
        <v/>
      </c>
      <c r="Y127" s="294"/>
      <c r="Z127" s="294"/>
      <c r="AA127" s="555"/>
      <c r="AB127" s="292" t="str">
        <f t="shared" si="42"/>
        <v/>
      </c>
      <c r="AC127" s="293" t="str">
        <f t="shared" si="43"/>
        <v/>
      </c>
      <c r="AD127" s="323"/>
    </row>
    <row r="128" spans="22:30">
      <c r="V128" s="322"/>
      <c r="W128" s="290"/>
      <c r="X128" s="288" t="str">
        <f t="shared" si="41"/>
        <v/>
      </c>
      <c r="Y128" s="294"/>
      <c r="Z128" s="294"/>
      <c r="AA128" s="555"/>
      <c r="AB128" s="292" t="str">
        <f t="shared" si="42"/>
        <v/>
      </c>
      <c r="AC128" s="293" t="str">
        <f t="shared" si="43"/>
        <v/>
      </c>
      <c r="AD128" s="323"/>
    </row>
    <row r="129" spans="22:30">
      <c r="V129" s="322"/>
      <c r="W129" s="290"/>
      <c r="X129" s="288" t="str">
        <f t="shared" si="41"/>
        <v/>
      </c>
      <c r="Y129" s="294"/>
      <c r="Z129" s="294"/>
      <c r="AA129" s="555"/>
      <c r="AB129" s="292" t="str">
        <f t="shared" si="42"/>
        <v/>
      </c>
      <c r="AC129" s="293" t="str">
        <f t="shared" si="43"/>
        <v/>
      </c>
      <c r="AD129" s="323"/>
    </row>
    <row r="130" spans="22:30">
      <c r="V130" s="322"/>
      <c r="W130" s="290"/>
      <c r="X130" s="288" t="str">
        <f t="shared" si="41"/>
        <v/>
      </c>
      <c r="Y130" s="294"/>
      <c r="Z130" s="294"/>
      <c r="AA130" s="555"/>
      <c r="AB130" s="292" t="str">
        <f t="shared" si="42"/>
        <v/>
      </c>
      <c r="AC130" s="293" t="str">
        <f t="shared" si="43"/>
        <v/>
      </c>
      <c r="AD130" s="323"/>
    </row>
    <row r="131" spans="22:30">
      <c r="V131" s="322"/>
      <c r="W131" s="290"/>
      <c r="X131" s="288" t="str">
        <f t="shared" si="41"/>
        <v/>
      </c>
      <c r="Y131" s="294"/>
      <c r="Z131" s="294"/>
      <c r="AA131" s="555"/>
      <c r="AB131" s="292" t="str">
        <f t="shared" si="42"/>
        <v/>
      </c>
      <c r="AC131" s="293" t="str">
        <f t="shared" si="43"/>
        <v/>
      </c>
      <c r="AD131" s="323"/>
    </row>
    <row r="132" spans="22:30">
      <c r="V132" s="322"/>
      <c r="W132" s="290"/>
      <c r="X132" s="288" t="str">
        <f t="shared" si="41"/>
        <v/>
      </c>
      <c r="Y132" s="294"/>
      <c r="Z132" s="294"/>
      <c r="AA132" s="555"/>
      <c r="AB132" s="292" t="str">
        <f t="shared" si="42"/>
        <v/>
      </c>
      <c r="AC132" s="293" t="str">
        <f t="shared" si="43"/>
        <v/>
      </c>
      <c r="AD132" s="323"/>
    </row>
    <row r="133" spans="22:30">
      <c r="V133" s="322"/>
      <c r="W133" s="290"/>
      <c r="X133" s="288" t="str">
        <f t="shared" si="41"/>
        <v/>
      </c>
      <c r="Y133" s="294"/>
      <c r="Z133" s="294"/>
      <c r="AA133" s="555"/>
      <c r="AB133" s="292" t="str">
        <f t="shared" si="42"/>
        <v/>
      </c>
      <c r="AC133" s="293" t="str">
        <f t="shared" si="43"/>
        <v/>
      </c>
      <c r="AD133" s="323"/>
    </row>
    <row r="134" spans="22:30">
      <c r="V134" s="322"/>
      <c r="W134" s="290"/>
      <c r="X134" s="288" t="str">
        <f t="shared" si="41"/>
        <v/>
      </c>
      <c r="Y134" s="294"/>
      <c r="Z134" s="294"/>
      <c r="AA134" s="555"/>
      <c r="AB134" s="292" t="str">
        <f t="shared" si="42"/>
        <v/>
      </c>
      <c r="AC134" s="293" t="str">
        <f t="shared" si="43"/>
        <v/>
      </c>
      <c r="AD134" s="323"/>
    </row>
    <row r="135" spans="22:30">
      <c r="V135" s="322"/>
      <c r="W135" s="290"/>
      <c r="X135" s="288" t="str">
        <f t="shared" si="41"/>
        <v/>
      </c>
      <c r="Y135" s="294"/>
      <c r="Z135" s="294"/>
      <c r="AA135" s="555"/>
      <c r="AB135" s="292" t="str">
        <f t="shared" si="42"/>
        <v/>
      </c>
      <c r="AC135" s="293" t="str">
        <f t="shared" si="43"/>
        <v/>
      </c>
      <c r="AD135" s="323"/>
    </row>
    <row r="136" spans="22:30">
      <c r="V136" s="322"/>
      <c r="W136" s="290"/>
      <c r="X136" s="288" t="str">
        <f t="shared" si="41"/>
        <v/>
      </c>
      <c r="Y136" s="294"/>
      <c r="Z136" s="294"/>
      <c r="AA136" s="555"/>
      <c r="AB136" s="292" t="str">
        <f t="shared" si="42"/>
        <v/>
      </c>
      <c r="AC136" s="293" t="str">
        <f t="shared" si="43"/>
        <v/>
      </c>
      <c r="AD136" s="323"/>
    </row>
    <row r="137" spans="22:30">
      <c r="V137" s="322"/>
      <c r="W137" s="290"/>
      <c r="X137" s="288" t="str">
        <f t="shared" ref="X137:X200" si="44">IFERROR((VLOOKUP(W137,$B$7:$C$31,2,FALSE)),"")</f>
        <v/>
      </c>
      <c r="Y137" s="294"/>
      <c r="Z137" s="294"/>
      <c r="AA137" s="555"/>
      <c r="AB137" s="292" t="str">
        <f t="shared" ref="AB137:AB200" si="45">IFERROR((VLOOKUP(W137,$B$9:$F$31,5,FALSE)),"")</f>
        <v/>
      </c>
      <c r="AC137" s="293" t="str">
        <f t="shared" ref="AC137:AC200" si="46">IF(Y137&gt;0,(AB137*Y137),"")</f>
        <v/>
      </c>
      <c r="AD137" s="323"/>
    </row>
    <row r="138" spans="22:30">
      <c r="V138" s="322"/>
      <c r="W138" s="290"/>
      <c r="X138" s="288" t="str">
        <f t="shared" si="44"/>
        <v/>
      </c>
      <c r="Y138" s="294"/>
      <c r="Z138" s="294"/>
      <c r="AA138" s="555"/>
      <c r="AB138" s="292" t="str">
        <f t="shared" si="45"/>
        <v/>
      </c>
      <c r="AC138" s="293" t="str">
        <f t="shared" si="46"/>
        <v/>
      </c>
      <c r="AD138" s="323"/>
    </row>
    <row r="139" spans="22:30">
      <c r="V139" s="322"/>
      <c r="W139" s="290"/>
      <c r="X139" s="288" t="str">
        <f t="shared" si="44"/>
        <v/>
      </c>
      <c r="Y139" s="294"/>
      <c r="Z139" s="294"/>
      <c r="AA139" s="555"/>
      <c r="AB139" s="292" t="str">
        <f t="shared" si="45"/>
        <v/>
      </c>
      <c r="AC139" s="293" t="str">
        <f t="shared" si="46"/>
        <v/>
      </c>
      <c r="AD139" s="323"/>
    </row>
    <row r="140" spans="22:30">
      <c r="V140" s="322"/>
      <c r="W140" s="290"/>
      <c r="X140" s="288" t="str">
        <f t="shared" si="44"/>
        <v/>
      </c>
      <c r="Y140" s="294"/>
      <c r="Z140" s="294"/>
      <c r="AA140" s="555"/>
      <c r="AB140" s="292" t="str">
        <f t="shared" si="45"/>
        <v/>
      </c>
      <c r="AC140" s="293" t="str">
        <f t="shared" si="46"/>
        <v/>
      </c>
      <c r="AD140" s="323"/>
    </row>
    <row r="141" spans="22:30">
      <c r="V141" s="322"/>
      <c r="W141" s="290"/>
      <c r="X141" s="288" t="str">
        <f t="shared" si="44"/>
        <v/>
      </c>
      <c r="Y141" s="294"/>
      <c r="Z141" s="294"/>
      <c r="AA141" s="555"/>
      <c r="AB141" s="292" t="str">
        <f t="shared" si="45"/>
        <v/>
      </c>
      <c r="AC141" s="293" t="str">
        <f t="shared" si="46"/>
        <v/>
      </c>
      <c r="AD141" s="323"/>
    </row>
    <row r="142" spans="22:30">
      <c r="V142" s="322"/>
      <c r="W142" s="290"/>
      <c r="X142" s="288" t="str">
        <f t="shared" si="44"/>
        <v/>
      </c>
      <c r="Y142" s="294"/>
      <c r="Z142" s="294"/>
      <c r="AA142" s="555"/>
      <c r="AB142" s="292" t="str">
        <f t="shared" si="45"/>
        <v/>
      </c>
      <c r="AC142" s="293" t="str">
        <f t="shared" si="46"/>
        <v/>
      </c>
      <c r="AD142" s="323"/>
    </row>
    <row r="143" spans="22:30">
      <c r="V143" s="322"/>
      <c r="W143" s="290"/>
      <c r="X143" s="288" t="str">
        <f t="shared" si="44"/>
        <v/>
      </c>
      <c r="Y143" s="294"/>
      <c r="Z143" s="294"/>
      <c r="AA143" s="555"/>
      <c r="AB143" s="292" t="str">
        <f t="shared" si="45"/>
        <v/>
      </c>
      <c r="AC143" s="293" t="str">
        <f t="shared" si="46"/>
        <v/>
      </c>
      <c r="AD143" s="323"/>
    </row>
    <row r="144" spans="22:30">
      <c r="V144" s="322"/>
      <c r="W144" s="290"/>
      <c r="X144" s="288" t="str">
        <f t="shared" si="44"/>
        <v/>
      </c>
      <c r="Y144" s="294"/>
      <c r="Z144" s="294"/>
      <c r="AA144" s="555"/>
      <c r="AB144" s="292" t="str">
        <f t="shared" si="45"/>
        <v/>
      </c>
      <c r="AC144" s="293" t="str">
        <f t="shared" si="46"/>
        <v/>
      </c>
      <c r="AD144" s="323"/>
    </row>
    <row r="145" spans="22:30">
      <c r="V145" s="322"/>
      <c r="W145" s="290"/>
      <c r="X145" s="288" t="str">
        <f t="shared" si="44"/>
        <v/>
      </c>
      <c r="Y145" s="294"/>
      <c r="Z145" s="294"/>
      <c r="AA145" s="555"/>
      <c r="AB145" s="292" t="str">
        <f t="shared" si="45"/>
        <v/>
      </c>
      <c r="AC145" s="293" t="str">
        <f t="shared" si="46"/>
        <v/>
      </c>
      <c r="AD145" s="323"/>
    </row>
    <row r="146" spans="22:30">
      <c r="V146" s="322"/>
      <c r="W146" s="290"/>
      <c r="X146" s="288" t="str">
        <f t="shared" si="44"/>
        <v/>
      </c>
      <c r="Y146" s="294"/>
      <c r="Z146" s="294"/>
      <c r="AA146" s="555"/>
      <c r="AB146" s="292" t="str">
        <f t="shared" si="45"/>
        <v/>
      </c>
      <c r="AC146" s="293" t="str">
        <f t="shared" si="46"/>
        <v/>
      </c>
      <c r="AD146" s="323"/>
    </row>
    <row r="147" spans="22:30">
      <c r="V147" s="322"/>
      <c r="W147" s="290"/>
      <c r="X147" s="288" t="str">
        <f t="shared" si="44"/>
        <v/>
      </c>
      <c r="Y147" s="294"/>
      <c r="Z147" s="294"/>
      <c r="AA147" s="555"/>
      <c r="AB147" s="292" t="str">
        <f t="shared" si="45"/>
        <v/>
      </c>
      <c r="AC147" s="293" t="str">
        <f t="shared" si="46"/>
        <v/>
      </c>
      <c r="AD147" s="323"/>
    </row>
    <row r="148" spans="22:30">
      <c r="V148" s="322"/>
      <c r="W148" s="290"/>
      <c r="X148" s="288" t="str">
        <f t="shared" si="44"/>
        <v/>
      </c>
      <c r="Y148" s="294"/>
      <c r="Z148" s="294"/>
      <c r="AA148" s="555"/>
      <c r="AB148" s="292" t="str">
        <f t="shared" si="45"/>
        <v/>
      </c>
      <c r="AC148" s="293" t="str">
        <f t="shared" si="46"/>
        <v/>
      </c>
      <c r="AD148" s="323"/>
    </row>
    <row r="149" spans="22:30">
      <c r="V149" s="322"/>
      <c r="W149" s="290"/>
      <c r="X149" s="288" t="str">
        <f t="shared" si="44"/>
        <v/>
      </c>
      <c r="Y149" s="294"/>
      <c r="Z149" s="294"/>
      <c r="AA149" s="555"/>
      <c r="AB149" s="292" t="str">
        <f t="shared" si="45"/>
        <v/>
      </c>
      <c r="AC149" s="293" t="str">
        <f t="shared" si="46"/>
        <v/>
      </c>
      <c r="AD149" s="323"/>
    </row>
    <row r="150" spans="22:30">
      <c r="V150" s="322"/>
      <c r="W150" s="290"/>
      <c r="X150" s="288" t="str">
        <f t="shared" si="44"/>
        <v/>
      </c>
      <c r="Y150" s="294"/>
      <c r="Z150" s="294"/>
      <c r="AA150" s="555"/>
      <c r="AB150" s="292" t="str">
        <f t="shared" si="45"/>
        <v/>
      </c>
      <c r="AC150" s="293" t="str">
        <f t="shared" si="46"/>
        <v/>
      </c>
      <c r="AD150" s="323"/>
    </row>
    <row r="151" spans="22:30">
      <c r="V151" s="322"/>
      <c r="W151" s="290"/>
      <c r="X151" s="288" t="str">
        <f t="shared" si="44"/>
        <v/>
      </c>
      <c r="Y151" s="294"/>
      <c r="Z151" s="294"/>
      <c r="AA151" s="555"/>
      <c r="AB151" s="292" t="str">
        <f t="shared" si="45"/>
        <v/>
      </c>
      <c r="AC151" s="293" t="str">
        <f t="shared" si="46"/>
        <v/>
      </c>
      <c r="AD151" s="323"/>
    </row>
    <row r="152" spans="22:30">
      <c r="V152" s="322"/>
      <c r="W152" s="290"/>
      <c r="X152" s="288" t="str">
        <f t="shared" si="44"/>
        <v/>
      </c>
      <c r="Y152" s="294"/>
      <c r="Z152" s="294"/>
      <c r="AA152" s="555"/>
      <c r="AB152" s="292" t="str">
        <f t="shared" si="45"/>
        <v/>
      </c>
      <c r="AC152" s="293" t="str">
        <f t="shared" si="46"/>
        <v/>
      </c>
      <c r="AD152" s="323"/>
    </row>
    <row r="153" spans="22:30">
      <c r="V153" s="322"/>
      <c r="W153" s="290"/>
      <c r="X153" s="288" t="str">
        <f t="shared" si="44"/>
        <v/>
      </c>
      <c r="Y153" s="294"/>
      <c r="Z153" s="294"/>
      <c r="AA153" s="555"/>
      <c r="AB153" s="292" t="str">
        <f t="shared" si="45"/>
        <v/>
      </c>
      <c r="AC153" s="293" t="str">
        <f t="shared" si="46"/>
        <v/>
      </c>
      <c r="AD153" s="323"/>
    </row>
    <row r="154" spans="22:30">
      <c r="V154" s="322"/>
      <c r="W154" s="290"/>
      <c r="X154" s="288" t="str">
        <f t="shared" si="44"/>
        <v/>
      </c>
      <c r="Y154" s="294"/>
      <c r="Z154" s="294"/>
      <c r="AA154" s="555"/>
      <c r="AB154" s="292" t="str">
        <f t="shared" si="45"/>
        <v/>
      </c>
      <c r="AC154" s="293" t="str">
        <f t="shared" si="46"/>
        <v/>
      </c>
      <c r="AD154" s="323"/>
    </row>
    <row r="155" spans="22:30">
      <c r="V155" s="322"/>
      <c r="W155" s="290"/>
      <c r="X155" s="288" t="str">
        <f t="shared" si="44"/>
        <v/>
      </c>
      <c r="Y155" s="294"/>
      <c r="Z155" s="294"/>
      <c r="AA155" s="555"/>
      <c r="AB155" s="292" t="str">
        <f t="shared" si="45"/>
        <v/>
      </c>
      <c r="AC155" s="293" t="str">
        <f t="shared" si="46"/>
        <v/>
      </c>
      <c r="AD155" s="323"/>
    </row>
    <row r="156" spans="22:30">
      <c r="V156" s="322"/>
      <c r="W156" s="290"/>
      <c r="X156" s="288" t="str">
        <f t="shared" si="44"/>
        <v/>
      </c>
      <c r="Y156" s="294"/>
      <c r="Z156" s="294"/>
      <c r="AA156" s="555"/>
      <c r="AB156" s="292" t="str">
        <f t="shared" si="45"/>
        <v/>
      </c>
      <c r="AC156" s="293" t="str">
        <f t="shared" si="46"/>
        <v/>
      </c>
      <c r="AD156" s="323"/>
    </row>
    <row r="157" spans="22:30">
      <c r="V157" s="322"/>
      <c r="W157" s="290"/>
      <c r="X157" s="288" t="str">
        <f t="shared" si="44"/>
        <v/>
      </c>
      <c r="Y157" s="294"/>
      <c r="Z157" s="294"/>
      <c r="AA157" s="555"/>
      <c r="AB157" s="292" t="str">
        <f t="shared" si="45"/>
        <v/>
      </c>
      <c r="AC157" s="293" t="str">
        <f t="shared" si="46"/>
        <v/>
      </c>
      <c r="AD157" s="323"/>
    </row>
    <row r="158" spans="22:30">
      <c r="V158" s="322"/>
      <c r="W158" s="290"/>
      <c r="X158" s="288" t="str">
        <f t="shared" si="44"/>
        <v/>
      </c>
      <c r="Y158" s="294"/>
      <c r="Z158" s="294"/>
      <c r="AA158" s="555"/>
      <c r="AB158" s="292" t="str">
        <f t="shared" si="45"/>
        <v/>
      </c>
      <c r="AC158" s="293" t="str">
        <f t="shared" si="46"/>
        <v/>
      </c>
      <c r="AD158" s="323"/>
    </row>
    <row r="159" spans="22:30">
      <c r="V159" s="322"/>
      <c r="W159" s="290"/>
      <c r="X159" s="288" t="str">
        <f t="shared" si="44"/>
        <v/>
      </c>
      <c r="Y159" s="294"/>
      <c r="Z159" s="294"/>
      <c r="AA159" s="555"/>
      <c r="AB159" s="292" t="str">
        <f t="shared" si="45"/>
        <v/>
      </c>
      <c r="AC159" s="293" t="str">
        <f t="shared" si="46"/>
        <v/>
      </c>
      <c r="AD159" s="323"/>
    </row>
    <row r="160" spans="22:30">
      <c r="V160" s="322"/>
      <c r="W160" s="290"/>
      <c r="X160" s="288" t="str">
        <f t="shared" si="44"/>
        <v/>
      </c>
      <c r="Y160" s="294"/>
      <c r="Z160" s="294"/>
      <c r="AA160" s="555"/>
      <c r="AB160" s="292" t="str">
        <f t="shared" si="45"/>
        <v/>
      </c>
      <c r="AC160" s="293" t="str">
        <f t="shared" si="46"/>
        <v/>
      </c>
      <c r="AD160" s="323"/>
    </row>
    <row r="161" spans="22:30">
      <c r="V161" s="322"/>
      <c r="W161" s="290"/>
      <c r="X161" s="288" t="str">
        <f t="shared" si="44"/>
        <v/>
      </c>
      <c r="Y161" s="294"/>
      <c r="Z161" s="294"/>
      <c r="AA161" s="555"/>
      <c r="AB161" s="292" t="str">
        <f t="shared" si="45"/>
        <v/>
      </c>
      <c r="AC161" s="293" t="str">
        <f t="shared" si="46"/>
        <v/>
      </c>
      <c r="AD161" s="323"/>
    </row>
    <row r="162" spans="22:30">
      <c r="V162" s="322"/>
      <c r="W162" s="290"/>
      <c r="X162" s="288" t="str">
        <f t="shared" si="44"/>
        <v/>
      </c>
      <c r="Y162" s="294"/>
      <c r="Z162" s="294"/>
      <c r="AA162" s="555"/>
      <c r="AB162" s="292" t="str">
        <f t="shared" si="45"/>
        <v/>
      </c>
      <c r="AC162" s="293" t="str">
        <f t="shared" si="46"/>
        <v/>
      </c>
      <c r="AD162" s="323"/>
    </row>
    <row r="163" spans="22:30">
      <c r="V163" s="322"/>
      <c r="W163" s="290"/>
      <c r="X163" s="288" t="str">
        <f t="shared" si="44"/>
        <v/>
      </c>
      <c r="Y163" s="294"/>
      <c r="Z163" s="294"/>
      <c r="AA163" s="555"/>
      <c r="AB163" s="292" t="str">
        <f t="shared" si="45"/>
        <v/>
      </c>
      <c r="AC163" s="293" t="str">
        <f t="shared" si="46"/>
        <v/>
      </c>
      <c r="AD163" s="323"/>
    </row>
    <row r="164" spans="22:30">
      <c r="V164" s="322"/>
      <c r="W164" s="290"/>
      <c r="X164" s="288" t="str">
        <f t="shared" si="44"/>
        <v/>
      </c>
      <c r="Y164" s="294"/>
      <c r="Z164" s="294"/>
      <c r="AA164" s="555"/>
      <c r="AB164" s="292" t="str">
        <f t="shared" si="45"/>
        <v/>
      </c>
      <c r="AC164" s="293" t="str">
        <f t="shared" si="46"/>
        <v/>
      </c>
      <c r="AD164" s="323"/>
    </row>
    <row r="165" spans="22:30">
      <c r="V165" s="322"/>
      <c r="W165" s="290"/>
      <c r="X165" s="288" t="str">
        <f t="shared" si="44"/>
        <v/>
      </c>
      <c r="Y165" s="294"/>
      <c r="Z165" s="294"/>
      <c r="AA165" s="555"/>
      <c r="AB165" s="292" t="str">
        <f t="shared" si="45"/>
        <v/>
      </c>
      <c r="AC165" s="293" t="str">
        <f t="shared" si="46"/>
        <v/>
      </c>
      <c r="AD165" s="323"/>
    </row>
    <row r="166" spans="22:30">
      <c r="V166" s="322"/>
      <c r="W166" s="290"/>
      <c r="X166" s="288" t="str">
        <f t="shared" si="44"/>
        <v/>
      </c>
      <c r="Y166" s="294"/>
      <c r="Z166" s="294"/>
      <c r="AA166" s="555"/>
      <c r="AB166" s="292" t="str">
        <f t="shared" si="45"/>
        <v/>
      </c>
      <c r="AC166" s="293" t="str">
        <f t="shared" si="46"/>
        <v/>
      </c>
      <c r="AD166" s="323"/>
    </row>
    <row r="167" spans="22:30">
      <c r="V167" s="322"/>
      <c r="W167" s="290"/>
      <c r="X167" s="288" t="str">
        <f t="shared" si="44"/>
        <v/>
      </c>
      <c r="Y167" s="294"/>
      <c r="Z167" s="294"/>
      <c r="AA167" s="555"/>
      <c r="AB167" s="292" t="str">
        <f t="shared" si="45"/>
        <v/>
      </c>
      <c r="AC167" s="293" t="str">
        <f t="shared" si="46"/>
        <v/>
      </c>
      <c r="AD167" s="323"/>
    </row>
    <row r="168" spans="22:30">
      <c r="V168" s="322"/>
      <c r="W168" s="290"/>
      <c r="X168" s="288" t="str">
        <f t="shared" si="44"/>
        <v/>
      </c>
      <c r="Y168" s="294"/>
      <c r="Z168" s="294"/>
      <c r="AA168" s="555"/>
      <c r="AB168" s="292" t="str">
        <f t="shared" si="45"/>
        <v/>
      </c>
      <c r="AC168" s="293" t="str">
        <f t="shared" si="46"/>
        <v/>
      </c>
      <c r="AD168" s="323"/>
    </row>
    <row r="169" spans="22:30">
      <c r="V169" s="322"/>
      <c r="W169" s="290"/>
      <c r="X169" s="288" t="str">
        <f t="shared" si="44"/>
        <v/>
      </c>
      <c r="Y169" s="294"/>
      <c r="Z169" s="294"/>
      <c r="AA169" s="555"/>
      <c r="AB169" s="292" t="str">
        <f t="shared" si="45"/>
        <v/>
      </c>
      <c r="AC169" s="293" t="str">
        <f t="shared" si="46"/>
        <v/>
      </c>
      <c r="AD169" s="323"/>
    </row>
    <row r="170" spans="22:30">
      <c r="V170" s="322"/>
      <c r="W170" s="290"/>
      <c r="X170" s="288" t="str">
        <f t="shared" si="44"/>
        <v/>
      </c>
      <c r="Y170" s="294"/>
      <c r="Z170" s="294"/>
      <c r="AA170" s="555"/>
      <c r="AB170" s="292" t="str">
        <f t="shared" si="45"/>
        <v/>
      </c>
      <c r="AC170" s="293" t="str">
        <f t="shared" si="46"/>
        <v/>
      </c>
      <c r="AD170" s="323"/>
    </row>
    <row r="171" spans="22:30">
      <c r="V171" s="322"/>
      <c r="W171" s="290"/>
      <c r="X171" s="288" t="str">
        <f t="shared" si="44"/>
        <v/>
      </c>
      <c r="Y171" s="294"/>
      <c r="Z171" s="294"/>
      <c r="AA171" s="555"/>
      <c r="AB171" s="292" t="str">
        <f t="shared" si="45"/>
        <v/>
      </c>
      <c r="AC171" s="293" t="str">
        <f t="shared" si="46"/>
        <v/>
      </c>
      <c r="AD171" s="323"/>
    </row>
    <row r="172" spans="22:30">
      <c r="V172" s="322"/>
      <c r="W172" s="290"/>
      <c r="X172" s="288" t="str">
        <f t="shared" si="44"/>
        <v/>
      </c>
      <c r="Y172" s="294"/>
      <c r="Z172" s="294"/>
      <c r="AA172" s="555"/>
      <c r="AB172" s="292" t="str">
        <f t="shared" si="45"/>
        <v/>
      </c>
      <c r="AC172" s="293" t="str">
        <f t="shared" si="46"/>
        <v/>
      </c>
      <c r="AD172" s="323"/>
    </row>
    <row r="173" spans="22:30">
      <c r="V173" s="322"/>
      <c r="W173" s="290"/>
      <c r="X173" s="288" t="str">
        <f t="shared" si="44"/>
        <v/>
      </c>
      <c r="Y173" s="294"/>
      <c r="Z173" s="294"/>
      <c r="AA173" s="555"/>
      <c r="AB173" s="292" t="str">
        <f t="shared" si="45"/>
        <v/>
      </c>
      <c r="AC173" s="293" t="str">
        <f t="shared" si="46"/>
        <v/>
      </c>
      <c r="AD173" s="323"/>
    </row>
    <row r="174" spans="22:30">
      <c r="V174" s="322"/>
      <c r="W174" s="290"/>
      <c r="X174" s="288" t="str">
        <f t="shared" si="44"/>
        <v/>
      </c>
      <c r="Y174" s="294"/>
      <c r="Z174" s="294"/>
      <c r="AA174" s="555"/>
      <c r="AB174" s="292" t="str">
        <f t="shared" si="45"/>
        <v/>
      </c>
      <c r="AC174" s="293" t="str">
        <f t="shared" si="46"/>
        <v/>
      </c>
      <c r="AD174" s="323"/>
    </row>
    <row r="175" spans="22:30">
      <c r="V175" s="322"/>
      <c r="W175" s="290"/>
      <c r="X175" s="288" t="str">
        <f t="shared" si="44"/>
        <v/>
      </c>
      <c r="Y175" s="294"/>
      <c r="Z175" s="294"/>
      <c r="AA175" s="555"/>
      <c r="AB175" s="292" t="str">
        <f t="shared" si="45"/>
        <v/>
      </c>
      <c r="AC175" s="293" t="str">
        <f t="shared" si="46"/>
        <v/>
      </c>
      <c r="AD175" s="323"/>
    </row>
    <row r="176" spans="22:30">
      <c r="V176" s="322"/>
      <c r="W176" s="290"/>
      <c r="X176" s="288" t="str">
        <f t="shared" si="44"/>
        <v/>
      </c>
      <c r="Y176" s="294"/>
      <c r="Z176" s="294"/>
      <c r="AA176" s="555"/>
      <c r="AB176" s="292" t="str">
        <f t="shared" si="45"/>
        <v/>
      </c>
      <c r="AC176" s="293" t="str">
        <f t="shared" si="46"/>
        <v/>
      </c>
      <c r="AD176" s="323"/>
    </row>
    <row r="177" spans="22:30">
      <c r="V177" s="322"/>
      <c r="W177" s="290"/>
      <c r="X177" s="288" t="str">
        <f t="shared" si="44"/>
        <v/>
      </c>
      <c r="Y177" s="294"/>
      <c r="Z177" s="294"/>
      <c r="AA177" s="555"/>
      <c r="AB177" s="292" t="str">
        <f t="shared" si="45"/>
        <v/>
      </c>
      <c r="AC177" s="293" t="str">
        <f t="shared" si="46"/>
        <v/>
      </c>
      <c r="AD177" s="323"/>
    </row>
    <row r="178" spans="22:30">
      <c r="V178" s="322"/>
      <c r="W178" s="290"/>
      <c r="X178" s="288" t="str">
        <f t="shared" si="44"/>
        <v/>
      </c>
      <c r="Y178" s="294"/>
      <c r="Z178" s="294"/>
      <c r="AA178" s="555"/>
      <c r="AB178" s="292" t="str">
        <f t="shared" si="45"/>
        <v/>
      </c>
      <c r="AC178" s="293" t="str">
        <f t="shared" si="46"/>
        <v/>
      </c>
      <c r="AD178" s="323"/>
    </row>
    <row r="179" spans="22:30">
      <c r="V179" s="322"/>
      <c r="W179" s="290"/>
      <c r="X179" s="288" t="str">
        <f t="shared" si="44"/>
        <v/>
      </c>
      <c r="Y179" s="294"/>
      <c r="Z179" s="294"/>
      <c r="AA179" s="555"/>
      <c r="AB179" s="292" t="str">
        <f t="shared" si="45"/>
        <v/>
      </c>
      <c r="AC179" s="293" t="str">
        <f t="shared" si="46"/>
        <v/>
      </c>
      <c r="AD179" s="323"/>
    </row>
    <row r="180" spans="22:30">
      <c r="V180" s="322"/>
      <c r="W180" s="290"/>
      <c r="X180" s="288" t="str">
        <f t="shared" si="44"/>
        <v/>
      </c>
      <c r="Y180" s="294"/>
      <c r="Z180" s="294"/>
      <c r="AA180" s="555"/>
      <c r="AB180" s="292" t="str">
        <f t="shared" si="45"/>
        <v/>
      </c>
      <c r="AC180" s="293" t="str">
        <f t="shared" si="46"/>
        <v/>
      </c>
      <c r="AD180" s="323"/>
    </row>
    <row r="181" spans="22:30">
      <c r="V181" s="322"/>
      <c r="W181" s="290"/>
      <c r="X181" s="288" t="str">
        <f t="shared" si="44"/>
        <v/>
      </c>
      <c r="Y181" s="294"/>
      <c r="Z181" s="294"/>
      <c r="AA181" s="555"/>
      <c r="AB181" s="292" t="str">
        <f t="shared" si="45"/>
        <v/>
      </c>
      <c r="AC181" s="293" t="str">
        <f t="shared" si="46"/>
        <v/>
      </c>
      <c r="AD181" s="323"/>
    </row>
    <row r="182" spans="22:30">
      <c r="V182" s="322"/>
      <c r="W182" s="290"/>
      <c r="X182" s="288" t="str">
        <f t="shared" si="44"/>
        <v/>
      </c>
      <c r="Y182" s="294"/>
      <c r="Z182" s="294"/>
      <c r="AA182" s="555"/>
      <c r="AB182" s="292" t="str">
        <f t="shared" si="45"/>
        <v/>
      </c>
      <c r="AC182" s="293" t="str">
        <f t="shared" si="46"/>
        <v/>
      </c>
      <c r="AD182" s="323"/>
    </row>
    <row r="183" spans="22:30">
      <c r="V183" s="322"/>
      <c r="W183" s="290"/>
      <c r="X183" s="288" t="str">
        <f t="shared" si="44"/>
        <v/>
      </c>
      <c r="Y183" s="294"/>
      <c r="Z183" s="294"/>
      <c r="AA183" s="555"/>
      <c r="AB183" s="292" t="str">
        <f t="shared" si="45"/>
        <v/>
      </c>
      <c r="AC183" s="293" t="str">
        <f t="shared" si="46"/>
        <v/>
      </c>
      <c r="AD183" s="323"/>
    </row>
    <row r="184" spans="22:30">
      <c r="V184" s="322"/>
      <c r="W184" s="290"/>
      <c r="X184" s="288" t="str">
        <f t="shared" si="44"/>
        <v/>
      </c>
      <c r="Y184" s="294"/>
      <c r="Z184" s="294"/>
      <c r="AA184" s="555"/>
      <c r="AB184" s="292" t="str">
        <f t="shared" si="45"/>
        <v/>
      </c>
      <c r="AC184" s="293" t="str">
        <f t="shared" si="46"/>
        <v/>
      </c>
      <c r="AD184" s="323"/>
    </row>
    <row r="185" spans="22:30">
      <c r="V185" s="322"/>
      <c r="W185" s="290"/>
      <c r="X185" s="288" t="str">
        <f t="shared" si="44"/>
        <v/>
      </c>
      <c r="Y185" s="294"/>
      <c r="Z185" s="294"/>
      <c r="AA185" s="555"/>
      <c r="AB185" s="292" t="str">
        <f t="shared" si="45"/>
        <v/>
      </c>
      <c r="AC185" s="293" t="str">
        <f t="shared" si="46"/>
        <v/>
      </c>
      <c r="AD185" s="323"/>
    </row>
    <row r="186" spans="22:30">
      <c r="V186" s="322"/>
      <c r="W186" s="290"/>
      <c r="X186" s="288" t="str">
        <f t="shared" si="44"/>
        <v/>
      </c>
      <c r="Y186" s="294"/>
      <c r="Z186" s="294"/>
      <c r="AA186" s="555"/>
      <c r="AB186" s="292" t="str">
        <f t="shared" si="45"/>
        <v/>
      </c>
      <c r="AC186" s="293" t="str">
        <f t="shared" si="46"/>
        <v/>
      </c>
      <c r="AD186" s="323"/>
    </row>
    <row r="187" spans="22:30">
      <c r="V187" s="322"/>
      <c r="W187" s="290"/>
      <c r="X187" s="288" t="str">
        <f t="shared" si="44"/>
        <v/>
      </c>
      <c r="Y187" s="294"/>
      <c r="Z187" s="294"/>
      <c r="AA187" s="555"/>
      <c r="AB187" s="292" t="str">
        <f t="shared" si="45"/>
        <v/>
      </c>
      <c r="AC187" s="293" t="str">
        <f t="shared" si="46"/>
        <v/>
      </c>
      <c r="AD187" s="323"/>
    </row>
    <row r="188" spans="22:30">
      <c r="V188" s="322"/>
      <c r="W188" s="290"/>
      <c r="X188" s="288" t="str">
        <f t="shared" si="44"/>
        <v/>
      </c>
      <c r="Y188" s="294"/>
      <c r="Z188" s="294"/>
      <c r="AA188" s="555"/>
      <c r="AB188" s="292" t="str">
        <f t="shared" si="45"/>
        <v/>
      </c>
      <c r="AC188" s="293" t="str">
        <f t="shared" si="46"/>
        <v/>
      </c>
      <c r="AD188" s="323"/>
    </row>
    <row r="189" spans="22:30">
      <c r="V189" s="322"/>
      <c r="W189" s="290"/>
      <c r="X189" s="288" t="str">
        <f t="shared" si="44"/>
        <v/>
      </c>
      <c r="Y189" s="294"/>
      <c r="Z189" s="294"/>
      <c r="AA189" s="555"/>
      <c r="AB189" s="292" t="str">
        <f t="shared" si="45"/>
        <v/>
      </c>
      <c r="AC189" s="293" t="str">
        <f t="shared" si="46"/>
        <v/>
      </c>
      <c r="AD189" s="323"/>
    </row>
    <row r="190" spans="22:30">
      <c r="V190" s="322"/>
      <c r="W190" s="290"/>
      <c r="X190" s="288" t="str">
        <f t="shared" si="44"/>
        <v/>
      </c>
      <c r="Y190" s="294"/>
      <c r="Z190" s="294"/>
      <c r="AA190" s="555"/>
      <c r="AB190" s="292" t="str">
        <f t="shared" si="45"/>
        <v/>
      </c>
      <c r="AC190" s="293" t="str">
        <f t="shared" si="46"/>
        <v/>
      </c>
      <c r="AD190" s="323"/>
    </row>
    <row r="191" spans="22:30">
      <c r="V191" s="322"/>
      <c r="W191" s="290"/>
      <c r="X191" s="288" t="str">
        <f t="shared" si="44"/>
        <v/>
      </c>
      <c r="Y191" s="294"/>
      <c r="Z191" s="294"/>
      <c r="AA191" s="555"/>
      <c r="AB191" s="292" t="str">
        <f t="shared" si="45"/>
        <v/>
      </c>
      <c r="AC191" s="293" t="str">
        <f t="shared" si="46"/>
        <v/>
      </c>
      <c r="AD191" s="323"/>
    </row>
    <row r="192" spans="22:30">
      <c r="V192" s="322"/>
      <c r="W192" s="290"/>
      <c r="X192" s="288" t="str">
        <f t="shared" si="44"/>
        <v/>
      </c>
      <c r="Y192" s="294"/>
      <c r="Z192" s="294"/>
      <c r="AA192" s="555"/>
      <c r="AB192" s="292" t="str">
        <f t="shared" si="45"/>
        <v/>
      </c>
      <c r="AC192" s="293" t="str">
        <f t="shared" si="46"/>
        <v/>
      </c>
      <c r="AD192" s="323"/>
    </row>
    <row r="193" spans="22:30">
      <c r="V193" s="322"/>
      <c r="W193" s="290"/>
      <c r="X193" s="288" t="str">
        <f t="shared" si="44"/>
        <v/>
      </c>
      <c r="Y193" s="294"/>
      <c r="Z193" s="294"/>
      <c r="AA193" s="555"/>
      <c r="AB193" s="292" t="str">
        <f t="shared" si="45"/>
        <v/>
      </c>
      <c r="AC193" s="293" t="str">
        <f t="shared" si="46"/>
        <v/>
      </c>
      <c r="AD193" s="323"/>
    </row>
    <row r="194" spans="22:30">
      <c r="V194" s="322"/>
      <c r="W194" s="290"/>
      <c r="X194" s="288" t="str">
        <f t="shared" si="44"/>
        <v/>
      </c>
      <c r="Y194" s="294"/>
      <c r="Z194" s="294"/>
      <c r="AA194" s="555"/>
      <c r="AB194" s="292" t="str">
        <f t="shared" si="45"/>
        <v/>
      </c>
      <c r="AC194" s="293" t="str">
        <f t="shared" si="46"/>
        <v/>
      </c>
      <c r="AD194" s="323"/>
    </row>
    <row r="195" spans="22:30">
      <c r="V195" s="322"/>
      <c r="W195" s="290"/>
      <c r="X195" s="288" t="str">
        <f t="shared" si="44"/>
        <v/>
      </c>
      <c r="Y195" s="294"/>
      <c r="Z195" s="294"/>
      <c r="AA195" s="555"/>
      <c r="AB195" s="292" t="str">
        <f t="shared" si="45"/>
        <v/>
      </c>
      <c r="AC195" s="293" t="str">
        <f t="shared" si="46"/>
        <v/>
      </c>
      <c r="AD195" s="323"/>
    </row>
    <row r="196" spans="22:30">
      <c r="V196" s="322"/>
      <c r="W196" s="290"/>
      <c r="X196" s="288" t="str">
        <f t="shared" si="44"/>
        <v/>
      </c>
      <c r="Y196" s="294"/>
      <c r="Z196" s="294"/>
      <c r="AA196" s="555"/>
      <c r="AB196" s="292" t="str">
        <f t="shared" si="45"/>
        <v/>
      </c>
      <c r="AC196" s="293" t="str">
        <f t="shared" si="46"/>
        <v/>
      </c>
      <c r="AD196" s="323"/>
    </row>
    <row r="197" spans="22:30">
      <c r="V197" s="322"/>
      <c r="W197" s="290"/>
      <c r="X197" s="288" t="str">
        <f t="shared" si="44"/>
        <v/>
      </c>
      <c r="Y197" s="294"/>
      <c r="Z197" s="294"/>
      <c r="AA197" s="555"/>
      <c r="AB197" s="292" t="str">
        <f t="shared" si="45"/>
        <v/>
      </c>
      <c r="AC197" s="293" t="str">
        <f t="shared" si="46"/>
        <v/>
      </c>
      <c r="AD197" s="323"/>
    </row>
    <row r="198" spans="22:30">
      <c r="V198" s="322"/>
      <c r="W198" s="290"/>
      <c r="X198" s="288" t="str">
        <f t="shared" si="44"/>
        <v/>
      </c>
      <c r="Y198" s="294"/>
      <c r="Z198" s="294"/>
      <c r="AA198" s="555"/>
      <c r="AB198" s="292" t="str">
        <f t="shared" si="45"/>
        <v/>
      </c>
      <c r="AC198" s="293" t="str">
        <f t="shared" si="46"/>
        <v/>
      </c>
      <c r="AD198" s="323"/>
    </row>
    <row r="199" spans="22:30">
      <c r="V199" s="322"/>
      <c r="W199" s="290"/>
      <c r="X199" s="288" t="str">
        <f t="shared" si="44"/>
        <v/>
      </c>
      <c r="Y199" s="294"/>
      <c r="Z199" s="294"/>
      <c r="AA199" s="555"/>
      <c r="AB199" s="292" t="str">
        <f t="shared" si="45"/>
        <v/>
      </c>
      <c r="AC199" s="293" t="str">
        <f t="shared" si="46"/>
        <v/>
      </c>
      <c r="AD199" s="323"/>
    </row>
    <row r="200" spans="22:30">
      <c r="V200" s="322"/>
      <c r="W200" s="290"/>
      <c r="X200" s="288" t="str">
        <f t="shared" si="44"/>
        <v/>
      </c>
      <c r="Y200" s="294"/>
      <c r="Z200" s="294"/>
      <c r="AA200" s="555"/>
      <c r="AB200" s="292" t="str">
        <f t="shared" si="45"/>
        <v/>
      </c>
      <c r="AC200" s="293" t="str">
        <f t="shared" si="46"/>
        <v/>
      </c>
      <c r="AD200" s="323"/>
    </row>
    <row r="201" spans="22:30">
      <c r="V201" s="322"/>
      <c r="W201" s="290"/>
      <c r="X201" s="288" t="str">
        <f t="shared" ref="X201:X264" si="47">IFERROR((VLOOKUP(W201,$B$7:$C$31,2,FALSE)),"")</f>
        <v/>
      </c>
      <c r="Y201" s="294"/>
      <c r="Z201" s="294"/>
      <c r="AA201" s="555"/>
      <c r="AB201" s="292" t="str">
        <f t="shared" ref="AB201:AB264" si="48">IFERROR((VLOOKUP(W201,$B$9:$F$31,5,FALSE)),"")</f>
        <v/>
      </c>
      <c r="AC201" s="293" t="str">
        <f t="shared" ref="AC201:AC264" si="49">IF(Y201&gt;0,(AB201*Y201),"")</f>
        <v/>
      </c>
      <c r="AD201" s="323"/>
    </row>
    <row r="202" spans="22:30">
      <c r="V202" s="322"/>
      <c r="W202" s="290"/>
      <c r="X202" s="288" t="str">
        <f t="shared" si="47"/>
        <v/>
      </c>
      <c r="Y202" s="294"/>
      <c r="Z202" s="294"/>
      <c r="AA202" s="555"/>
      <c r="AB202" s="292" t="str">
        <f t="shared" si="48"/>
        <v/>
      </c>
      <c r="AC202" s="293" t="str">
        <f t="shared" si="49"/>
        <v/>
      </c>
      <c r="AD202" s="323"/>
    </row>
    <row r="203" spans="22:30">
      <c r="V203" s="322"/>
      <c r="W203" s="290"/>
      <c r="X203" s="288" t="str">
        <f t="shared" si="47"/>
        <v/>
      </c>
      <c r="Y203" s="294"/>
      <c r="Z203" s="294"/>
      <c r="AA203" s="555"/>
      <c r="AB203" s="292" t="str">
        <f t="shared" si="48"/>
        <v/>
      </c>
      <c r="AC203" s="293" t="str">
        <f t="shared" si="49"/>
        <v/>
      </c>
      <c r="AD203" s="323"/>
    </row>
    <row r="204" spans="22:30">
      <c r="V204" s="322"/>
      <c r="W204" s="290"/>
      <c r="X204" s="288" t="str">
        <f t="shared" si="47"/>
        <v/>
      </c>
      <c r="Y204" s="294"/>
      <c r="Z204" s="294"/>
      <c r="AA204" s="555"/>
      <c r="AB204" s="292" t="str">
        <f t="shared" si="48"/>
        <v/>
      </c>
      <c r="AC204" s="293" t="str">
        <f t="shared" si="49"/>
        <v/>
      </c>
      <c r="AD204" s="323"/>
    </row>
    <row r="205" spans="22:30">
      <c r="V205" s="322"/>
      <c r="W205" s="290"/>
      <c r="X205" s="288" t="str">
        <f t="shared" si="47"/>
        <v/>
      </c>
      <c r="Y205" s="294"/>
      <c r="Z205" s="294"/>
      <c r="AA205" s="555"/>
      <c r="AB205" s="292" t="str">
        <f t="shared" si="48"/>
        <v/>
      </c>
      <c r="AC205" s="293" t="str">
        <f t="shared" si="49"/>
        <v/>
      </c>
      <c r="AD205" s="323"/>
    </row>
    <row r="206" spans="22:30">
      <c r="V206" s="322"/>
      <c r="W206" s="290"/>
      <c r="X206" s="288" t="str">
        <f t="shared" si="47"/>
        <v/>
      </c>
      <c r="Y206" s="294"/>
      <c r="Z206" s="294"/>
      <c r="AA206" s="555"/>
      <c r="AB206" s="292" t="str">
        <f t="shared" si="48"/>
        <v/>
      </c>
      <c r="AC206" s="293" t="str">
        <f t="shared" si="49"/>
        <v/>
      </c>
      <c r="AD206" s="323"/>
    </row>
    <row r="207" spans="22:30">
      <c r="V207" s="322"/>
      <c r="W207" s="290"/>
      <c r="X207" s="288" t="str">
        <f t="shared" si="47"/>
        <v/>
      </c>
      <c r="Y207" s="294"/>
      <c r="Z207" s="294"/>
      <c r="AA207" s="555"/>
      <c r="AB207" s="292" t="str">
        <f t="shared" si="48"/>
        <v/>
      </c>
      <c r="AC207" s="293" t="str">
        <f t="shared" si="49"/>
        <v/>
      </c>
      <c r="AD207" s="323"/>
    </row>
    <row r="208" spans="22:30">
      <c r="V208" s="322"/>
      <c r="W208" s="290"/>
      <c r="X208" s="288" t="str">
        <f t="shared" si="47"/>
        <v/>
      </c>
      <c r="Y208" s="294"/>
      <c r="Z208" s="294"/>
      <c r="AA208" s="555"/>
      <c r="AB208" s="292" t="str">
        <f t="shared" si="48"/>
        <v/>
      </c>
      <c r="AC208" s="293" t="str">
        <f t="shared" si="49"/>
        <v/>
      </c>
      <c r="AD208" s="323"/>
    </row>
    <row r="209" spans="22:30">
      <c r="V209" s="322"/>
      <c r="W209" s="290"/>
      <c r="X209" s="288" t="str">
        <f t="shared" si="47"/>
        <v/>
      </c>
      <c r="Y209" s="294"/>
      <c r="Z209" s="294"/>
      <c r="AA209" s="555"/>
      <c r="AB209" s="292" t="str">
        <f t="shared" si="48"/>
        <v/>
      </c>
      <c r="AC209" s="293" t="str">
        <f t="shared" si="49"/>
        <v/>
      </c>
      <c r="AD209" s="323"/>
    </row>
    <row r="210" spans="22:30">
      <c r="V210" s="322"/>
      <c r="W210" s="290"/>
      <c r="X210" s="288" t="str">
        <f t="shared" si="47"/>
        <v/>
      </c>
      <c r="Y210" s="294"/>
      <c r="Z210" s="294"/>
      <c r="AA210" s="555"/>
      <c r="AB210" s="292" t="str">
        <f t="shared" si="48"/>
        <v/>
      </c>
      <c r="AC210" s="293" t="str">
        <f t="shared" si="49"/>
        <v/>
      </c>
      <c r="AD210" s="323"/>
    </row>
    <row r="211" spans="22:30">
      <c r="V211" s="322"/>
      <c r="W211" s="290"/>
      <c r="X211" s="288" t="str">
        <f t="shared" si="47"/>
        <v/>
      </c>
      <c r="Y211" s="294"/>
      <c r="Z211" s="294"/>
      <c r="AA211" s="555"/>
      <c r="AB211" s="292" t="str">
        <f t="shared" si="48"/>
        <v/>
      </c>
      <c r="AC211" s="293" t="str">
        <f t="shared" si="49"/>
        <v/>
      </c>
      <c r="AD211" s="323"/>
    </row>
    <row r="212" spans="22:30">
      <c r="V212" s="322"/>
      <c r="W212" s="290"/>
      <c r="X212" s="288" t="str">
        <f t="shared" si="47"/>
        <v/>
      </c>
      <c r="Y212" s="294"/>
      <c r="Z212" s="294"/>
      <c r="AA212" s="555"/>
      <c r="AB212" s="292" t="str">
        <f t="shared" si="48"/>
        <v/>
      </c>
      <c r="AC212" s="293" t="str">
        <f t="shared" si="49"/>
        <v/>
      </c>
      <c r="AD212" s="323"/>
    </row>
    <row r="213" spans="22:30">
      <c r="V213" s="322"/>
      <c r="W213" s="290"/>
      <c r="X213" s="288" t="str">
        <f t="shared" si="47"/>
        <v/>
      </c>
      <c r="Y213" s="294"/>
      <c r="Z213" s="294"/>
      <c r="AA213" s="555"/>
      <c r="AB213" s="292" t="str">
        <f t="shared" si="48"/>
        <v/>
      </c>
      <c r="AC213" s="293" t="str">
        <f t="shared" si="49"/>
        <v/>
      </c>
      <c r="AD213" s="323"/>
    </row>
    <row r="214" spans="22:30">
      <c r="V214" s="322"/>
      <c r="W214" s="290"/>
      <c r="X214" s="288" t="str">
        <f t="shared" si="47"/>
        <v/>
      </c>
      <c r="Y214" s="294"/>
      <c r="Z214" s="294"/>
      <c r="AA214" s="555"/>
      <c r="AB214" s="292" t="str">
        <f t="shared" si="48"/>
        <v/>
      </c>
      <c r="AC214" s="293" t="str">
        <f t="shared" si="49"/>
        <v/>
      </c>
      <c r="AD214" s="323"/>
    </row>
    <row r="215" spans="22:30">
      <c r="V215" s="322"/>
      <c r="W215" s="290"/>
      <c r="X215" s="288" t="str">
        <f t="shared" si="47"/>
        <v/>
      </c>
      <c r="Y215" s="294"/>
      <c r="Z215" s="294"/>
      <c r="AA215" s="555"/>
      <c r="AB215" s="292" t="str">
        <f t="shared" si="48"/>
        <v/>
      </c>
      <c r="AC215" s="293" t="str">
        <f t="shared" si="49"/>
        <v/>
      </c>
      <c r="AD215" s="323"/>
    </row>
    <row r="216" spans="22:30">
      <c r="V216" s="322"/>
      <c r="W216" s="290"/>
      <c r="X216" s="288" t="str">
        <f t="shared" si="47"/>
        <v/>
      </c>
      <c r="Y216" s="294"/>
      <c r="Z216" s="294"/>
      <c r="AA216" s="555"/>
      <c r="AB216" s="292" t="str">
        <f t="shared" si="48"/>
        <v/>
      </c>
      <c r="AC216" s="293" t="str">
        <f t="shared" si="49"/>
        <v/>
      </c>
      <c r="AD216" s="323"/>
    </row>
    <row r="217" spans="22:30">
      <c r="V217" s="322"/>
      <c r="W217" s="290"/>
      <c r="X217" s="288" t="str">
        <f t="shared" si="47"/>
        <v/>
      </c>
      <c r="Y217" s="294"/>
      <c r="Z217" s="294"/>
      <c r="AA217" s="555"/>
      <c r="AB217" s="292" t="str">
        <f t="shared" si="48"/>
        <v/>
      </c>
      <c r="AC217" s="293" t="str">
        <f t="shared" si="49"/>
        <v/>
      </c>
      <c r="AD217" s="323"/>
    </row>
    <row r="218" spans="22:30">
      <c r="V218" s="322"/>
      <c r="W218" s="290"/>
      <c r="X218" s="288" t="str">
        <f t="shared" si="47"/>
        <v/>
      </c>
      <c r="Y218" s="294"/>
      <c r="Z218" s="294"/>
      <c r="AA218" s="555"/>
      <c r="AB218" s="292" t="str">
        <f t="shared" si="48"/>
        <v/>
      </c>
      <c r="AC218" s="293" t="str">
        <f t="shared" si="49"/>
        <v/>
      </c>
      <c r="AD218" s="323"/>
    </row>
    <row r="219" spans="22:30">
      <c r="V219" s="322"/>
      <c r="W219" s="290"/>
      <c r="X219" s="288" t="str">
        <f t="shared" si="47"/>
        <v/>
      </c>
      <c r="Y219" s="294"/>
      <c r="Z219" s="294"/>
      <c r="AA219" s="555"/>
      <c r="AB219" s="292" t="str">
        <f t="shared" si="48"/>
        <v/>
      </c>
      <c r="AC219" s="293" t="str">
        <f t="shared" si="49"/>
        <v/>
      </c>
      <c r="AD219" s="323"/>
    </row>
    <row r="220" spans="22:30">
      <c r="V220" s="322"/>
      <c r="W220" s="290"/>
      <c r="X220" s="288" t="str">
        <f t="shared" si="47"/>
        <v/>
      </c>
      <c r="Y220" s="294"/>
      <c r="Z220" s="294"/>
      <c r="AA220" s="555"/>
      <c r="AB220" s="292" t="str">
        <f t="shared" si="48"/>
        <v/>
      </c>
      <c r="AC220" s="293" t="str">
        <f t="shared" si="49"/>
        <v/>
      </c>
      <c r="AD220" s="323"/>
    </row>
    <row r="221" spans="22:30">
      <c r="V221" s="322"/>
      <c r="W221" s="290"/>
      <c r="X221" s="288" t="str">
        <f t="shared" si="47"/>
        <v/>
      </c>
      <c r="Y221" s="294"/>
      <c r="Z221" s="294"/>
      <c r="AA221" s="555"/>
      <c r="AB221" s="292" t="str">
        <f t="shared" si="48"/>
        <v/>
      </c>
      <c r="AC221" s="293" t="str">
        <f t="shared" si="49"/>
        <v/>
      </c>
      <c r="AD221" s="323"/>
    </row>
    <row r="222" spans="22:30">
      <c r="V222" s="322"/>
      <c r="W222" s="290"/>
      <c r="X222" s="288" t="str">
        <f t="shared" si="47"/>
        <v/>
      </c>
      <c r="Y222" s="294"/>
      <c r="Z222" s="294"/>
      <c r="AA222" s="555"/>
      <c r="AB222" s="292" t="str">
        <f t="shared" si="48"/>
        <v/>
      </c>
      <c r="AC222" s="293" t="str">
        <f t="shared" si="49"/>
        <v/>
      </c>
      <c r="AD222" s="323"/>
    </row>
    <row r="223" spans="22:30">
      <c r="V223" s="322"/>
      <c r="W223" s="290"/>
      <c r="X223" s="288" t="str">
        <f t="shared" si="47"/>
        <v/>
      </c>
      <c r="Y223" s="294"/>
      <c r="Z223" s="294"/>
      <c r="AA223" s="555"/>
      <c r="AB223" s="292" t="str">
        <f t="shared" si="48"/>
        <v/>
      </c>
      <c r="AC223" s="293" t="str">
        <f t="shared" si="49"/>
        <v/>
      </c>
      <c r="AD223" s="323"/>
    </row>
    <row r="224" spans="22:30">
      <c r="V224" s="322"/>
      <c r="W224" s="290"/>
      <c r="X224" s="288" t="str">
        <f t="shared" si="47"/>
        <v/>
      </c>
      <c r="Y224" s="294"/>
      <c r="Z224" s="294"/>
      <c r="AA224" s="555"/>
      <c r="AB224" s="292" t="str">
        <f t="shared" si="48"/>
        <v/>
      </c>
      <c r="AC224" s="293" t="str">
        <f t="shared" si="49"/>
        <v/>
      </c>
      <c r="AD224" s="323"/>
    </row>
    <row r="225" spans="22:30">
      <c r="V225" s="322"/>
      <c r="W225" s="290"/>
      <c r="X225" s="288" t="str">
        <f t="shared" si="47"/>
        <v/>
      </c>
      <c r="Y225" s="294"/>
      <c r="Z225" s="294"/>
      <c r="AA225" s="555"/>
      <c r="AB225" s="292" t="str">
        <f t="shared" si="48"/>
        <v/>
      </c>
      <c r="AC225" s="293" t="str">
        <f t="shared" si="49"/>
        <v/>
      </c>
      <c r="AD225" s="323"/>
    </row>
    <row r="226" spans="22:30">
      <c r="V226" s="322"/>
      <c r="W226" s="290"/>
      <c r="X226" s="288" t="str">
        <f t="shared" si="47"/>
        <v/>
      </c>
      <c r="Y226" s="294"/>
      <c r="Z226" s="294"/>
      <c r="AA226" s="555"/>
      <c r="AB226" s="292" t="str">
        <f t="shared" si="48"/>
        <v/>
      </c>
      <c r="AC226" s="293" t="str">
        <f t="shared" si="49"/>
        <v/>
      </c>
      <c r="AD226" s="323"/>
    </row>
    <row r="227" spans="22:30">
      <c r="V227" s="322"/>
      <c r="W227" s="290"/>
      <c r="X227" s="288" t="str">
        <f t="shared" si="47"/>
        <v/>
      </c>
      <c r="Y227" s="294"/>
      <c r="Z227" s="294"/>
      <c r="AA227" s="555"/>
      <c r="AB227" s="292" t="str">
        <f t="shared" si="48"/>
        <v/>
      </c>
      <c r="AC227" s="293" t="str">
        <f t="shared" si="49"/>
        <v/>
      </c>
      <c r="AD227" s="323"/>
    </row>
    <row r="228" spans="22:30">
      <c r="V228" s="322"/>
      <c r="W228" s="290"/>
      <c r="X228" s="288" t="str">
        <f t="shared" si="47"/>
        <v/>
      </c>
      <c r="Y228" s="294"/>
      <c r="Z228" s="294"/>
      <c r="AA228" s="555"/>
      <c r="AB228" s="292" t="str">
        <f t="shared" si="48"/>
        <v/>
      </c>
      <c r="AC228" s="293" t="str">
        <f t="shared" si="49"/>
        <v/>
      </c>
      <c r="AD228" s="323"/>
    </row>
    <row r="229" spans="22:30">
      <c r="V229" s="322"/>
      <c r="W229" s="290"/>
      <c r="X229" s="288" t="str">
        <f t="shared" si="47"/>
        <v/>
      </c>
      <c r="Y229" s="294"/>
      <c r="Z229" s="294"/>
      <c r="AA229" s="555"/>
      <c r="AB229" s="292" t="str">
        <f t="shared" si="48"/>
        <v/>
      </c>
      <c r="AC229" s="293" t="str">
        <f t="shared" si="49"/>
        <v/>
      </c>
      <c r="AD229" s="323"/>
    </row>
    <row r="230" spans="22:30">
      <c r="V230" s="322"/>
      <c r="W230" s="290"/>
      <c r="X230" s="288" t="str">
        <f t="shared" si="47"/>
        <v/>
      </c>
      <c r="Y230" s="294"/>
      <c r="Z230" s="294"/>
      <c r="AA230" s="555"/>
      <c r="AB230" s="292" t="str">
        <f t="shared" si="48"/>
        <v/>
      </c>
      <c r="AC230" s="293" t="str">
        <f t="shared" si="49"/>
        <v/>
      </c>
      <c r="AD230" s="323"/>
    </row>
    <row r="231" spans="22:30">
      <c r="V231" s="322"/>
      <c r="W231" s="290"/>
      <c r="X231" s="288" t="str">
        <f t="shared" si="47"/>
        <v/>
      </c>
      <c r="Y231" s="294"/>
      <c r="Z231" s="294"/>
      <c r="AA231" s="555"/>
      <c r="AB231" s="292" t="str">
        <f t="shared" si="48"/>
        <v/>
      </c>
      <c r="AC231" s="293" t="str">
        <f t="shared" si="49"/>
        <v/>
      </c>
      <c r="AD231" s="323"/>
    </row>
    <row r="232" spans="22:30">
      <c r="V232" s="322"/>
      <c r="W232" s="290"/>
      <c r="X232" s="288" t="str">
        <f t="shared" si="47"/>
        <v/>
      </c>
      <c r="Y232" s="294"/>
      <c r="Z232" s="294"/>
      <c r="AA232" s="555"/>
      <c r="AB232" s="292" t="str">
        <f t="shared" si="48"/>
        <v/>
      </c>
      <c r="AC232" s="293" t="str">
        <f t="shared" si="49"/>
        <v/>
      </c>
      <c r="AD232" s="323"/>
    </row>
    <row r="233" spans="22:30">
      <c r="V233" s="322"/>
      <c r="W233" s="290"/>
      <c r="X233" s="288" t="str">
        <f t="shared" si="47"/>
        <v/>
      </c>
      <c r="Y233" s="294"/>
      <c r="Z233" s="294"/>
      <c r="AA233" s="555"/>
      <c r="AB233" s="292" t="str">
        <f t="shared" si="48"/>
        <v/>
      </c>
      <c r="AC233" s="293" t="str">
        <f t="shared" si="49"/>
        <v/>
      </c>
      <c r="AD233" s="323"/>
    </row>
    <row r="234" spans="22:30">
      <c r="V234" s="322"/>
      <c r="W234" s="290"/>
      <c r="X234" s="288" t="str">
        <f t="shared" si="47"/>
        <v/>
      </c>
      <c r="Y234" s="294"/>
      <c r="Z234" s="294"/>
      <c r="AA234" s="555"/>
      <c r="AB234" s="292" t="str">
        <f t="shared" si="48"/>
        <v/>
      </c>
      <c r="AC234" s="293" t="str">
        <f t="shared" si="49"/>
        <v/>
      </c>
      <c r="AD234" s="323"/>
    </row>
    <row r="235" spans="22:30">
      <c r="V235" s="322"/>
      <c r="W235" s="290"/>
      <c r="X235" s="288" t="str">
        <f t="shared" si="47"/>
        <v/>
      </c>
      <c r="Y235" s="294"/>
      <c r="Z235" s="294"/>
      <c r="AA235" s="555"/>
      <c r="AB235" s="292" t="str">
        <f t="shared" si="48"/>
        <v/>
      </c>
      <c r="AC235" s="293" t="str">
        <f t="shared" si="49"/>
        <v/>
      </c>
      <c r="AD235" s="323"/>
    </row>
    <row r="236" spans="22:30">
      <c r="V236" s="322"/>
      <c r="W236" s="290"/>
      <c r="X236" s="288" t="str">
        <f t="shared" si="47"/>
        <v/>
      </c>
      <c r="Y236" s="294"/>
      <c r="Z236" s="294"/>
      <c r="AA236" s="555"/>
      <c r="AB236" s="292" t="str">
        <f t="shared" si="48"/>
        <v/>
      </c>
      <c r="AC236" s="293" t="str">
        <f t="shared" si="49"/>
        <v/>
      </c>
      <c r="AD236" s="323"/>
    </row>
    <row r="237" spans="22:30">
      <c r="V237" s="322"/>
      <c r="W237" s="290"/>
      <c r="X237" s="288" t="str">
        <f t="shared" si="47"/>
        <v/>
      </c>
      <c r="Y237" s="294"/>
      <c r="Z237" s="294"/>
      <c r="AA237" s="555"/>
      <c r="AB237" s="292" t="str">
        <f t="shared" si="48"/>
        <v/>
      </c>
      <c r="AC237" s="293" t="str">
        <f t="shared" si="49"/>
        <v/>
      </c>
      <c r="AD237" s="323"/>
    </row>
    <row r="238" spans="22:30">
      <c r="V238" s="322"/>
      <c r="W238" s="290"/>
      <c r="X238" s="288" t="str">
        <f t="shared" si="47"/>
        <v/>
      </c>
      <c r="Y238" s="294"/>
      <c r="Z238" s="294"/>
      <c r="AA238" s="555"/>
      <c r="AB238" s="292" t="str">
        <f t="shared" si="48"/>
        <v/>
      </c>
      <c r="AC238" s="293" t="str">
        <f t="shared" si="49"/>
        <v/>
      </c>
      <c r="AD238" s="323"/>
    </row>
    <row r="239" spans="22:30">
      <c r="V239" s="322"/>
      <c r="W239" s="290"/>
      <c r="X239" s="288" t="str">
        <f t="shared" si="47"/>
        <v/>
      </c>
      <c r="Y239" s="294"/>
      <c r="Z239" s="294"/>
      <c r="AA239" s="555"/>
      <c r="AB239" s="292" t="str">
        <f t="shared" si="48"/>
        <v/>
      </c>
      <c r="AC239" s="293" t="str">
        <f t="shared" si="49"/>
        <v/>
      </c>
      <c r="AD239" s="323"/>
    </row>
    <row r="240" spans="22:30">
      <c r="V240" s="322"/>
      <c r="W240" s="290"/>
      <c r="X240" s="288" t="str">
        <f t="shared" si="47"/>
        <v/>
      </c>
      <c r="Y240" s="294"/>
      <c r="Z240" s="294"/>
      <c r="AA240" s="555"/>
      <c r="AB240" s="292" t="str">
        <f t="shared" si="48"/>
        <v/>
      </c>
      <c r="AC240" s="293" t="str">
        <f t="shared" si="49"/>
        <v/>
      </c>
      <c r="AD240" s="323"/>
    </row>
    <row r="241" spans="22:30">
      <c r="V241" s="322"/>
      <c r="W241" s="290"/>
      <c r="X241" s="288" t="str">
        <f t="shared" si="47"/>
        <v/>
      </c>
      <c r="Y241" s="294"/>
      <c r="Z241" s="294"/>
      <c r="AA241" s="555"/>
      <c r="AB241" s="292" t="str">
        <f t="shared" si="48"/>
        <v/>
      </c>
      <c r="AC241" s="293" t="str">
        <f t="shared" si="49"/>
        <v/>
      </c>
      <c r="AD241" s="323"/>
    </row>
    <row r="242" spans="22:30">
      <c r="V242" s="322"/>
      <c r="W242" s="290"/>
      <c r="X242" s="288" t="str">
        <f t="shared" si="47"/>
        <v/>
      </c>
      <c r="Y242" s="294"/>
      <c r="Z242" s="294"/>
      <c r="AA242" s="555"/>
      <c r="AB242" s="292" t="str">
        <f t="shared" si="48"/>
        <v/>
      </c>
      <c r="AC242" s="293" t="str">
        <f t="shared" si="49"/>
        <v/>
      </c>
      <c r="AD242" s="323"/>
    </row>
    <row r="243" spans="22:30">
      <c r="V243" s="322"/>
      <c r="W243" s="290"/>
      <c r="X243" s="288" t="str">
        <f t="shared" si="47"/>
        <v/>
      </c>
      <c r="Y243" s="294"/>
      <c r="Z243" s="294"/>
      <c r="AA243" s="555"/>
      <c r="AB243" s="292" t="str">
        <f t="shared" si="48"/>
        <v/>
      </c>
      <c r="AC243" s="293" t="str">
        <f t="shared" si="49"/>
        <v/>
      </c>
      <c r="AD243" s="323"/>
    </row>
    <row r="244" spans="22:30">
      <c r="V244" s="322"/>
      <c r="W244" s="290"/>
      <c r="X244" s="288" t="str">
        <f t="shared" si="47"/>
        <v/>
      </c>
      <c r="Y244" s="294"/>
      <c r="Z244" s="294"/>
      <c r="AA244" s="555"/>
      <c r="AB244" s="292" t="str">
        <f t="shared" si="48"/>
        <v/>
      </c>
      <c r="AC244" s="293" t="str">
        <f t="shared" si="49"/>
        <v/>
      </c>
      <c r="AD244" s="323"/>
    </row>
    <row r="245" spans="22:30">
      <c r="V245" s="322"/>
      <c r="W245" s="290"/>
      <c r="X245" s="288" t="str">
        <f t="shared" si="47"/>
        <v/>
      </c>
      <c r="Y245" s="294"/>
      <c r="Z245" s="294"/>
      <c r="AA245" s="555"/>
      <c r="AB245" s="292" t="str">
        <f t="shared" si="48"/>
        <v/>
      </c>
      <c r="AC245" s="293" t="str">
        <f t="shared" si="49"/>
        <v/>
      </c>
      <c r="AD245" s="323"/>
    </row>
    <row r="246" spans="22:30">
      <c r="V246" s="322"/>
      <c r="W246" s="290"/>
      <c r="X246" s="288" t="str">
        <f t="shared" si="47"/>
        <v/>
      </c>
      <c r="Y246" s="294"/>
      <c r="Z246" s="294"/>
      <c r="AA246" s="555"/>
      <c r="AB246" s="292" t="str">
        <f t="shared" si="48"/>
        <v/>
      </c>
      <c r="AC246" s="293" t="str">
        <f t="shared" si="49"/>
        <v/>
      </c>
      <c r="AD246" s="323"/>
    </row>
    <row r="247" spans="22:30">
      <c r="V247" s="322"/>
      <c r="W247" s="290"/>
      <c r="X247" s="288" t="str">
        <f t="shared" si="47"/>
        <v/>
      </c>
      <c r="Y247" s="294"/>
      <c r="Z247" s="294"/>
      <c r="AA247" s="555"/>
      <c r="AB247" s="292" t="str">
        <f t="shared" si="48"/>
        <v/>
      </c>
      <c r="AC247" s="293" t="str">
        <f t="shared" si="49"/>
        <v/>
      </c>
      <c r="AD247" s="323"/>
    </row>
    <row r="248" spans="22:30">
      <c r="V248" s="322"/>
      <c r="W248" s="290"/>
      <c r="X248" s="288" t="str">
        <f t="shared" si="47"/>
        <v/>
      </c>
      <c r="Y248" s="294"/>
      <c r="Z248" s="294"/>
      <c r="AA248" s="555"/>
      <c r="AB248" s="292" t="str">
        <f t="shared" si="48"/>
        <v/>
      </c>
      <c r="AC248" s="293" t="str">
        <f t="shared" si="49"/>
        <v/>
      </c>
      <c r="AD248" s="323"/>
    </row>
    <row r="249" spans="22:30">
      <c r="V249" s="322"/>
      <c r="W249" s="290"/>
      <c r="X249" s="288" t="str">
        <f t="shared" si="47"/>
        <v/>
      </c>
      <c r="Y249" s="294"/>
      <c r="Z249" s="294"/>
      <c r="AA249" s="555"/>
      <c r="AB249" s="292" t="str">
        <f t="shared" si="48"/>
        <v/>
      </c>
      <c r="AC249" s="293" t="str">
        <f t="shared" si="49"/>
        <v/>
      </c>
      <c r="AD249" s="323"/>
    </row>
    <row r="250" spans="22:30">
      <c r="V250" s="322"/>
      <c r="W250" s="290"/>
      <c r="X250" s="288" t="str">
        <f t="shared" si="47"/>
        <v/>
      </c>
      <c r="Y250" s="294"/>
      <c r="Z250" s="294"/>
      <c r="AA250" s="555"/>
      <c r="AB250" s="292" t="str">
        <f t="shared" si="48"/>
        <v/>
      </c>
      <c r="AC250" s="293" t="str">
        <f t="shared" si="49"/>
        <v/>
      </c>
      <c r="AD250" s="323"/>
    </row>
    <row r="251" spans="22:30">
      <c r="V251" s="322"/>
      <c r="W251" s="290"/>
      <c r="X251" s="288" t="str">
        <f t="shared" si="47"/>
        <v/>
      </c>
      <c r="Y251" s="294"/>
      <c r="Z251" s="294"/>
      <c r="AA251" s="555"/>
      <c r="AB251" s="292" t="str">
        <f t="shared" si="48"/>
        <v/>
      </c>
      <c r="AC251" s="293" t="str">
        <f t="shared" si="49"/>
        <v/>
      </c>
      <c r="AD251" s="323"/>
    </row>
    <row r="252" spans="22:30">
      <c r="V252" s="322"/>
      <c r="W252" s="290"/>
      <c r="X252" s="288" t="str">
        <f t="shared" si="47"/>
        <v/>
      </c>
      <c r="Y252" s="294"/>
      <c r="Z252" s="294"/>
      <c r="AA252" s="555"/>
      <c r="AB252" s="292" t="str">
        <f t="shared" si="48"/>
        <v/>
      </c>
      <c r="AC252" s="293" t="str">
        <f t="shared" si="49"/>
        <v/>
      </c>
      <c r="AD252" s="323"/>
    </row>
    <row r="253" spans="22:30">
      <c r="V253" s="322"/>
      <c r="W253" s="290"/>
      <c r="X253" s="288" t="str">
        <f t="shared" si="47"/>
        <v/>
      </c>
      <c r="Y253" s="294"/>
      <c r="Z253" s="294"/>
      <c r="AA253" s="555"/>
      <c r="AB253" s="292" t="str">
        <f t="shared" si="48"/>
        <v/>
      </c>
      <c r="AC253" s="293" t="str">
        <f t="shared" si="49"/>
        <v/>
      </c>
      <c r="AD253" s="323"/>
    </row>
    <row r="254" spans="22:30">
      <c r="V254" s="322"/>
      <c r="W254" s="290"/>
      <c r="X254" s="288" t="str">
        <f t="shared" si="47"/>
        <v/>
      </c>
      <c r="Y254" s="294"/>
      <c r="Z254" s="294"/>
      <c r="AA254" s="555"/>
      <c r="AB254" s="292" t="str">
        <f t="shared" si="48"/>
        <v/>
      </c>
      <c r="AC254" s="293" t="str">
        <f t="shared" si="49"/>
        <v/>
      </c>
      <c r="AD254" s="323"/>
    </row>
    <row r="255" spans="22:30">
      <c r="V255" s="322"/>
      <c r="W255" s="290"/>
      <c r="X255" s="288" t="str">
        <f t="shared" si="47"/>
        <v/>
      </c>
      <c r="Y255" s="294"/>
      <c r="Z255" s="294"/>
      <c r="AA255" s="555"/>
      <c r="AB255" s="292" t="str">
        <f t="shared" si="48"/>
        <v/>
      </c>
      <c r="AC255" s="293" t="str">
        <f t="shared" si="49"/>
        <v/>
      </c>
      <c r="AD255" s="323"/>
    </row>
    <row r="256" spans="22:30">
      <c r="V256" s="322"/>
      <c r="W256" s="290"/>
      <c r="X256" s="288" t="str">
        <f t="shared" si="47"/>
        <v/>
      </c>
      <c r="Y256" s="294"/>
      <c r="Z256" s="294"/>
      <c r="AA256" s="555"/>
      <c r="AB256" s="292" t="str">
        <f t="shared" si="48"/>
        <v/>
      </c>
      <c r="AC256" s="293" t="str">
        <f t="shared" si="49"/>
        <v/>
      </c>
      <c r="AD256" s="323"/>
    </row>
    <row r="257" spans="22:30">
      <c r="V257" s="322"/>
      <c r="W257" s="290"/>
      <c r="X257" s="288" t="str">
        <f t="shared" si="47"/>
        <v/>
      </c>
      <c r="Y257" s="294"/>
      <c r="Z257" s="294"/>
      <c r="AA257" s="555"/>
      <c r="AB257" s="292" t="str">
        <f t="shared" si="48"/>
        <v/>
      </c>
      <c r="AC257" s="293" t="str">
        <f t="shared" si="49"/>
        <v/>
      </c>
      <c r="AD257" s="323"/>
    </row>
    <row r="258" spans="22:30">
      <c r="V258" s="322"/>
      <c r="W258" s="290"/>
      <c r="X258" s="288" t="str">
        <f t="shared" si="47"/>
        <v/>
      </c>
      <c r="Y258" s="294"/>
      <c r="Z258" s="294"/>
      <c r="AA258" s="555"/>
      <c r="AB258" s="292" t="str">
        <f t="shared" si="48"/>
        <v/>
      </c>
      <c r="AC258" s="293" t="str">
        <f t="shared" si="49"/>
        <v/>
      </c>
      <c r="AD258" s="323"/>
    </row>
    <row r="259" spans="22:30">
      <c r="V259" s="322"/>
      <c r="W259" s="290"/>
      <c r="X259" s="288" t="str">
        <f t="shared" si="47"/>
        <v/>
      </c>
      <c r="Y259" s="294"/>
      <c r="Z259" s="294"/>
      <c r="AA259" s="555"/>
      <c r="AB259" s="292" t="str">
        <f t="shared" si="48"/>
        <v/>
      </c>
      <c r="AC259" s="293" t="str">
        <f t="shared" si="49"/>
        <v/>
      </c>
      <c r="AD259" s="323"/>
    </row>
    <row r="260" spans="22:30">
      <c r="V260" s="322"/>
      <c r="W260" s="290"/>
      <c r="X260" s="288" t="str">
        <f t="shared" si="47"/>
        <v/>
      </c>
      <c r="Y260" s="294"/>
      <c r="Z260" s="294"/>
      <c r="AA260" s="555"/>
      <c r="AB260" s="292" t="str">
        <f t="shared" si="48"/>
        <v/>
      </c>
      <c r="AC260" s="293" t="str">
        <f t="shared" si="49"/>
        <v/>
      </c>
      <c r="AD260" s="323"/>
    </row>
    <row r="261" spans="22:30">
      <c r="V261" s="322"/>
      <c r="W261" s="290"/>
      <c r="X261" s="288" t="str">
        <f t="shared" si="47"/>
        <v/>
      </c>
      <c r="Y261" s="294"/>
      <c r="Z261" s="294"/>
      <c r="AA261" s="555"/>
      <c r="AB261" s="292" t="str">
        <f t="shared" si="48"/>
        <v/>
      </c>
      <c r="AC261" s="293" t="str">
        <f t="shared" si="49"/>
        <v/>
      </c>
      <c r="AD261" s="323"/>
    </row>
    <row r="262" spans="22:30">
      <c r="V262" s="322"/>
      <c r="W262" s="290"/>
      <c r="X262" s="288" t="str">
        <f t="shared" si="47"/>
        <v/>
      </c>
      <c r="Y262" s="294"/>
      <c r="Z262" s="294"/>
      <c r="AA262" s="555"/>
      <c r="AB262" s="292" t="str">
        <f t="shared" si="48"/>
        <v/>
      </c>
      <c r="AC262" s="293" t="str">
        <f t="shared" si="49"/>
        <v/>
      </c>
      <c r="AD262" s="323"/>
    </row>
    <row r="263" spans="22:30">
      <c r="V263" s="322"/>
      <c r="W263" s="290"/>
      <c r="X263" s="288" t="str">
        <f t="shared" si="47"/>
        <v/>
      </c>
      <c r="Y263" s="294"/>
      <c r="Z263" s="294"/>
      <c r="AA263" s="555"/>
      <c r="AB263" s="292" t="str">
        <f t="shared" si="48"/>
        <v/>
      </c>
      <c r="AC263" s="293" t="str">
        <f t="shared" si="49"/>
        <v/>
      </c>
      <c r="AD263" s="323"/>
    </row>
    <row r="264" spans="22:30">
      <c r="V264" s="322"/>
      <c r="W264" s="290"/>
      <c r="X264" s="288" t="str">
        <f t="shared" si="47"/>
        <v/>
      </c>
      <c r="Y264" s="294"/>
      <c r="Z264" s="294"/>
      <c r="AA264" s="555"/>
      <c r="AB264" s="292" t="str">
        <f t="shared" si="48"/>
        <v/>
      </c>
      <c r="AC264" s="293" t="str">
        <f t="shared" si="49"/>
        <v/>
      </c>
      <c r="AD264" s="323"/>
    </row>
    <row r="265" spans="22:30">
      <c r="V265" s="322"/>
      <c r="W265" s="290"/>
      <c r="X265" s="288" t="str">
        <f t="shared" ref="X265:X327" si="50">IFERROR((VLOOKUP(W265,$B$7:$C$31,2,FALSE)),"")</f>
        <v/>
      </c>
      <c r="Y265" s="294"/>
      <c r="Z265" s="294"/>
      <c r="AA265" s="555"/>
      <c r="AB265" s="292" t="str">
        <f t="shared" ref="AB265:AB327" si="51">IFERROR((VLOOKUP(W265,$B$9:$F$31,5,FALSE)),"")</f>
        <v/>
      </c>
      <c r="AC265" s="293" t="str">
        <f t="shared" ref="AC265:AC327" si="52">IF(Y265&gt;0,(AB265*Y265),"")</f>
        <v/>
      </c>
      <c r="AD265" s="323"/>
    </row>
    <row r="266" spans="22:30">
      <c r="V266" s="322"/>
      <c r="W266" s="290"/>
      <c r="X266" s="288" t="str">
        <f t="shared" si="50"/>
        <v/>
      </c>
      <c r="Y266" s="294"/>
      <c r="Z266" s="294"/>
      <c r="AA266" s="555"/>
      <c r="AB266" s="292" t="str">
        <f t="shared" si="51"/>
        <v/>
      </c>
      <c r="AC266" s="293" t="str">
        <f t="shared" si="52"/>
        <v/>
      </c>
      <c r="AD266" s="323"/>
    </row>
    <row r="267" spans="22:30">
      <c r="V267" s="322"/>
      <c r="W267" s="290"/>
      <c r="X267" s="288" t="str">
        <f t="shared" si="50"/>
        <v/>
      </c>
      <c r="Y267" s="294"/>
      <c r="Z267" s="294"/>
      <c r="AA267" s="555"/>
      <c r="AB267" s="292" t="str">
        <f t="shared" si="51"/>
        <v/>
      </c>
      <c r="AC267" s="293" t="str">
        <f t="shared" si="52"/>
        <v/>
      </c>
      <c r="AD267" s="323"/>
    </row>
    <row r="268" spans="22:30">
      <c r="V268" s="322"/>
      <c r="W268" s="290"/>
      <c r="X268" s="288" t="str">
        <f t="shared" si="50"/>
        <v/>
      </c>
      <c r="Y268" s="294"/>
      <c r="Z268" s="294"/>
      <c r="AA268" s="555"/>
      <c r="AB268" s="292" t="str">
        <f t="shared" si="51"/>
        <v/>
      </c>
      <c r="AC268" s="293" t="str">
        <f t="shared" si="52"/>
        <v/>
      </c>
      <c r="AD268" s="323"/>
    </row>
    <row r="269" spans="22:30">
      <c r="V269" s="322"/>
      <c r="W269" s="290"/>
      <c r="X269" s="288" t="str">
        <f t="shared" si="50"/>
        <v/>
      </c>
      <c r="Y269" s="294"/>
      <c r="Z269" s="294"/>
      <c r="AA269" s="555"/>
      <c r="AB269" s="292" t="str">
        <f t="shared" si="51"/>
        <v/>
      </c>
      <c r="AC269" s="293" t="str">
        <f t="shared" si="52"/>
        <v/>
      </c>
      <c r="AD269" s="323"/>
    </row>
    <row r="270" spans="22:30">
      <c r="V270" s="322"/>
      <c r="W270" s="290"/>
      <c r="X270" s="288" t="str">
        <f t="shared" si="50"/>
        <v/>
      </c>
      <c r="Y270" s="294"/>
      <c r="Z270" s="294"/>
      <c r="AA270" s="555"/>
      <c r="AB270" s="292" t="str">
        <f t="shared" si="51"/>
        <v/>
      </c>
      <c r="AC270" s="293" t="str">
        <f t="shared" si="52"/>
        <v/>
      </c>
      <c r="AD270" s="323"/>
    </row>
    <row r="271" spans="22:30">
      <c r="V271" s="322"/>
      <c r="W271" s="290"/>
      <c r="X271" s="288" t="str">
        <f t="shared" si="50"/>
        <v/>
      </c>
      <c r="Y271" s="294"/>
      <c r="Z271" s="294"/>
      <c r="AA271" s="555"/>
      <c r="AB271" s="292" t="str">
        <f t="shared" si="51"/>
        <v/>
      </c>
      <c r="AC271" s="293" t="str">
        <f t="shared" si="52"/>
        <v/>
      </c>
      <c r="AD271" s="323"/>
    </row>
    <row r="272" spans="22:30">
      <c r="V272" s="322"/>
      <c r="W272" s="290"/>
      <c r="X272" s="288" t="str">
        <f t="shared" si="50"/>
        <v/>
      </c>
      <c r="Y272" s="294"/>
      <c r="Z272" s="294"/>
      <c r="AA272" s="555"/>
      <c r="AB272" s="292" t="str">
        <f t="shared" si="51"/>
        <v/>
      </c>
      <c r="AC272" s="293" t="str">
        <f t="shared" si="52"/>
        <v/>
      </c>
      <c r="AD272" s="323"/>
    </row>
    <row r="273" spans="22:30">
      <c r="V273" s="322"/>
      <c r="W273" s="290"/>
      <c r="X273" s="288" t="str">
        <f t="shared" si="50"/>
        <v/>
      </c>
      <c r="Y273" s="294"/>
      <c r="Z273" s="294"/>
      <c r="AA273" s="555"/>
      <c r="AB273" s="292" t="str">
        <f t="shared" si="51"/>
        <v/>
      </c>
      <c r="AC273" s="293" t="str">
        <f t="shared" si="52"/>
        <v/>
      </c>
      <c r="AD273" s="323"/>
    </row>
    <row r="274" spans="22:30">
      <c r="V274" s="322"/>
      <c r="W274" s="290"/>
      <c r="X274" s="288" t="str">
        <f t="shared" si="50"/>
        <v/>
      </c>
      <c r="Y274" s="294"/>
      <c r="Z274" s="294"/>
      <c r="AA274" s="555"/>
      <c r="AB274" s="292" t="str">
        <f t="shared" si="51"/>
        <v/>
      </c>
      <c r="AC274" s="293" t="str">
        <f t="shared" si="52"/>
        <v/>
      </c>
      <c r="AD274" s="323"/>
    </row>
    <row r="275" spans="22:30">
      <c r="V275" s="322"/>
      <c r="W275" s="290"/>
      <c r="X275" s="288" t="str">
        <f t="shared" si="50"/>
        <v/>
      </c>
      <c r="Y275" s="294"/>
      <c r="Z275" s="294"/>
      <c r="AA275" s="555"/>
      <c r="AB275" s="292" t="str">
        <f t="shared" si="51"/>
        <v/>
      </c>
      <c r="AC275" s="293" t="str">
        <f t="shared" si="52"/>
        <v/>
      </c>
      <c r="AD275" s="323"/>
    </row>
    <row r="276" spans="22:30">
      <c r="V276" s="322"/>
      <c r="W276" s="290"/>
      <c r="X276" s="288" t="str">
        <f t="shared" si="50"/>
        <v/>
      </c>
      <c r="Y276" s="294"/>
      <c r="Z276" s="294"/>
      <c r="AA276" s="555"/>
      <c r="AB276" s="292" t="str">
        <f t="shared" si="51"/>
        <v/>
      </c>
      <c r="AC276" s="293" t="str">
        <f t="shared" si="52"/>
        <v/>
      </c>
      <c r="AD276" s="323"/>
    </row>
    <row r="277" spans="22:30">
      <c r="V277" s="322"/>
      <c r="W277" s="290"/>
      <c r="X277" s="288" t="str">
        <f t="shared" si="50"/>
        <v/>
      </c>
      <c r="Y277" s="294"/>
      <c r="Z277" s="294"/>
      <c r="AA277" s="555"/>
      <c r="AB277" s="292" t="str">
        <f t="shared" si="51"/>
        <v/>
      </c>
      <c r="AC277" s="293" t="str">
        <f t="shared" si="52"/>
        <v/>
      </c>
      <c r="AD277" s="323"/>
    </row>
    <row r="278" spans="22:30">
      <c r="V278" s="322"/>
      <c r="W278" s="290"/>
      <c r="X278" s="288" t="str">
        <f t="shared" si="50"/>
        <v/>
      </c>
      <c r="Y278" s="294"/>
      <c r="Z278" s="294"/>
      <c r="AA278" s="555"/>
      <c r="AB278" s="292" t="str">
        <f t="shared" si="51"/>
        <v/>
      </c>
      <c r="AC278" s="293" t="str">
        <f t="shared" si="52"/>
        <v/>
      </c>
      <c r="AD278" s="323"/>
    </row>
    <row r="279" spans="22:30">
      <c r="V279" s="322"/>
      <c r="W279" s="290"/>
      <c r="X279" s="288" t="str">
        <f t="shared" si="50"/>
        <v/>
      </c>
      <c r="Y279" s="294"/>
      <c r="Z279" s="294"/>
      <c r="AA279" s="555"/>
      <c r="AB279" s="292" t="str">
        <f t="shared" si="51"/>
        <v/>
      </c>
      <c r="AC279" s="293" t="str">
        <f t="shared" si="52"/>
        <v/>
      </c>
      <c r="AD279" s="323"/>
    </row>
    <row r="280" spans="22:30">
      <c r="V280" s="322"/>
      <c r="W280" s="290"/>
      <c r="X280" s="288" t="str">
        <f t="shared" si="50"/>
        <v/>
      </c>
      <c r="Y280" s="294"/>
      <c r="Z280" s="294"/>
      <c r="AA280" s="555"/>
      <c r="AB280" s="292" t="str">
        <f t="shared" si="51"/>
        <v/>
      </c>
      <c r="AC280" s="293" t="str">
        <f t="shared" si="52"/>
        <v/>
      </c>
      <c r="AD280" s="323"/>
    </row>
    <row r="281" spans="22:30">
      <c r="V281" s="322"/>
      <c r="W281" s="290"/>
      <c r="X281" s="288" t="str">
        <f t="shared" si="50"/>
        <v/>
      </c>
      <c r="Y281" s="294"/>
      <c r="Z281" s="294"/>
      <c r="AA281" s="555"/>
      <c r="AB281" s="292" t="str">
        <f t="shared" si="51"/>
        <v/>
      </c>
      <c r="AC281" s="293" t="str">
        <f t="shared" si="52"/>
        <v/>
      </c>
      <c r="AD281" s="323"/>
    </row>
    <row r="282" spans="22:30">
      <c r="V282" s="322"/>
      <c r="W282" s="290"/>
      <c r="X282" s="288" t="str">
        <f t="shared" si="50"/>
        <v/>
      </c>
      <c r="Y282" s="294"/>
      <c r="Z282" s="294"/>
      <c r="AA282" s="555"/>
      <c r="AB282" s="292" t="str">
        <f t="shared" si="51"/>
        <v/>
      </c>
      <c r="AC282" s="293" t="str">
        <f t="shared" si="52"/>
        <v/>
      </c>
      <c r="AD282" s="323"/>
    </row>
    <row r="283" spans="22:30">
      <c r="V283" s="322"/>
      <c r="W283" s="290"/>
      <c r="X283" s="288" t="str">
        <f t="shared" si="50"/>
        <v/>
      </c>
      <c r="Y283" s="294"/>
      <c r="Z283" s="294"/>
      <c r="AA283" s="555"/>
      <c r="AB283" s="292" t="str">
        <f t="shared" si="51"/>
        <v/>
      </c>
      <c r="AC283" s="293" t="str">
        <f t="shared" si="52"/>
        <v/>
      </c>
      <c r="AD283" s="323"/>
    </row>
    <row r="284" spans="22:30">
      <c r="V284" s="322"/>
      <c r="W284" s="290"/>
      <c r="X284" s="288" t="str">
        <f t="shared" si="50"/>
        <v/>
      </c>
      <c r="Y284" s="294"/>
      <c r="Z284" s="294"/>
      <c r="AA284" s="555"/>
      <c r="AB284" s="292" t="str">
        <f t="shared" si="51"/>
        <v/>
      </c>
      <c r="AC284" s="293" t="str">
        <f t="shared" si="52"/>
        <v/>
      </c>
      <c r="AD284" s="323"/>
    </row>
    <row r="285" spans="22:30">
      <c r="V285" s="322"/>
      <c r="W285" s="290"/>
      <c r="X285" s="288" t="str">
        <f t="shared" si="50"/>
        <v/>
      </c>
      <c r="Y285" s="294"/>
      <c r="Z285" s="294"/>
      <c r="AA285" s="555"/>
      <c r="AB285" s="292" t="str">
        <f t="shared" si="51"/>
        <v/>
      </c>
      <c r="AC285" s="293" t="str">
        <f t="shared" si="52"/>
        <v/>
      </c>
      <c r="AD285" s="323"/>
    </row>
    <row r="286" spans="22:30">
      <c r="V286" s="322"/>
      <c r="W286" s="290"/>
      <c r="X286" s="288" t="str">
        <f t="shared" si="50"/>
        <v/>
      </c>
      <c r="Y286" s="294"/>
      <c r="Z286" s="294"/>
      <c r="AA286" s="555"/>
      <c r="AB286" s="292" t="str">
        <f t="shared" si="51"/>
        <v/>
      </c>
      <c r="AC286" s="293" t="str">
        <f t="shared" si="52"/>
        <v/>
      </c>
      <c r="AD286" s="323"/>
    </row>
    <row r="287" spans="22:30">
      <c r="V287" s="322"/>
      <c r="W287" s="290"/>
      <c r="X287" s="288" t="str">
        <f t="shared" si="50"/>
        <v/>
      </c>
      <c r="Y287" s="294"/>
      <c r="Z287" s="294"/>
      <c r="AA287" s="555"/>
      <c r="AB287" s="292" t="str">
        <f t="shared" si="51"/>
        <v/>
      </c>
      <c r="AC287" s="293" t="str">
        <f t="shared" si="52"/>
        <v/>
      </c>
      <c r="AD287" s="323"/>
    </row>
    <row r="288" spans="22:30">
      <c r="V288" s="322"/>
      <c r="W288" s="290"/>
      <c r="X288" s="288" t="str">
        <f t="shared" si="50"/>
        <v/>
      </c>
      <c r="Y288" s="294"/>
      <c r="Z288" s="294"/>
      <c r="AA288" s="555"/>
      <c r="AB288" s="292" t="str">
        <f t="shared" si="51"/>
        <v/>
      </c>
      <c r="AC288" s="293" t="str">
        <f t="shared" si="52"/>
        <v/>
      </c>
      <c r="AD288" s="323"/>
    </row>
    <row r="289" spans="22:30">
      <c r="V289" s="322"/>
      <c r="W289" s="290"/>
      <c r="X289" s="288" t="str">
        <f t="shared" si="50"/>
        <v/>
      </c>
      <c r="Y289" s="294"/>
      <c r="Z289" s="294"/>
      <c r="AA289" s="555"/>
      <c r="AB289" s="292" t="str">
        <f t="shared" si="51"/>
        <v/>
      </c>
      <c r="AC289" s="293" t="str">
        <f t="shared" si="52"/>
        <v/>
      </c>
      <c r="AD289" s="323"/>
    </row>
    <row r="290" spans="22:30">
      <c r="V290" s="322"/>
      <c r="W290" s="290"/>
      <c r="X290" s="288" t="str">
        <f t="shared" si="50"/>
        <v/>
      </c>
      <c r="Y290" s="294"/>
      <c r="Z290" s="294"/>
      <c r="AA290" s="555"/>
      <c r="AB290" s="292" t="str">
        <f t="shared" si="51"/>
        <v/>
      </c>
      <c r="AC290" s="293" t="str">
        <f t="shared" si="52"/>
        <v/>
      </c>
      <c r="AD290" s="323"/>
    </row>
    <row r="291" spans="22:30">
      <c r="V291" s="322"/>
      <c r="W291" s="290"/>
      <c r="X291" s="288" t="str">
        <f t="shared" si="50"/>
        <v/>
      </c>
      <c r="Y291" s="294"/>
      <c r="Z291" s="294"/>
      <c r="AA291" s="555"/>
      <c r="AB291" s="292" t="str">
        <f t="shared" si="51"/>
        <v/>
      </c>
      <c r="AC291" s="293" t="str">
        <f t="shared" si="52"/>
        <v/>
      </c>
      <c r="AD291" s="323"/>
    </row>
    <row r="292" spans="22:30">
      <c r="V292" s="322"/>
      <c r="W292" s="290"/>
      <c r="X292" s="288" t="str">
        <f t="shared" si="50"/>
        <v/>
      </c>
      <c r="Y292" s="294"/>
      <c r="Z292" s="294"/>
      <c r="AA292" s="555"/>
      <c r="AB292" s="292" t="str">
        <f t="shared" si="51"/>
        <v/>
      </c>
      <c r="AC292" s="293" t="str">
        <f t="shared" si="52"/>
        <v/>
      </c>
      <c r="AD292" s="323"/>
    </row>
    <row r="293" spans="22:30">
      <c r="V293" s="322"/>
      <c r="W293" s="290"/>
      <c r="X293" s="288" t="str">
        <f t="shared" si="50"/>
        <v/>
      </c>
      <c r="Y293" s="294"/>
      <c r="Z293" s="294"/>
      <c r="AA293" s="555"/>
      <c r="AB293" s="292" t="str">
        <f t="shared" si="51"/>
        <v/>
      </c>
      <c r="AC293" s="293" t="str">
        <f t="shared" si="52"/>
        <v/>
      </c>
      <c r="AD293" s="323"/>
    </row>
    <row r="294" spans="22:30">
      <c r="V294" s="322"/>
      <c r="W294" s="290"/>
      <c r="X294" s="288" t="str">
        <f t="shared" si="50"/>
        <v/>
      </c>
      <c r="Y294" s="294"/>
      <c r="Z294" s="294"/>
      <c r="AA294" s="555"/>
      <c r="AB294" s="292" t="str">
        <f t="shared" si="51"/>
        <v/>
      </c>
      <c r="AC294" s="293" t="str">
        <f t="shared" si="52"/>
        <v/>
      </c>
      <c r="AD294" s="323"/>
    </row>
    <row r="295" spans="22:30">
      <c r="V295" s="322"/>
      <c r="W295" s="290"/>
      <c r="X295" s="288" t="str">
        <f t="shared" si="50"/>
        <v/>
      </c>
      <c r="Y295" s="294"/>
      <c r="Z295" s="294"/>
      <c r="AA295" s="555"/>
      <c r="AB295" s="292" t="str">
        <f t="shared" si="51"/>
        <v/>
      </c>
      <c r="AC295" s="293" t="str">
        <f t="shared" si="52"/>
        <v/>
      </c>
      <c r="AD295" s="323"/>
    </row>
    <row r="296" spans="22:30">
      <c r="V296" s="322"/>
      <c r="W296" s="290"/>
      <c r="X296" s="288" t="str">
        <f t="shared" si="50"/>
        <v/>
      </c>
      <c r="Y296" s="294"/>
      <c r="Z296" s="294"/>
      <c r="AA296" s="555"/>
      <c r="AB296" s="292" t="str">
        <f t="shared" si="51"/>
        <v/>
      </c>
      <c r="AC296" s="293" t="str">
        <f t="shared" si="52"/>
        <v/>
      </c>
      <c r="AD296" s="323"/>
    </row>
    <row r="297" spans="22:30">
      <c r="V297" s="322"/>
      <c r="W297" s="290"/>
      <c r="X297" s="288" t="str">
        <f t="shared" si="50"/>
        <v/>
      </c>
      <c r="Y297" s="294"/>
      <c r="Z297" s="294"/>
      <c r="AA297" s="555"/>
      <c r="AB297" s="292" t="str">
        <f t="shared" si="51"/>
        <v/>
      </c>
      <c r="AC297" s="293" t="str">
        <f t="shared" si="52"/>
        <v/>
      </c>
      <c r="AD297" s="323"/>
    </row>
    <row r="298" spans="22:30">
      <c r="V298" s="322"/>
      <c r="W298" s="290"/>
      <c r="X298" s="288" t="str">
        <f t="shared" si="50"/>
        <v/>
      </c>
      <c r="Y298" s="294"/>
      <c r="Z298" s="294"/>
      <c r="AA298" s="555"/>
      <c r="AB298" s="292" t="str">
        <f t="shared" si="51"/>
        <v/>
      </c>
      <c r="AC298" s="293" t="str">
        <f t="shared" si="52"/>
        <v/>
      </c>
      <c r="AD298" s="323"/>
    </row>
    <row r="299" spans="22:30">
      <c r="V299" s="322"/>
      <c r="W299" s="290"/>
      <c r="X299" s="288" t="str">
        <f t="shared" si="50"/>
        <v/>
      </c>
      <c r="Y299" s="294"/>
      <c r="Z299" s="294"/>
      <c r="AA299" s="555"/>
      <c r="AB299" s="292" t="str">
        <f t="shared" si="51"/>
        <v/>
      </c>
      <c r="AC299" s="293" t="str">
        <f t="shared" si="52"/>
        <v/>
      </c>
      <c r="AD299" s="323"/>
    </row>
    <row r="300" spans="22:30">
      <c r="V300" s="322"/>
      <c r="W300" s="290"/>
      <c r="X300" s="288" t="str">
        <f t="shared" si="50"/>
        <v/>
      </c>
      <c r="Y300" s="294"/>
      <c r="Z300" s="294"/>
      <c r="AA300" s="555"/>
      <c r="AB300" s="292" t="str">
        <f t="shared" si="51"/>
        <v/>
      </c>
      <c r="AC300" s="293" t="str">
        <f t="shared" si="52"/>
        <v/>
      </c>
      <c r="AD300" s="323"/>
    </row>
    <row r="301" spans="22:30">
      <c r="V301" s="322"/>
      <c r="W301" s="290"/>
      <c r="X301" s="288" t="str">
        <f t="shared" si="50"/>
        <v/>
      </c>
      <c r="Y301" s="294"/>
      <c r="Z301" s="294"/>
      <c r="AA301" s="555"/>
      <c r="AB301" s="292" t="str">
        <f t="shared" si="51"/>
        <v/>
      </c>
      <c r="AC301" s="293" t="str">
        <f t="shared" si="52"/>
        <v/>
      </c>
      <c r="AD301" s="323"/>
    </row>
    <row r="302" spans="22:30">
      <c r="V302" s="322"/>
      <c r="W302" s="290"/>
      <c r="X302" s="288" t="str">
        <f t="shared" si="50"/>
        <v/>
      </c>
      <c r="Y302" s="294"/>
      <c r="Z302" s="294"/>
      <c r="AA302" s="555"/>
      <c r="AB302" s="292" t="str">
        <f t="shared" si="51"/>
        <v/>
      </c>
      <c r="AC302" s="293" t="str">
        <f t="shared" si="52"/>
        <v/>
      </c>
      <c r="AD302" s="323"/>
    </row>
    <row r="303" spans="22:30">
      <c r="V303" s="322"/>
      <c r="W303" s="290"/>
      <c r="X303" s="288" t="str">
        <f t="shared" si="50"/>
        <v/>
      </c>
      <c r="Y303" s="294"/>
      <c r="Z303" s="294"/>
      <c r="AA303" s="555"/>
      <c r="AB303" s="292" t="str">
        <f t="shared" si="51"/>
        <v/>
      </c>
      <c r="AC303" s="293" t="str">
        <f t="shared" si="52"/>
        <v/>
      </c>
      <c r="AD303" s="323"/>
    </row>
    <row r="304" spans="22:30">
      <c r="V304" s="322"/>
      <c r="W304" s="290"/>
      <c r="X304" s="288" t="str">
        <f t="shared" si="50"/>
        <v/>
      </c>
      <c r="Y304" s="294"/>
      <c r="Z304" s="294"/>
      <c r="AA304" s="555"/>
      <c r="AB304" s="292" t="str">
        <f t="shared" si="51"/>
        <v/>
      </c>
      <c r="AC304" s="293" t="str">
        <f t="shared" si="52"/>
        <v/>
      </c>
      <c r="AD304" s="323"/>
    </row>
    <row r="305" spans="22:30">
      <c r="V305" s="322"/>
      <c r="W305" s="290"/>
      <c r="X305" s="288" t="str">
        <f t="shared" si="50"/>
        <v/>
      </c>
      <c r="Y305" s="294"/>
      <c r="Z305" s="294"/>
      <c r="AA305" s="555"/>
      <c r="AB305" s="292" t="str">
        <f t="shared" si="51"/>
        <v/>
      </c>
      <c r="AC305" s="293" t="str">
        <f t="shared" si="52"/>
        <v/>
      </c>
      <c r="AD305" s="323"/>
    </row>
    <row r="306" spans="22:30">
      <c r="V306" s="322"/>
      <c r="W306" s="290"/>
      <c r="X306" s="288" t="str">
        <f t="shared" si="50"/>
        <v/>
      </c>
      <c r="Y306" s="294"/>
      <c r="Z306" s="294"/>
      <c r="AA306" s="555"/>
      <c r="AB306" s="292" t="str">
        <f t="shared" si="51"/>
        <v/>
      </c>
      <c r="AC306" s="293" t="str">
        <f t="shared" si="52"/>
        <v/>
      </c>
      <c r="AD306" s="323"/>
    </row>
    <row r="307" spans="22:30">
      <c r="V307" s="322"/>
      <c r="W307" s="290"/>
      <c r="X307" s="288" t="str">
        <f t="shared" si="50"/>
        <v/>
      </c>
      <c r="Y307" s="294"/>
      <c r="Z307" s="294"/>
      <c r="AA307" s="555"/>
      <c r="AB307" s="292" t="str">
        <f t="shared" si="51"/>
        <v/>
      </c>
      <c r="AC307" s="293" t="str">
        <f t="shared" si="52"/>
        <v/>
      </c>
      <c r="AD307" s="323"/>
    </row>
    <row r="308" spans="22:30">
      <c r="V308" s="322"/>
      <c r="W308" s="290"/>
      <c r="X308" s="288" t="str">
        <f t="shared" si="50"/>
        <v/>
      </c>
      <c r="Y308" s="294"/>
      <c r="Z308" s="294"/>
      <c r="AA308" s="555"/>
      <c r="AB308" s="292" t="str">
        <f t="shared" si="51"/>
        <v/>
      </c>
      <c r="AC308" s="293" t="str">
        <f t="shared" si="52"/>
        <v/>
      </c>
      <c r="AD308" s="323"/>
    </row>
    <row r="309" spans="22:30">
      <c r="V309" s="322"/>
      <c r="W309" s="290"/>
      <c r="X309" s="288" t="str">
        <f t="shared" si="50"/>
        <v/>
      </c>
      <c r="Y309" s="294"/>
      <c r="Z309" s="294"/>
      <c r="AA309" s="555"/>
      <c r="AB309" s="292" t="str">
        <f t="shared" si="51"/>
        <v/>
      </c>
      <c r="AC309" s="293" t="str">
        <f t="shared" si="52"/>
        <v/>
      </c>
      <c r="AD309" s="323"/>
    </row>
    <row r="310" spans="22:30">
      <c r="V310" s="322"/>
      <c r="W310" s="290"/>
      <c r="X310" s="288" t="str">
        <f t="shared" si="50"/>
        <v/>
      </c>
      <c r="Y310" s="294"/>
      <c r="Z310" s="294"/>
      <c r="AA310" s="555"/>
      <c r="AB310" s="292" t="str">
        <f t="shared" si="51"/>
        <v/>
      </c>
      <c r="AC310" s="293" t="str">
        <f t="shared" si="52"/>
        <v/>
      </c>
      <c r="AD310" s="323"/>
    </row>
    <row r="311" spans="22:30">
      <c r="V311" s="322"/>
      <c r="W311" s="290"/>
      <c r="X311" s="288" t="str">
        <f t="shared" si="50"/>
        <v/>
      </c>
      <c r="Y311" s="294"/>
      <c r="Z311" s="294"/>
      <c r="AA311" s="555"/>
      <c r="AB311" s="292" t="str">
        <f t="shared" si="51"/>
        <v/>
      </c>
      <c r="AC311" s="293" t="str">
        <f t="shared" si="52"/>
        <v/>
      </c>
      <c r="AD311" s="323"/>
    </row>
    <row r="312" spans="22:30">
      <c r="V312" s="322"/>
      <c r="W312" s="290"/>
      <c r="X312" s="288" t="str">
        <f t="shared" si="50"/>
        <v/>
      </c>
      <c r="Y312" s="294"/>
      <c r="Z312" s="294"/>
      <c r="AA312" s="555"/>
      <c r="AB312" s="292" t="str">
        <f t="shared" si="51"/>
        <v/>
      </c>
      <c r="AC312" s="293" t="str">
        <f t="shared" si="52"/>
        <v/>
      </c>
      <c r="AD312" s="323"/>
    </row>
    <row r="313" spans="22:30">
      <c r="V313" s="322"/>
      <c r="W313" s="290"/>
      <c r="X313" s="288" t="str">
        <f t="shared" si="50"/>
        <v/>
      </c>
      <c r="Y313" s="294"/>
      <c r="Z313" s="294"/>
      <c r="AA313" s="555"/>
      <c r="AB313" s="292" t="str">
        <f t="shared" si="51"/>
        <v/>
      </c>
      <c r="AC313" s="293" t="str">
        <f t="shared" si="52"/>
        <v/>
      </c>
      <c r="AD313" s="323"/>
    </row>
    <row r="314" spans="22:30">
      <c r="V314" s="322"/>
      <c r="W314" s="290"/>
      <c r="X314" s="288" t="str">
        <f t="shared" si="50"/>
        <v/>
      </c>
      <c r="Y314" s="294"/>
      <c r="Z314" s="294"/>
      <c r="AA314" s="555"/>
      <c r="AB314" s="292" t="str">
        <f t="shared" si="51"/>
        <v/>
      </c>
      <c r="AC314" s="293" t="str">
        <f t="shared" si="52"/>
        <v/>
      </c>
      <c r="AD314" s="323"/>
    </row>
    <row r="315" spans="22:30">
      <c r="V315" s="322"/>
      <c r="W315" s="290"/>
      <c r="X315" s="288" t="str">
        <f t="shared" si="50"/>
        <v/>
      </c>
      <c r="Y315" s="294"/>
      <c r="Z315" s="294"/>
      <c r="AA315" s="555"/>
      <c r="AB315" s="292" t="str">
        <f t="shared" si="51"/>
        <v/>
      </c>
      <c r="AC315" s="293" t="str">
        <f t="shared" si="52"/>
        <v/>
      </c>
      <c r="AD315" s="323"/>
    </row>
    <row r="316" spans="22:30">
      <c r="V316" s="322"/>
      <c r="W316" s="290"/>
      <c r="X316" s="288" t="str">
        <f t="shared" si="50"/>
        <v/>
      </c>
      <c r="Y316" s="294"/>
      <c r="Z316" s="294"/>
      <c r="AA316" s="555"/>
      <c r="AB316" s="292" t="str">
        <f t="shared" si="51"/>
        <v/>
      </c>
      <c r="AC316" s="293" t="str">
        <f t="shared" si="52"/>
        <v/>
      </c>
      <c r="AD316" s="323"/>
    </row>
    <row r="317" spans="22:30">
      <c r="V317" s="322"/>
      <c r="W317" s="290"/>
      <c r="X317" s="288" t="str">
        <f t="shared" si="50"/>
        <v/>
      </c>
      <c r="Y317" s="294"/>
      <c r="Z317" s="294"/>
      <c r="AA317" s="555"/>
      <c r="AB317" s="292" t="str">
        <f t="shared" si="51"/>
        <v/>
      </c>
      <c r="AC317" s="293" t="str">
        <f t="shared" si="52"/>
        <v/>
      </c>
      <c r="AD317" s="323"/>
    </row>
    <row r="318" spans="22:30">
      <c r="V318" s="322"/>
      <c r="W318" s="290"/>
      <c r="X318" s="288" t="str">
        <f t="shared" si="50"/>
        <v/>
      </c>
      <c r="Y318" s="294"/>
      <c r="Z318" s="294"/>
      <c r="AA318" s="555"/>
      <c r="AB318" s="292" t="str">
        <f t="shared" si="51"/>
        <v/>
      </c>
      <c r="AC318" s="293" t="str">
        <f t="shared" si="52"/>
        <v/>
      </c>
      <c r="AD318" s="323"/>
    </row>
    <row r="319" spans="22:30">
      <c r="V319" s="322"/>
      <c r="W319" s="290"/>
      <c r="X319" s="288" t="str">
        <f t="shared" si="50"/>
        <v/>
      </c>
      <c r="Y319" s="294"/>
      <c r="Z319" s="294"/>
      <c r="AA319" s="555"/>
      <c r="AB319" s="292" t="str">
        <f t="shared" si="51"/>
        <v/>
      </c>
      <c r="AC319" s="293" t="str">
        <f t="shared" si="52"/>
        <v/>
      </c>
      <c r="AD319" s="323"/>
    </row>
    <row r="320" spans="22:30">
      <c r="V320" s="322"/>
      <c r="W320" s="290"/>
      <c r="X320" s="288" t="str">
        <f t="shared" si="50"/>
        <v/>
      </c>
      <c r="Y320" s="294"/>
      <c r="Z320" s="294"/>
      <c r="AA320" s="555"/>
      <c r="AB320" s="292" t="str">
        <f t="shared" si="51"/>
        <v/>
      </c>
      <c r="AC320" s="293" t="str">
        <f t="shared" si="52"/>
        <v/>
      </c>
      <c r="AD320" s="323"/>
    </row>
    <row r="321" spans="22:30">
      <c r="V321" s="322"/>
      <c r="W321" s="290"/>
      <c r="X321" s="288" t="str">
        <f t="shared" si="50"/>
        <v/>
      </c>
      <c r="Y321" s="294"/>
      <c r="Z321" s="294"/>
      <c r="AA321" s="555"/>
      <c r="AB321" s="292" t="str">
        <f t="shared" si="51"/>
        <v/>
      </c>
      <c r="AC321" s="293" t="str">
        <f t="shared" si="52"/>
        <v/>
      </c>
      <c r="AD321" s="323"/>
    </row>
    <row r="322" spans="22:30">
      <c r="V322" s="322"/>
      <c r="W322" s="290"/>
      <c r="X322" s="288" t="str">
        <f t="shared" si="50"/>
        <v/>
      </c>
      <c r="Y322" s="294"/>
      <c r="Z322" s="294"/>
      <c r="AA322" s="555"/>
      <c r="AB322" s="292" t="str">
        <f t="shared" si="51"/>
        <v/>
      </c>
      <c r="AC322" s="293" t="str">
        <f t="shared" si="52"/>
        <v/>
      </c>
      <c r="AD322" s="323"/>
    </row>
    <row r="323" spans="22:30">
      <c r="V323" s="322"/>
      <c r="W323" s="290"/>
      <c r="X323" s="288" t="str">
        <f t="shared" si="50"/>
        <v/>
      </c>
      <c r="Y323" s="294"/>
      <c r="Z323" s="294"/>
      <c r="AA323" s="555"/>
      <c r="AB323" s="292" t="str">
        <f t="shared" si="51"/>
        <v/>
      </c>
      <c r="AC323" s="293" t="str">
        <f t="shared" si="52"/>
        <v/>
      </c>
      <c r="AD323" s="323"/>
    </row>
    <row r="324" spans="22:30">
      <c r="V324" s="322"/>
      <c r="W324" s="290"/>
      <c r="X324" s="288" t="str">
        <f t="shared" si="50"/>
        <v/>
      </c>
      <c r="Y324" s="294"/>
      <c r="Z324" s="294"/>
      <c r="AA324" s="555"/>
      <c r="AB324" s="292" t="str">
        <f t="shared" si="51"/>
        <v/>
      </c>
      <c r="AC324" s="293" t="str">
        <f t="shared" si="52"/>
        <v/>
      </c>
      <c r="AD324" s="323"/>
    </row>
    <row r="325" spans="22:30">
      <c r="V325" s="322"/>
      <c r="W325" s="290"/>
      <c r="X325" s="288" t="str">
        <f t="shared" si="50"/>
        <v/>
      </c>
      <c r="Y325" s="294"/>
      <c r="Z325" s="294"/>
      <c r="AA325" s="555"/>
      <c r="AB325" s="292" t="str">
        <f t="shared" si="51"/>
        <v/>
      </c>
      <c r="AC325" s="293" t="str">
        <f t="shared" si="52"/>
        <v/>
      </c>
      <c r="AD325" s="323"/>
    </row>
    <row r="326" spans="22:30">
      <c r="V326" s="322"/>
      <c r="W326" s="290"/>
      <c r="X326" s="288" t="str">
        <f t="shared" si="50"/>
        <v/>
      </c>
      <c r="Y326" s="294"/>
      <c r="Z326" s="294"/>
      <c r="AA326" s="555"/>
      <c r="AB326" s="292" t="str">
        <f t="shared" si="51"/>
        <v/>
      </c>
      <c r="AC326" s="293" t="str">
        <f t="shared" si="52"/>
        <v/>
      </c>
      <c r="AD326" s="323"/>
    </row>
    <row r="327" spans="22:30">
      <c r="V327" s="322"/>
      <c r="W327" s="290"/>
      <c r="X327" s="288" t="str">
        <f t="shared" si="50"/>
        <v/>
      </c>
      <c r="Y327" s="294"/>
      <c r="Z327" s="294"/>
      <c r="AA327" s="555"/>
      <c r="AB327" s="292" t="str">
        <f t="shared" si="51"/>
        <v/>
      </c>
      <c r="AC327" s="293" t="str">
        <f t="shared" si="52"/>
        <v/>
      </c>
      <c r="AD327" s="323"/>
    </row>
    <row r="328" spans="22:30">
      <c r="AD328" s="323"/>
    </row>
    <row r="1048576" spans="26:26">
      <c r="Z1048576" s="294" t="s">
        <v>480</v>
      </c>
    </row>
  </sheetData>
  <sheetProtection selectLockedCells="1"/>
  <autoFilter ref="V8:AC327">
    <sortState ref="V9:AC327">
      <sortCondition ref="AA8:AA327"/>
    </sortState>
  </autoFilter>
  <mergeCells count="49">
    <mergeCell ref="S14:S15"/>
    <mergeCell ref="T14:T15"/>
    <mergeCell ref="L27:M27"/>
    <mergeCell ref="L25:M25"/>
    <mergeCell ref="L17:M17"/>
    <mergeCell ref="L26:M26"/>
    <mergeCell ref="P2:P3"/>
    <mergeCell ref="D32:D33"/>
    <mergeCell ref="B2:K2"/>
    <mergeCell ref="N14:N15"/>
    <mergeCell ref="O14:O15"/>
    <mergeCell ref="I14:I15"/>
    <mergeCell ref="G9:G10"/>
    <mergeCell ref="G16:G17"/>
    <mergeCell ref="G20:G21"/>
    <mergeCell ref="G22:G23"/>
    <mergeCell ref="G24:G25"/>
    <mergeCell ref="L12:M12"/>
    <mergeCell ref="L13:M13"/>
    <mergeCell ref="L24:M24"/>
    <mergeCell ref="L10:M10"/>
    <mergeCell ref="B14:B15"/>
    <mergeCell ref="C14:C15"/>
    <mergeCell ref="E14:E15"/>
    <mergeCell ref="L30:M30"/>
    <mergeCell ref="L31:M31"/>
    <mergeCell ref="L19:M19"/>
    <mergeCell ref="G14:G15"/>
    <mergeCell ref="H14:H15"/>
    <mergeCell ref="L29:M29"/>
    <mergeCell ref="L28:M28"/>
    <mergeCell ref="F14:F15"/>
    <mergeCell ref="L23:M23"/>
    <mergeCell ref="L20:M20"/>
    <mergeCell ref="L21:M21"/>
    <mergeCell ref="J14:J15"/>
    <mergeCell ref="K14:K15"/>
    <mergeCell ref="Q8:R8"/>
    <mergeCell ref="L22:M22"/>
    <mergeCell ref="P14:P15"/>
    <mergeCell ref="Q14:Q15"/>
    <mergeCell ref="R14:R15"/>
    <mergeCell ref="L16:M16"/>
    <mergeCell ref="L18:M18"/>
    <mergeCell ref="L14:M15"/>
    <mergeCell ref="N8:P8"/>
    <mergeCell ref="L8:M8"/>
    <mergeCell ref="L11:M11"/>
    <mergeCell ref="L9:M9"/>
  </mergeCells>
  <conditionalFormatting sqref="V164:V327 V7:V8 V112:V132 V64:V110 V21:V57">
    <cfRule type="containsText" dxfId="58" priority="72" operator="containsText" text="SALIDA">
      <formula>NOT(ISERROR(SEARCH("SALIDA",V7)))</formula>
    </cfRule>
    <cfRule type="containsText" dxfId="57" priority="73" operator="containsText" text="ENTRADA">
      <formula>NOT(ISERROR(SEARCH("ENTRADA",V7)))</formula>
    </cfRule>
    <cfRule type="containsText" dxfId="56" priority="74" operator="containsText" text="REQUISICION">
      <formula>NOT(ISERROR(SEARCH("REQUISICION",V7)))</formula>
    </cfRule>
  </conditionalFormatting>
  <conditionalFormatting sqref="V164:V167 V112:V132 V64:V110 V29:V57">
    <cfRule type="containsText" dxfId="55" priority="69" operator="containsText" text="SALIDA">
      <formula>NOT(ISERROR(SEARCH("SALIDA",V29)))</formula>
    </cfRule>
    <cfRule type="containsText" dxfId="54" priority="70" operator="containsText" text="ENTRADA">
      <formula>NOT(ISERROR(SEARCH("ENTRADA",V29)))</formula>
    </cfRule>
    <cfRule type="containsText" dxfId="53" priority="71" operator="containsText" text="REQUISICION">
      <formula>NOT(ISERROR(SEARCH("REQUISICION",V29)))</formula>
    </cfRule>
  </conditionalFormatting>
  <conditionalFormatting sqref="R12">
    <cfRule type="iconSet" priority="53">
      <iconSet iconSet="3TrafficLights2">
        <cfvo type="percent" val="0"/>
        <cfvo type="num" val="2"/>
        <cfvo type="num" val="3"/>
      </iconSet>
    </cfRule>
  </conditionalFormatting>
  <conditionalFormatting sqref="R30:R31 R16 R9:R10 R22:R23 R13:R14 R18:R20">
    <cfRule type="iconSet" priority="1032">
      <iconSet iconSet="3TrafficLights2">
        <cfvo type="percent" val="0"/>
        <cfvo type="num" val="2"/>
        <cfvo type="num" val="3"/>
      </iconSet>
    </cfRule>
  </conditionalFormatting>
  <conditionalFormatting sqref="R28">
    <cfRule type="iconSet" priority="51">
      <iconSet iconSet="3TrafficLights2">
        <cfvo type="percent" val="0"/>
        <cfvo type="num" val="2"/>
        <cfvo type="num" val="3"/>
      </iconSet>
    </cfRule>
  </conditionalFormatting>
  <conditionalFormatting sqref="R21">
    <cfRule type="iconSet" priority="47">
      <iconSet iconSet="3TrafficLights2">
        <cfvo type="percent" val="0"/>
        <cfvo type="num" val="2"/>
        <cfvo type="num" val="3"/>
      </iconSet>
    </cfRule>
  </conditionalFormatting>
  <conditionalFormatting sqref="R11">
    <cfRule type="iconSet" priority="45">
      <iconSet iconSet="3TrafficLights2">
        <cfvo type="percent" val="0"/>
        <cfvo type="num" val="2"/>
        <cfvo type="num" val="3"/>
      </iconSet>
    </cfRule>
  </conditionalFormatting>
  <conditionalFormatting sqref="R26">
    <cfRule type="iconSet" priority="44">
      <iconSet iconSet="3TrafficLights2">
        <cfvo type="percent" val="0"/>
        <cfvo type="num" val="2"/>
        <cfvo type="num" val="3"/>
      </iconSet>
    </cfRule>
  </conditionalFormatting>
  <conditionalFormatting sqref="R27">
    <cfRule type="iconSet" priority="42">
      <iconSet iconSet="3TrafficLights2">
        <cfvo type="percent" val="0"/>
        <cfvo type="num" val="2"/>
        <cfvo type="num" val="3"/>
      </iconSet>
    </cfRule>
  </conditionalFormatting>
  <conditionalFormatting sqref="R24:R25">
    <cfRule type="iconSet" priority="38">
      <iconSet iconSet="3TrafficLights2">
        <cfvo type="percent" val="0"/>
        <cfvo type="num" val="2"/>
        <cfvo type="num" val="3"/>
      </iconSet>
    </cfRule>
  </conditionalFormatting>
  <conditionalFormatting sqref="R29">
    <cfRule type="iconSet" priority="36">
      <iconSet iconSet="3TrafficLights2">
        <cfvo type="percent" val="0"/>
        <cfvo type="num" val="2"/>
        <cfvo type="num" val="3"/>
      </iconSet>
    </cfRule>
  </conditionalFormatting>
  <conditionalFormatting sqref="R17">
    <cfRule type="iconSet" priority="35">
      <iconSet iconSet="3TrafficLights2">
        <cfvo type="percent" val="0"/>
        <cfvo type="num" val="2"/>
        <cfvo type="num" val="3"/>
      </iconSet>
    </cfRule>
  </conditionalFormatting>
  <conditionalFormatting sqref="V112:V163">
    <cfRule type="containsText" dxfId="52" priority="32" operator="containsText" text="SALIDA">
      <formula>NOT(ISERROR(SEARCH("SALIDA",V112)))</formula>
    </cfRule>
    <cfRule type="containsText" dxfId="51" priority="33" operator="containsText" text="ENTRADA">
      <formula>NOT(ISERROR(SEARCH("ENTRADA",V112)))</formula>
    </cfRule>
    <cfRule type="containsText" dxfId="50" priority="34" operator="containsText" text="REQUISICION">
      <formula>NOT(ISERROR(SEARCH("REQUISICION",V112)))</formula>
    </cfRule>
  </conditionalFormatting>
  <conditionalFormatting sqref="V112:V163">
    <cfRule type="containsText" dxfId="49" priority="29" operator="containsText" text="SALIDA">
      <formula>NOT(ISERROR(SEARCH("SALIDA",V112)))</formula>
    </cfRule>
    <cfRule type="containsText" dxfId="48" priority="30" operator="containsText" text="ENTRADA">
      <formula>NOT(ISERROR(SEARCH("ENTRADA",V112)))</formula>
    </cfRule>
    <cfRule type="containsText" dxfId="47" priority="31" operator="containsText" text="REQUISICION">
      <formula>NOT(ISERROR(SEARCH("REQUISICION",V112)))</formula>
    </cfRule>
  </conditionalFormatting>
  <conditionalFormatting sqref="V111">
    <cfRule type="containsText" dxfId="46" priority="26" operator="containsText" text="SALIDA">
      <formula>NOT(ISERROR(SEARCH("SALIDA",V111)))</formula>
    </cfRule>
    <cfRule type="containsText" dxfId="45" priority="27" operator="containsText" text="ENTRADA">
      <formula>NOT(ISERROR(SEARCH("ENTRADA",V111)))</formula>
    </cfRule>
    <cfRule type="containsText" dxfId="44" priority="28" operator="containsText" text="REQUISICION">
      <formula>NOT(ISERROR(SEARCH("REQUISICION",V111)))</formula>
    </cfRule>
  </conditionalFormatting>
  <conditionalFormatting sqref="V111">
    <cfRule type="containsText" dxfId="43" priority="23" operator="containsText" text="SALIDA">
      <formula>NOT(ISERROR(SEARCH("SALIDA",V111)))</formula>
    </cfRule>
    <cfRule type="containsText" dxfId="42" priority="24" operator="containsText" text="ENTRADA">
      <formula>NOT(ISERROR(SEARCH("ENTRADA",V111)))</formula>
    </cfRule>
    <cfRule type="containsText" dxfId="41" priority="25" operator="containsText" text="REQUISICION">
      <formula>NOT(ISERROR(SEARCH("REQUISICION",V111)))</formula>
    </cfRule>
  </conditionalFormatting>
  <conditionalFormatting sqref="V9:V20">
    <cfRule type="containsText" dxfId="40" priority="20" operator="containsText" text="REQUISICION">
      <formula>NOT(ISERROR(SEARCH("REQUISICION",V9)))</formula>
    </cfRule>
    <cfRule type="containsText" dxfId="39" priority="21" operator="containsText" text="ENTRADA">
      <formula>NOT(ISERROR(SEARCH("ENTRADA",V9)))</formula>
    </cfRule>
    <cfRule type="containsText" dxfId="38" priority="22" operator="containsText" text="SALIDA">
      <formula>NOT(ISERROR(SEARCH("SALIDA",V9)))</formula>
    </cfRule>
  </conditionalFormatting>
  <conditionalFormatting sqref="V58:V61">
    <cfRule type="containsText" dxfId="37" priority="11" operator="containsText" text="SALIDA">
      <formula>NOT(ISERROR(SEARCH("SALIDA",V58)))</formula>
    </cfRule>
    <cfRule type="containsText" dxfId="36" priority="12" operator="containsText" text="ENTRADA">
      <formula>NOT(ISERROR(SEARCH("ENTRADA",V58)))</formula>
    </cfRule>
    <cfRule type="containsText" dxfId="35" priority="13" operator="containsText" text="REQUISICION">
      <formula>NOT(ISERROR(SEARCH("REQUISICION",V58)))</formula>
    </cfRule>
  </conditionalFormatting>
  <conditionalFormatting sqref="V58:V61">
    <cfRule type="containsText" dxfId="34" priority="8" operator="containsText" text="SALIDA">
      <formula>NOT(ISERROR(SEARCH("SALIDA",V58)))</formula>
    </cfRule>
    <cfRule type="containsText" dxfId="33" priority="9" operator="containsText" text="ENTRADA">
      <formula>NOT(ISERROR(SEARCH("ENTRADA",V58)))</formula>
    </cfRule>
    <cfRule type="containsText" dxfId="32" priority="10" operator="containsText" text="REQUISICION">
      <formula>NOT(ISERROR(SEARCH("REQUISICION",V58)))</formula>
    </cfRule>
  </conditionalFormatting>
  <conditionalFormatting sqref="V62:V63">
    <cfRule type="containsText" dxfId="31" priority="5" operator="containsText" text="REQUISICION">
      <formula>NOT(ISERROR(SEARCH("REQUISICION",V62)))</formula>
    </cfRule>
    <cfRule type="containsText" dxfId="30" priority="6" operator="containsText" text="ENTRADA">
      <formula>NOT(ISERROR(SEARCH("ENTRADA",V62)))</formula>
    </cfRule>
    <cfRule type="containsText" dxfId="29" priority="7" operator="containsText" text="SALIDA">
      <formula>NOT(ISERROR(SEARCH("SALIDA",V62)))</formula>
    </cfRule>
  </conditionalFormatting>
  <conditionalFormatting sqref="S9:S14 S16:S31">
    <cfRule type="containsText" dxfId="28" priority="1" operator="containsText" text="SOLICITADO">
      <formula>NOT(ISERROR(SEARCH("SOLICITADO",S9)))</formula>
    </cfRule>
    <cfRule type="containsText" dxfId="27" priority="4" operator="containsText" text="SOLICITAR">
      <formula>NOT(ISERROR(SEARCH("SOLICITAR",S9)))</formula>
    </cfRule>
  </conditionalFormatting>
  <conditionalFormatting sqref="T9:T14 T16:T31">
    <cfRule type="cellIs" dxfId="26" priority="2" operator="lessThan">
      <formula>1</formula>
    </cfRule>
    <cfRule type="cellIs" dxfId="25" priority="3" operator="greaterThan">
      <formula>1</formula>
    </cfRule>
  </conditionalFormatting>
  <pageMargins left="0.70866141732283472" right="0.70866141732283472" top="0.74803149606299213" bottom="0.74803149606299213" header="0.31496062992125984" footer="0.31496062992125984"/>
  <pageSetup scale="20" orientation="landscape" r:id="rId1"/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CHub!Q17:Q17</xm:f>
              <xm:sqref>R17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CHub!Q29:Q29</xm:f>
              <xm:sqref>R29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CHub!Q11:Q11</xm:f>
              <xm:sqref>R11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CHub!Q28:Q28</xm:f>
              <xm:sqref>R28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CHub!Q12:Q12</xm:f>
              <xm:sqref>R12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CHub!Q21:Q21</xm:f>
              <xm:sqref>R21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CHub!Q26:Q26</xm:f>
              <xm:sqref>R26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CHub!Q27:Q27</xm:f>
              <xm:sqref>R27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CHub!Q24:Q24</xm:f>
              <xm:sqref>R24</xm:sqref>
            </x14:sparkline>
            <x14:sparkline>
              <xm:f>CHub!Q25:Q25</xm:f>
              <xm:sqref>R25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CHub!Q9:Q9</xm:f>
              <xm:sqref>R9</xm:sqref>
            </x14:sparkline>
            <x14:sparkline>
              <xm:f>CHub!Q13:Q13</xm:f>
              <xm:sqref>R13</xm:sqref>
            </x14:sparkline>
            <x14:sparkline>
              <xm:f>CHub!Q14:Q14</xm:f>
              <xm:sqref>R14</xm:sqref>
            </x14:sparkline>
            <x14:sparkline>
              <xm:f>CHub!Q16:Q16</xm:f>
              <xm:sqref>R16</xm:sqref>
            </x14:sparkline>
            <x14:sparkline>
              <xm:f>CHub!Q18:Q18</xm:f>
              <xm:sqref>R18</xm:sqref>
            </x14:sparkline>
            <x14:sparkline>
              <xm:f>CHub!Q19:Q19</xm:f>
              <xm:sqref>R19</xm:sqref>
            </x14:sparkline>
            <x14:sparkline>
              <xm:f>CHub!Q20:Q20</xm:f>
              <xm:sqref>R20</xm:sqref>
            </x14:sparkline>
            <x14:sparkline>
              <xm:f>CHub!Q22:Q22</xm:f>
              <xm:sqref>R22</xm:sqref>
            </x14:sparkline>
            <x14:sparkline>
              <xm:f>CHub!Q30:Q30</xm:f>
              <xm:sqref>R30</xm:sqref>
            </x14:sparkline>
            <x14:sparkline>
              <xm:f>CHub!Q31:Q31</xm:f>
              <xm:sqref>R31</xm:sqref>
            </x14:sparkline>
            <x14:sparkline>
              <xm:f>CHub!Q23:Q23</xm:f>
              <xm:sqref>R23</xm:sqref>
            </x14:sparkline>
            <x14:sparkline>
              <xm:f>CHub!Q10:Q10</xm:f>
              <xm:sqref>R10</xm:sqref>
            </x14:sparkline>
          </x14:sparklines>
        </x14:sparklineGroup>
      </x14:sparklineGroup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F329"/>
  <sheetViews>
    <sheetView tabSelected="1" topLeftCell="U1" zoomScale="55" zoomScaleNormal="55" zoomScaleSheetLayoutView="55" workbookViewId="0">
      <selection activeCell="AA19" sqref="AA19"/>
    </sheetView>
  </sheetViews>
  <sheetFormatPr baseColWidth="10" defaultColWidth="11.42578125" defaultRowHeight="31.5"/>
  <cols>
    <col min="1" max="1" width="15.42578125" style="165" customWidth="1"/>
    <col min="2" max="2" width="19" style="165" customWidth="1"/>
    <col min="3" max="3" width="46.28515625" style="165" customWidth="1"/>
    <col min="4" max="4" width="26.7109375" style="165" customWidth="1"/>
    <col min="5" max="5" width="18" style="165" customWidth="1"/>
    <col min="6" max="6" width="31.7109375" style="165" customWidth="1"/>
    <col min="7" max="7" width="17.85546875" style="165" customWidth="1"/>
    <col min="8" max="8" width="14.5703125" style="165" customWidth="1"/>
    <col min="9" max="9" width="16.42578125" style="165" customWidth="1"/>
    <col min="10" max="10" width="15.42578125" style="894" customWidth="1"/>
    <col min="11" max="11" width="19.85546875" style="894" customWidth="1"/>
    <col min="12" max="12" width="6.42578125" style="894" customWidth="1"/>
    <col min="13" max="13" width="13.140625" style="894" customWidth="1"/>
    <col min="14" max="14" width="10.7109375" style="894" customWidth="1"/>
    <col min="15" max="15" width="4.7109375" style="894" customWidth="1"/>
    <col min="16" max="16" width="6.42578125" style="894" customWidth="1"/>
    <col min="17" max="17" width="7.85546875" style="894" customWidth="1"/>
    <col min="18" max="18" width="8.5703125" style="268" customWidth="1"/>
    <col min="19" max="19" width="15.42578125" style="894" customWidth="1"/>
    <col min="20" max="20" width="18.42578125" style="894" customWidth="1"/>
    <col min="21" max="21" width="4.7109375" style="894" customWidth="1"/>
    <col min="22" max="22" width="25.7109375" style="165" customWidth="1"/>
    <col min="23" max="23" width="26.85546875" style="1118" customWidth="1"/>
    <col min="24" max="24" width="63.85546875" style="165" customWidth="1"/>
    <col min="25" max="25" width="13" style="894" customWidth="1"/>
    <col min="26" max="26" width="29.7109375" style="894" customWidth="1"/>
    <col min="27" max="27" width="27" style="894" customWidth="1"/>
    <col min="28" max="28" width="19.140625" style="165" bestFit="1" customWidth="1"/>
    <col min="29" max="29" width="20.85546875" style="165" bestFit="1" customWidth="1"/>
    <col min="30" max="30" width="31.5703125" style="165" customWidth="1"/>
    <col min="31" max="16384" width="11.42578125" style="165"/>
  </cols>
  <sheetData>
    <row r="1" spans="1:32" ht="32.25" customHeight="1" thickBot="1">
      <c r="Q1" s="25"/>
      <c r="R1" s="25"/>
      <c r="S1" s="25"/>
      <c r="T1" s="25"/>
      <c r="U1" s="25"/>
    </row>
    <row r="2" spans="1:32" ht="34.5" thickBot="1">
      <c r="A2" s="425"/>
      <c r="B2" s="1866" t="s">
        <v>554</v>
      </c>
      <c r="C2" s="1866"/>
      <c r="D2" s="1866"/>
      <c r="E2" s="1866"/>
      <c r="F2" s="1866"/>
      <c r="G2" s="1866"/>
      <c r="H2" s="1866"/>
      <c r="I2" s="1866"/>
      <c r="J2" s="1866"/>
      <c r="K2" s="1867"/>
      <c r="L2" s="102" t="s">
        <v>0</v>
      </c>
      <c r="M2" s="90">
        <v>16200</v>
      </c>
      <c r="N2" s="119" t="s">
        <v>1</v>
      </c>
      <c r="P2" s="1293">
        <v>22</v>
      </c>
      <c r="Q2" s="25"/>
      <c r="R2" s="25"/>
      <c r="S2" s="25"/>
      <c r="T2" s="25"/>
      <c r="U2" s="25"/>
      <c r="AE2" s="893"/>
      <c r="AF2" s="894"/>
    </row>
    <row r="3" spans="1:32" ht="30.75" customHeight="1" thickBot="1">
      <c r="B3" s="2"/>
      <c r="C3" s="2"/>
      <c r="D3" s="2"/>
      <c r="E3" s="2"/>
      <c r="F3" s="2"/>
      <c r="G3" s="2"/>
      <c r="H3" s="2"/>
      <c r="I3" s="2"/>
      <c r="J3" s="2"/>
      <c r="K3" s="2"/>
      <c r="L3" s="103" t="s">
        <v>2</v>
      </c>
      <c r="M3" s="955">
        <f>M2/P2</f>
        <v>736.36363636363637</v>
      </c>
      <c r="N3" s="86" t="s">
        <v>3</v>
      </c>
      <c r="P3" s="1294"/>
      <c r="Q3" s="25"/>
      <c r="R3" s="25"/>
      <c r="S3" s="25"/>
      <c r="T3" s="25"/>
      <c r="U3" s="25"/>
      <c r="AE3" s="425"/>
    </row>
    <row r="4" spans="1:32" ht="15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425"/>
      <c r="P4" s="425"/>
      <c r="Q4" s="25"/>
      <c r="R4" s="25"/>
      <c r="S4" s="25"/>
      <c r="T4" s="25"/>
      <c r="U4" s="25"/>
      <c r="AE4" s="425"/>
    </row>
    <row r="5" spans="1:32" ht="15.75" customHeight="1" thickBo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425"/>
      <c r="P5" s="425"/>
      <c r="Q5" s="25"/>
      <c r="R5" s="25"/>
      <c r="S5" s="25"/>
      <c r="T5" s="25"/>
      <c r="U5" s="25"/>
      <c r="AE5" s="425"/>
    </row>
    <row r="6" spans="1:32" ht="16.5" customHeight="1" thickBo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425"/>
      <c r="P6" s="425"/>
      <c r="Q6" s="25"/>
      <c r="R6" s="25"/>
      <c r="S6" s="25"/>
      <c r="T6" s="25"/>
      <c r="U6" s="25"/>
      <c r="V6" s="317"/>
      <c r="W6" s="318"/>
      <c r="X6" s="318"/>
      <c r="Y6" s="319"/>
      <c r="Z6" s="318"/>
      <c r="AA6" s="318"/>
      <c r="AB6" s="318"/>
      <c r="AC6" s="320"/>
      <c r="AD6" s="321"/>
      <c r="AE6" s="425"/>
    </row>
    <row r="7" spans="1:32" ht="19.5" hidden="1" customHeight="1" thickBot="1">
      <c r="A7" s="425"/>
      <c r="B7" s="425"/>
      <c r="C7" s="425"/>
      <c r="D7" s="425"/>
      <c r="E7" s="425"/>
      <c r="F7" s="7"/>
      <c r="G7" s="7"/>
      <c r="H7" s="7"/>
      <c r="I7" s="7"/>
      <c r="J7" s="7"/>
      <c r="K7" s="7"/>
      <c r="L7" s="7"/>
      <c r="M7" s="7"/>
      <c r="N7" s="425"/>
      <c r="O7" s="425"/>
      <c r="P7" s="425"/>
      <c r="Q7" s="425"/>
      <c r="R7" s="267"/>
      <c r="S7" s="893"/>
      <c r="V7" s="322"/>
      <c r="W7" s="660"/>
      <c r="X7" s="288"/>
      <c r="Y7" s="294"/>
      <c r="Z7" s="294"/>
      <c r="AA7" s="555"/>
      <c r="AB7" s="292"/>
      <c r="AC7" s="293"/>
      <c r="AD7" s="323"/>
    </row>
    <row r="8" spans="1:32" ht="60.75" customHeight="1" thickBot="1">
      <c r="A8" s="888" t="s">
        <v>4</v>
      </c>
      <c r="B8" s="889" t="s">
        <v>5</v>
      </c>
      <c r="C8" s="890" t="s">
        <v>6</v>
      </c>
      <c r="D8" s="139" t="s">
        <v>86</v>
      </c>
      <c r="E8" s="890" t="s">
        <v>8</v>
      </c>
      <c r="F8" s="889" t="s">
        <v>44</v>
      </c>
      <c r="G8" s="272" t="s">
        <v>2</v>
      </c>
      <c r="H8" s="889" t="s">
        <v>10</v>
      </c>
      <c r="I8" s="891" t="s">
        <v>11</v>
      </c>
      <c r="J8" s="892" t="s">
        <v>12</v>
      </c>
      <c r="K8" s="892" t="s">
        <v>13</v>
      </c>
      <c r="L8" s="1396" t="s">
        <v>45</v>
      </c>
      <c r="M8" s="1396"/>
      <c r="N8" s="1395" t="s">
        <v>593</v>
      </c>
      <c r="O8" s="1395"/>
      <c r="P8" s="1395"/>
      <c r="Q8" s="1393" t="s">
        <v>14</v>
      </c>
      <c r="R8" s="1394"/>
      <c r="S8" s="1075" t="s">
        <v>589</v>
      </c>
      <c r="T8" s="1076" t="s">
        <v>590</v>
      </c>
      <c r="U8" s="893"/>
      <c r="V8" s="322" t="s">
        <v>36</v>
      </c>
      <c r="W8" s="660" t="s">
        <v>37</v>
      </c>
      <c r="X8" s="288" t="s">
        <v>38</v>
      </c>
      <c r="Y8" s="294" t="s">
        <v>39</v>
      </c>
      <c r="Z8" s="294" t="s">
        <v>40</v>
      </c>
      <c r="AA8" s="1078" t="s">
        <v>592</v>
      </c>
      <c r="AB8" s="292" t="s">
        <v>42</v>
      </c>
      <c r="AC8" s="293" t="s">
        <v>43</v>
      </c>
      <c r="AD8" s="1077" t="s">
        <v>591</v>
      </c>
    </row>
    <row r="9" spans="1:32" ht="34.5" customHeight="1">
      <c r="A9" s="789" t="s">
        <v>540</v>
      </c>
      <c r="B9" s="790" t="s">
        <v>477</v>
      </c>
      <c r="C9" s="790" t="s">
        <v>461</v>
      </c>
      <c r="D9" s="791">
        <v>10000</v>
      </c>
      <c r="E9" s="801">
        <v>9.33</v>
      </c>
      <c r="F9" s="792">
        <f>$B$40*E9</f>
        <v>158.567082</v>
      </c>
      <c r="G9" s="793">
        <f>ROUNDUP(($M$2/D9),0)*4</f>
        <v>8</v>
      </c>
      <c r="H9" s="74">
        <v>40</v>
      </c>
      <c r="I9" s="794">
        <f t="shared" ref="I9:I39" si="0">+SUMIFS($Y$6:$Y$288,$V$6:$V$288,"Entrada",$W$6:$W$288,B9)</f>
        <v>0</v>
      </c>
      <c r="J9" s="795">
        <f t="shared" ref="J9:J34" si="1">+SUMIFS($Y$9:$Y$291,$V$9:$V$291,"Salida",$W$9:$W$291,B9)</f>
        <v>0</v>
      </c>
      <c r="K9" s="796">
        <f>F9*J9</f>
        <v>0</v>
      </c>
      <c r="L9" s="1841">
        <f t="shared" ref="L9:L39" si="2">F9*Q9</f>
        <v>6342.6832800000002</v>
      </c>
      <c r="M9" s="1841"/>
      <c r="N9" s="797">
        <f>ROUNDUP((O9*0.7),0)</f>
        <v>2</v>
      </c>
      <c r="O9" s="798">
        <f>ROUNDUP((($M$3/D9)*15),0)</f>
        <v>2</v>
      </c>
      <c r="P9" s="799">
        <f>ROUNDUP((O9*2),0)</f>
        <v>4</v>
      </c>
      <c r="Q9" s="247">
        <f>+H9+I9-J9</f>
        <v>40</v>
      </c>
      <c r="R9" s="1072">
        <f>IF(Q9&gt;O9,3,(IF(Q9-N9&gt;0,2,1)))</f>
        <v>3</v>
      </c>
      <c r="S9" s="1067" t="str">
        <f>IF(T9&gt;0,"SOLICITADO",(IF(R9&lt;3,"SOLICITAR","")))</f>
        <v/>
      </c>
      <c r="T9" s="1074">
        <f>SUMIFS($Y$9:$Y$80,$V$9:$V$80,"Requisicion",$W$9:$W$80,B9)</f>
        <v>0</v>
      </c>
      <c r="U9" s="893"/>
      <c r="V9" s="322" t="s">
        <v>568</v>
      </c>
      <c r="W9" s="660" t="s">
        <v>520</v>
      </c>
      <c r="X9" s="288" t="str">
        <f t="shared" ref="X9:X40" si="3">IFERROR((VLOOKUP(W9,$B$7:$C$39,2,FALSE)),"")</f>
        <v xml:space="preserve"> CUP-007252A</v>
      </c>
      <c r="Y9" s="294">
        <v>5</v>
      </c>
      <c r="Z9" s="294" t="s">
        <v>573</v>
      </c>
      <c r="AA9" s="555">
        <v>45552</v>
      </c>
      <c r="AB9" s="292">
        <f t="shared" ref="AB9:AB72" si="4">IFERROR((VLOOKUP(W9,$B$9:$F$39,5,FALSE)),"")</f>
        <v>974.46524980000004</v>
      </c>
      <c r="AC9" s="293">
        <f t="shared" ref="AC9:AC72" si="5">IF(Y9&gt;0,(AB9*Y9),"")</f>
        <v>4872.3262489999997</v>
      </c>
      <c r="AD9" s="323" t="s">
        <v>600</v>
      </c>
    </row>
    <row r="10" spans="1:32" ht="35.1" customHeight="1">
      <c r="A10" s="789" t="s">
        <v>541</v>
      </c>
      <c r="B10" s="790" t="s">
        <v>517</v>
      </c>
      <c r="C10" s="790" t="s">
        <v>463</v>
      </c>
      <c r="D10" s="791">
        <v>10000</v>
      </c>
      <c r="E10" s="801">
        <v>261.89</v>
      </c>
      <c r="F10" s="792">
        <v>392.22500000000002</v>
      </c>
      <c r="G10" s="1874">
        <f t="shared" ref="G10:G39" si="6">ROUNDUP(($M$2/D10),0)</f>
        <v>2</v>
      </c>
      <c r="H10" s="74">
        <v>0</v>
      </c>
      <c r="I10" s="794">
        <f t="shared" si="0"/>
        <v>0</v>
      </c>
      <c r="J10" s="795">
        <f t="shared" si="1"/>
        <v>0</v>
      </c>
      <c r="K10" s="796">
        <f>F10*J10</f>
        <v>0</v>
      </c>
      <c r="L10" s="1841">
        <f t="shared" si="2"/>
        <v>0</v>
      </c>
      <c r="M10" s="1841"/>
      <c r="N10" s="797">
        <f t="shared" ref="N9:N18" si="7">ROUNDUP((O10*0.7),0)</f>
        <v>2</v>
      </c>
      <c r="O10" s="798">
        <f t="shared" ref="O10:O39" si="8">ROUNDUP((($M$3/D10)*15),0)</f>
        <v>2</v>
      </c>
      <c r="P10" s="799">
        <f>ROUNDUP((O10*2),0)</f>
        <v>4</v>
      </c>
      <c r="Q10" s="247">
        <f>+H10+I10-J10</f>
        <v>0</v>
      </c>
      <c r="R10" s="1072">
        <f t="shared" ref="R10:R39" si="9">IF(Q10&gt;O10,3,(IF(Q10-N10&gt;0,2,1)))</f>
        <v>1</v>
      </c>
      <c r="S10" s="1067" t="str">
        <f>IF(T10&gt;0,"SOLICITADO",(IF(R10&lt;3,"SOLICITAR","")))</f>
        <v>SOLICITADO</v>
      </c>
      <c r="T10" s="1074">
        <f>SUMIFS($Y$9:$Y$80,$V$9:$V$80,"Requisicion",$W$9:$W$80,B10)</f>
        <v>4</v>
      </c>
      <c r="U10" s="893"/>
      <c r="V10" s="322" t="s">
        <v>568</v>
      </c>
      <c r="W10" s="660" t="s">
        <v>519</v>
      </c>
      <c r="X10" s="288" t="str">
        <f t="shared" si="3"/>
        <v>CUP-007930A</v>
      </c>
      <c r="Y10" s="294">
        <v>5</v>
      </c>
      <c r="Z10" s="294" t="s">
        <v>573</v>
      </c>
      <c r="AA10" s="555">
        <v>45552</v>
      </c>
      <c r="AB10" s="292">
        <f t="shared" si="4"/>
        <v>975.02609799999993</v>
      </c>
      <c r="AC10" s="293">
        <f t="shared" si="5"/>
        <v>4875.1304899999996</v>
      </c>
      <c r="AD10" s="323" t="s">
        <v>600</v>
      </c>
    </row>
    <row r="11" spans="1:32" ht="35.1" customHeight="1">
      <c r="A11" s="789" t="s">
        <v>541</v>
      </c>
      <c r="B11" s="790" t="s">
        <v>565</v>
      </c>
      <c r="C11" s="790" t="s">
        <v>463</v>
      </c>
      <c r="D11" s="791">
        <v>10000</v>
      </c>
      <c r="E11" s="801"/>
      <c r="F11" s="792">
        <f t="shared" ref="F11:F31" si="10">$B$40*E11</f>
        <v>0</v>
      </c>
      <c r="G11" s="1875"/>
      <c r="H11" s="74">
        <v>3</v>
      </c>
      <c r="I11" s="794">
        <f t="shared" si="0"/>
        <v>0</v>
      </c>
      <c r="J11" s="795">
        <f t="shared" si="1"/>
        <v>0</v>
      </c>
      <c r="K11" s="796">
        <f>F11*J11</f>
        <v>0</v>
      </c>
      <c r="L11" s="1841">
        <f t="shared" ref="L11" si="11">F11*Q11</f>
        <v>0</v>
      </c>
      <c r="M11" s="1841"/>
      <c r="N11" s="797">
        <f t="shared" ref="N11" si="12">ROUNDUP((O11*0.7),0)</f>
        <v>2</v>
      </c>
      <c r="O11" s="798">
        <f t="shared" ref="O11" si="13">ROUNDUP((($M$3/D11)*15),0)</f>
        <v>2</v>
      </c>
      <c r="P11" s="799">
        <f>ROUNDUP((O11*2),0)</f>
        <v>4</v>
      </c>
      <c r="Q11" s="247">
        <f>+H11+I11-J11</f>
        <v>3</v>
      </c>
      <c r="R11" s="1072">
        <f t="shared" ref="R11" si="14">IF(Q11&gt;O11,3,(IF(Q11-N11&gt;0,2,1)))</f>
        <v>3</v>
      </c>
      <c r="S11" s="1067" t="str">
        <f t="shared" ref="S11:S39" si="15">IF(T11&gt;0,"SOLICITADO",(IF(R11&lt;3,"SOLICITAR","")))</f>
        <v/>
      </c>
      <c r="T11" s="1074">
        <f t="shared" ref="T11:T39" si="16">+SUMIFS($Y$9:$Y$80,$V$9:$V$80,"Requisicion",$W$9:$W$80,B11)</f>
        <v>0</v>
      </c>
      <c r="U11" s="893"/>
      <c r="V11" s="322" t="s">
        <v>352</v>
      </c>
      <c r="W11" s="660" t="s">
        <v>517</v>
      </c>
      <c r="X11" s="288" t="str">
        <f t="shared" si="3"/>
        <v>OW0010DR0850</v>
      </c>
      <c r="Y11" s="294">
        <v>4</v>
      </c>
      <c r="Z11" s="294" t="s">
        <v>586</v>
      </c>
      <c r="AA11" s="555">
        <v>45553</v>
      </c>
      <c r="AB11" s="292">
        <f t="shared" si="4"/>
        <v>392.22500000000002</v>
      </c>
      <c r="AC11" s="293">
        <f t="shared" si="5"/>
        <v>1568.9</v>
      </c>
      <c r="AD11" s="323" t="s">
        <v>599</v>
      </c>
    </row>
    <row r="12" spans="1:32" ht="35.1" customHeight="1">
      <c r="A12" s="789" t="s">
        <v>541</v>
      </c>
      <c r="B12" s="790" t="s">
        <v>518</v>
      </c>
      <c r="C12" s="790" t="s">
        <v>462</v>
      </c>
      <c r="D12" s="800">
        <v>10000</v>
      </c>
      <c r="E12" s="801">
        <v>192.75</v>
      </c>
      <c r="F12" s="792">
        <f t="shared" si="10"/>
        <v>3275.8633500000001</v>
      </c>
      <c r="G12" s="1874">
        <f t="shared" si="6"/>
        <v>2</v>
      </c>
      <c r="H12" s="74">
        <v>1</v>
      </c>
      <c r="I12" s="794">
        <f t="shared" si="0"/>
        <v>0</v>
      </c>
      <c r="J12" s="795">
        <f t="shared" si="1"/>
        <v>0</v>
      </c>
      <c r="K12" s="796">
        <f t="shared" ref="K12:K39" si="17">F12*J12</f>
        <v>0</v>
      </c>
      <c r="L12" s="1841">
        <f t="shared" si="2"/>
        <v>3275.8633500000001</v>
      </c>
      <c r="M12" s="1841"/>
      <c r="N12" s="797">
        <f t="shared" si="7"/>
        <v>2</v>
      </c>
      <c r="O12" s="798">
        <f t="shared" si="8"/>
        <v>2</v>
      </c>
      <c r="P12" s="799">
        <f>ROUNDUP((O12*2),0)</f>
        <v>4</v>
      </c>
      <c r="Q12" s="247">
        <f t="shared" ref="Q12:Q39" si="18">+H12+I12-J12</f>
        <v>1</v>
      </c>
      <c r="R12" s="1072">
        <f t="shared" si="9"/>
        <v>1</v>
      </c>
      <c r="S12" s="1067" t="str">
        <f t="shared" si="15"/>
        <v>SOLICITADO</v>
      </c>
      <c r="T12" s="1074">
        <f t="shared" si="16"/>
        <v>4</v>
      </c>
      <c r="U12" s="893"/>
      <c r="V12" s="322" t="s">
        <v>352</v>
      </c>
      <c r="W12" s="660" t="s">
        <v>518</v>
      </c>
      <c r="X12" s="288" t="str">
        <f t="shared" si="3"/>
        <v>OW0021DR0900</v>
      </c>
      <c r="Y12" s="294">
        <v>4</v>
      </c>
      <c r="Z12" s="294" t="s">
        <v>586</v>
      </c>
      <c r="AA12" s="555">
        <v>45553</v>
      </c>
      <c r="AB12" s="292">
        <f t="shared" si="4"/>
        <v>3275.8633500000001</v>
      </c>
      <c r="AC12" s="293">
        <f t="shared" si="5"/>
        <v>13103.4534</v>
      </c>
      <c r="AD12" s="323" t="s">
        <v>599</v>
      </c>
    </row>
    <row r="13" spans="1:32" ht="34.5" customHeight="1">
      <c r="A13" s="789" t="s">
        <v>541</v>
      </c>
      <c r="B13" s="790" t="s">
        <v>561</v>
      </c>
      <c r="C13" s="790" t="s">
        <v>462</v>
      </c>
      <c r="D13" s="800">
        <v>10000</v>
      </c>
      <c r="E13" s="801"/>
      <c r="F13" s="792">
        <f t="shared" si="10"/>
        <v>0</v>
      </c>
      <c r="G13" s="1875"/>
      <c r="H13" s="74">
        <v>2</v>
      </c>
      <c r="I13" s="794">
        <f t="shared" si="0"/>
        <v>0</v>
      </c>
      <c r="J13" s="795">
        <f t="shared" si="1"/>
        <v>0</v>
      </c>
      <c r="K13" s="796">
        <f t="shared" ref="K13" si="19">F13*J13</f>
        <v>0</v>
      </c>
      <c r="L13" s="1841">
        <f t="shared" ref="L13" si="20">F13*Q13</f>
        <v>0</v>
      </c>
      <c r="M13" s="1841"/>
      <c r="N13" s="797">
        <f t="shared" ref="N13" si="21">ROUNDUP((O13*0.7),0)</f>
        <v>2</v>
      </c>
      <c r="O13" s="798">
        <f t="shared" ref="O13" si="22">ROUNDUP((($M$3/D13)*15),0)</f>
        <v>2</v>
      </c>
      <c r="P13" s="799">
        <f>ROUNDUP((O13*2),0)</f>
        <v>4</v>
      </c>
      <c r="Q13" s="247">
        <f t="shared" ref="Q13" si="23">+H13+I13-J13</f>
        <v>2</v>
      </c>
      <c r="R13" s="1072">
        <f t="shared" ref="R13" si="24">IF(Q13&gt;O13,3,(IF(Q13-N13&gt;0,2,1)))</f>
        <v>1</v>
      </c>
      <c r="S13" s="1067" t="str">
        <f t="shared" si="15"/>
        <v>SOLICITAR</v>
      </c>
      <c r="T13" s="1074">
        <f t="shared" si="16"/>
        <v>0</v>
      </c>
      <c r="U13" s="893"/>
      <c r="V13" s="322" t="s">
        <v>352</v>
      </c>
      <c r="W13" s="660" t="s">
        <v>552</v>
      </c>
      <c r="X13" s="288" t="str">
        <f t="shared" si="3"/>
        <v>OW0120DR2000</v>
      </c>
      <c r="Y13" s="294">
        <v>4</v>
      </c>
      <c r="Z13" s="294" t="s">
        <v>586</v>
      </c>
      <c r="AA13" s="555">
        <v>45553</v>
      </c>
      <c r="AB13" s="292">
        <f t="shared" si="4"/>
        <v>4289.8089140000002</v>
      </c>
      <c r="AC13" s="293">
        <f t="shared" si="5"/>
        <v>17159.235656000001</v>
      </c>
      <c r="AD13" s="323" t="s">
        <v>599</v>
      </c>
    </row>
    <row r="14" spans="1:32" ht="37.5" customHeight="1">
      <c r="A14" s="789" t="s">
        <v>540</v>
      </c>
      <c r="B14" s="790" t="s">
        <v>513</v>
      </c>
      <c r="C14" s="790" t="s">
        <v>464</v>
      </c>
      <c r="D14" s="800">
        <v>10000</v>
      </c>
      <c r="E14" s="801">
        <v>65.47</v>
      </c>
      <c r="F14" s="792">
        <f t="shared" si="10"/>
        <v>1112.688838</v>
      </c>
      <c r="G14" s="1874">
        <f t="shared" si="6"/>
        <v>2</v>
      </c>
      <c r="H14" s="74">
        <v>1</v>
      </c>
      <c r="I14" s="794">
        <f t="shared" si="0"/>
        <v>0</v>
      </c>
      <c r="J14" s="795">
        <f t="shared" si="1"/>
        <v>0</v>
      </c>
      <c r="K14" s="796">
        <f t="shared" si="17"/>
        <v>0</v>
      </c>
      <c r="L14" s="1841">
        <f t="shared" si="2"/>
        <v>1112.688838</v>
      </c>
      <c r="M14" s="1841"/>
      <c r="N14" s="797">
        <f t="shared" si="7"/>
        <v>2</v>
      </c>
      <c r="O14" s="798">
        <f t="shared" si="8"/>
        <v>2</v>
      </c>
      <c r="P14" s="799">
        <f t="shared" ref="P14:P39" si="25">ROUNDUP((O14*2),0)</f>
        <v>4</v>
      </c>
      <c r="Q14" s="247">
        <f t="shared" si="18"/>
        <v>1</v>
      </c>
      <c r="R14" s="1072">
        <f t="shared" si="9"/>
        <v>1</v>
      </c>
      <c r="S14" s="1067" t="str">
        <f t="shared" si="15"/>
        <v>SOLICITAR</v>
      </c>
      <c r="T14" s="1074">
        <f t="shared" si="16"/>
        <v>0</v>
      </c>
      <c r="U14" s="893"/>
      <c r="V14" s="322" t="s">
        <v>352</v>
      </c>
      <c r="W14" s="660" t="s">
        <v>515</v>
      </c>
      <c r="X14" s="288" t="str">
        <f t="shared" si="3"/>
        <v>OW0100DR1400</v>
      </c>
      <c r="Y14" s="294">
        <v>4</v>
      </c>
      <c r="Z14" s="294" t="s">
        <v>586</v>
      </c>
      <c r="AA14" s="555">
        <v>45553</v>
      </c>
      <c r="AB14" s="292">
        <f t="shared" si="4"/>
        <v>4456.8736960000006</v>
      </c>
      <c r="AC14" s="293">
        <f t="shared" si="5"/>
        <v>17827.494784000002</v>
      </c>
      <c r="AD14" s="323" t="s">
        <v>599</v>
      </c>
    </row>
    <row r="15" spans="1:32" ht="35.1" customHeight="1">
      <c r="A15" s="789" t="s">
        <v>540</v>
      </c>
      <c r="B15" s="790" t="s">
        <v>315</v>
      </c>
      <c r="C15" s="790" t="s">
        <v>464</v>
      </c>
      <c r="D15" s="800">
        <v>10000</v>
      </c>
      <c r="E15" s="801"/>
      <c r="F15" s="792">
        <f t="shared" si="10"/>
        <v>0</v>
      </c>
      <c r="G15" s="1875"/>
      <c r="H15" s="74">
        <v>10</v>
      </c>
      <c r="I15" s="794">
        <f t="shared" si="0"/>
        <v>0</v>
      </c>
      <c r="J15" s="795">
        <f t="shared" si="1"/>
        <v>0</v>
      </c>
      <c r="K15" s="796">
        <f t="shared" ref="K15" si="26">F15*J15</f>
        <v>0</v>
      </c>
      <c r="L15" s="1841">
        <f t="shared" ref="L15" si="27">F15*Q15</f>
        <v>0</v>
      </c>
      <c r="M15" s="1841"/>
      <c r="N15" s="797">
        <f t="shared" ref="N15" si="28">ROUNDUP((O15*0.7),0)</f>
        <v>2</v>
      </c>
      <c r="O15" s="798">
        <f t="shared" ref="O15" si="29">ROUNDUP((($M$3/D15)*15),0)</f>
        <v>2</v>
      </c>
      <c r="P15" s="799">
        <f t="shared" ref="P15" si="30">ROUNDUP((O15*2),0)</f>
        <v>4</v>
      </c>
      <c r="Q15" s="247">
        <f t="shared" ref="Q15" si="31">+H15+I15-J15</f>
        <v>10</v>
      </c>
      <c r="R15" s="1072">
        <f t="shared" ref="R15" si="32">IF(Q15&gt;O15,3,(IF(Q15-N15&gt;0,2,1)))</f>
        <v>3</v>
      </c>
      <c r="S15" s="1067" t="str">
        <f t="shared" si="15"/>
        <v/>
      </c>
      <c r="T15" s="1074">
        <f t="shared" si="16"/>
        <v>0</v>
      </c>
      <c r="U15" s="893"/>
      <c r="V15" s="322" t="s">
        <v>568</v>
      </c>
      <c r="W15" s="790" t="s">
        <v>533</v>
      </c>
      <c r="X15" s="288" t="str">
        <f t="shared" si="3"/>
        <v>ZC-SL-TF M6X1X100 1.5C7</v>
      </c>
      <c r="Y15" s="294">
        <v>8</v>
      </c>
      <c r="Z15" s="294" t="s">
        <v>586</v>
      </c>
      <c r="AA15" s="555">
        <v>45559</v>
      </c>
      <c r="AB15" s="292">
        <f t="shared" si="4"/>
        <v>607.07568800000001</v>
      </c>
      <c r="AC15" s="293">
        <f t="shared" si="5"/>
        <v>4856.6055040000001</v>
      </c>
      <c r="AD15" s="323" t="s">
        <v>601</v>
      </c>
    </row>
    <row r="16" spans="1:32" ht="35.1" customHeight="1">
      <c r="A16" s="789" t="s">
        <v>541</v>
      </c>
      <c r="B16" s="790" t="s">
        <v>514</v>
      </c>
      <c r="C16" s="790" t="s">
        <v>465</v>
      </c>
      <c r="D16" s="800">
        <v>10000</v>
      </c>
      <c r="E16" s="801">
        <v>229.46</v>
      </c>
      <c r="F16" s="792">
        <f t="shared" si="10"/>
        <v>3899.7644840000003</v>
      </c>
      <c r="G16" s="1874">
        <f t="shared" si="6"/>
        <v>2</v>
      </c>
      <c r="H16" s="74">
        <v>3</v>
      </c>
      <c r="I16" s="794">
        <f t="shared" si="0"/>
        <v>0</v>
      </c>
      <c r="J16" s="795">
        <f t="shared" si="1"/>
        <v>0</v>
      </c>
      <c r="K16" s="796">
        <f t="shared" si="17"/>
        <v>0</v>
      </c>
      <c r="L16" s="1841">
        <f t="shared" si="2"/>
        <v>11699.293452000002</v>
      </c>
      <c r="M16" s="1841"/>
      <c r="N16" s="797">
        <f t="shared" si="7"/>
        <v>2</v>
      </c>
      <c r="O16" s="798">
        <f t="shared" si="8"/>
        <v>2</v>
      </c>
      <c r="P16" s="799">
        <f>ROUNDUP((O16*2),0)</f>
        <v>4</v>
      </c>
      <c r="Q16" s="247">
        <f t="shared" si="18"/>
        <v>3</v>
      </c>
      <c r="R16" s="1072">
        <f t="shared" si="9"/>
        <v>3</v>
      </c>
      <c r="S16" s="1067" t="str">
        <f t="shared" si="15"/>
        <v/>
      </c>
      <c r="T16" s="1074">
        <f t="shared" si="16"/>
        <v>0</v>
      </c>
      <c r="U16" s="893"/>
      <c r="V16" s="322" t="s">
        <v>568</v>
      </c>
      <c r="W16" s="790" t="s">
        <v>537</v>
      </c>
      <c r="X16" s="288" t="str">
        <f t="shared" si="3"/>
        <v>ZC-HT 3P M12X1.5X100 GT7</v>
      </c>
      <c r="Y16" s="294">
        <v>2</v>
      </c>
      <c r="Z16" s="294" t="s">
        <v>586</v>
      </c>
      <c r="AA16" s="555">
        <v>45559</v>
      </c>
      <c r="AB16" s="292">
        <f t="shared" si="4"/>
        <v>314.22000000000003</v>
      </c>
      <c r="AC16" s="293">
        <f t="shared" si="5"/>
        <v>628.44000000000005</v>
      </c>
      <c r="AD16" s="323" t="s">
        <v>601</v>
      </c>
    </row>
    <row r="17" spans="1:31" ht="35.1" customHeight="1">
      <c r="A17" s="789" t="s">
        <v>541</v>
      </c>
      <c r="B17" s="790" t="s">
        <v>574</v>
      </c>
      <c r="C17" s="790" t="s">
        <v>465</v>
      </c>
      <c r="D17" s="800">
        <v>10000</v>
      </c>
      <c r="E17" s="801"/>
      <c r="F17" s="792">
        <f t="shared" si="10"/>
        <v>0</v>
      </c>
      <c r="G17" s="1875"/>
      <c r="H17" s="74">
        <v>2</v>
      </c>
      <c r="I17" s="794">
        <f t="shared" si="0"/>
        <v>0</v>
      </c>
      <c r="J17" s="795">
        <f t="shared" si="1"/>
        <v>0</v>
      </c>
      <c r="K17" s="796">
        <f t="shared" ref="K17" si="33">F17*J17</f>
        <v>0</v>
      </c>
      <c r="L17" s="1841">
        <f t="shared" ref="L17" si="34">F17*Q17</f>
        <v>0</v>
      </c>
      <c r="M17" s="1841"/>
      <c r="N17" s="797">
        <f t="shared" ref="N17" si="35">ROUNDUP((O17*0.7),0)</f>
        <v>2</v>
      </c>
      <c r="O17" s="798">
        <f t="shared" ref="O17" si="36">ROUNDUP((($M$3/D17)*15),0)</f>
        <v>2</v>
      </c>
      <c r="P17" s="799">
        <f>ROUNDUP((O17*2),0)</f>
        <v>4</v>
      </c>
      <c r="Q17" s="247">
        <f t="shared" ref="Q17" si="37">+H17+I17-J17</f>
        <v>2</v>
      </c>
      <c r="R17" s="1072">
        <f t="shared" ref="R17" si="38">IF(Q17&gt;O17,3,(IF(Q17-N17&gt;0,2,1)))</f>
        <v>1</v>
      </c>
      <c r="S17" s="1067" t="str">
        <f t="shared" si="15"/>
        <v>SOLICITAR</v>
      </c>
      <c r="T17" s="1074">
        <f t="shared" si="16"/>
        <v>0</v>
      </c>
      <c r="U17" s="893"/>
      <c r="V17" s="322" t="s">
        <v>568</v>
      </c>
      <c r="W17" s="790" t="s">
        <v>535</v>
      </c>
      <c r="X17" s="288" t="str">
        <f t="shared" si="3"/>
        <v>ZC-SL-TF M8X1.25X100 1.5C7</v>
      </c>
      <c r="Y17" s="294">
        <v>6</v>
      </c>
      <c r="Z17" s="294" t="s">
        <v>586</v>
      </c>
      <c r="AA17" s="555">
        <v>45559</v>
      </c>
      <c r="AB17" s="292">
        <f t="shared" si="4"/>
        <v>731.82192400000008</v>
      </c>
      <c r="AC17" s="293">
        <f t="shared" si="5"/>
        <v>4390.9315440000009</v>
      </c>
      <c r="AD17" s="323" t="s">
        <v>601</v>
      </c>
    </row>
    <row r="18" spans="1:31" ht="35.1" customHeight="1">
      <c r="A18" s="789" t="s">
        <v>541</v>
      </c>
      <c r="B18" s="957" t="s">
        <v>539</v>
      </c>
      <c r="C18" s="957" t="s">
        <v>466</v>
      </c>
      <c r="D18" s="958">
        <v>10000</v>
      </c>
      <c r="E18" s="959">
        <v>6.87</v>
      </c>
      <c r="F18" s="965">
        <f t="shared" si="10"/>
        <v>116.758398</v>
      </c>
      <c r="G18" s="1874">
        <f t="shared" si="6"/>
        <v>2</v>
      </c>
      <c r="H18" s="956">
        <v>4</v>
      </c>
      <c r="I18" s="962">
        <f t="shared" si="0"/>
        <v>0</v>
      </c>
      <c r="J18" s="963">
        <f t="shared" si="1"/>
        <v>0</v>
      </c>
      <c r="K18" s="964">
        <f>F18*J18</f>
        <v>0</v>
      </c>
      <c r="L18" s="1848">
        <f>F18*Q18</f>
        <v>467.033592</v>
      </c>
      <c r="M18" s="1849"/>
      <c r="N18" s="960">
        <f t="shared" si="7"/>
        <v>2</v>
      </c>
      <c r="O18" s="961">
        <f t="shared" si="8"/>
        <v>2</v>
      </c>
      <c r="P18" s="966">
        <f>ROUNDUP((O18*2),0)</f>
        <v>4</v>
      </c>
      <c r="Q18" s="967">
        <f>+H18+I18-J18</f>
        <v>4</v>
      </c>
      <c r="R18" s="1073">
        <f>IF(Q18&gt;O18,3,(IF(Q18-N18&gt;0,2,1)))</f>
        <v>3</v>
      </c>
      <c r="S18" s="1067" t="str">
        <f t="shared" si="15"/>
        <v/>
      </c>
      <c r="T18" s="1074">
        <f t="shared" si="16"/>
        <v>0</v>
      </c>
      <c r="U18" s="893"/>
      <c r="V18" s="322"/>
      <c r="W18" s="660"/>
      <c r="X18" s="288" t="str">
        <f t="shared" si="3"/>
        <v/>
      </c>
      <c r="Y18" s="294"/>
      <c r="Z18" s="294"/>
      <c r="AA18" s="555"/>
      <c r="AB18" s="292" t="str">
        <f t="shared" si="4"/>
        <v/>
      </c>
      <c r="AC18" s="293" t="str">
        <f t="shared" si="5"/>
        <v/>
      </c>
      <c r="AD18" s="323"/>
    </row>
    <row r="19" spans="1:31" ht="35.1" customHeight="1">
      <c r="A19" s="789" t="s">
        <v>541</v>
      </c>
      <c r="B19" s="1092" t="s">
        <v>594</v>
      </c>
      <c r="C19" s="957" t="s">
        <v>466</v>
      </c>
      <c r="D19" s="1006">
        <v>10000</v>
      </c>
      <c r="E19" s="1007"/>
      <c r="F19" s="1010">
        <f t="shared" si="10"/>
        <v>0</v>
      </c>
      <c r="G19" s="1875"/>
      <c r="H19" s="1005">
        <v>1</v>
      </c>
      <c r="I19" s="1015">
        <f t="shared" si="0"/>
        <v>0</v>
      </c>
      <c r="J19" s="1013">
        <f t="shared" si="1"/>
        <v>0</v>
      </c>
      <c r="K19" s="1014">
        <f>F19*J19</f>
        <v>0</v>
      </c>
      <c r="L19" s="1848">
        <f>F19*Q19</f>
        <v>0</v>
      </c>
      <c r="M19" s="1849"/>
      <c r="N19" s="1008">
        <f t="shared" ref="N19" si="39">ROUNDUP((O19*0.7),0)</f>
        <v>2</v>
      </c>
      <c r="O19" s="1009">
        <f t="shared" ref="O19" si="40">ROUNDUP((($M$3/D19)*15),0)</f>
        <v>2</v>
      </c>
      <c r="P19" s="1011">
        <f>ROUNDUP((O19*2),0)</f>
        <v>4</v>
      </c>
      <c r="Q19" s="1012">
        <f>+H19+I19-J19</f>
        <v>1</v>
      </c>
      <c r="R19" s="1073">
        <f>IF(Q19&gt;O19,3,(IF(Q19-N19&gt;0,2,1)))</f>
        <v>1</v>
      </c>
      <c r="S19" s="1067" t="str">
        <f t="shared" si="15"/>
        <v>SOLICITAR</v>
      </c>
      <c r="T19" s="1074">
        <f t="shared" si="16"/>
        <v>0</v>
      </c>
      <c r="U19" s="893"/>
      <c r="V19" s="322"/>
      <c r="W19" s="790"/>
      <c r="X19" s="288" t="str">
        <f t="shared" si="3"/>
        <v/>
      </c>
      <c r="Y19" s="294"/>
      <c r="Z19" s="294"/>
      <c r="AA19" s="555"/>
      <c r="AB19" s="292" t="str">
        <f t="shared" si="4"/>
        <v/>
      </c>
      <c r="AC19" s="293" t="str">
        <f t="shared" si="5"/>
        <v/>
      </c>
      <c r="AD19" s="323"/>
    </row>
    <row r="20" spans="1:31" ht="35.1" customHeight="1">
      <c r="A20" s="789" t="s">
        <v>540</v>
      </c>
      <c r="B20" s="790" t="s">
        <v>533</v>
      </c>
      <c r="C20" s="790" t="s">
        <v>532</v>
      </c>
      <c r="D20" s="800">
        <v>5000</v>
      </c>
      <c r="E20" s="801">
        <v>35.72</v>
      </c>
      <c r="F20" s="792">
        <f t="shared" si="10"/>
        <v>607.07568800000001</v>
      </c>
      <c r="G20" s="793">
        <f t="shared" si="6"/>
        <v>4</v>
      </c>
      <c r="H20" s="74">
        <v>5</v>
      </c>
      <c r="I20" s="794">
        <f t="shared" si="0"/>
        <v>8</v>
      </c>
      <c r="J20" s="795">
        <f t="shared" si="1"/>
        <v>0</v>
      </c>
      <c r="K20" s="796">
        <f>F20*J20</f>
        <v>0</v>
      </c>
      <c r="L20" s="1841">
        <f t="shared" si="2"/>
        <v>7891.9839440000005</v>
      </c>
      <c r="M20" s="1841"/>
      <c r="N20" s="797">
        <f>ROUNDUP((O20*0.7),0)</f>
        <v>3</v>
      </c>
      <c r="O20" s="798">
        <f t="shared" si="8"/>
        <v>3</v>
      </c>
      <c r="P20" s="799">
        <f t="shared" si="25"/>
        <v>6</v>
      </c>
      <c r="Q20" s="247">
        <f t="shared" si="18"/>
        <v>13</v>
      </c>
      <c r="R20" s="1072">
        <f t="shared" si="9"/>
        <v>3</v>
      </c>
      <c r="S20" s="1067" t="str">
        <f t="shared" si="15"/>
        <v/>
      </c>
      <c r="T20" s="1074">
        <f t="shared" si="16"/>
        <v>0</v>
      </c>
      <c r="U20" s="893"/>
      <c r="V20" s="322"/>
      <c r="W20" s="790"/>
      <c r="X20" s="288" t="str">
        <f t="shared" si="3"/>
        <v/>
      </c>
      <c r="Y20" s="294"/>
      <c r="Z20" s="294"/>
      <c r="AA20" s="555"/>
      <c r="AB20" s="292" t="str">
        <f t="shared" si="4"/>
        <v/>
      </c>
      <c r="AC20" s="293" t="str">
        <f t="shared" si="5"/>
        <v/>
      </c>
      <c r="AD20" s="323"/>
    </row>
    <row r="21" spans="1:31" ht="35.1" customHeight="1">
      <c r="A21" s="789" t="s">
        <v>18</v>
      </c>
      <c r="B21" s="790" t="s">
        <v>535</v>
      </c>
      <c r="C21" s="790" t="s">
        <v>534</v>
      </c>
      <c r="D21" s="800">
        <v>5000</v>
      </c>
      <c r="E21" s="801">
        <v>43.06</v>
      </c>
      <c r="F21" s="792">
        <f t="shared" si="10"/>
        <v>731.82192400000008</v>
      </c>
      <c r="G21" s="793">
        <f t="shared" si="6"/>
        <v>4</v>
      </c>
      <c r="H21" s="74">
        <v>3</v>
      </c>
      <c r="I21" s="794">
        <f t="shared" si="0"/>
        <v>6</v>
      </c>
      <c r="J21" s="795">
        <f t="shared" si="1"/>
        <v>0</v>
      </c>
      <c r="K21" s="796">
        <f t="shared" ref="K21" si="41">F21*J21</f>
        <v>0</v>
      </c>
      <c r="L21" s="1841">
        <f t="shared" ref="L21" si="42">F21*Q21</f>
        <v>6586.3973160000005</v>
      </c>
      <c r="M21" s="1841"/>
      <c r="N21" s="797">
        <f>ROUNDUP((O21*0.7),0)</f>
        <v>3</v>
      </c>
      <c r="O21" s="798">
        <f t="shared" si="8"/>
        <v>3</v>
      </c>
      <c r="P21" s="799">
        <f t="shared" ref="P21" si="43">ROUNDUP((O21*2),0)</f>
        <v>6</v>
      </c>
      <c r="Q21" s="247">
        <f t="shared" ref="Q21" si="44">+H21+I21-J21</f>
        <v>9</v>
      </c>
      <c r="R21" s="1072">
        <f t="shared" ref="R21" si="45">IF(Q21&gt;O21,3,(IF(Q21-N21&gt;0,2,1)))</f>
        <v>3</v>
      </c>
      <c r="S21" s="1067" t="str">
        <f t="shared" si="15"/>
        <v/>
      </c>
      <c r="T21" s="1074">
        <f t="shared" si="16"/>
        <v>0</v>
      </c>
      <c r="U21" s="893"/>
      <c r="V21" s="322"/>
      <c r="W21" s="790"/>
      <c r="X21" s="288" t="str">
        <f t="shared" si="3"/>
        <v/>
      </c>
      <c r="Y21" s="294"/>
      <c r="Z21" s="294"/>
      <c r="AA21" s="555"/>
      <c r="AB21" s="292" t="str">
        <f t="shared" si="4"/>
        <v/>
      </c>
      <c r="AC21" s="293" t="str">
        <f t="shared" si="5"/>
        <v/>
      </c>
      <c r="AD21" s="323"/>
    </row>
    <row r="22" spans="1:31" ht="35.1" customHeight="1">
      <c r="A22" s="789" t="s">
        <v>542</v>
      </c>
      <c r="B22" s="790" t="s">
        <v>538</v>
      </c>
      <c r="C22" s="790" t="s">
        <v>467</v>
      </c>
      <c r="D22" s="800">
        <v>10000</v>
      </c>
      <c r="E22" s="801">
        <v>53.92</v>
      </c>
      <c r="F22" s="792">
        <f t="shared" si="10"/>
        <v>916.39196800000002</v>
      </c>
      <c r="G22" s="793">
        <f t="shared" si="6"/>
        <v>2</v>
      </c>
      <c r="H22" s="74">
        <v>7</v>
      </c>
      <c r="I22" s="794">
        <f t="shared" si="0"/>
        <v>0</v>
      </c>
      <c r="J22" s="795">
        <f t="shared" si="1"/>
        <v>0</v>
      </c>
      <c r="K22" s="796">
        <f t="shared" si="17"/>
        <v>0</v>
      </c>
      <c r="L22" s="1841">
        <f t="shared" si="2"/>
        <v>6414.7437760000003</v>
      </c>
      <c r="M22" s="1841"/>
      <c r="N22" s="797">
        <f t="shared" ref="N22:N39" si="46">ROUNDUP((O22*0.7),0)</f>
        <v>2</v>
      </c>
      <c r="O22" s="798">
        <f t="shared" si="8"/>
        <v>2</v>
      </c>
      <c r="P22" s="799">
        <f t="shared" si="25"/>
        <v>4</v>
      </c>
      <c r="Q22" s="247">
        <f t="shared" si="18"/>
        <v>7</v>
      </c>
      <c r="R22" s="1072">
        <f t="shared" si="9"/>
        <v>3</v>
      </c>
      <c r="S22" s="1067" t="str">
        <f t="shared" si="15"/>
        <v/>
      </c>
      <c r="T22" s="1074">
        <f t="shared" si="16"/>
        <v>0</v>
      </c>
      <c r="U22" s="893"/>
      <c r="V22" s="322"/>
      <c r="W22" s="660"/>
      <c r="X22" s="288" t="str">
        <f t="shared" si="3"/>
        <v/>
      </c>
      <c r="Y22" s="294"/>
      <c r="Z22" s="294"/>
      <c r="AA22" s="555"/>
      <c r="AB22" s="292" t="str">
        <f t="shared" si="4"/>
        <v/>
      </c>
      <c r="AC22" s="293" t="str">
        <f t="shared" si="5"/>
        <v/>
      </c>
      <c r="AD22" s="323"/>
    </row>
    <row r="23" spans="1:31" ht="35.1" customHeight="1">
      <c r="A23" s="789" t="s">
        <v>540</v>
      </c>
      <c r="B23" s="790" t="s">
        <v>520</v>
      </c>
      <c r="C23" s="802" t="s">
        <v>468</v>
      </c>
      <c r="D23" s="800">
        <v>7500</v>
      </c>
      <c r="E23" s="801">
        <v>57.337000000000003</v>
      </c>
      <c r="F23" s="792">
        <f t="shared" si="10"/>
        <v>974.46524980000004</v>
      </c>
      <c r="G23" s="793">
        <f t="shared" si="6"/>
        <v>3</v>
      </c>
      <c r="H23" s="74">
        <v>0</v>
      </c>
      <c r="I23" s="794">
        <f t="shared" si="0"/>
        <v>5</v>
      </c>
      <c r="J23" s="795">
        <f t="shared" si="1"/>
        <v>0</v>
      </c>
      <c r="K23" s="796">
        <f t="shared" si="17"/>
        <v>0</v>
      </c>
      <c r="L23" s="1841">
        <f t="shared" si="2"/>
        <v>4872.3262489999997</v>
      </c>
      <c r="M23" s="1841"/>
      <c r="N23" s="797">
        <f t="shared" si="46"/>
        <v>2</v>
      </c>
      <c r="O23" s="798">
        <f t="shared" si="8"/>
        <v>2</v>
      </c>
      <c r="P23" s="799">
        <f t="shared" si="25"/>
        <v>4</v>
      </c>
      <c r="Q23" s="247">
        <f t="shared" si="18"/>
        <v>5</v>
      </c>
      <c r="R23" s="1072">
        <f t="shared" si="9"/>
        <v>3</v>
      </c>
      <c r="S23" s="1067" t="str">
        <f t="shared" si="15"/>
        <v/>
      </c>
      <c r="T23" s="1074">
        <f t="shared" si="16"/>
        <v>0</v>
      </c>
      <c r="U23" s="893"/>
      <c r="V23" s="322"/>
      <c r="W23" s="660"/>
      <c r="X23" s="288" t="str">
        <f t="shared" si="3"/>
        <v/>
      </c>
      <c r="Y23" s="294"/>
      <c r="Z23" s="294"/>
      <c r="AA23" s="555"/>
      <c r="AB23" s="292" t="str">
        <f t="shared" si="4"/>
        <v/>
      </c>
      <c r="AC23" s="293" t="str">
        <f t="shared" si="5"/>
        <v/>
      </c>
      <c r="AD23" s="323"/>
    </row>
    <row r="24" spans="1:31" ht="35.1" customHeight="1">
      <c r="A24" s="789" t="s">
        <v>543</v>
      </c>
      <c r="B24" s="790" t="s">
        <v>526</v>
      </c>
      <c r="C24" s="802" t="s">
        <v>474</v>
      </c>
      <c r="D24" s="800">
        <v>10000</v>
      </c>
      <c r="E24" s="801">
        <v>71.67</v>
      </c>
      <c r="F24" s="792">
        <f t="shared" si="10"/>
        <v>1218.0603180000001</v>
      </c>
      <c r="G24" s="1874">
        <f t="shared" si="6"/>
        <v>2</v>
      </c>
      <c r="H24" s="74">
        <v>6</v>
      </c>
      <c r="I24" s="794">
        <f t="shared" si="0"/>
        <v>0</v>
      </c>
      <c r="J24" s="795">
        <f t="shared" si="1"/>
        <v>0</v>
      </c>
      <c r="K24" s="796">
        <f t="shared" si="17"/>
        <v>0</v>
      </c>
      <c r="L24" s="1856">
        <f t="shared" ref="L24" si="47">F24*Q24</f>
        <v>7308.3619080000008</v>
      </c>
      <c r="M24" s="1857"/>
      <c r="N24" s="797">
        <f t="shared" si="46"/>
        <v>2</v>
      </c>
      <c r="O24" s="798">
        <f t="shared" si="8"/>
        <v>2</v>
      </c>
      <c r="P24" s="799">
        <f t="shared" si="25"/>
        <v>4</v>
      </c>
      <c r="Q24" s="247">
        <f t="shared" si="18"/>
        <v>6</v>
      </c>
      <c r="R24" s="1072">
        <f t="shared" si="9"/>
        <v>3</v>
      </c>
      <c r="S24" s="1067" t="str">
        <f t="shared" si="15"/>
        <v/>
      </c>
      <c r="T24" s="1074">
        <f t="shared" si="16"/>
        <v>0</v>
      </c>
      <c r="U24" s="893"/>
      <c r="V24" s="322"/>
      <c r="W24" s="660"/>
      <c r="X24" s="288" t="str">
        <f t="shared" si="3"/>
        <v/>
      </c>
      <c r="Y24" s="294"/>
      <c r="Z24" s="294"/>
      <c r="AA24" s="555"/>
      <c r="AB24" s="292" t="str">
        <f t="shared" si="4"/>
        <v/>
      </c>
      <c r="AC24" s="293" t="str">
        <f t="shared" si="5"/>
        <v/>
      </c>
      <c r="AD24" s="323"/>
    </row>
    <row r="25" spans="1:31" ht="35.1" customHeight="1">
      <c r="A25" s="789" t="s">
        <v>543</v>
      </c>
      <c r="B25" s="790" t="s">
        <v>566</v>
      </c>
      <c r="C25" s="802" t="s">
        <v>474</v>
      </c>
      <c r="D25" s="800">
        <v>10000</v>
      </c>
      <c r="E25" s="801"/>
      <c r="F25" s="792">
        <f t="shared" si="10"/>
        <v>0</v>
      </c>
      <c r="G25" s="1875"/>
      <c r="H25" s="74">
        <v>1</v>
      </c>
      <c r="I25" s="794">
        <f t="shared" si="0"/>
        <v>0</v>
      </c>
      <c r="J25" s="795">
        <f t="shared" si="1"/>
        <v>0</v>
      </c>
      <c r="K25" s="796">
        <f t="shared" ref="K25" si="48">F25*J25</f>
        <v>0</v>
      </c>
      <c r="L25" s="1856">
        <f t="shared" ref="L25" si="49">F25*Q25</f>
        <v>0</v>
      </c>
      <c r="M25" s="1857"/>
      <c r="N25" s="797">
        <f t="shared" ref="N25" si="50">ROUNDUP((O25*0.7),0)</f>
        <v>2</v>
      </c>
      <c r="O25" s="798">
        <f t="shared" ref="O25" si="51">ROUNDUP((($M$3/D25)*15),0)</f>
        <v>2</v>
      </c>
      <c r="P25" s="799">
        <f t="shared" ref="P25" si="52">ROUNDUP((O25*2),0)</f>
        <v>4</v>
      </c>
      <c r="Q25" s="247">
        <f t="shared" ref="Q25" si="53">+H25+I25-J25</f>
        <v>1</v>
      </c>
      <c r="R25" s="1072">
        <f t="shared" ref="R25" si="54">IF(Q25&gt;O25,3,(IF(Q25-N25&gt;0,2,1)))</f>
        <v>1</v>
      </c>
      <c r="S25" s="1067" t="str">
        <f t="shared" si="15"/>
        <v>SOLICITAR</v>
      </c>
      <c r="T25" s="1074">
        <f t="shared" si="16"/>
        <v>0</v>
      </c>
      <c r="U25" s="893"/>
      <c r="V25" s="322"/>
      <c r="W25" s="660"/>
      <c r="X25" s="288" t="str">
        <f t="shared" si="3"/>
        <v/>
      </c>
      <c r="Y25" s="294"/>
      <c r="Z25" s="294"/>
      <c r="AA25" s="555"/>
      <c r="AB25" s="292" t="str">
        <f t="shared" si="4"/>
        <v/>
      </c>
      <c r="AC25" s="293" t="str">
        <f t="shared" si="5"/>
        <v/>
      </c>
      <c r="AD25" s="323"/>
    </row>
    <row r="26" spans="1:31" ht="33" customHeight="1">
      <c r="A26" s="789" t="s">
        <v>543</v>
      </c>
      <c r="B26" s="790" t="s">
        <v>527</v>
      </c>
      <c r="C26" s="802" t="s">
        <v>475</v>
      </c>
      <c r="D26" s="800">
        <v>20000</v>
      </c>
      <c r="E26" s="801">
        <v>90.18</v>
      </c>
      <c r="F26" s="792">
        <f t="shared" si="10"/>
        <v>1532.6451720000002</v>
      </c>
      <c r="G26" s="1874">
        <f t="shared" si="6"/>
        <v>1</v>
      </c>
      <c r="H26" s="74">
        <v>3</v>
      </c>
      <c r="I26" s="794">
        <f t="shared" si="0"/>
        <v>0</v>
      </c>
      <c r="J26" s="795">
        <f t="shared" si="1"/>
        <v>0</v>
      </c>
      <c r="K26" s="796">
        <f t="shared" si="17"/>
        <v>0</v>
      </c>
      <c r="L26" s="1856">
        <f t="shared" ref="L26" si="55">F26*Q26</f>
        <v>4597.9355160000005</v>
      </c>
      <c r="M26" s="1857"/>
      <c r="N26" s="797">
        <f t="shared" si="46"/>
        <v>1</v>
      </c>
      <c r="O26" s="798">
        <f t="shared" si="8"/>
        <v>1</v>
      </c>
      <c r="P26" s="799">
        <f t="shared" si="25"/>
        <v>2</v>
      </c>
      <c r="Q26" s="247">
        <f t="shared" si="18"/>
        <v>3</v>
      </c>
      <c r="R26" s="1072">
        <f t="shared" si="9"/>
        <v>3</v>
      </c>
      <c r="S26" s="1067" t="str">
        <f t="shared" si="15"/>
        <v/>
      </c>
      <c r="T26" s="1074">
        <f t="shared" si="16"/>
        <v>0</v>
      </c>
      <c r="U26" s="893"/>
      <c r="V26" s="322"/>
      <c r="W26" s="660"/>
      <c r="X26" s="288" t="str">
        <f t="shared" si="3"/>
        <v/>
      </c>
      <c r="Y26" s="294"/>
      <c r="Z26" s="294"/>
      <c r="AA26" s="555"/>
      <c r="AB26" s="292" t="str">
        <f t="shared" si="4"/>
        <v/>
      </c>
      <c r="AC26" s="293" t="str">
        <f t="shared" si="5"/>
        <v/>
      </c>
      <c r="AD26" s="323"/>
    </row>
    <row r="27" spans="1:31" ht="30">
      <c r="A27" s="789" t="s">
        <v>543</v>
      </c>
      <c r="B27" s="790" t="s">
        <v>563</v>
      </c>
      <c r="C27" s="802" t="s">
        <v>475</v>
      </c>
      <c r="D27" s="800">
        <v>20000</v>
      </c>
      <c r="E27" s="801"/>
      <c r="F27" s="792">
        <f t="shared" si="10"/>
        <v>0</v>
      </c>
      <c r="G27" s="1875"/>
      <c r="H27" s="74">
        <v>1</v>
      </c>
      <c r="I27" s="794">
        <f t="shared" si="0"/>
        <v>0</v>
      </c>
      <c r="J27" s="795">
        <f t="shared" si="1"/>
        <v>0</v>
      </c>
      <c r="K27" s="796">
        <f t="shared" ref="K27" si="56">F27*J27</f>
        <v>0</v>
      </c>
      <c r="L27" s="1856">
        <f t="shared" ref="L27" si="57">F27*Q27</f>
        <v>0</v>
      </c>
      <c r="M27" s="1857"/>
      <c r="N27" s="797">
        <f t="shared" ref="N27" si="58">ROUNDUP((O27*0.7),0)</f>
        <v>1</v>
      </c>
      <c r="O27" s="798">
        <f t="shared" ref="O27" si="59">ROUNDUP((($M$3/D27)*15),0)</f>
        <v>1</v>
      </c>
      <c r="P27" s="799">
        <f t="shared" ref="P27" si="60">ROUNDUP((O27*2),0)</f>
        <v>2</v>
      </c>
      <c r="Q27" s="247">
        <f t="shared" ref="Q27" si="61">+H27+I27-J27</f>
        <v>1</v>
      </c>
      <c r="R27" s="1072">
        <f t="shared" ref="R27" si="62">IF(Q27&gt;O27,3,(IF(Q27-N27&gt;0,2,1)))</f>
        <v>1</v>
      </c>
      <c r="S27" s="1067" t="str">
        <f t="shared" si="15"/>
        <v>SOLICITAR</v>
      </c>
      <c r="T27" s="1074">
        <f t="shared" si="16"/>
        <v>0</v>
      </c>
      <c r="V27" s="322"/>
      <c r="W27" s="660"/>
      <c r="X27" s="288" t="str">
        <f t="shared" si="3"/>
        <v/>
      </c>
      <c r="Y27" s="294"/>
      <c r="Z27" s="294"/>
      <c r="AA27" s="555"/>
      <c r="AB27" s="292" t="str">
        <f t="shared" si="4"/>
        <v/>
      </c>
      <c r="AC27" s="293" t="str">
        <f t="shared" si="5"/>
        <v/>
      </c>
      <c r="AD27" s="323"/>
      <c r="AE27" s="425"/>
    </row>
    <row r="28" spans="1:31" ht="30">
      <c r="A28" s="789" t="s">
        <v>543</v>
      </c>
      <c r="B28" s="790" t="s">
        <v>528</v>
      </c>
      <c r="C28" s="802" t="s">
        <v>476</v>
      </c>
      <c r="D28" s="800">
        <v>20000</v>
      </c>
      <c r="E28" s="801">
        <v>103.11</v>
      </c>
      <c r="F28" s="792">
        <f t="shared" si="10"/>
        <v>1752.395694</v>
      </c>
      <c r="G28" s="1874">
        <f t="shared" si="6"/>
        <v>1</v>
      </c>
      <c r="H28" s="74">
        <v>5</v>
      </c>
      <c r="I28" s="794">
        <f t="shared" si="0"/>
        <v>0</v>
      </c>
      <c r="J28" s="795">
        <f t="shared" si="1"/>
        <v>0</v>
      </c>
      <c r="K28" s="796">
        <f t="shared" si="17"/>
        <v>0</v>
      </c>
      <c r="L28" s="1856">
        <f t="shared" ref="L28" si="63">F28*Q28</f>
        <v>8761.97847</v>
      </c>
      <c r="M28" s="1857"/>
      <c r="N28" s="797">
        <f t="shared" si="46"/>
        <v>1</v>
      </c>
      <c r="O28" s="798">
        <f t="shared" si="8"/>
        <v>1</v>
      </c>
      <c r="P28" s="799">
        <f t="shared" si="25"/>
        <v>2</v>
      </c>
      <c r="Q28" s="247">
        <f t="shared" si="18"/>
        <v>5</v>
      </c>
      <c r="R28" s="1072">
        <f t="shared" si="9"/>
        <v>3</v>
      </c>
      <c r="S28" s="1067" t="str">
        <f t="shared" si="15"/>
        <v/>
      </c>
      <c r="T28" s="1074">
        <f t="shared" si="16"/>
        <v>0</v>
      </c>
      <c r="V28" s="322"/>
      <c r="W28" s="660"/>
      <c r="X28" s="288" t="str">
        <f t="shared" si="3"/>
        <v/>
      </c>
      <c r="Y28" s="294"/>
      <c r="Z28" s="294"/>
      <c r="AA28" s="555"/>
      <c r="AB28" s="292" t="str">
        <f t="shared" si="4"/>
        <v/>
      </c>
      <c r="AC28" s="293" t="str">
        <f t="shared" si="5"/>
        <v/>
      </c>
      <c r="AD28" s="323"/>
      <c r="AE28" s="425"/>
    </row>
    <row r="29" spans="1:31" ht="30">
      <c r="A29" s="789" t="s">
        <v>543</v>
      </c>
      <c r="B29" s="290" t="s">
        <v>595</v>
      </c>
      <c r="C29" s="802" t="s">
        <v>476</v>
      </c>
      <c r="D29" s="800">
        <v>20000</v>
      </c>
      <c r="E29" s="801"/>
      <c r="F29" s="792">
        <f t="shared" si="10"/>
        <v>0</v>
      </c>
      <c r="G29" s="1875"/>
      <c r="H29" s="74">
        <v>1</v>
      </c>
      <c r="I29" s="794">
        <f t="shared" si="0"/>
        <v>0</v>
      </c>
      <c r="J29" s="795">
        <f t="shared" si="1"/>
        <v>0</v>
      </c>
      <c r="K29" s="796">
        <f t="shared" ref="K29" si="64">F29*J29</f>
        <v>0</v>
      </c>
      <c r="L29" s="1856">
        <f t="shared" ref="L29" si="65">F29*Q29</f>
        <v>0</v>
      </c>
      <c r="M29" s="1857"/>
      <c r="N29" s="797">
        <f t="shared" ref="N29" si="66">ROUNDUP((O29*0.7),0)</f>
        <v>1</v>
      </c>
      <c r="O29" s="798">
        <f t="shared" ref="O29" si="67">ROUNDUP((($M$3/D29)*15),0)</f>
        <v>1</v>
      </c>
      <c r="P29" s="799">
        <f t="shared" ref="P29" si="68">ROUNDUP((O29*2),0)</f>
        <v>2</v>
      </c>
      <c r="Q29" s="247">
        <f t="shared" ref="Q29" si="69">+H29+I29-J29</f>
        <v>1</v>
      </c>
      <c r="R29" s="1072">
        <f t="shared" ref="R29" si="70">IF(Q29&gt;O29,3,(IF(Q29-N29&gt;0,2,1)))</f>
        <v>1</v>
      </c>
      <c r="S29" s="1067" t="str">
        <f t="shared" si="15"/>
        <v>SOLICITAR</v>
      </c>
      <c r="T29" s="1074">
        <f t="shared" si="16"/>
        <v>0</v>
      </c>
      <c r="V29" s="322"/>
      <c r="W29" s="660"/>
      <c r="X29" s="288" t="str">
        <f t="shared" si="3"/>
        <v/>
      </c>
      <c r="Y29" s="294"/>
      <c r="Z29" s="294"/>
      <c r="AA29" s="555"/>
      <c r="AB29" s="292" t="str">
        <f t="shared" si="4"/>
        <v/>
      </c>
      <c r="AC29" s="293" t="str">
        <f t="shared" si="5"/>
        <v/>
      </c>
      <c r="AD29" s="323"/>
      <c r="AE29" s="425"/>
    </row>
    <row r="30" spans="1:31" ht="30">
      <c r="A30" s="789" t="s">
        <v>543</v>
      </c>
      <c r="B30" s="790" t="s">
        <v>516</v>
      </c>
      <c r="C30" s="802" t="s">
        <v>469</v>
      </c>
      <c r="D30" s="800">
        <v>10000</v>
      </c>
      <c r="E30" s="968"/>
      <c r="F30" s="792">
        <f t="shared" si="10"/>
        <v>0</v>
      </c>
      <c r="G30" s="1874">
        <f t="shared" si="6"/>
        <v>2</v>
      </c>
      <c r="H30" s="74">
        <v>3</v>
      </c>
      <c r="I30" s="794">
        <f t="shared" si="0"/>
        <v>0</v>
      </c>
      <c r="J30" s="795">
        <f t="shared" si="1"/>
        <v>0</v>
      </c>
      <c r="K30" s="823">
        <f>F30*J30</f>
        <v>0</v>
      </c>
      <c r="L30" s="1841">
        <f t="shared" si="2"/>
        <v>0</v>
      </c>
      <c r="M30" s="1841"/>
      <c r="N30" s="797">
        <f t="shared" si="46"/>
        <v>2</v>
      </c>
      <c r="O30" s="798">
        <f t="shared" si="8"/>
        <v>2</v>
      </c>
      <c r="P30" s="799">
        <f t="shared" si="25"/>
        <v>4</v>
      </c>
      <c r="Q30" s="247">
        <f t="shared" si="18"/>
        <v>3</v>
      </c>
      <c r="R30" s="1072">
        <f t="shared" si="9"/>
        <v>3</v>
      </c>
      <c r="S30" s="1067" t="str">
        <f t="shared" si="15"/>
        <v/>
      </c>
      <c r="T30" s="1074">
        <f t="shared" si="16"/>
        <v>0</v>
      </c>
      <c r="U30" s="893"/>
      <c r="V30" s="322"/>
      <c r="W30" s="660"/>
      <c r="X30" s="288" t="str">
        <f t="shared" si="3"/>
        <v/>
      </c>
      <c r="Y30" s="294"/>
      <c r="Z30" s="294"/>
      <c r="AA30" s="555"/>
      <c r="AB30" s="292" t="str">
        <f t="shared" si="4"/>
        <v/>
      </c>
      <c r="AC30" s="293" t="str">
        <f t="shared" si="5"/>
        <v/>
      </c>
      <c r="AD30" s="323"/>
    </row>
    <row r="31" spans="1:31" ht="30">
      <c r="A31" s="789" t="s">
        <v>543</v>
      </c>
      <c r="B31" s="790" t="s">
        <v>560</v>
      </c>
      <c r="C31" s="802" t="s">
        <v>469</v>
      </c>
      <c r="D31" s="800">
        <v>10000</v>
      </c>
      <c r="E31" s="1007"/>
      <c r="F31" s="792">
        <f t="shared" si="10"/>
        <v>0</v>
      </c>
      <c r="G31" s="1875"/>
      <c r="H31" s="74">
        <v>1</v>
      </c>
      <c r="I31" s="794">
        <f t="shared" si="0"/>
        <v>0</v>
      </c>
      <c r="J31" s="795">
        <f t="shared" si="1"/>
        <v>0</v>
      </c>
      <c r="K31" s="823">
        <f>F31*J31</f>
        <v>0</v>
      </c>
      <c r="L31" s="1841">
        <f t="shared" ref="L31" si="71">F31*Q31</f>
        <v>0</v>
      </c>
      <c r="M31" s="1841"/>
      <c r="N31" s="797">
        <f t="shared" ref="N31" si="72">ROUNDUP((O31*0.7),0)</f>
        <v>2</v>
      </c>
      <c r="O31" s="798">
        <f t="shared" ref="O31" si="73">ROUNDUP((($M$3/D31)*15),0)</f>
        <v>2</v>
      </c>
      <c r="P31" s="799">
        <f t="shared" ref="P31" si="74">ROUNDUP((O31*2),0)</f>
        <v>4</v>
      </c>
      <c r="Q31" s="247">
        <f t="shared" ref="Q31" si="75">+H31+I31-J31</f>
        <v>1</v>
      </c>
      <c r="R31" s="1072">
        <f t="shared" ref="R31" si="76">IF(Q31&gt;O31,3,(IF(Q31-N31&gt;0,2,1)))</f>
        <v>1</v>
      </c>
      <c r="S31" s="1067" t="str">
        <f t="shared" si="15"/>
        <v>SOLICITAR</v>
      </c>
      <c r="T31" s="1074">
        <f t="shared" si="16"/>
        <v>0</v>
      </c>
      <c r="V31" s="322"/>
      <c r="W31" s="660"/>
      <c r="X31" s="288" t="str">
        <f t="shared" si="3"/>
        <v/>
      </c>
      <c r="Y31" s="294"/>
      <c r="Z31" s="294"/>
      <c r="AA31" s="555"/>
      <c r="AB31" s="292" t="str">
        <f t="shared" si="4"/>
        <v/>
      </c>
      <c r="AC31" s="293" t="str">
        <f t="shared" si="5"/>
        <v/>
      </c>
      <c r="AD31" s="323"/>
    </row>
    <row r="32" spans="1:31" s="25" customFormat="1" ht="43.5" customHeight="1">
      <c r="A32" s="789" t="s">
        <v>543</v>
      </c>
      <c r="B32" s="790" t="s">
        <v>537</v>
      </c>
      <c r="C32" s="802" t="s">
        <v>536</v>
      </c>
      <c r="D32" s="800">
        <v>5000</v>
      </c>
      <c r="E32" s="801">
        <v>61.96</v>
      </c>
      <c r="F32" s="792">
        <v>314.22000000000003</v>
      </c>
      <c r="G32" s="793">
        <f t="shared" si="6"/>
        <v>4</v>
      </c>
      <c r="H32" s="74">
        <v>4</v>
      </c>
      <c r="I32" s="794">
        <f t="shared" si="0"/>
        <v>2</v>
      </c>
      <c r="J32" s="795">
        <f t="shared" si="1"/>
        <v>0</v>
      </c>
      <c r="K32" s="823">
        <f>F32*J32</f>
        <v>0</v>
      </c>
      <c r="L32" s="1841">
        <f t="shared" si="2"/>
        <v>1885.3200000000002</v>
      </c>
      <c r="M32" s="1841"/>
      <c r="N32" s="797">
        <f t="shared" si="46"/>
        <v>3</v>
      </c>
      <c r="O32" s="798">
        <f t="shared" si="8"/>
        <v>3</v>
      </c>
      <c r="P32" s="799">
        <f t="shared" si="25"/>
        <v>6</v>
      </c>
      <c r="Q32" s="247">
        <f t="shared" si="18"/>
        <v>6</v>
      </c>
      <c r="R32" s="1072">
        <f t="shared" si="9"/>
        <v>3</v>
      </c>
      <c r="S32" s="1067" t="str">
        <f t="shared" si="15"/>
        <v/>
      </c>
      <c r="T32" s="1074">
        <f t="shared" si="16"/>
        <v>0</v>
      </c>
      <c r="U32" s="894"/>
      <c r="V32" s="322"/>
      <c r="W32" s="660"/>
      <c r="X32" s="288" t="str">
        <f t="shared" si="3"/>
        <v/>
      </c>
      <c r="Y32" s="294"/>
      <c r="Z32" s="294"/>
      <c r="AA32" s="555"/>
      <c r="AB32" s="292" t="str">
        <f t="shared" si="4"/>
        <v/>
      </c>
      <c r="AC32" s="293" t="str">
        <f t="shared" si="5"/>
        <v/>
      </c>
      <c r="AD32" s="323"/>
    </row>
    <row r="33" spans="1:30" ht="30">
      <c r="A33" s="789" t="s">
        <v>543</v>
      </c>
      <c r="B33" s="790" t="s">
        <v>515</v>
      </c>
      <c r="C33" s="802" t="s">
        <v>470</v>
      </c>
      <c r="D33" s="800">
        <v>10000</v>
      </c>
      <c r="E33" s="801">
        <v>262.24</v>
      </c>
      <c r="F33" s="792">
        <f>$B$40*E33</f>
        <v>4456.8736960000006</v>
      </c>
      <c r="G33" s="1874">
        <f t="shared" si="6"/>
        <v>2</v>
      </c>
      <c r="H33" s="74">
        <v>0</v>
      </c>
      <c r="I33" s="794">
        <f t="shared" si="0"/>
        <v>0</v>
      </c>
      <c r="J33" s="795">
        <f t="shared" si="1"/>
        <v>0</v>
      </c>
      <c r="K33" s="823">
        <f t="shared" si="17"/>
        <v>0</v>
      </c>
      <c r="L33" s="1841">
        <f t="shared" si="2"/>
        <v>0</v>
      </c>
      <c r="M33" s="1841"/>
      <c r="N33" s="797">
        <f t="shared" si="46"/>
        <v>2</v>
      </c>
      <c r="O33" s="798">
        <f t="shared" si="8"/>
        <v>2</v>
      </c>
      <c r="P33" s="799">
        <f t="shared" si="25"/>
        <v>4</v>
      </c>
      <c r="Q33" s="247">
        <f t="shared" si="18"/>
        <v>0</v>
      </c>
      <c r="R33" s="1072">
        <f t="shared" si="9"/>
        <v>1</v>
      </c>
      <c r="S33" s="1067" t="str">
        <f t="shared" si="15"/>
        <v>SOLICITADO</v>
      </c>
      <c r="T33" s="1074">
        <f t="shared" si="16"/>
        <v>4</v>
      </c>
      <c r="V33" s="322"/>
      <c r="W33" s="660"/>
      <c r="X33" s="288" t="str">
        <f t="shared" si="3"/>
        <v/>
      </c>
      <c r="Y33" s="294"/>
      <c r="Z33" s="294"/>
      <c r="AA33" s="555"/>
      <c r="AB33" s="292" t="str">
        <f t="shared" si="4"/>
        <v/>
      </c>
      <c r="AC33" s="293" t="str">
        <f t="shared" si="5"/>
        <v/>
      </c>
      <c r="AD33" s="323"/>
    </row>
    <row r="34" spans="1:30" ht="30">
      <c r="A34" s="789" t="s">
        <v>543</v>
      </c>
      <c r="B34" s="790" t="s">
        <v>557</v>
      </c>
      <c r="C34" s="802" t="s">
        <v>556</v>
      </c>
      <c r="D34" s="800">
        <v>10000</v>
      </c>
      <c r="E34" s="801">
        <v>154.88</v>
      </c>
      <c r="F34" s="792">
        <f>$B$40*E34</f>
        <v>2632.2475519999998</v>
      </c>
      <c r="G34" s="1875"/>
      <c r="H34" s="74">
        <v>0</v>
      </c>
      <c r="I34" s="794">
        <f t="shared" si="0"/>
        <v>0</v>
      </c>
      <c r="J34" s="795">
        <f t="shared" si="1"/>
        <v>0</v>
      </c>
      <c r="K34" s="823">
        <f t="shared" ref="K34" si="77">F34*J34</f>
        <v>0</v>
      </c>
      <c r="L34" s="1841">
        <f t="shared" ref="L34" si="78">F34*Q34</f>
        <v>0</v>
      </c>
      <c r="M34" s="1841"/>
      <c r="N34" s="797">
        <f t="shared" ref="N34" si="79">ROUNDUP((O34*0.7),0)</f>
        <v>2</v>
      </c>
      <c r="O34" s="798">
        <f t="shared" si="8"/>
        <v>2</v>
      </c>
      <c r="P34" s="799">
        <f t="shared" ref="P34" si="80">ROUNDUP((O34*2),0)</f>
        <v>4</v>
      </c>
      <c r="Q34" s="247">
        <f t="shared" ref="Q34:Q35" si="81">+H34+I34-J34</f>
        <v>0</v>
      </c>
      <c r="R34" s="1072">
        <f t="shared" ref="R34" si="82">IF(Q34&gt;O34,3,(IF(Q34-N34&gt;0,2,1)))</f>
        <v>1</v>
      </c>
      <c r="S34" s="1067" t="str">
        <f t="shared" si="15"/>
        <v>SOLICITAR</v>
      </c>
      <c r="T34" s="1074">
        <f t="shared" si="16"/>
        <v>0</v>
      </c>
      <c r="V34" s="322"/>
      <c r="W34" s="660"/>
      <c r="X34" s="288" t="str">
        <f t="shared" si="3"/>
        <v/>
      </c>
      <c r="Y34" s="294"/>
      <c r="Z34" s="294"/>
      <c r="AA34" s="555"/>
      <c r="AB34" s="292" t="str">
        <f t="shared" si="4"/>
        <v/>
      </c>
      <c r="AC34" s="293" t="str">
        <f t="shared" si="5"/>
        <v/>
      </c>
      <c r="AD34" s="323"/>
    </row>
    <row r="35" spans="1:30" ht="30">
      <c r="A35" s="789" t="s">
        <v>543</v>
      </c>
      <c r="B35" s="790" t="s">
        <v>521</v>
      </c>
      <c r="C35" s="802" t="s">
        <v>471</v>
      </c>
      <c r="D35" s="800">
        <v>10000</v>
      </c>
      <c r="E35" s="801">
        <v>90.81</v>
      </c>
      <c r="F35" s="792">
        <v>381.56360000000001</v>
      </c>
      <c r="G35" s="1874">
        <f t="shared" si="6"/>
        <v>2</v>
      </c>
      <c r="H35" s="74">
        <v>3</v>
      </c>
      <c r="I35" s="794">
        <f t="shared" si="0"/>
        <v>0</v>
      </c>
      <c r="J35" s="795">
        <v>0</v>
      </c>
      <c r="K35" s="796">
        <f t="shared" si="17"/>
        <v>0</v>
      </c>
      <c r="L35" s="1841">
        <f t="shared" si="2"/>
        <v>1144.6908000000001</v>
      </c>
      <c r="M35" s="1841"/>
      <c r="N35" s="797">
        <f t="shared" si="46"/>
        <v>2</v>
      </c>
      <c r="O35" s="798">
        <f t="shared" si="8"/>
        <v>2</v>
      </c>
      <c r="P35" s="799">
        <f t="shared" si="25"/>
        <v>4</v>
      </c>
      <c r="Q35" s="247">
        <f t="shared" si="81"/>
        <v>3</v>
      </c>
      <c r="R35" s="1072">
        <f t="shared" si="9"/>
        <v>3</v>
      </c>
      <c r="S35" s="1067" t="str">
        <f t="shared" si="15"/>
        <v/>
      </c>
      <c r="T35" s="1074">
        <f t="shared" si="16"/>
        <v>0</v>
      </c>
      <c r="V35" s="322"/>
      <c r="W35" s="660"/>
      <c r="X35" s="288" t="str">
        <f t="shared" si="3"/>
        <v/>
      </c>
      <c r="Y35" s="294"/>
      <c r="Z35" s="294"/>
      <c r="AA35" s="555"/>
      <c r="AB35" s="292" t="str">
        <f t="shared" si="4"/>
        <v/>
      </c>
      <c r="AC35" s="293" t="str">
        <f t="shared" si="5"/>
        <v/>
      </c>
      <c r="AD35" s="323"/>
    </row>
    <row r="36" spans="1:30" ht="30">
      <c r="A36" s="789" t="s">
        <v>543</v>
      </c>
      <c r="B36" s="790" t="s">
        <v>564</v>
      </c>
      <c r="C36" s="802" t="s">
        <v>471</v>
      </c>
      <c r="D36" s="800">
        <v>10000</v>
      </c>
      <c r="E36" s="801"/>
      <c r="F36" s="792">
        <v>381.56360000000001</v>
      </c>
      <c r="G36" s="1875"/>
      <c r="H36" s="74">
        <v>1</v>
      </c>
      <c r="I36" s="794">
        <f t="shared" si="0"/>
        <v>0</v>
      </c>
      <c r="J36" s="795">
        <f>+SUMIFS($Y$9:$Y$291,$V$9:$V$291,"Salida",$W$9:$W$291,B36)</f>
        <v>0</v>
      </c>
      <c r="K36" s="796">
        <f t="shared" ref="K36" si="83">F36*J36</f>
        <v>0</v>
      </c>
      <c r="L36" s="1841">
        <f t="shared" ref="L36" si="84">F36*Q36</f>
        <v>381.56360000000001</v>
      </c>
      <c r="M36" s="1841"/>
      <c r="N36" s="797">
        <f t="shared" ref="N36" si="85">ROUNDUP((O36*0.7),0)</f>
        <v>2</v>
      </c>
      <c r="O36" s="798">
        <f t="shared" ref="O36" si="86">ROUNDUP((($M$3/D36)*15),0)</f>
        <v>2</v>
      </c>
      <c r="P36" s="799">
        <f t="shared" ref="P36" si="87">ROUNDUP((O36*2),0)</f>
        <v>4</v>
      </c>
      <c r="Q36" s="247">
        <f t="shared" si="18"/>
        <v>1</v>
      </c>
      <c r="R36" s="1072">
        <f t="shared" ref="R36" si="88">IF(Q36&gt;O36,3,(IF(Q36-N36&gt;0,2,1)))</f>
        <v>1</v>
      </c>
      <c r="S36" s="1067" t="str">
        <f t="shared" si="15"/>
        <v>SOLICITAR</v>
      </c>
      <c r="T36" s="1074">
        <f t="shared" si="16"/>
        <v>0</v>
      </c>
      <c r="V36" s="322"/>
      <c r="W36" s="660"/>
      <c r="X36" s="288" t="str">
        <f t="shared" si="3"/>
        <v/>
      </c>
      <c r="Y36" s="294"/>
      <c r="Z36" s="294"/>
      <c r="AA36" s="555"/>
      <c r="AB36" s="292" t="str">
        <f t="shared" si="4"/>
        <v/>
      </c>
      <c r="AC36" s="293" t="str">
        <f t="shared" si="5"/>
        <v/>
      </c>
      <c r="AD36" s="323"/>
    </row>
    <row r="37" spans="1:30" ht="30">
      <c r="A37" s="789" t="s">
        <v>543</v>
      </c>
      <c r="B37" s="790" t="s">
        <v>552</v>
      </c>
      <c r="C37" s="802" t="s">
        <v>472</v>
      </c>
      <c r="D37" s="800">
        <v>20000</v>
      </c>
      <c r="E37" s="801">
        <v>252.41</v>
      </c>
      <c r="F37" s="792">
        <f>$B$40*E37</f>
        <v>4289.8089140000002</v>
      </c>
      <c r="G37" s="1874">
        <f t="shared" si="6"/>
        <v>1</v>
      </c>
      <c r="H37" s="74">
        <v>1</v>
      </c>
      <c r="I37" s="794">
        <f t="shared" si="0"/>
        <v>0</v>
      </c>
      <c r="J37" s="795">
        <f>+SUMIFS($Y$9:$Y$291,$V$9:$V$291,"Salida",$W$9:$W$291,B37)</f>
        <v>0</v>
      </c>
      <c r="K37" s="796">
        <f t="shared" si="17"/>
        <v>0</v>
      </c>
      <c r="L37" s="1841">
        <f t="shared" si="2"/>
        <v>4289.8089140000002</v>
      </c>
      <c r="M37" s="1841"/>
      <c r="N37" s="797">
        <f t="shared" si="46"/>
        <v>1</v>
      </c>
      <c r="O37" s="798">
        <f t="shared" si="8"/>
        <v>1</v>
      </c>
      <c r="P37" s="799">
        <f t="shared" si="25"/>
        <v>2</v>
      </c>
      <c r="Q37" s="247">
        <f t="shared" si="18"/>
        <v>1</v>
      </c>
      <c r="R37" s="1072">
        <f t="shared" si="9"/>
        <v>1</v>
      </c>
      <c r="S37" s="1067" t="str">
        <f t="shared" si="15"/>
        <v>SOLICITADO</v>
      </c>
      <c r="T37" s="1074">
        <f t="shared" si="16"/>
        <v>4</v>
      </c>
      <c r="V37" s="322"/>
      <c r="W37" s="660"/>
      <c r="X37" s="288" t="str">
        <f t="shared" si="3"/>
        <v/>
      </c>
      <c r="Y37" s="294"/>
      <c r="Z37" s="294"/>
      <c r="AA37" s="555"/>
      <c r="AB37" s="292" t="str">
        <f t="shared" si="4"/>
        <v/>
      </c>
      <c r="AC37" s="293" t="str">
        <f t="shared" si="5"/>
        <v/>
      </c>
      <c r="AD37" s="323"/>
    </row>
    <row r="38" spans="1:30" ht="30">
      <c r="A38" s="789" t="s">
        <v>543</v>
      </c>
      <c r="B38" s="790" t="s">
        <v>562</v>
      </c>
      <c r="C38" s="802" t="s">
        <v>555</v>
      </c>
      <c r="D38" s="800">
        <v>20000</v>
      </c>
      <c r="E38" s="801">
        <v>30</v>
      </c>
      <c r="F38" s="792">
        <f>$B$40*E38</f>
        <v>509.86200000000002</v>
      </c>
      <c r="G38" s="1875"/>
      <c r="H38" s="74">
        <v>2</v>
      </c>
      <c r="I38" s="794">
        <f t="shared" si="0"/>
        <v>0</v>
      </c>
      <c r="J38" s="795">
        <f>+SUMIFS($Y$9:$Y$291,$V$9:$V$291,"Salida",$W$9:$W$291,B38)</f>
        <v>0</v>
      </c>
      <c r="K38" s="796">
        <f t="shared" ref="K38" si="89">F38*J38</f>
        <v>0</v>
      </c>
      <c r="L38" s="1841">
        <f t="shared" ref="L38" si="90">F38*Q38</f>
        <v>1019.724</v>
      </c>
      <c r="M38" s="1841"/>
      <c r="N38" s="797">
        <f t="shared" ref="N38" si="91">ROUNDUP((O38*0.7),0)</f>
        <v>1</v>
      </c>
      <c r="O38" s="798">
        <f t="shared" si="8"/>
        <v>1</v>
      </c>
      <c r="P38" s="799">
        <f t="shared" ref="P38" si="92">ROUNDUP((O38*2),0)</f>
        <v>2</v>
      </c>
      <c r="Q38" s="247">
        <f t="shared" ref="Q38" si="93">+H38+I38-J38</f>
        <v>2</v>
      </c>
      <c r="R38" s="1072">
        <f t="shared" ref="R38" si="94">IF(Q38&gt;O38,3,(IF(Q38-N38&gt;0,2,1)))</f>
        <v>3</v>
      </c>
      <c r="S38" s="1067" t="str">
        <f t="shared" si="15"/>
        <v/>
      </c>
      <c r="T38" s="1074">
        <f t="shared" si="16"/>
        <v>0</v>
      </c>
      <c r="V38" s="322"/>
      <c r="W38" s="660"/>
      <c r="X38" s="288" t="str">
        <f t="shared" si="3"/>
        <v/>
      </c>
      <c r="Y38" s="294"/>
      <c r="Z38" s="294"/>
      <c r="AA38" s="555"/>
      <c r="AB38" s="292" t="str">
        <f t="shared" si="4"/>
        <v/>
      </c>
      <c r="AC38" s="293" t="str">
        <f t="shared" si="5"/>
        <v/>
      </c>
      <c r="AD38" s="323"/>
    </row>
    <row r="39" spans="1:30" ht="30.75" thickBot="1">
      <c r="A39" s="789" t="s">
        <v>543</v>
      </c>
      <c r="B39" s="790" t="s">
        <v>519</v>
      </c>
      <c r="C39" s="802" t="s">
        <v>473</v>
      </c>
      <c r="D39" s="800">
        <v>7500</v>
      </c>
      <c r="E39" s="801">
        <v>57.37</v>
      </c>
      <c r="F39" s="792">
        <f>$B$40*E39</f>
        <v>975.02609799999993</v>
      </c>
      <c r="G39" s="793">
        <f t="shared" si="6"/>
        <v>3</v>
      </c>
      <c r="H39" s="74">
        <v>2</v>
      </c>
      <c r="I39" s="794">
        <f t="shared" si="0"/>
        <v>5</v>
      </c>
      <c r="J39" s="795">
        <f>+SUMIFS($Y$9:$Y$291,$V$9:$V$291,"Salida",$W$9:$W$291,B39)</f>
        <v>0</v>
      </c>
      <c r="K39" s="796">
        <f t="shared" si="17"/>
        <v>0</v>
      </c>
      <c r="L39" s="1841">
        <f t="shared" si="2"/>
        <v>6825.1826859999992</v>
      </c>
      <c r="M39" s="1841"/>
      <c r="N39" s="797">
        <f t="shared" si="46"/>
        <v>2</v>
      </c>
      <c r="O39" s="798">
        <f t="shared" si="8"/>
        <v>2</v>
      </c>
      <c r="P39" s="799">
        <f t="shared" si="25"/>
        <v>4</v>
      </c>
      <c r="Q39" s="247">
        <f t="shared" si="18"/>
        <v>7</v>
      </c>
      <c r="R39" s="1072">
        <f t="shared" si="9"/>
        <v>3</v>
      </c>
      <c r="S39" s="1067" t="str">
        <f t="shared" si="15"/>
        <v/>
      </c>
      <c r="T39" s="1074">
        <f t="shared" si="16"/>
        <v>0</v>
      </c>
      <c r="V39" s="322"/>
      <c r="W39" s="660"/>
      <c r="X39" s="288" t="str">
        <f t="shared" si="3"/>
        <v/>
      </c>
      <c r="Y39" s="294"/>
      <c r="Z39" s="294"/>
      <c r="AA39" s="555"/>
      <c r="AB39" s="292" t="str">
        <f t="shared" si="4"/>
        <v/>
      </c>
      <c r="AC39" s="293" t="str">
        <f t="shared" si="5"/>
        <v/>
      </c>
      <c r="AD39" s="323"/>
    </row>
    <row r="40" spans="1:30" ht="20.25" thickBot="1">
      <c r="A40" s="121" t="s">
        <v>27</v>
      </c>
      <c r="B40" s="21">
        <v>16.9954</v>
      </c>
      <c r="C40" s="893"/>
      <c r="D40" s="1388"/>
      <c r="E40" s="893"/>
      <c r="F40" s="893"/>
      <c r="G40" s="764">
        <f>(F18*G18)+(F20*G20)+(G42*J42)+(G7+J7)+(F14*G14)+(F12*G12)+(F16*G16)+(F9*G9)+(F22*G22)+(F23*G23)+(F30*G30)+(F33*G33)+(F37*G37)+(F39*G39)+(F24*G24)+(F26*G26)+(F28*G28)+(F32*G32)+(F35*G35)</f>
        <v>49132.972535399997</v>
      </c>
      <c r="H40" s="893"/>
      <c r="I40" s="893"/>
      <c r="J40" s="893"/>
      <c r="K40" s="893"/>
      <c r="L40" s="893"/>
      <c r="M40" s="893"/>
      <c r="N40" s="893"/>
      <c r="O40" s="893"/>
      <c r="P40" s="893"/>
      <c r="Q40" s="893"/>
      <c r="R40" s="893"/>
      <c r="V40" s="322"/>
      <c r="W40" s="660"/>
      <c r="X40" s="288" t="str">
        <f t="shared" si="3"/>
        <v/>
      </c>
      <c r="Y40" s="294"/>
      <c r="Z40" s="294"/>
      <c r="AA40" s="555"/>
      <c r="AB40" s="292" t="str">
        <f t="shared" si="4"/>
        <v/>
      </c>
      <c r="AC40" s="293" t="str">
        <f t="shared" si="5"/>
        <v/>
      </c>
      <c r="AD40" s="323"/>
    </row>
    <row r="41" spans="1:30">
      <c r="A41" s="425"/>
      <c r="B41" s="425"/>
      <c r="C41" s="425"/>
      <c r="D41" s="1389"/>
      <c r="E41" s="425"/>
      <c r="F41" s="46"/>
      <c r="G41" s="47"/>
      <c r="H41" s="46"/>
      <c r="I41" s="47"/>
      <c r="J41" s="19"/>
      <c r="K41" s="19"/>
      <c r="L41" s="425"/>
      <c r="V41" s="322"/>
      <c r="W41" s="660"/>
      <c r="X41" s="288" t="str">
        <f t="shared" ref="X41:X72" si="95">IFERROR((VLOOKUP(W41,$B$7:$C$39,2,FALSE)),"")</f>
        <v/>
      </c>
      <c r="Y41" s="294"/>
      <c r="Z41" s="294"/>
      <c r="AA41" s="555"/>
      <c r="AB41" s="292" t="str">
        <f t="shared" si="4"/>
        <v/>
      </c>
      <c r="AC41" s="293" t="str">
        <f t="shared" si="5"/>
        <v/>
      </c>
      <c r="AD41" s="323"/>
    </row>
    <row r="42" spans="1:30">
      <c r="C42" s="8"/>
      <c r="D42" s="8"/>
      <c r="E42" s="8"/>
      <c r="F42" s="425"/>
      <c r="G42" s="47"/>
      <c r="H42" s="425"/>
      <c r="I42" s="47"/>
      <c r="J42" s="47"/>
      <c r="K42" s="47"/>
      <c r="L42" s="425"/>
      <c r="S42" s="893"/>
      <c r="V42" s="322"/>
      <c r="W42" s="660"/>
      <c r="X42" s="288" t="str">
        <f t="shared" si="95"/>
        <v/>
      </c>
      <c r="Y42" s="294"/>
      <c r="Z42" s="294"/>
      <c r="AA42" s="555"/>
      <c r="AB42" s="292" t="str">
        <f t="shared" si="4"/>
        <v/>
      </c>
      <c r="AC42" s="293" t="str">
        <f t="shared" si="5"/>
        <v/>
      </c>
      <c r="AD42" s="323"/>
    </row>
    <row r="43" spans="1:30">
      <c r="C43" s="8"/>
      <c r="D43" s="8"/>
      <c r="E43" s="425"/>
      <c r="F43" s="425"/>
      <c r="G43" s="425"/>
      <c r="H43" s="425"/>
      <c r="I43" s="425"/>
      <c r="J43" s="425"/>
      <c r="K43" s="425"/>
      <c r="L43" s="425"/>
      <c r="V43" s="322"/>
      <c r="W43" s="660"/>
      <c r="X43" s="288" t="str">
        <f t="shared" si="95"/>
        <v/>
      </c>
      <c r="Y43" s="294"/>
      <c r="Z43" s="294"/>
      <c r="AA43" s="555"/>
      <c r="AB43" s="292" t="str">
        <f t="shared" si="4"/>
        <v/>
      </c>
      <c r="AC43" s="293" t="str">
        <f t="shared" si="5"/>
        <v/>
      </c>
      <c r="AD43" s="323"/>
    </row>
    <row r="44" spans="1:30">
      <c r="A44" s="425"/>
      <c r="B44" s="425"/>
      <c r="C44" s="425"/>
      <c r="D44" s="425"/>
      <c r="E44" s="425"/>
      <c r="F44" s="425"/>
      <c r="G44" s="425"/>
      <c r="H44" s="425"/>
      <c r="I44" s="425"/>
      <c r="J44" s="893"/>
      <c r="K44" s="893"/>
      <c r="L44" s="893"/>
      <c r="M44" s="893"/>
      <c r="N44" s="893"/>
      <c r="O44" s="893"/>
      <c r="P44" s="893"/>
      <c r="Q44" s="893"/>
      <c r="R44" s="267"/>
      <c r="S44" s="25"/>
      <c r="V44" s="322"/>
      <c r="W44" s="660"/>
      <c r="X44" s="288" t="str">
        <f t="shared" si="95"/>
        <v/>
      </c>
      <c r="Y44" s="294"/>
      <c r="Z44" s="294"/>
      <c r="AA44" s="555"/>
      <c r="AB44" s="292" t="str">
        <f t="shared" si="4"/>
        <v/>
      </c>
      <c r="AC44" s="293" t="str">
        <f t="shared" si="5"/>
        <v/>
      </c>
      <c r="AD44" s="323"/>
    </row>
    <row r="45" spans="1:30">
      <c r="G45" s="425"/>
      <c r="V45" s="322"/>
      <c r="W45" s="660"/>
      <c r="X45" s="288" t="str">
        <f t="shared" si="95"/>
        <v/>
      </c>
      <c r="Y45" s="294"/>
      <c r="Z45" s="294"/>
      <c r="AA45" s="555"/>
      <c r="AB45" s="292" t="str">
        <f t="shared" si="4"/>
        <v/>
      </c>
      <c r="AC45" s="293" t="str">
        <f t="shared" si="5"/>
        <v/>
      </c>
      <c r="AD45" s="323"/>
    </row>
    <row r="46" spans="1:30">
      <c r="G46" s="425"/>
      <c r="R46" s="269"/>
      <c r="V46" s="322"/>
      <c r="W46" s="660"/>
      <c r="X46" s="288" t="str">
        <f t="shared" si="95"/>
        <v/>
      </c>
      <c r="Y46" s="294"/>
      <c r="Z46" s="294"/>
      <c r="AA46" s="555"/>
      <c r="AB46" s="292" t="str">
        <f t="shared" si="4"/>
        <v/>
      </c>
      <c r="AC46" s="293" t="str">
        <f t="shared" si="5"/>
        <v/>
      </c>
      <c r="AD46" s="323"/>
    </row>
    <row r="47" spans="1:30">
      <c r="V47" s="322"/>
      <c r="W47" s="660"/>
      <c r="X47" s="288" t="str">
        <f t="shared" si="95"/>
        <v/>
      </c>
      <c r="Y47" s="294"/>
      <c r="Z47" s="294"/>
      <c r="AA47" s="555"/>
      <c r="AB47" s="292" t="str">
        <f t="shared" si="4"/>
        <v/>
      </c>
      <c r="AC47" s="293" t="str">
        <f t="shared" si="5"/>
        <v/>
      </c>
      <c r="AD47" s="323"/>
    </row>
    <row r="48" spans="1:30">
      <c r="V48" s="322"/>
      <c r="W48" s="660"/>
      <c r="X48" s="288" t="str">
        <f t="shared" si="95"/>
        <v/>
      </c>
      <c r="Y48" s="294"/>
      <c r="Z48" s="294"/>
      <c r="AA48" s="555"/>
      <c r="AB48" s="292" t="str">
        <f t="shared" si="4"/>
        <v/>
      </c>
      <c r="AC48" s="293" t="str">
        <f t="shared" si="5"/>
        <v/>
      </c>
      <c r="AD48" s="323"/>
    </row>
    <row r="49" spans="22:30">
      <c r="V49" s="322"/>
      <c r="W49" s="660"/>
      <c r="X49" s="288" t="str">
        <f t="shared" si="95"/>
        <v/>
      </c>
      <c r="Y49" s="294"/>
      <c r="Z49" s="294"/>
      <c r="AA49" s="555"/>
      <c r="AB49" s="292" t="str">
        <f t="shared" si="4"/>
        <v/>
      </c>
      <c r="AC49" s="293" t="str">
        <f t="shared" si="5"/>
        <v/>
      </c>
      <c r="AD49" s="323"/>
    </row>
    <row r="50" spans="22:30">
      <c r="V50" s="322"/>
      <c r="W50" s="660"/>
      <c r="X50" s="288" t="str">
        <f t="shared" si="95"/>
        <v/>
      </c>
      <c r="Y50" s="294"/>
      <c r="Z50" s="294"/>
      <c r="AA50" s="555"/>
      <c r="AB50" s="292" t="str">
        <f t="shared" si="4"/>
        <v/>
      </c>
      <c r="AC50" s="293" t="str">
        <f t="shared" si="5"/>
        <v/>
      </c>
      <c r="AD50" s="323"/>
    </row>
    <row r="51" spans="22:30">
      <c r="V51" s="322"/>
      <c r="W51" s="660"/>
      <c r="X51" s="288" t="str">
        <f t="shared" si="95"/>
        <v/>
      </c>
      <c r="Y51" s="294"/>
      <c r="Z51" s="294"/>
      <c r="AA51" s="555"/>
      <c r="AB51" s="292" t="str">
        <f t="shared" si="4"/>
        <v/>
      </c>
      <c r="AC51" s="293" t="str">
        <f t="shared" si="5"/>
        <v/>
      </c>
      <c r="AD51" s="323"/>
    </row>
    <row r="52" spans="22:30">
      <c r="V52" s="322"/>
      <c r="W52" s="660"/>
      <c r="X52" s="288" t="str">
        <f t="shared" si="95"/>
        <v/>
      </c>
      <c r="Y52" s="294"/>
      <c r="Z52" s="294"/>
      <c r="AA52" s="555"/>
      <c r="AB52" s="292" t="str">
        <f t="shared" si="4"/>
        <v/>
      </c>
      <c r="AC52" s="293" t="str">
        <f t="shared" si="5"/>
        <v/>
      </c>
      <c r="AD52" s="323"/>
    </row>
    <row r="53" spans="22:30">
      <c r="V53" s="322"/>
      <c r="W53" s="660"/>
      <c r="X53" s="288" t="str">
        <f t="shared" si="95"/>
        <v/>
      </c>
      <c r="Y53" s="294"/>
      <c r="Z53" s="294"/>
      <c r="AA53" s="555"/>
      <c r="AB53" s="292" t="str">
        <f t="shared" si="4"/>
        <v/>
      </c>
      <c r="AC53" s="293" t="str">
        <f t="shared" si="5"/>
        <v/>
      </c>
      <c r="AD53" s="323"/>
    </row>
    <row r="54" spans="22:30">
      <c r="V54" s="322"/>
      <c r="W54" s="660"/>
      <c r="X54" s="288" t="str">
        <f t="shared" si="95"/>
        <v/>
      </c>
      <c r="Y54" s="294"/>
      <c r="Z54" s="294"/>
      <c r="AA54" s="555"/>
      <c r="AB54" s="292" t="str">
        <f t="shared" si="4"/>
        <v/>
      </c>
      <c r="AC54" s="293" t="str">
        <f t="shared" si="5"/>
        <v/>
      </c>
      <c r="AD54" s="323"/>
    </row>
    <row r="55" spans="22:30">
      <c r="V55" s="322"/>
      <c r="W55" s="660"/>
      <c r="X55" s="288" t="str">
        <f t="shared" si="95"/>
        <v/>
      </c>
      <c r="Y55" s="294"/>
      <c r="Z55" s="294"/>
      <c r="AA55" s="555"/>
      <c r="AB55" s="292" t="str">
        <f t="shared" si="4"/>
        <v/>
      </c>
      <c r="AC55" s="293" t="str">
        <f t="shared" si="5"/>
        <v/>
      </c>
      <c r="AD55" s="323"/>
    </row>
    <row r="56" spans="22:30">
      <c r="V56" s="322"/>
      <c r="W56" s="660"/>
      <c r="X56" s="288" t="str">
        <f t="shared" si="95"/>
        <v/>
      </c>
      <c r="Y56" s="294"/>
      <c r="Z56" s="294"/>
      <c r="AA56" s="555"/>
      <c r="AB56" s="292" t="str">
        <f t="shared" si="4"/>
        <v/>
      </c>
      <c r="AC56" s="293" t="str">
        <f t="shared" si="5"/>
        <v/>
      </c>
      <c r="AD56" s="323"/>
    </row>
    <row r="57" spans="22:30">
      <c r="V57" s="322"/>
      <c r="W57" s="660"/>
      <c r="X57" s="288" t="str">
        <f t="shared" si="95"/>
        <v/>
      </c>
      <c r="Y57" s="294"/>
      <c r="Z57" s="294"/>
      <c r="AA57" s="555"/>
      <c r="AB57" s="292" t="str">
        <f t="shared" si="4"/>
        <v/>
      </c>
      <c r="AC57" s="293" t="str">
        <f t="shared" si="5"/>
        <v/>
      </c>
      <c r="AD57" s="323"/>
    </row>
    <row r="58" spans="22:30">
      <c r="V58" s="322"/>
      <c r="W58" s="660"/>
      <c r="X58" s="288" t="str">
        <f t="shared" si="95"/>
        <v/>
      </c>
      <c r="Y58" s="294"/>
      <c r="Z58" s="294"/>
      <c r="AA58" s="555"/>
      <c r="AB58" s="292" t="str">
        <f t="shared" si="4"/>
        <v/>
      </c>
      <c r="AC58" s="293" t="str">
        <f t="shared" si="5"/>
        <v/>
      </c>
      <c r="AD58" s="323"/>
    </row>
    <row r="59" spans="22:30">
      <c r="V59" s="322"/>
      <c r="W59" s="660"/>
      <c r="X59" s="288" t="str">
        <f t="shared" si="95"/>
        <v/>
      </c>
      <c r="Y59" s="294"/>
      <c r="Z59" s="294"/>
      <c r="AA59" s="555"/>
      <c r="AB59" s="292" t="str">
        <f t="shared" si="4"/>
        <v/>
      </c>
      <c r="AC59" s="293" t="str">
        <f t="shared" si="5"/>
        <v/>
      </c>
      <c r="AD59" s="323"/>
    </row>
    <row r="60" spans="22:30">
      <c r="V60" s="322"/>
      <c r="W60" s="660"/>
      <c r="X60" s="288" t="str">
        <f t="shared" si="95"/>
        <v/>
      </c>
      <c r="Y60" s="294"/>
      <c r="Z60" s="294"/>
      <c r="AA60" s="555"/>
      <c r="AB60" s="292" t="str">
        <f t="shared" si="4"/>
        <v/>
      </c>
      <c r="AC60" s="293" t="str">
        <f t="shared" si="5"/>
        <v/>
      </c>
      <c r="AD60" s="323"/>
    </row>
    <row r="61" spans="22:30">
      <c r="V61" s="322"/>
      <c r="W61" s="660"/>
      <c r="X61" s="288" t="str">
        <f t="shared" si="95"/>
        <v/>
      </c>
      <c r="Y61" s="294"/>
      <c r="Z61" s="294"/>
      <c r="AA61" s="555"/>
      <c r="AB61" s="292" t="str">
        <f t="shared" si="4"/>
        <v/>
      </c>
      <c r="AC61" s="293" t="str">
        <f t="shared" si="5"/>
        <v/>
      </c>
      <c r="AD61" s="323"/>
    </row>
    <row r="62" spans="22:30">
      <c r="V62" s="322"/>
      <c r="W62" s="660"/>
      <c r="X62" s="288" t="str">
        <f t="shared" si="95"/>
        <v/>
      </c>
      <c r="Y62" s="294"/>
      <c r="Z62" s="294"/>
      <c r="AA62" s="555"/>
      <c r="AB62" s="292" t="str">
        <f t="shared" si="4"/>
        <v/>
      </c>
      <c r="AC62" s="293" t="str">
        <f t="shared" si="5"/>
        <v/>
      </c>
      <c r="AD62" s="323"/>
    </row>
    <row r="63" spans="22:30">
      <c r="V63" s="322"/>
      <c r="W63" s="660"/>
      <c r="X63" s="288" t="str">
        <f t="shared" si="95"/>
        <v/>
      </c>
      <c r="Y63" s="294"/>
      <c r="Z63" s="294"/>
      <c r="AA63" s="555"/>
      <c r="AB63" s="292" t="str">
        <f t="shared" si="4"/>
        <v/>
      </c>
      <c r="AC63" s="293" t="str">
        <f t="shared" si="5"/>
        <v/>
      </c>
      <c r="AD63" s="323"/>
    </row>
    <row r="64" spans="22:30">
      <c r="V64" s="322"/>
      <c r="W64" s="660"/>
      <c r="X64" s="288" t="str">
        <f t="shared" si="95"/>
        <v/>
      </c>
      <c r="Y64" s="294"/>
      <c r="Z64" s="294"/>
      <c r="AA64" s="555"/>
      <c r="AB64" s="292" t="str">
        <f t="shared" si="4"/>
        <v/>
      </c>
      <c r="AC64" s="293" t="str">
        <f t="shared" si="5"/>
        <v/>
      </c>
      <c r="AD64" s="323"/>
    </row>
    <row r="65" spans="22:30">
      <c r="V65" s="322"/>
      <c r="W65" s="660"/>
      <c r="X65" s="288" t="str">
        <f t="shared" si="95"/>
        <v/>
      </c>
      <c r="Y65" s="294"/>
      <c r="Z65" s="294"/>
      <c r="AA65" s="555"/>
      <c r="AB65" s="292" t="str">
        <f t="shared" si="4"/>
        <v/>
      </c>
      <c r="AC65" s="293" t="str">
        <f t="shared" si="5"/>
        <v/>
      </c>
      <c r="AD65" s="323"/>
    </row>
    <row r="66" spans="22:30">
      <c r="V66" s="322"/>
      <c r="W66" s="660"/>
      <c r="X66" s="288" t="str">
        <f t="shared" si="95"/>
        <v/>
      </c>
      <c r="Y66" s="294"/>
      <c r="Z66" s="294"/>
      <c r="AA66" s="555"/>
      <c r="AB66" s="292" t="str">
        <f t="shared" si="4"/>
        <v/>
      </c>
      <c r="AC66" s="293" t="str">
        <f t="shared" si="5"/>
        <v/>
      </c>
      <c r="AD66" s="323"/>
    </row>
    <row r="67" spans="22:30">
      <c r="V67" s="322"/>
      <c r="W67" s="660"/>
      <c r="X67" s="288" t="str">
        <f t="shared" si="95"/>
        <v/>
      </c>
      <c r="Y67" s="294"/>
      <c r="Z67" s="294"/>
      <c r="AA67" s="555"/>
      <c r="AB67" s="292" t="str">
        <f t="shared" si="4"/>
        <v/>
      </c>
      <c r="AC67" s="293" t="str">
        <f t="shared" si="5"/>
        <v/>
      </c>
      <c r="AD67" s="323"/>
    </row>
    <row r="68" spans="22:30">
      <c r="V68" s="322"/>
      <c r="W68" s="660"/>
      <c r="X68" s="288" t="str">
        <f t="shared" si="95"/>
        <v/>
      </c>
      <c r="Y68" s="294"/>
      <c r="Z68" s="294"/>
      <c r="AA68" s="555"/>
      <c r="AB68" s="292" t="str">
        <f t="shared" si="4"/>
        <v/>
      </c>
      <c r="AC68" s="293" t="str">
        <f t="shared" si="5"/>
        <v/>
      </c>
      <c r="AD68" s="323"/>
    </row>
    <row r="69" spans="22:30">
      <c r="V69" s="322"/>
      <c r="W69" s="660"/>
      <c r="X69" s="288" t="str">
        <f t="shared" si="95"/>
        <v/>
      </c>
      <c r="Y69" s="294"/>
      <c r="Z69" s="294"/>
      <c r="AA69" s="555"/>
      <c r="AB69" s="292" t="str">
        <f t="shared" si="4"/>
        <v/>
      </c>
      <c r="AC69" s="293" t="str">
        <f t="shared" si="5"/>
        <v/>
      </c>
      <c r="AD69" s="323"/>
    </row>
    <row r="70" spans="22:30">
      <c r="V70" s="322"/>
      <c r="W70" s="660"/>
      <c r="X70" s="288" t="str">
        <f t="shared" si="95"/>
        <v/>
      </c>
      <c r="Y70" s="294"/>
      <c r="Z70" s="294"/>
      <c r="AA70" s="555"/>
      <c r="AB70" s="292" t="str">
        <f t="shared" si="4"/>
        <v/>
      </c>
      <c r="AC70" s="293" t="str">
        <f t="shared" si="5"/>
        <v/>
      </c>
      <c r="AD70" s="323"/>
    </row>
    <row r="71" spans="22:30">
      <c r="V71" s="322"/>
      <c r="W71" s="660"/>
      <c r="X71" s="288" t="str">
        <f t="shared" si="95"/>
        <v/>
      </c>
      <c r="Y71" s="294"/>
      <c r="Z71" s="294"/>
      <c r="AA71" s="555"/>
      <c r="AB71" s="292" t="str">
        <f t="shared" si="4"/>
        <v/>
      </c>
      <c r="AC71" s="293" t="str">
        <f t="shared" si="5"/>
        <v/>
      </c>
      <c r="AD71" s="323"/>
    </row>
    <row r="72" spans="22:30">
      <c r="V72" s="322"/>
      <c r="W72" s="660"/>
      <c r="X72" s="288" t="str">
        <f t="shared" si="95"/>
        <v/>
      </c>
      <c r="Y72" s="294"/>
      <c r="Z72" s="294"/>
      <c r="AA72" s="555"/>
      <c r="AB72" s="292" t="str">
        <f t="shared" si="4"/>
        <v/>
      </c>
      <c r="AC72" s="293" t="str">
        <f t="shared" si="5"/>
        <v/>
      </c>
      <c r="AD72" s="323"/>
    </row>
    <row r="73" spans="22:30">
      <c r="V73" s="322"/>
      <c r="W73" s="660"/>
      <c r="X73" s="288" t="str">
        <f t="shared" ref="X73:X104" si="96">IFERROR((VLOOKUP(W73,$B$7:$C$39,2,FALSE)),"")</f>
        <v/>
      </c>
      <c r="Y73" s="294"/>
      <c r="Z73" s="294"/>
      <c r="AA73" s="555"/>
      <c r="AB73" s="292" t="str">
        <f t="shared" ref="AB73:AB136" si="97">IFERROR((VLOOKUP(W73,$B$9:$F$39,5,FALSE)),"")</f>
        <v/>
      </c>
      <c r="AC73" s="293" t="str">
        <f t="shared" ref="AC73:AC136" si="98">IF(Y73&gt;0,(AB73*Y73),"")</f>
        <v/>
      </c>
      <c r="AD73" s="323"/>
    </row>
    <row r="74" spans="22:30">
      <c r="V74" s="322"/>
      <c r="W74" s="660"/>
      <c r="X74" s="288" t="str">
        <f t="shared" si="96"/>
        <v/>
      </c>
      <c r="Y74" s="294"/>
      <c r="Z74" s="294"/>
      <c r="AA74" s="555"/>
      <c r="AB74" s="292" t="str">
        <f t="shared" si="97"/>
        <v/>
      </c>
      <c r="AC74" s="293" t="str">
        <f t="shared" si="98"/>
        <v/>
      </c>
      <c r="AD74" s="323"/>
    </row>
    <row r="75" spans="22:30">
      <c r="V75" s="322"/>
      <c r="W75" s="660"/>
      <c r="X75" s="288" t="str">
        <f t="shared" si="96"/>
        <v/>
      </c>
      <c r="Y75" s="294"/>
      <c r="Z75" s="294"/>
      <c r="AA75" s="555"/>
      <c r="AB75" s="292" t="str">
        <f t="shared" si="97"/>
        <v/>
      </c>
      <c r="AC75" s="293" t="str">
        <f t="shared" si="98"/>
        <v/>
      </c>
      <c r="AD75" s="323"/>
    </row>
    <row r="76" spans="22:30">
      <c r="V76" s="322"/>
      <c r="W76" s="660"/>
      <c r="X76" s="288" t="str">
        <f t="shared" si="96"/>
        <v/>
      </c>
      <c r="Y76" s="294"/>
      <c r="Z76" s="294"/>
      <c r="AA76" s="555"/>
      <c r="AB76" s="292" t="str">
        <f t="shared" si="97"/>
        <v/>
      </c>
      <c r="AC76" s="293" t="str">
        <f t="shared" si="98"/>
        <v/>
      </c>
      <c r="AD76" s="323"/>
    </row>
    <row r="77" spans="22:30">
      <c r="V77" s="322"/>
      <c r="W77" s="660"/>
      <c r="X77" s="288" t="str">
        <f t="shared" si="96"/>
        <v/>
      </c>
      <c r="Y77" s="294"/>
      <c r="Z77" s="294"/>
      <c r="AA77" s="555"/>
      <c r="AB77" s="292" t="str">
        <f t="shared" si="97"/>
        <v/>
      </c>
      <c r="AC77" s="293" t="str">
        <f t="shared" si="98"/>
        <v/>
      </c>
      <c r="AD77" s="323"/>
    </row>
    <row r="78" spans="22:30">
      <c r="V78" s="322"/>
      <c r="W78" s="660"/>
      <c r="X78" s="288" t="str">
        <f t="shared" si="96"/>
        <v/>
      </c>
      <c r="Y78" s="294"/>
      <c r="Z78" s="294"/>
      <c r="AA78" s="555"/>
      <c r="AB78" s="292" t="str">
        <f t="shared" si="97"/>
        <v/>
      </c>
      <c r="AC78" s="293" t="str">
        <f t="shared" si="98"/>
        <v/>
      </c>
      <c r="AD78" s="323"/>
    </row>
    <row r="79" spans="22:30">
      <c r="V79" s="322"/>
      <c r="W79" s="660"/>
      <c r="X79" s="288" t="str">
        <f t="shared" si="96"/>
        <v/>
      </c>
      <c r="Y79" s="294"/>
      <c r="Z79" s="294"/>
      <c r="AA79" s="555"/>
      <c r="AB79" s="292" t="str">
        <f t="shared" si="97"/>
        <v/>
      </c>
      <c r="AC79" s="293" t="str">
        <f t="shared" si="98"/>
        <v/>
      </c>
      <c r="AD79" s="323"/>
    </row>
    <row r="80" spans="22:30">
      <c r="V80" s="322"/>
      <c r="W80" s="660"/>
      <c r="X80" s="288" t="str">
        <f t="shared" si="96"/>
        <v/>
      </c>
      <c r="Y80" s="294"/>
      <c r="Z80" s="294"/>
      <c r="AA80" s="555"/>
      <c r="AB80" s="292" t="str">
        <f t="shared" si="97"/>
        <v/>
      </c>
      <c r="AC80" s="293" t="str">
        <f t="shared" si="98"/>
        <v/>
      </c>
      <c r="AD80" s="323"/>
    </row>
    <row r="81" spans="22:30">
      <c r="V81" s="322"/>
      <c r="W81" s="660"/>
      <c r="X81" s="288" t="str">
        <f t="shared" si="96"/>
        <v/>
      </c>
      <c r="Y81" s="294"/>
      <c r="Z81" s="294"/>
      <c r="AA81" s="555"/>
      <c r="AB81" s="292" t="str">
        <f t="shared" si="97"/>
        <v/>
      </c>
      <c r="AC81" s="293" t="str">
        <f t="shared" si="98"/>
        <v/>
      </c>
      <c r="AD81" s="323"/>
    </row>
    <row r="82" spans="22:30">
      <c r="V82" s="322"/>
      <c r="W82" s="660"/>
      <c r="X82" s="288" t="str">
        <f t="shared" si="96"/>
        <v/>
      </c>
      <c r="Y82" s="294"/>
      <c r="Z82" s="294"/>
      <c r="AA82" s="555"/>
      <c r="AB82" s="292" t="str">
        <f t="shared" si="97"/>
        <v/>
      </c>
      <c r="AC82" s="293" t="str">
        <f t="shared" si="98"/>
        <v/>
      </c>
      <c r="AD82" s="323"/>
    </row>
    <row r="83" spans="22:30">
      <c r="V83" s="322"/>
      <c r="W83" s="660"/>
      <c r="X83" s="288" t="str">
        <f t="shared" si="96"/>
        <v/>
      </c>
      <c r="Y83" s="294"/>
      <c r="Z83" s="294"/>
      <c r="AA83" s="555"/>
      <c r="AB83" s="292" t="str">
        <f t="shared" si="97"/>
        <v/>
      </c>
      <c r="AC83" s="293" t="str">
        <f t="shared" si="98"/>
        <v/>
      </c>
      <c r="AD83" s="323"/>
    </row>
    <row r="84" spans="22:30">
      <c r="V84" s="322"/>
      <c r="W84" s="660"/>
      <c r="X84" s="288" t="str">
        <f t="shared" si="96"/>
        <v/>
      </c>
      <c r="Y84" s="294"/>
      <c r="Z84" s="294"/>
      <c r="AA84" s="555"/>
      <c r="AB84" s="292" t="str">
        <f t="shared" si="97"/>
        <v/>
      </c>
      <c r="AC84" s="293" t="str">
        <f t="shared" si="98"/>
        <v/>
      </c>
      <c r="AD84" s="323"/>
    </row>
    <row r="85" spans="22:30">
      <c r="V85" s="322"/>
      <c r="W85" s="660"/>
      <c r="X85" s="288" t="str">
        <f t="shared" si="96"/>
        <v/>
      </c>
      <c r="Y85" s="294"/>
      <c r="Z85" s="294"/>
      <c r="AA85" s="555"/>
      <c r="AB85" s="292" t="str">
        <f t="shared" si="97"/>
        <v/>
      </c>
      <c r="AC85" s="293" t="str">
        <f t="shared" si="98"/>
        <v/>
      </c>
      <c r="AD85" s="323"/>
    </row>
    <row r="86" spans="22:30">
      <c r="V86" s="322"/>
      <c r="W86" s="660"/>
      <c r="X86" s="288" t="str">
        <f t="shared" si="96"/>
        <v/>
      </c>
      <c r="Y86" s="294"/>
      <c r="Z86" s="294"/>
      <c r="AA86" s="555"/>
      <c r="AB86" s="292" t="str">
        <f t="shared" si="97"/>
        <v/>
      </c>
      <c r="AC86" s="293" t="str">
        <f t="shared" si="98"/>
        <v/>
      </c>
      <c r="AD86" s="323"/>
    </row>
    <row r="87" spans="22:30">
      <c r="V87" s="322"/>
      <c r="W87" s="660"/>
      <c r="X87" s="288" t="str">
        <f t="shared" si="96"/>
        <v/>
      </c>
      <c r="Y87" s="294"/>
      <c r="Z87" s="294"/>
      <c r="AA87" s="555"/>
      <c r="AB87" s="292" t="str">
        <f t="shared" si="97"/>
        <v/>
      </c>
      <c r="AC87" s="293" t="str">
        <f t="shared" si="98"/>
        <v/>
      </c>
      <c r="AD87" s="323"/>
    </row>
    <row r="88" spans="22:30">
      <c r="V88" s="322"/>
      <c r="W88" s="660"/>
      <c r="X88" s="288" t="str">
        <f t="shared" si="96"/>
        <v/>
      </c>
      <c r="Y88" s="294"/>
      <c r="Z88" s="294"/>
      <c r="AA88" s="555"/>
      <c r="AB88" s="292" t="str">
        <f t="shared" si="97"/>
        <v/>
      </c>
      <c r="AC88" s="293" t="str">
        <f t="shared" si="98"/>
        <v/>
      </c>
      <c r="AD88" s="323"/>
    </row>
    <row r="89" spans="22:30">
      <c r="V89" s="322"/>
      <c r="W89" s="660"/>
      <c r="X89" s="288" t="str">
        <f t="shared" si="96"/>
        <v/>
      </c>
      <c r="Y89" s="294"/>
      <c r="Z89" s="294"/>
      <c r="AA89" s="555"/>
      <c r="AB89" s="292" t="str">
        <f t="shared" si="97"/>
        <v/>
      </c>
      <c r="AC89" s="293" t="str">
        <f t="shared" si="98"/>
        <v/>
      </c>
      <c r="AD89" s="323"/>
    </row>
    <row r="90" spans="22:30">
      <c r="V90" s="322"/>
      <c r="W90" s="660"/>
      <c r="X90" s="288" t="str">
        <f t="shared" si="96"/>
        <v/>
      </c>
      <c r="Y90" s="294"/>
      <c r="Z90" s="294"/>
      <c r="AA90" s="555"/>
      <c r="AB90" s="292" t="str">
        <f t="shared" si="97"/>
        <v/>
      </c>
      <c r="AC90" s="293" t="str">
        <f t="shared" si="98"/>
        <v/>
      </c>
      <c r="AD90" s="323"/>
    </row>
    <row r="91" spans="22:30">
      <c r="V91" s="322"/>
      <c r="W91" s="660"/>
      <c r="X91" s="288" t="str">
        <f t="shared" si="96"/>
        <v/>
      </c>
      <c r="Y91" s="294"/>
      <c r="Z91" s="294"/>
      <c r="AA91" s="555"/>
      <c r="AB91" s="292" t="str">
        <f t="shared" si="97"/>
        <v/>
      </c>
      <c r="AC91" s="293" t="str">
        <f t="shared" si="98"/>
        <v/>
      </c>
      <c r="AD91" s="323"/>
    </row>
    <row r="92" spans="22:30">
      <c r="V92" s="322"/>
      <c r="W92" s="660"/>
      <c r="X92" s="288" t="str">
        <f t="shared" si="96"/>
        <v/>
      </c>
      <c r="Y92" s="294"/>
      <c r="Z92" s="294"/>
      <c r="AA92" s="555"/>
      <c r="AB92" s="292" t="str">
        <f t="shared" si="97"/>
        <v/>
      </c>
      <c r="AC92" s="293" t="str">
        <f t="shared" si="98"/>
        <v/>
      </c>
      <c r="AD92" s="323"/>
    </row>
    <row r="93" spans="22:30">
      <c r="V93" s="322"/>
      <c r="W93" s="660"/>
      <c r="X93" s="288" t="str">
        <f t="shared" si="96"/>
        <v/>
      </c>
      <c r="Y93" s="294"/>
      <c r="Z93" s="294"/>
      <c r="AA93" s="555"/>
      <c r="AB93" s="292" t="str">
        <f t="shared" si="97"/>
        <v/>
      </c>
      <c r="AC93" s="293" t="str">
        <f t="shared" si="98"/>
        <v/>
      </c>
      <c r="AD93" s="323"/>
    </row>
    <row r="94" spans="22:30">
      <c r="V94" s="322"/>
      <c r="W94" s="660"/>
      <c r="X94" s="288" t="str">
        <f t="shared" si="96"/>
        <v/>
      </c>
      <c r="Y94" s="294"/>
      <c r="Z94" s="294"/>
      <c r="AA94" s="555"/>
      <c r="AB94" s="292" t="str">
        <f t="shared" si="97"/>
        <v/>
      </c>
      <c r="AC94" s="293" t="str">
        <f t="shared" si="98"/>
        <v/>
      </c>
      <c r="AD94" s="323"/>
    </row>
    <row r="95" spans="22:30">
      <c r="V95" s="322"/>
      <c r="W95" s="660"/>
      <c r="X95" s="288" t="str">
        <f t="shared" si="96"/>
        <v/>
      </c>
      <c r="Y95" s="294"/>
      <c r="Z95" s="294"/>
      <c r="AA95" s="555"/>
      <c r="AB95" s="292" t="str">
        <f t="shared" si="97"/>
        <v/>
      </c>
      <c r="AC95" s="293" t="str">
        <f t="shared" si="98"/>
        <v/>
      </c>
      <c r="AD95" s="323"/>
    </row>
    <row r="96" spans="22:30">
      <c r="V96" s="322"/>
      <c r="W96" s="660"/>
      <c r="X96" s="288" t="str">
        <f t="shared" si="96"/>
        <v/>
      </c>
      <c r="Y96" s="294"/>
      <c r="Z96" s="294"/>
      <c r="AA96" s="555"/>
      <c r="AB96" s="292" t="str">
        <f t="shared" si="97"/>
        <v/>
      </c>
      <c r="AC96" s="293" t="str">
        <f t="shared" si="98"/>
        <v/>
      </c>
      <c r="AD96" s="323"/>
    </row>
    <row r="97" spans="22:30">
      <c r="V97" s="322"/>
      <c r="W97" s="660"/>
      <c r="X97" s="288" t="str">
        <f t="shared" si="96"/>
        <v/>
      </c>
      <c r="Y97" s="294"/>
      <c r="Z97" s="294"/>
      <c r="AA97" s="555"/>
      <c r="AB97" s="292" t="str">
        <f t="shared" si="97"/>
        <v/>
      </c>
      <c r="AC97" s="293" t="str">
        <f t="shared" si="98"/>
        <v/>
      </c>
      <c r="AD97" s="323"/>
    </row>
    <row r="98" spans="22:30">
      <c r="V98" s="322"/>
      <c r="W98" s="660"/>
      <c r="X98" s="288" t="str">
        <f t="shared" si="96"/>
        <v/>
      </c>
      <c r="Y98" s="294"/>
      <c r="Z98" s="294"/>
      <c r="AA98" s="555"/>
      <c r="AB98" s="292" t="str">
        <f t="shared" si="97"/>
        <v/>
      </c>
      <c r="AC98" s="293" t="str">
        <f t="shared" si="98"/>
        <v/>
      </c>
      <c r="AD98" s="323"/>
    </row>
    <row r="99" spans="22:30">
      <c r="V99" s="322"/>
      <c r="W99" s="660"/>
      <c r="X99" s="288" t="str">
        <f t="shared" si="96"/>
        <v/>
      </c>
      <c r="Y99" s="294"/>
      <c r="Z99" s="294"/>
      <c r="AA99" s="555"/>
      <c r="AB99" s="292" t="str">
        <f t="shared" si="97"/>
        <v/>
      </c>
      <c r="AC99" s="293" t="str">
        <f t="shared" si="98"/>
        <v/>
      </c>
      <c r="AD99" s="323"/>
    </row>
    <row r="100" spans="22:30">
      <c r="V100" s="322"/>
      <c r="W100" s="660"/>
      <c r="X100" s="288" t="str">
        <f t="shared" si="96"/>
        <v/>
      </c>
      <c r="Y100" s="294"/>
      <c r="Z100" s="294"/>
      <c r="AA100" s="555"/>
      <c r="AB100" s="292" t="str">
        <f t="shared" si="97"/>
        <v/>
      </c>
      <c r="AC100" s="293" t="str">
        <f t="shared" si="98"/>
        <v/>
      </c>
      <c r="AD100" s="323"/>
    </row>
    <row r="101" spans="22:30">
      <c r="V101" s="322"/>
      <c r="W101" s="660"/>
      <c r="X101" s="288" t="str">
        <f t="shared" si="96"/>
        <v/>
      </c>
      <c r="Y101" s="294"/>
      <c r="Z101" s="294"/>
      <c r="AA101" s="555"/>
      <c r="AB101" s="292" t="str">
        <f t="shared" si="97"/>
        <v/>
      </c>
      <c r="AC101" s="293" t="str">
        <f t="shared" si="98"/>
        <v/>
      </c>
      <c r="AD101" s="323"/>
    </row>
    <row r="102" spans="22:30">
      <c r="V102" s="322"/>
      <c r="W102" s="660"/>
      <c r="X102" s="288" t="str">
        <f t="shared" si="96"/>
        <v/>
      </c>
      <c r="Y102" s="294"/>
      <c r="Z102" s="294"/>
      <c r="AA102" s="555"/>
      <c r="AB102" s="292" t="str">
        <f t="shared" si="97"/>
        <v/>
      </c>
      <c r="AC102" s="293" t="str">
        <f t="shared" si="98"/>
        <v/>
      </c>
      <c r="AD102" s="323"/>
    </row>
    <row r="103" spans="22:30">
      <c r="V103" s="322"/>
      <c r="W103" s="660"/>
      <c r="X103" s="288" t="str">
        <f t="shared" si="96"/>
        <v/>
      </c>
      <c r="Y103" s="294"/>
      <c r="Z103" s="294"/>
      <c r="AA103" s="555"/>
      <c r="AB103" s="292" t="str">
        <f t="shared" si="97"/>
        <v/>
      </c>
      <c r="AC103" s="293" t="str">
        <f t="shared" si="98"/>
        <v/>
      </c>
      <c r="AD103" s="323"/>
    </row>
    <row r="104" spans="22:30">
      <c r="V104" s="322"/>
      <c r="W104" s="660"/>
      <c r="X104" s="288" t="str">
        <f t="shared" si="96"/>
        <v/>
      </c>
      <c r="Y104" s="294"/>
      <c r="Z104" s="294"/>
      <c r="AA104" s="555"/>
      <c r="AB104" s="292" t="str">
        <f t="shared" si="97"/>
        <v/>
      </c>
      <c r="AC104" s="293" t="str">
        <f t="shared" si="98"/>
        <v/>
      </c>
      <c r="AD104" s="323"/>
    </row>
    <row r="105" spans="22:30">
      <c r="V105" s="322"/>
      <c r="W105" s="660"/>
      <c r="X105" s="288" t="str">
        <f t="shared" ref="X105:X136" si="99">IFERROR((VLOOKUP(W105,$B$7:$C$39,2,FALSE)),"")</f>
        <v/>
      </c>
      <c r="Y105" s="294"/>
      <c r="Z105" s="294"/>
      <c r="AA105" s="555"/>
      <c r="AB105" s="292" t="str">
        <f t="shared" si="97"/>
        <v/>
      </c>
      <c r="AC105" s="293" t="str">
        <f t="shared" si="98"/>
        <v/>
      </c>
      <c r="AD105" s="323"/>
    </row>
    <row r="106" spans="22:30">
      <c r="V106" s="322"/>
      <c r="W106" s="660"/>
      <c r="X106" s="288" t="str">
        <f t="shared" si="99"/>
        <v/>
      </c>
      <c r="Y106" s="294"/>
      <c r="Z106" s="294"/>
      <c r="AA106" s="555"/>
      <c r="AB106" s="292" t="str">
        <f t="shared" si="97"/>
        <v/>
      </c>
      <c r="AC106" s="293" t="str">
        <f t="shared" si="98"/>
        <v/>
      </c>
      <c r="AD106" s="323"/>
    </row>
    <row r="107" spans="22:30">
      <c r="V107" s="322"/>
      <c r="W107" s="660"/>
      <c r="X107" s="288" t="str">
        <f t="shared" si="99"/>
        <v/>
      </c>
      <c r="Y107" s="294"/>
      <c r="Z107" s="294"/>
      <c r="AA107" s="555"/>
      <c r="AB107" s="292" t="str">
        <f t="shared" si="97"/>
        <v/>
      </c>
      <c r="AC107" s="293" t="str">
        <f t="shared" si="98"/>
        <v/>
      </c>
      <c r="AD107" s="323"/>
    </row>
    <row r="108" spans="22:30">
      <c r="V108" s="322"/>
      <c r="W108" s="660"/>
      <c r="X108" s="288" t="str">
        <f t="shared" si="99"/>
        <v/>
      </c>
      <c r="Y108" s="294"/>
      <c r="Z108" s="294"/>
      <c r="AA108" s="555"/>
      <c r="AB108" s="292" t="str">
        <f t="shared" si="97"/>
        <v/>
      </c>
      <c r="AC108" s="293" t="str">
        <f t="shared" si="98"/>
        <v/>
      </c>
      <c r="AD108" s="323"/>
    </row>
    <row r="109" spans="22:30">
      <c r="V109" s="322"/>
      <c r="W109" s="660"/>
      <c r="X109" s="288" t="str">
        <f t="shared" si="99"/>
        <v/>
      </c>
      <c r="Y109" s="294"/>
      <c r="Z109" s="294"/>
      <c r="AA109" s="555"/>
      <c r="AB109" s="292" t="str">
        <f t="shared" si="97"/>
        <v/>
      </c>
      <c r="AC109" s="293" t="str">
        <f t="shared" si="98"/>
        <v/>
      </c>
      <c r="AD109" s="323"/>
    </row>
    <row r="110" spans="22:30">
      <c r="V110" s="322"/>
      <c r="W110" s="660"/>
      <c r="X110" s="288" t="str">
        <f t="shared" si="99"/>
        <v/>
      </c>
      <c r="Y110" s="294"/>
      <c r="Z110" s="294"/>
      <c r="AA110" s="555"/>
      <c r="AB110" s="292" t="str">
        <f t="shared" si="97"/>
        <v/>
      </c>
      <c r="AC110" s="293" t="str">
        <f t="shared" si="98"/>
        <v/>
      </c>
      <c r="AD110" s="323"/>
    </row>
    <row r="111" spans="22:30">
      <c r="V111" s="322"/>
      <c r="W111" s="660"/>
      <c r="X111" s="288" t="str">
        <f t="shared" si="99"/>
        <v/>
      </c>
      <c r="Y111" s="294"/>
      <c r="Z111" s="294"/>
      <c r="AA111" s="555"/>
      <c r="AB111" s="292" t="str">
        <f t="shared" si="97"/>
        <v/>
      </c>
      <c r="AC111" s="293" t="str">
        <f t="shared" si="98"/>
        <v/>
      </c>
      <c r="AD111" s="323"/>
    </row>
    <row r="112" spans="22:30">
      <c r="V112" s="322"/>
      <c r="W112" s="660"/>
      <c r="X112" s="288" t="str">
        <f t="shared" si="99"/>
        <v/>
      </c>
      <c r="Y112" s="294"/>
      <c r="Z112" s="294"/>
      <c r="AA112" s="555"/>
      <c r="AB112" s="292" t="str">
        <f t="shared" si="97"/>
        <v/>
      </c>
      <c r="AC112" s="293" t="str">
        <f t="shared" si="98"/>
        <v/>
      </c>
      <c r="AD112" s="323"/>
    </row>
    <row r="113" spans="22:30">
      <c r="V113" s="322"/>
      <c r="W113" s="660"/>
      <c r="X113" s="288" t="str">
        <f t="shared" si="99"/>
        <v/>
      </c>
      <c r="Y113" s="294"/>
      <c r="Z113" s="294"/>
      <c r="AA113" s="555"/>
      <c r="AB113" s="292" t="str">
        <f t="shared" si="97"/>
        <v/>
      </c>
      <c r="AC113" s="293" t="str">
        <f t="shared" si="98"/>
        <v/>
      </c>
      <c r="AD113" s="323"/>
    </row>
    <row r="114" spans="22:30">
      <c r="V114" s="322"/>
      <c r="W114" s="660"/>
      <c r="X114" s="288" t="str">
        <f t="shared" si="99"/>
        <v/>
      </c>
      <c r="Y114" s="294"/>
      <c r="Z114" s="294"/>
      <c r="AA114" s="555"/>
      <c r="AB114" s="292" t="str">
        <f t="shared" si="97"/>
        <v/>
      </c>
      <c r="AC114" s="293" t="str">
        <f t="shared" si="98"/>
        <v/>
      </c>
      <c r="AD114" s="323"/>
    </row>
    <row r="115" spans="22:30">
      <c r="V115" s="322"/>
      <c r="W115" s="660"/>
      <c r="X115" s="288" t="str">
        <f t="shared" si="99"/>
        <v/>
      </c>
      <c r="Y115" s="294"/>
      <c r="Z115" s="294"/>
      <c r="AA115" s="555"/>
      <c r="AB115" s="292" t="str">
        <f t="shared" si="97"/>
        <v/>
      </c>
      <c r="AC115" s="293" t="str">
        <f t="shared" si="98"/>
        <v/>
      </c>
      <c r="AD115" s="323"/>
    </row>
    <row r="116" spans="22:30">
      <c r="V116" s="322"/>
      <c r="W116" s="660"/>
      <c r="X116" s="288" t="str">
        <f t="shared" si="99"/>
        <v/>
      </c>
      <c r="Y116" s="294"/>
      <c r="Z116" s="294"/>
      <c r="AA116" s="555"/>
      <c r="AB116" s="292" t="str">
        <f t="shared" si="97"/>
        <v/>
      </c>
      <c r="AC116" s="293" t="str">
        <f t="shared" si="98"/>
        <v/>
      </c>
      <c r="AD116" s="323"/>
    </row>
    <row r="117" spans="22:30">
      <c r="V117" s="322"/>
      <c r="W117" s="660"/>
      <c r="X117" s="288" t="str">
        <f t="shared" si="99"/>
        <v/>
      </c>
      <c r="Y117" s="294"/>
      <c r="Z117" s="294"/>
      <c r="AA117" s="555"/>
      <c r="AB117" s="292" t="str">
        <f t="shared" si="97"/>
        <v/>
      </c>
      <c r="AC117" s="293" t="str">
        <f t="shared" si="98"/>
        <v/>
      </c>
      <c r="AD117" s="323"/>
    </row>
    <row r="118" spans="22:30">
      <c r="V118" s="322"/>
      <c r="W118" s="660"/>
      <c r="X118" s="288" t="str">
        <f t="shared" si="99"/>
        <v/>
      </c>
      <c r="Y118" s="294"/>
      <c r="Z118" s="294"/>
      <c r="AA118" s="555"/>
      <c r="AB118" s="292" t="str">
        <f t="shared" si="97"/>
        <v/>
      </c>
      <c r="AC118" s="293" t="str">
        <f t="shared" si="98"/>
        <v/>
      </c>
      <c r="AD118" s="323"/>
    </row>
    <row r="119" spans="22:30">
      <c r="V119" s="322"/>
      <c r="W119" s="660"/>
      <c r="X119" s="288" t="str">
        <f t="shared" si="99"/>
        <v/>
      </c>
      <c r="Y119" s="294"/>
      <c r="Z119" s="294"/>
      <c r="AA119" s="555"/>
      <c r="AB119" s="292" t="str">
        <f t="shared" si="97"/>
        <v/>
      </c>
      <c r="AC119" s="293" t="str">
        <f t="shared" si="98"/>
        <v/>
      </c>
      <c r="AD119" s="323"/>
    </row>
    <row r="120" spans="22:30">
      <c r="V120" s="322"/>
      <c r="W120" s="660"/>
      <c r="X120" s="288" t="str">
        <f t="shared" si="99"/>
        <v/>
      </c>
      <c r="Y120" s="294"/>
      <c r="Z120" s="294"/>
      <c r="AA120" s="555"/>
      <c r="AB120" s="292" t="str">
        <f t="shared" si="97"/>
        <v/>
      </c>
      <c r="AC120" s="293" t="str">
        <f t="shared" si="98"/>
        <v/>
      </c>
      <c r="AD120" s="323"/>
    </row>
    <row r="121" spans="22:30">
      <c r="V121" s="322"/>
      <c r="W121" s="660"/>
      <c r="X121" s="288" t="str">
        <f t="shared" si="99"/>
        <v/>
      </c>
      <c r="Y121" s="294"/>
      <c r="Z121" s="294"/>
      <c r="AA121" s="555"/>
      <c r="AB121" s="292" t="str">
        <f t="shared" si="97"/>
        <v/>
      </c>
      <c r="AC121" s="293" t="str">
        <f t="shared" si="98"/>
        <v/>
      </c>
      <c r="AD121" s="323"/>
    </row>
    <row r="122" spans="22:30">
      <c r="V122" s="322"/>
      <c r="W122" s="660"/>
      <c r="X122" s="288" t="str">
        <f t="shared" si="99"/>
        <v/>
      </c>
      <c r="Y122" s="294"/>
      <c r="Z122" s="294"/>
      <c r="AA122" s="555"/>
      <c r="AB122" s="292" t="str">
        <f t="shared" si="97"/>
        <v/>
      </c>
      <c r="AC122" s="293" t="str">
        <f t="shared" si="98"/>
        <v/>
      </c>
      <c r="AD122" s="323"/>
    </row>
    <row r="123" spans="22:30">
      <c r="V123" s="322"/>
      <c r="W123" s="660"/>
      <c r="X123" s="288" t="str">
        <f t="shared" si="99"/>
        <v/>
      </c>
      <c r="Y123" s="294"/>
      <c r="Z123" s="294"/>
      <c r="AA123" s="555"/>
      <c r="AB123" s="292" t="str">
        <f t="shared" si="97"/>
        <v/>
      </c>
      <c r="AC123" s="293" t="str">
        <f t="shared" si="98"/>
        <v/>
      </c>
      <c r="AD123" s="323"/>
    </row>
    <row r="124" spans="22:30">
      <c r="V124" s="322"/>
      <c r="W124" s="660"/>
      <c r="X124" s="288" t="str">
        <f t="shared" si="99"/>
        <v/>
      </c>
      <c r="Y124" s="294"/>
      <c r="Z124" s="294"/>
      <c r="AA124" s="555"/>
      <c r="AB124" s="292" t="str">
        <f t="shared" si="97"/>
        <v/>
      </c>
      <c r="AC124" s="293" t="str">
        <f t="shared" si="98"/>
        <v/>
      </c>
      <c r="AD124" s="323"/>
    </row>
    <row r="125" spans="22:30">
      <c r="V125" s="322"/>
      <c r="W125" s="660"/>
      <c r="X125" s="288" t="str">
        <f t="shared" si="99"/>
        <v/>
      </c>
      <c r="Y125" s="294"/>
      <c r="Z125" s="294"/>
      <c r="AA125" s="555"/>
      <c r="AB125" s="292" t="str">
        <f t="shared" si="97"/>
        <v/>
      </c>
      <c r="AC125" s="293" t="str">
        <f t="shared" si="98"/>
        <v/>
      </c>
      <c r="AD125" s="323"/>
    </row>
    <row r="126" spans="22:30">
      <c r="V126" s="322"/>
      <c r="W126" s="660"/>
      <c r="X126" s="288" t="str">
        <f t="shared" si="99"/>
        <v/>
      </c>
      <c r="Y126" s="294"/>
      <c r="Z126" s="294"/>
      <c r="AA126" s="555"/>
      <c r="AB126" s="292" t="str">
        <f t="shared" si="97"/>
        <v/>
      </c>
      <c r="AC126" s="293" t="str">
        <f t="shared" si="98"/>
        <v/>
      </c>
      <c r="AD126" s="323"/>
    </row>
    <row r="127" spans="22:30">
      <c r="V127" s="322"/>
      <c r="W127" s="660"/>
      <c r="X127" s="288" t="str">
        <f t="shared" si="99"/>
        <v/>
      </c>
      <c r="Y127" s="294"/>
      <c r="Z127" s="294"/>
      <c r="AA127" s="555"/>
      <c r="AB127" s="292" t="str">
        <f t="shared" si="97"/>
        <v/>
      </c>
      <c r="AC127" s="293" t="str">
        <f t="shared" si="98"/>
        <v/>
      </c>
      <c r="AD127" s="323"/>
    </row>
    <row r="128" spans="22:30">
      <c r="V128" s="322"/>
      <c r="W128" s="660"/>
      <c r="X128" s="288" t="str">
        <f t="shared" si="99"/>
        <v/>
      </c>
      <c r="Y128" s="294"/>
      <c r="Z128" s="294"/>
      <c r="AA128" s="555"/>
      <c r="AB128" s="292" t="str">
        <f t="shared" si="97"/>
        <v/>
      </c>
      <c r="AC128" s="293" t="str">
        <f t="shared" si="98"/>
        <v/>
      </c>
      <c r="AD128" s="323"/>
    </row>
    <row r="129" spans="22:30">
      <c r="V129" s="322"/>
      <c r="W129" s="660"/>
      <c r="X129" s="288" t="str">
        <f t="shared" si="99"/>
        <v/>
      </c>
      <c r="Y129" s="294"/>
      <c r="Z129" s="294"/>
      <c r="AA129" s="555"/>
      <c r="AB129" s="292" t="str">
        <f t="shared" si="97"/>
        <v/>
      </c>
      <c r="AC129" s="293" t="str">
        <f t="shared" si="98"/>
        <v/>
      </c>
      <c r="AD129" s="323"/>
    </row>
    <row r="130" spans="22:30">
      <c r="V130" s="322"/>
      <c r="W130" s="660"/>
      <c r="X130" s="288" t="str">
        <f t="shared" si="99"/>
        <v/>
      </c>
      <c r="Y130" s="294"/>
      <c r="Z130" s="294"/>
      <c r="AA130" s="555"/>
      <c r="AB130" s="292" t="str">
        <f t="shared" si="97"/>
        <v/>
      </c>
      <c r="AC130" s="293" t="str">
        <f t="shared" si="98"/>
        <v/>
      </c>
      <c r="AD130" s="323"/>
    </row>
    <row r="131" spans="22:30">
      <c r="V131" s="322"/>
      <c r="W131" s="660"/>
      <c r="X131" s="288" t="str">
        <f t="shared" si="99"/>
        <v/>
      </c>
      <c r="Y131" s="294"/>
      <c r="Z131" s="294"/>
      <c r="AA131" s="555"/>
      <c r="AB131" s="292" t="str">
        <f t="shared" si="97"/>
        <v/>
      </c>
      <c r="AC131" s="293" t="str">
        <f t="shared" si="98"/>
        <v/>
      </c>
      <c r="AD131" s="323"/>
    </row>
    <row r="132" spans="22:30">
      <c r="V132" s="322"/>
      <c r="W132" s="660"/>
      <c r="X132" s="288" t="str">
        <f t="shared" si="99"/>
        <v/>
      </c>
      <c r="Y132" s="294"/>
      <c r="Z132" s="294"/>
      <c r="AA132" s="555"/>
      <c r="AB132" s="292" t="str">
        <f t="shared" si="97"/>
        <v/>
      </c>
      <c r="AC132" s="293" t="str">
        <f t="shared" si="98"/>
        <v/>
      </c>
      <c r="AD132" s="323"/>
    </row>
    <row r="133" spans="22:30">
      <c r="V133" s="322"/>
      <c r="W133" s="660"/>
      <c r="X133" s="288" t="str">
        <f t="shared" si="99"/>
        <v/>
      </c>
      <c r="Y133" s="294"/>
      <c r="Z133" s="294"/>
      <c r="AA133" s="555"/>
      <c r="AB133" s="292" t="str">
        <f t="shared" si="97"/>
        <v/>
      </c>
      <c r="AC133" s="293" t="str">
        <f t="shared" si="98"/>
        <v/>
      </c>
      <c r="AD133" s="323"/>
    </row>
    <row r="134" spans="22:30">
      <c r="V134" s="322"/>
      <c r="W134" s="660"/>
      <c r="X134" s="288" t="str">
        <f t="shared" si="99"/>
        <v/>
      </c>
      <c r="Y134" s="294"/>
      <c r="Z134" s="294"/>
      <c r="AA134" s="555"/>
      <c r="AB134" s="292" t="str">
        <f t="shared" si="97"/>
        <v/>
      </c>
      <c r="AC134" s="293" t="str">
        <f t="shared" si="98"/>
        <v/>
      </c>
      <c r="AD134" s="323"/>
    </row>
    <row r="135" spans="22:30">
      <c r="V135" s="322"/>
      <c r="W135" s="660"/>
      <c r="X135" s="288" t="str">
        <f t="shared" si="99"/>
        <v/>
      </c>
      <c r="Y135" s="294"/>
      <c r="Z135" s="294"/>
      <c r="AA135" s="555"/>
      <c r="AB135" s="292" t="str">
        <f t="shared" si="97"/>
        <v/>
      </c>
      <c r="AC135" s="293" t="str">
        <f t="shared" si="98"/>
        <v/>
      </c>
      <c r="AD135" s="323"/>
    </row>
    <row r="136" spans="22:30">
      <c r="V136" s="322"/>
      <c r="W136" s="660"/>
      <c r="X136" s="288" t="str">
        <f t="shared" si="99"/>
        <v/>
      </c>
      <c r="Y136" s="294"/>
      <c r="Z136" s="294"/>
      <c r="AA136" s="555"/>
      <c r="AB136" s="292" t="str">
        <f t="shared" si="97"/>
        <v/>
      </c>
      <c r="AC136" s="293" t="str">
        <f t="shared" si="98"/>
        <v/>
      </c>
      <c r="AD136" s="323"/>
    </row>
    <row r="137" spans="22:30">
      <c r="V137" s="322"/>
      <c r="W137" s="660"/>
      <c r="X137" s="288" t="str">
        <f t="shared" ref="X137:X150" si="100">IFERROR((VLOOKUP(W137,$B$7:$C$39,2,FALSE)),"")</f>
        <v/>
      </c>
      <c r="Y137" s="294"/>
      <c r="Z137" s="294"/>
      <c r="AA137" s="555"/>
      <c r="AB137" s="292" t="str">
        <f t="shared" ref="AB137:AB200" si="101">IFERROR((VLOOKUP(W137,$B$9:$F$39,5,FALSE)),"")</f>
        <v/>
      </c>
      <c r="AC137" s="293" t="str">
        <f t="shared" ref="AC137:AC200" si="102">IF(Y137&gt;0,(AB137*Y137),"")</f>
        <v/>
      </c>
      <c r="AD137" s="323"/>
    </row>
    <row r="138" spans="22:30">
      <c r="V138" s="322"/>
      <c r="W138" s="660"/>
      <c r="X138" s="288" t="str">
        <f t="shared" si="100"/>
        <v/>
      </c>
      <c r="Y138" s="294"/>
      <c r="Z138" s="294"/>
      <c r="AA138" s="555"/>
      <c r="AB138" s="292" t="str">
        <f t="shared" si="101"/>
        <v/>
      </c>
      <c r="AC138" s="293" t="str">
        <f t="shared" si="102"/>
        <v/>
      </c>
      <c r="AD138" s="323"/>
    </row>
    <row r="139" spans="22:30">
      <c r="V139" s="322"/>
      <c r="W139" s="660"/>
      <c r="X139" s="288" t="str">
        <f t="shared" si="100"/>
        <v/>
      </c>
      <c r="Y139" s="294"/>
      <c r="Z139" s="294"/>
      <c r="AA139" s="555"/>
      <c r="AB139" s="292" t="str">
        <f t="shared" si="101"/>
        <v/>
      </c>
      <c r="AC139" s="293" t="str">
        <f t="shared" si="102"/>
        <v/>
      </c>
      <c r="AD139" s="323"/>
    </row>
    <row r="140" spans="22:30">
      <c r="V140" s="322"/>
      <c r="W140" s="660"/>
      <c r="X140" s="288" t="str">
        <f t="shared" si="100"/>
        <v/>
      </c>
      <c r="Y140" s="294"/>
      <c r="Z140" s="294"/>
      <c r="AA140" s="555"/>
      <c r="AB140" s="292" t="str">
        <f t="shared" si="101"/>
        <v/>
      </c>
      <c r="AC140" s="293" t="str">
        <f t="shared" si="102"/>
        <v/>
      </c>
      <c r="AD140" s="323"/>
    </row>
    <row r="141" spans="22:30">
      <c r="V141" s="322"/>
      <c r="W141" s="660"/>
      <c r="X141" s="288" t="str">
        <f t="shared" si="100"/>
        <v/>
      </c>
      <c r="Y141" s="294"/>
      <c r="Z141" s="294"/>
      <c r="AA141" s="555"/>
      <c r="AB141" s="292" t="str">
        <f t="shared" si="101"/>
        <v/>
      </c>
      <c r="AC141" s="293" t="str">
        <f t="shared" si="102"/>
        <v/>
      </c>
      <c r="AD141" s="323"/>
    </row>
    <row r="142" spans="22:30">
      <c r="V142" s="322"/>
      <c r="W142" s="660"/>
      <c r="X142" s="288" t="str">
        <f t="shared" si="100"/>
        <v/>
      </c>
      <c r="Y142" s="294"/>
      <c r="Z142" s="294"/>
      <c r="AA142" s="555"/>
      <c r="AB142" s="292" t="str">
        <f t="shared" si="101"/>
        <v/>
      </c>
      <c r="AC142" s="293" t="str">
        <f t="shared" si="102"/>
        <v/>
      </c>
      <c r="AD142" s="323"/>
    </row>
    <row r="143" spans="22:30">
      <c r="V143" s="322"/>
      <c r="W143" s="660"/>
      <c r="X143" s="288" t="str">
        <f t="shared" si="100"/>
        <v/>
      </c>
      <c r="Y143" s="294"/>
      <c r="Z143" s="294"/>
      <c r="AA143" s="555"/>
      <c r="AB143" s="292" t="str">
        <f t="shared" si="101"/>
        <v/>
      </c>
      <c r="AC143" s="293" t="str">
        <f t="shared" si="102"/>
        <v/>
      </c>
      <c r="AD143" s="323"/>
    </row>
    <row r="144" spans="22:30">
      <c r="V144" s="322"/>
      <c r="W144" s="660"/>
      <c r="X144" s="288" t="str">
        <f t="shared" si="100"/>
        <v/>
      </c>
      <c r="Y144" s="294"/>
      <c r="Z144" s="294"/>
      <c r="AA144" s="555"/>
      <c r="AB144" s="292" t="str">
        <f t="shared" si="101"/>
        <v/>
      </c>
      <c r="AC144" s="293" t="str">
        <f t="shared" si="102"/>
        <v/>
      </c>
      <c r="AD144" s="323"/>
    </row>
    <row r="145" spans="22:30">
      <c r="V145" s="322"/>
      <c r="W145" s="660"/>
      <c r="X145" s="288" t="str">
        <f t="shared" si="100"/>
        <v/>
      </c>
      <c r="Y145" s="294"/>
      <c r="Z145" s="294"/>
      <c r="AA145" s="555"/>
      <c r="AB145" s="292" t="str">
        <f t="shared" si="101"/>
        <v/>
      </c>
      <c r="AC145" s="293" t="str">
        <f t="shared" si="102"/>
        <v/>
      </c>
      <c r="AD145" s="323"/>
    </row>
    <row r="146" spans="22:30">
      <c r="V146" s="322"/>
      <c r="W146" s="660"/>
      <c r="X146" s="288" t="str">
        <f t="shared" si="100"/>
        <v/>
      </c>
      <c r="Y146" s="294"/>
      <c r="Z146" s="294"/>
      <c r="AA146" s="555"/>
      <c r="AB146" s="292" t="str">
        <f t="shared" si="101"/>
        <v/>
      </c>
      <c r="AC146" s="293" t="str">
        <f t="shared" si="102"/>
        <v/>
      </c>
      <c r="AD146" s="323"/>
    </row>
    <row r="147" spans="22:30">
      <c r="V147" s="322"/>
      <c r="W147" s="660"/>
      <c r="X147" s="288" t="str">
        <f t="shared" si="100"/>
        <v/>
      </c>
      <c r="Y147" s="294"/>
      <c r="Z147" s="294"/>
      <c r="AA147" s="555"/>
      <c r="AB147" s="292" t="str">
        <f t="shared" si="101"/>
        <v/>
      </c>
      <c r="AC147" s="293" t="str">
        <f t="shared" si="102"/>
        <v/>
      </c>
      <c r="AD147" s="323"/>
    </row>
    <row r="148" spans="22:30">
      <c r="V148" s="322"/>
      <c r="W148" s="660"/>
      <c r="X148" s="288" t="str">
        <f t="shared" si="100"/>
        <v/>
      </c>
      <c r="Y148" s="294"/>
      <c r="Z148" s="294"/>
      <c r="AA148" s="555"/>
      <c r="AB148" s="292" t="str">
        <f t="shared" si="101"/>
        <v/>
      </c>
      <c r="AC148" s="293" t="str">
        <f t="shared" si="102"/>
        <v/>
      </c>
      <c r="AD148" s="323"/>
    </row>
    <row r="149" spans="22:30">
      <c r="V149" s="322"/>
      <c r="W149" s="660"/>
      <c r="X149" s="288" t="str">
        <f t="shared" si="100"/>
        <v/>
      </c>
      <c r="Y149" s="294"/>
      <c r="Z149" s="294"/>
      <c r="AA149" s="555"/>
      <c r="AB149" s="292" t="str">
        <f t="shared" si="101"/>
        <v/>
      </c>
      <c r="AC149" s="293" t="str">
        <f t="shared" si="102"/>
        <v/>
      </c>
      <c r="AD149" s="323"/>
    </row>
    <row r="150" spans="22:30">
      <c r="V150" s="322"/>
      <c r="W150" s="660"/>
      <c r="X150" s="288" t="str">
        <f t="shared" si="100"/>
        <v/>
      </c>
      <c r="Y150" s="294"/>
      <c r="Z150" s="294"/>
      <c r="AA150" s="555"/>
      <c r="AB150" s="292" t="str">
        <f t="shared" si="101"/>
        <v/>
      </c>
      <c r="AC150" s="293" t="str">
        <f t="shared" si="102"/>
        <v/>
      </c>
      <c r="AD150" s="323"/>
    </row>
    <row r="151" spans="22:30">
      <c r="V151" s="322"/>
      <c r="W151" s="660"/>
      <c r="X151" s="288"/>
      <c r="Y151" s="294"/>
      <c r="Z151" s="294"/>
      <c r="AA151" s="555"/>
      <c r="AB151" s="292" t="str">
        <f t="shared" si="101"/>
        <v/>
      </c>
      <c r="AC151" s="293" t="str">
        <f t="shared" si="102"/>
        <v/>
      </c>
      <c r="AD151" s="323"/>
    </row>
    <row r="152" spans="22:30">
      <c r="V152" s="322"/>
      <c r="W152" s="660"/>
      <c r="X152" s="288" t="str">
        <f t="shared" ref="X152:X183" si="103">IFERROR((VLOOKUP(W152,$B$7:$C$39,2,FALSE)),"")</f>
        <v/>
      </c>
      <c r="Y152" s="294"/>
      <c r="Z152" s="294"/>
      <c r="AA152" s="555"/>
      <c r="AB152" s="292" t="str">
        <f t="shared" si="101"/>
        <v/>
      </c>
      <c r="AC152" s="293" t="str">
        <f t="shared" si="102"/>
        <v/>
      </c>
      <c r="AD152" s="323"/>
    </row>
    <row r="153" spans="22:30">
      <c r="V153" s="322"/>
      <c r="W153" s="660"/>
      <c r="X153" s="288" t="str">
        <f t="shared" si="103"/>
        <v/>
      </c>
      <c r="Y153" s="294"/>
      <c r="Z153" s="294"/>
      <c r="AA153" s="555"/>
      <c r="AB153" s="292" t="str">
        <f t="shared" si="101"/>
        <v/>
      </c>
      <c r="AC153" s="293" t="str">
        <f t="shared" si="102"/>
        <v/>
      </c>
      <c r="AD153" s="323"/>
    </row>
    <row r="154" spans="22:30">
      <c r="V154" s="322"/>
      <c r="W154" s="660"/>
      <c r="X154" s="288" t="str">
        <f t="shared" si="103"/>
        <v/>
      </c>
      <c r="Y154" s="294"/>
      <c r="Z154" s="294"/>
      <c r="AA154" s="555"/>
      <c r="AB154" s="292" t="str">
        <f t="shared" si="101"/>
        <v/>
      </c>
      <c r="AC154" s="293" t="str">
        <f t="shared" si="102"/>
        <v/>
      </c>
      <c r="AD154" s="323"/>
    </row>
    <row r="155" spans="22:30">
      <c r="V155" s="322"/>
      <c r="W155" s="660"/>
      <c r="X155" s="288" t="str">
        <f t="shared" si="103"/>
        <v/>
      </c>
      <c r="Y155" s="294"/>
      <c r="Z155" s="294"/>
      <c r="AA155" s="555"/>
      <c r="AB155" s="292" t="str">
        <f t="shared" si="101"/>
        <v/>
      </c>
      <c r="AC155" s="293" t="str">
        <f t="shared" si="102"/>
        <v/>
      </c>
      <c r="AD155" s="323"/>
    </row>
    <row r="156" spans="22:30">
      <c r="V156" s="322"/>
      <c r="W156" s="660"/>
      <c r="X156" s="288" t="str">
        <f t="shared" si="103"/>
        <v/>
      </c>
      <c r="Y156" s="294"/>
      <c r="Z156" s="294"/>
      <c r="AA156" s="555"/>
      <c r="AB156" s="292" t="str">
        <f t="shared" si="101"/>
        <v/>
      </c>
      <c r="AC156" s="293" t="str">
        <f t="shared" si="102"/>
        <v/>
      </c>
      <c r="AD156" s="323"/>
    </row>
    <row r="157" spans="22:30">
      <c r="V157" s="322"/>
      <c r="W157" s="660"/>
      <c r="X157" s="288" t="str">
        <f t="shared" si="103"/>
        <v/>
      </c>
      <c r="Y157" s="294"/>
      <c r="Z157" s="294"/>
      <c r="AA157" s="555"/>
      <c r="AB157" s="292" t="str">
        <f t="shared" si="101"/>
        <v/>
      </c>
      <c r="AC157" s="293" t="str">
        <f t="shared" si="102"/>
        <v/>
      </c>
      <c r="AD157" s="323"/>
    </row>
    <row r="158" spans="22:30">
      <c r="V158" s="322"/>
      <c r="W158" s="660"/>
      <c r="X158" s="288" t="str">
        <f t="shared" si="103"/>
        <v/>
      </c>
      <c r="Y158" s="294"/>
      <c r="Z158" s="294"/>
      <c r="AA158" s="555"/>
      <c r="AB158" s="292" t="str">
        <f t="shared" si="101"/>
        <v/>
      </c>
      <c r="AC158" s="293" t="str">
        <f t="shared" si="102"/>
        <v/>
      </c>
      <c r="AD158" s="323"/>
    </row>
    <row r="159" spans="22:30">
      <c r="V159" s="322"/>
      <c r="W159" s="660"/>
      <c r="X159" s="288" t="str">
        <f t="shared" si="103"/>
        <v/>
      </c>
      <c r="Y159" s="294"/>
      <c r="Z159" s="294"/>
      <c r="AA159" s="555"/>
      <c r="AB159" s="292" t="str">
        <f t="shared" si="101"/>
        <v/>
      </c>
      <c r="AC159" s="293" t="str">
        <f t="shared" si="102"/>
        <v/>
      </c>
      <c r="AD159" s="323"/>
    </row>
    <row r="160" spans="22:30">
      <c r="V160" s="322"/>
      <c r="W160" s="660"/>
      <c r="X160" s="288" t="str">
        <f t="shared" si="103"/>
        <v/>
      </c>
      <c r="Y160" s="294"/>
      <c r="Z160" s="294"/>
      <c r="AA160" s="555"/>
      <c r="AB160" s="292" t="str">
        <f t="shared" si="101"/>
        <v/>
      </c>
      <c r="AC160" s="293" t="str">
        <f t="shared" si="102"/>
        <v/>
      </c>
      <c r="AD160" s="323"/>
    </row>
    <row r="161" spans="22:30">
      <c r="V161" s="322"/>
      <c r="W161" s="660"/>
      <c r="X161" s="288" t="str">
        <f t="shared" si="103"/>
        <v/>
      </c>
      <c r="Y161" s="294"/>
      <c r="Z161" s="294"/>
      <c r="AA161" s="555"/>
      <c r="AB161" s="292" t="str">
        <f t="shared" si="101"/>
        <v/>
      </c>
      <c r="AC161" s="293" t="str">
        <f t="shared" si="102"/>
        <v/>
      </c>
      <c r="AD161" s="323"/>
    </row>
    <row r="162" spans="22:30">
      <c r="V162" s="322"/>
      <c r="W162" s="660"/>
      <c r="X162" s="288" t="str">
        <f t="shared" si="103"/>
        <v/>
      </c>
      <c r="Y162" s="294"/>
      <c r="Z162" s="294"/>
      <c r="AA162" s="555"/>
      <c r="AB162" s="292" t="str">
        <f t="shared" si="101"/>
        <v/>
      </c>
      <c r="AC162" s="293" t="str">
        <f t="shared" si="102"/>
        <v/>
      </c>
      <c r="AD162" s="323"/>
    </row>
    <row r="163" spans="22:30">
      <c r="V163" s="322"/>
      <c r="W163" s="660"/>
      <c r="X163" s="288" t="str">
        <f t="shared" si="103"/>
        <v/>
      </c>
      <c r="Y163" s="294"/>
      <c r="Z163" s="294"/>
      <c r="AA163" s="555"/>
      <c r="AB163" s="292" t="str">
        <f t="shared" si="101"/>
        <v/>
      </c>
      <c r="AC163" s="293" t="str">
        <f t="shared" si="102"/>
        <v/>
      </c>
      <c r="AD163" s="323"/>
    </row>
    <row r="164" spans="22:30">
      <c r="V164" s="322"/>
      <c r="W164" s="660"/>
      <c r="X164" s="288" t="str">
        <f t="shared" si="103"/>
        <v/>
      </c>
      <c r="Y164" s="294"/>
      <c r="Z164" s="294"/>
      <c r="AA164" s="555"/>
      <c r="AB164" s="292" t="str">
        <f t="shared" si="101"/>
        <v/>
      </c>
      <c r="AC164" s="293" t="str">
        <f t="shared" si="102"/>
        <v/>
      </c>
      <c r="AD164" s="323"/>
    </row>
    <row r="165" spans="22:30">
      <c r="V165" s="322"/>
      <c r="W165" s="660"/>
      <c r="X165" s="288" t="str">
        <f t="shared" si="103"/>
        <v/>
      </c>
      <c r="Y165" s="294"/>
      <c r="Z165" s="294"/>
      <c r="AA165" s="555"/>
      <c r="AB165" s="292" t="str">
        <f t="shared" si="101"/>
        <v/>
      </c>
      <c r="AC165" s="293" t="str">
        <f t="shared" si="102"/>
        <v/>
      </c>
      <c r="AD165" s="323"/>
    </row>
    <row r="166" spans="22:30">
      <c r="V166" s="322"/>
      <c r="W166" s="660"/>
      <c r="X166" s="288" t="str">
        <f t="shared" si="103"/>
        <v/>
      </c>
      <c r="Y166" s="294"/>
      <c r="Z166" s="294"/>
      <c r="AA166" s="555"/>
      <c r="AB166" s="292" t="str">
        <f t="shared" si="101"/>
        <v/>
      </c>
      <c r="AC166" s="293" t="str">
        <f t="shared" si="102"/>
        <v/>
      </c>
      <c r="AD166" s="323"/>
    </row>
    <row r="167" spans="22:30">
      <c r="V167" s="322"/>
      <c r="W167" s="660"/>
      <c r="X167" s="288" t="str">
        <f t="shared" si="103"/>
        <v/>
      </c>
      <c r="Y167" s="294"/>
      <c r="Z167" s="294"/>
      <c r="AA167" s="555"/>
      <c r="AB167" s="292" t="str">
        <f t="shared" si="101"/>
        <v/>
      </c>
      <c r="AC167" s="293" t="str">
        <f t="shared" si="102"/>
        <v/>
      </c>
      <c r="AD167" s="323"/>
    </row>
    <row r="168" spans="22:30">
      <c r="V168" s="322"/>
      <c r="W168" s="660"/>
      <c r="X168" s="288" t="str">
        <f t="shared" si="103"/>
        <v/>
      </c>
      <c r="Y168" s="294"/>
      <c r="Z168" s="294"/>
      <c r="AA168" s="555"/>
      <c r="AB168" s="292" t="str">
        <f t="shared" si="101"/>
        <v/>
      </c>
      <c r="AC168" s="293" t="str">
        <f t="shared" si="102"/>
        <v/>
      </c>
      <c r="AD168" s="323"/>
    </row>
    <row r="169" spans="22:30">
      <c r="V169" s="322"/>
      <c r="W169" s="660"/>
      <c r="X169" s="288" t="str">
        <f t="shared" si="103"/>
        <v/>
      </c>
      <c r="Y169" s="294"/>
      <c r="Z169" s="294"/>
      <c r="AA169" s="555"/>
      <c r="AB169" s="292" t="str">
        <f t="shared" si="101"/>
        <v/>
      </c>
      <c r="AC169" s="293" t="str">
        <f t="shared" si="102"/>
        <v/>
      </c>
      <c r="AD169" s="323"/>
    </row>
    <row r="170" spans="22:30">
      <c r="V170" s="322"/>
      <c r="W170" s="660"/>
      <c r="X170" s="288" t="str">
        <f t="shared" si="103"/>
        <v/>
      </c>
      <c r="Y170" s="294"/>
      <c r="Z170" s="294"/>
      <c r="AA170" s="555"/>
      <c r="AB170" s="292" t="str">
        <f t="shared" si="101"/>
        <v/>
      </c>
      <c r="AC170" s="293" t="str">
        <f t="shared" si="102"/>
        <v/>
      </c>
      <c r="AD170" s="323"/>
    </row>
    <row r="171" spans="22:30">
      <c r="V171" s="322"/>
      <c r="W171" s="660"/>
      <c r="X171" s="288" t="str">
        <f t="shared" si="103"/>
        <v/>
      </c>
      <c r="Y171" s="294"/>
      <c r="Z171" s="294"/>
      <c r="AA171" s="555"/>
      <c r="AB171" s="292" t="str">
        <f t="shared" si="101"/>
        <v/>
      </c>
      <c r="AC171" s="293" t="str">
        <f t="shared" si="102"/>
        <v/>
      </c>
      <c r="AD171" s="323"/>
    </row>
    <row r="172" spans="22:30">
      <c r="V172" s="322"/>
      <c r="W172" s="660"/>
      <c r="X172" s="288" t="str">
        <f t="shared" si="103"/>
        <v/>
      </c>
      <c r="Y172" s="294"/>
      <c r="Z172" s="294"/>
      <c r="AA172" s="555"/>
      <c r="AB172" s="292" t="str">
        <f t="shared" si="101"/>
        <v/>
      </c>
      <c r="AC172" s="293" t="str">
        <f t="shared" si="102"/>
        <v/>
      </c>
      <c r="AD172" s="323"/>
    </row>
    <row r="173" spans="22:30">
      <c r="V173" s="322"/>
      <c r="W173" s="660"/>
      <c r="X173" s="288" t="str">
        <f t="shared" si="103"/>
        <v/>
      </c>
      <c r="Y173" s="294"/>
      <c r="Z173" s="294"/>
      <c r="AA173" s="555"/>
      <c r="AB173" s="292" t="str">
        <f t="shared" si="101"/>
        <v/>
      </c>
      <c r="AC173" s="293" t="str">
        <f t="shared" si="102"/>
        <v/>
      </c>
      <c r="AD173" s="323"/>
    </row>
    <row r="174" spans="22:30">
      <c r="V174" s="322"/>
      <c r="W174" s="660"/>
      <c r="X174" s="288" t="str">
        <f t="shared" si="103"/>
        <v/>
      </c>
      <c r="Y174" s="294"/>
      <c r="Z174" s="294"/>
      <c r="AA174" s="555"/>
      <c r="AB174" s="292" t="str">
        <f t="shared" si="101"/>
        <v/>
      </c>
      <c r="AC174" s="293" t="str">
        <f t="shared" si="102"/>
        <v/>
      </c>
      <c r="AD174" s="323"/>
    </row>
    <row r="175" spans="22:30">
      <c r="V175" s="322"/>
      <c r="W175" s="660"/>
      <c r="X175" s="288" t="str">
        <f t="shared" si="103"/>
        <v/>
      </c>
      <c r="Y175" s="294"/>
      <c r="Z175" s="294"/>
      <c r="AA175" s="555"/>
      <c r="AB175" s="292" t="str">
        <f t="shared" si="101"/>
        <v/>
      </c>
      <c r="AC175" s="293" t="str">
        <f t="shared" si="102"/>
        <v/>
      </c>
      <c r="AD175" s="323"/>
    </row>
    <row r="176" spans="22:30">
      <c r="V176" s="322"/>
      <c r="W176" s="660"/>
      <c r="X176" s="288" t="str">
        <f t="shared" si="103"/>
        <v/>
      </c>
      <c r="Y176" s="294"/>
      <c r="Z176" s="294"/>
      <c r="AA176" s="555"/>
      <c r="AB176" s="292" t="str">
        <f t="shared" si="101"/>
        <v/>
      </c>
      <c r="AC176" s="293" t="str">
        <f t="shared" si="102"/>
        <v/>
      </c>
      <c r="AD176" s="323"/>
    </row>
    <row r="177" spans="22:30">
      <c r="V177" s="322"/>
      <c r="W177" s="660"/>
      <c r="X177" s="288" t="str">
        <f t="shared" si="103"/>
        <v/>
      </c>
      <c r="Y177" s="294"/>
      <c r="Z177" s="294"/>
      <c r="AA177" s="555"/>
      <c r="AB177" s="292" t="str">
        <f t="shared" si="101"/>
        <v/>
      </c>
      <c r="AC177" s="293" t="str">
        <f t="shared" si="102"/>
        <v/>
      </c>
      <c r="AD177" s="323"/>
    </row>
    <row r="178" spans="22:30">
      <c r="V178" s="322"/>
      <c r="W178" s="660"/>
      <c r="X178" s="288" t="str">
        <f t="shared" si="103"/>
        <v/>
      </c>
      <c r="Y178" s="294"/>
      <c r="Z178" s="294"/>
      <c r="AA178" s="555"/>
      <c r="AB178" s="292" t="str">
        <f t="shared" si="101"/>
        <v/>
      </c>
      <c r="AC178" s="293" t="str">
        <f t="shared" si="102"/>
        <v/>
      </c>
      <c r="AD178" s="323"/>
    </row>
    <row r="179" spans="22:30">
      <c r="V179" s="322"/>
      <c r="W179" s="660"/>
      <c r="X179" s="288" t="str">
        <f t="shared" si="103"/>
        <v/>
      </c>
      <c r="Y179" s="294"/>
      <c r="Z179" s="294"/>
      <c r="AA179" s="555"/>
      <c r="AB179" s="292" t="str">
        <f t="shared" si="101"/>
        <v/>
      </c>
      <c r="AC179" s="293" t="str">
        <f t="shared" si="102"/>
        <v/>
      </c>
      <c r="AD179" s="323"/>
    </row>
    <row r="180" spans="22:30">
      <c r="V180" s="322"/>
      <c r="W180" s="660"/>
      <c r="X180" s="288" t="str">
        <f t="shared" si="103"/>
        <v/>
      </c>
      <c r="Y180" s="294"/>
      <c r="Z180" s="294"/>
      <c r="AA180" s="555"/>
      <c r="AB180" s="292" t="str">
        <f t="shared" si="101"/>
        <v/>
      </c>
      <c r="AC180" s="293" t="str">
        <f t="shared" si="102"/>
        <v/>
      </c>
      <c r="AD180" s="323"/>
    </row>
    <row r="181" spans="22:30">
      <c r="V181" s="322"/>
      <c r="W181" s="660"/>
      <c r="X181" s="288" t="str">
        <f t="shared" si="103"/>
        <v/>
      </c>
      <c r="Y181" s="294"/>
      <c r="Z181" s="294"/>
      <c r="AA181" s="555"/>
      <c r="AB181" s="292" t="str">
        <f t="shared" si="101"/>
        <v/>
      </c>
      <c r="AC181" s="293" t="str">
        <f t="shared" si="102"/>
        <v/>
      </c>
      <c r="AD181" s="323"/>
    </row>
    <row r="182" spans="22:30">
      <c r="V182" s="322"/>
      <c r="W182" s="660"/>
      <c r="X182" s="288" t="str">
        <f t="shared" si="103"/>
        <v/>
      </c>
      <c r="Y182" s="294"/>
      <c r="Z182" s="294"/>
      <c r="AA182" s="555"/>
      <c r="AB182" s="292" t="str">
        <f t="shared" si="101"/>
        <v/>
      </c>
      <c r="AC182" s="293" t="str">
        <f t="shared" si="102"/>
        <v/>
      </c>
      <c r="AD182" s="323"/>
    </row>
    <row r="183" spans="22:30">
      <c r="V183" s="322"/>
      <c r="W183" s="660"/>
      <c r="X183" s="288" t="str">
        <f t="shared" si="103"/>
        <v/>
      </c>
      <c r="Y183" s="294"/>
      <c r="Z183" s="294"/>
      <c r="AA183" s="555"/>
      <c r="AB183" s="292" t="str">
        <f t="shared" si="101"/>
        <v/>
      </c>
      <c r="AC183" s="293" t="str">
        <f t="shared" si="102"/>
        <v/>
      </c>
      <c r="AD183" s="323"/>
    </row>
    <row r="184" spans="22:30">
      <c r="V184" s="322"/>
      <c r="W184" s="660"/>
      <c r="X184" s="288" t="str">
        <f t="shared" ref="X184:X215" si="104">IFERROR((VLOOKUP(W184,$B$7:$C$39,2,FALSE)),"")</f>
        <v/>
      </c>
      <c r="Y184" s="294"/>
      <c r="Z184" s="294"/>
      <c r="AA184" s="555"/>
      <c r="AB184" s="292" t="str">
        <f t="shared" si="101"/>
        <v/>
      </c>
      <c r="AC184" s="293" t="str">
        <f t="shared" si="102"/>
        <v/>
      </c>
      <c r="AD184" s="323"/>
    </row>
    <row r="185" spans="22:30">
      <c r="V185" s="322"/>
      <c r="W185" s="660"/>
      <c r="X185" s="288" t="str">
        <f t="shared" si="104"/>
        <v/>
      </c>
      <c r="Y185" s="294"/>
      <c r="Z185" s="294"/>
      <c r="AA185" s="555"/>
      <c r="AB185" s="292" t="str">
        <f t="shared" si="101"/>
        <v/>
      </c>
      <c r="AC185" s="293" t="str">
        <f t="shared" si="102"/>
        <v/>
      </c>
      <c r="AD185" s="323"/>
    </row>
    <row r="186" spans="22:30">
      <c r="V186" s="322"/>
      <c r="W186" s="660"/>
      <c r="X186" s="288" t="str">
        <f t="shared" si="104"/>
        <v/>
      </c>
      <c r="Y186" s="294"/>
      <c r="Z186" s="294"/>
      <c r="AA186" s="555"/>
      <c r="AB186" s="292" t="str">
        <f t="shared" si="101"/>
        <v/>
      </c>
      <c r="AC186" s="293" t="str">
        <f t="shared" si="102"/>
        <v/>
      </c>
      <c r="AD186" s="323"/>
    </row>
    <row r="187" spans="22:30">
      <c r="V187" s="322"/>
      <c r="W187" s="660"/>
      <c r="X187" s="288" t="str">
        <f t="shared" si="104"/>
        <v/>
      </c>
      <c r="Y187" s="294"/>
      <c r="Z187" s="294"/>
      <c r="AA187" s="555"/>
      <c r="AB187" s="292" t="str">
        <f t="shared" si="101"/>
        <v/>
      </c>
      <c r="AC187" s="293" t="str">
        <f t="shared" si="102"/>
        <v/>
      </c>
      <c r="AD187" s="323"/>
    </row>
    <row r="188" spans="22:30">
      <c r="V188" s="322"/>
      <c r="W188" s="660"/>
      <c r="X188" s="288" t="str">
        <f t="shared" si="104"/>
        <v/>
      </c>
      <c r="Y188" s="294"/>
      <c r="Z188" s="294"/>
      <c r="AA188" s="555"/>
      <c r="AB188" s="292" t="str">
        <f t="shared" si="101"/>
        <v/>
      </c>
      <c r="AC188" s="293" t="str">
        <f t="shared" si="102"/>
        <v/>
      </c>
      <c r="AD188" s="323"/>
    </row>
    <row r="189" spans="22:30">
      <c r="V189" s="322"/>
      <c r="W189" s="660"/>
      <c r="X189" s="288" t="str">
        <f t="shared" si="104"/>
        <v/>
      </c>
      <c r="Y189" s="294"/>
      <c r="Z189" s="294"/>
      <c r="AA189" s="555"/>
      <c r="AB189" s="292" t="str">
        <f t="shared" si="101"/>
        <v/>
      </c>
      <c r="AC189" s="293" t="str">
        <f t="shared" si="102"/>
        <v/>
      </c>
      <c r="AD189" s="323"/>
    </row>
    <row r="190" spans="22:30">
      <c r="V190" s="322"/>
      <c r="W190" s="660"/>
      <c r="X190" s="288" t="str">
        <f t="shared" si="104"/>
        <v/>
      </c>
      <c r="Y190" s="294"/>
      <c r="Z190" s="294"/>
      <c r="AA190" s="555"/>
      <c r="AB190" s="292" t="str">
        <f t="shared" si="101"/>
        <v/>
      </c>
      <c r="AC190" s="293" t="str">
        <f t="shared" si="102"/>
        <v/>
      </c>
      <c r="AD190" s="323"/>
    </row>
    <row r="191" spans="22:30">
      <c r="V191" s="322"/>
      <c r="W191" s="660"/>
      <c r="X191" s="288" t="str">
        <f t="shared" si="104"/>
        <v/>
      </c>
      <c r="Y191" s="294"/>
      <c r="Z191" s="294"/>
      <c r="AA191" s="555"/>
      <c r="AB191" s="292" t="str">
        <f t="shared" si="101"/>
        <v/>
      </c>
      <c r="AC191" s="293" t="str">
        <f t="shared" si="102"/>
        <v/>
      </c>
      <c r="AD191" s="323"/>
    </row>
    <row r="192" spans="22:30">
      <c r="V192" s="322"/>
      <c r="W192" s="660"/>
      <c r="X192" s="288" t="str">
        <f t="shared" si="104"/>
        <v/>
      </c>
      <c r="Y192" s="294"/>
      <c r="Z192" s="294"/>
      <c r="AA192" s="555"/>
      <c r="AB192" s="292" t="str">
        <f t="shared" si="101"/>
        <v/>
      </c>
      <c r="AC192" s="293" t="str">
        <f t="shared" si="102"/>
        <v/>
      </c>
      <c r="AD192" s="323"/>
    </row>
    <row r="193" spans="22:30">
      <c r="V193" s="322"/>
      <c r="W193" s="660"/>
      <c r="X193" s="288" t="str">
        <f t="shared" si="104"/>
        <v/>
      </c>
      <c r="Y193" s="294"/>
      <c r="Z193" s="294"/>
      <c r="AA193" s="555"/>
      <c r="AB193" s="292" t="str">
        <f t="shared" si="101"/>
        <v/>
      </c>
      <c r="AC193" s="293" t="str">
        <f t="shared" si="102"/>
        <v/>
      </c>
      <c r="AD193" s="323"/>
    </row>
    <row r="194" spans="22:30">
      <c r="V194" s="322"/>
      <c r="W194" s="660"/>
      <c r="X194" s="288" t="str">
        <f t="shared" si="104"/>
        <v/>
      </c>
      <c r="Y194" s="294"/>
      <c r="Z194" s="294"/>
      <c r="AA194" s="555"/>
      <c r="AB194" s="292" t="str">
        <f t="shared" si="101"/>
        <v/>
      </c>
      <c r="AC194" s="293" t="str">
        <f t="shared" si="102"/>
        <v/>
      </c>
      <c r="AD194" s="323"/>
    </row>
    <row r="195" spans="22:30">
      <c r="V195" s="322"/>
      <c r="W195" s="660"/>
      <c r="X195" s="288" t="str">
        <f t="shared" si="104"/>
        <v/>
      </c>
      <c r="Y195" s="294"/>
      <c r="Z195" s="294"/>
      <c r="AA195" s="555"/>
      <c r="AB195" s="292" t="str">
        <f t="shared" si="101"/>
        <v/>
      </c>
      <c r="AC195" s="293" t="str">
        <f t="shared" si="102"/>
        <v/>
      </c>
      <c r="AD195" s="323"/>
    </row>
    <row r="196" spans="22:30">
      <c r="V196" s="322"/>
      <c r="W196" s="660"/>
      <c r="X196" s="288" t="str">
        <f t="shared" si="104"/>
        <v/>
      </c>
      <c r="Y196" s="294"/>
      <c r="Z196" s="294"/>
      <c r="AA196" s="555"/>
      <c r="AB196" s="292" t="str">
        <f t="shared" si="101"/>
        <v/>
      </c>
      <c r="AC196" s="293" t="str">
        <f t="shared" si="102"/>
        <v/>
      </c>
      <c r="AD196" s="323"/>
    </row>
    <row r="197" spans="22:30">
      <c r="V197" s="322"/>
      <c r="W197" s="660"/>
      <c r="X197" s="288" t="str">
        <f t="shared" si="104"/>
        <v/>
      </c>
      <c r="Y197" s="294"/>
      <c r="Z197" s="294"/>
      <c r="AA197" s="555"/>
      <c r="AB197" s="292" t="str">
        <f t="shared" si="101"/>
        <v/>
      </c>
      <c r="AC197" s="293" t="str">
        <f t="shared" si="102"/>
        <v/>
      </c>
      <c r="AD197" s="323"/>
    </row>
    <row r="198" spans="22:30">
      <c r="V198" s="322"/>
      <c r="W198" s="660"/>
      <c r="X198" s="288" t="str">
        <f t="shared" si="104"/>
        <v/>
      </c>
      <c r="Y198" s="294"/>
      <c r="Z198" s="294"/>
      <c r="AA198" s="555"/>
      <c r="AB198" s="292" t="str">
        <f t="shared" si="101"/>
        <v/>
      </c>
      <c r="AC198" s="293" t="str">
        <f t="shared" si="102"/>
        <v/>
      </c>
      <c r="AD198" s="323"/>
    </row>
    <row r="199" spans="22:30">
      <c r="V199" s="322"/>
      <c r="W199" s="660"/>
      <c r="X199" s="288" t="str">
        <f t="shared" si="104"/>
        <v/>
      </c>
      <c r="Y199" s="294"/>
      <c r="Z199" s="294"/>
      <c r="AA199" s="555"/>
      <c r="AB199" s="292" t="str">
        <f t="shared" si="101"/>
        <v/>
      </c>
      <c r="AC199" s="293" t="str">
        <f t="shared" si="102"/>
        <v/>
      </c>
      <c r="AD199" s="323"/>
    </row>
    <row r="200" spans="22:30">
      <c r="V200" s="322"/>
      <c r="W200" s="660"/>
      <c r="X200" s="288" t="str">
        <f t="shared" si="104"/>
        <v/>
      </c>
      <c r="Y200" s="294"/>
      <c r="Z200" s="294"/>
      <c r="AA200" s="555"/>
      <c r="AB200" s="292" t="str">
        <f t="shared" si="101"/>
        <v/>
      </c>
      <c r="AC200" s="293" t="str">
        <f t="shared" si="102"/>
        <v/>
      </c>
      <c r="AD200" s="323"/>
    </row>
    <row r="201" spans="22:30">
      <c r="V201" s="322"/>
      <c r="W201" s="660"/>
      <c r="X201" s="288" t="str">
        <f t="shared" si="104"/>
        <v/>
      </c>
      <c r="Y201" s="294"/>
      <c r="Z201" s="294"/>
      <c r="AA201" s="555"/>
      <c r="AB201" s="292" t="str">
        <f t="shared" ref="AB201:AB264" si="105">IFERROR((VLOOKUP(W201,$B$9:$F$39,5,FALSE)),"")</f>
        <v/>
      </c>
      <c r="AC201" s="293" t="str">
        <f t="shared" ref="AC201:AC264" si="106">IF(Y201&gt;0,(AB201*Y201),"")</f>
        <v/>
      </c>
      <c r="AD201" s="323"/>
    </row>
    <row r="202" spans="22:30">
      <c r="V202" s="322"/>
      <c r="W202" s="660"/>
      <c r="X202" s="288" t="str">
        <f t="shared" si="104"/>
        <v/>
      </c>
      <c r="Y202" s="294"/>
      <c r="Z202" s="294"/>
      <c r="AA202" s="555"/>
      <c r="AB202" s="292" t="str">
        <f t="shared" si="105"/>
        <v/>
      </c>
      <c r="AC202" s="293" t="str">
        <f t="shared" si="106"/>
        <v/>
      </c>
      <c r="AD202" s="323"/>
    </row>
    <row r="203" spans="22:30">
      <c r="V203" s="322"/>
      <c r="W203" s="660"/>
      <c r="X203" s="288" t="str">
        <f t="shared" si="104"/>
        <v/>
      </c>
      <c r="Y203" s="294"/>
      <c r="Z203" s="294"/>
      <c r="AA203" s="555"/>
      <c r="AB203" s="292" t="str">
        <f t="shared" si="105"/>
        <v/>
      </c>
      <c r="AC203" s="293" t="str">
        <f t="shared" si="106"/>
        <v/>
      </c>
      <c r="AD203" s="323"/>
    </row>
    <row r="204" spans="22:30">
      <c r="V204" s="322"/>
      <c r="W204" s="660"/>
      <c r="X204" s="288" t="str">
        <f t="shared" si="104"/>
        <v/>
      </c>
      <c r="Y204" s="294"/>
      <c r="Z204" s="294"/>
      <c r="AA204" s="555"/>
      <c r="AB204" s="292" t="str">
        <f t="shared" si="105"/>
        <v/>
      </c>
      <c r="AC204" s="293" t="str">
        <f t="shared" si="106"/>
        <v/>
      </c>
      <c r="AD204" s="323"/>
    </row>
    <row r="205" spans="22:30">
      <c r="V205" s="322"/>
      <c r="W205" s="660"/>
      <c r="X205" s="288" t="str">
        <f t="shared" si="104"/>
        <v/>
      </c>
      <c r="Y205" s="294"/>
      <c r="Z205" s="294"/>
      <c r="AA205" s="555"/>
      <c r="AB205" s="292" t="str">
        <f t="shared" si="105"/>
        <v/>
      </c>
      <c r="AC205" s="293" t="str">
        <f t="shared" si="106"/>
        <v/>
      </c>
      <c r="AD205" s="323"/>
    </row>
    <row r="206" spans="22:30">
      <c r="V206" s="322"/>
      <c r="W206" s="660"/>
      <c r="X206" s="288" t="str">
        <f t="shared" si="104"/>
        <v/>
      </c>
      <c r="Y206" s="294"/>
      <c r="Z206" s="294"/>
      <c r="AA206" s="555"/>
      <c r="AB206" s="292" t="str">
        <f t="shared" si="105"/>
        <v/>
      </c>
      <c r="AC206" s="293" t="str">
        <f t="shared" si="106"/>
        <v/>
      </c>
      <c r="AD206" s="323"/>
    </row>
    <row r="207" spans="22:30">
      <c r="V207" s="322"/>
      <c r="W207" s="660"/>
      <c r="X207" s="288" t="str">
        <f t="shared" si="104"/>
        <v/>
      </c>
      <c r="Y207" s="294"/>
      <c r="Z207" s="294"/>
      <c r="AA207" s="555"/>
      <c r="AB207" s="292" t="str">
        <f t="shared" si="105"/>
        <v/>
      </c>
      <c r="AC207" s="293" t="str">
        <f t="shared" si="106"/>
        <v/>
      </c>
      <c r="AD207" s="323"/>
    </row>
    <row r="208" spans="22:30">
      <c r="V208" s="322"/>
      <c r="W208" s="660"/>
      <c r="X208" s="288" t="str">
        <f t="shared" si="104"/>
        <v/>
      </c>
      <c r="Y208" s="294"/>
      <c r="Z208" s="294"/>
      <c r="AA208" s="555"/>
      <c r="AB208" s="292" t="str">
        <f t="shared" si="105"/>
        <v/>
      </c>
      <c r="AC208" s="293" t="str">
        <f t="shared" si="106"/>
        <v/>
      </c>
      <c r="AD208" s="323"/>
    </row>
    <row r="209" spans="22:30">
      <c r="V209" s="322"/>
      <c r="W209" s="660"/>
      <c r="X209" s="288" t="str">
        <f t="shared" si="104"/>
        <v/>
      </c>
      <c r="Y209" s="294"/>
      <c r="Z209" s="294"/>
      <c r="AA209" s="555"/>
      <c r="AB209" s="292" t="str">
        <f t="shared" si="105"/>
        <v/>
      </c>
      <c r="AC209" s="293" t="str">
        <f t="shared" si="106"/>
        <v/>
      </c>
      <c r="AD209" s="323"/>
    </row>
    <row r="210" spans="22:30">
      <c r="V210" s="322"/>
      <c r="W210" s="660"/>
      <c r="X210" s="288" t="str">
        <f t="shared" si="104"/>
        <v/>
      </c>
      <c r="Y210" s="294"/>
      <c r="Z210" s="294"/>
      <c r="AA210" s="555"/>
      <c r="AB210" s="292" t="str">
        <f t="shared" si="105"/>
        <v/>
      </c>
      <c r="AC210" s="293" t="str">
        <f t="shared" si="106"/>
        <v/>
      </c>
      <c r="AD210" s="323"/>
    </row>
    <row r="211" spans="22:30">
      <c r="V211" s="322"/>
      <c r="W211" s="660"/>
      <c r="X211" s="288" t="str">
        <f t="shared" si="104"/>
        <v/>
      </c>
      <c r="Y211" s="294"/>
      <c r="Z211" s="294"/>
      <c r="AA211" s="555"/>
      <c r="AB211" s="292" t="str">
        <f t="shared" si="105"/>
        <v/>
      </c>
      <c r="AC211" s="293" t="str">
        <f t="shared" si="106"/>
        <v/>
      </c>
      <c r="AD211" s="323"/>
    </row>
    <row r="212" spans="22:30">
      <c r="V212" s="322"/>
      <c r="W212" s="660"/>
      <c r="X212" s="288" t="str">
        <f t="shared" si="104"/>
        <v/>
      </c>
      <c r="Y212" s="294"/>
      <c r="Z212" s="294"/>
      <c r="AA212" s="555"/>
      <c r="AB212" s="292" t="str">
        <f t="shared" si="105"/>
        <v/>
      </c>
      <c r="AC212" s="293" t="str">
        <f t="shared" si="106"/>
        <v/>
      </c>
      <c r="AD212" s="323"/>
    </row>
    <row r="213" spans="22:30">
      <c r="V213" s="322"/>
      <c r="W213" s="660"/>
      <c r="X213" s="288" t="str">
        <f t="shared" si="104"/>
        <v/>
      </c>
      <c r="Y213" s="294"/>
      <c r="Z213" s="294"/>
      <c r="AA213" s="555"/>
      <c r="AB213" s="292" t="str">
        <f t="shared" si="105"/>
        <v/>
      </c>
      <c r="AC213" s="293" t="str">
        <f t="shared" si="106"/>
        <v/>
      </c>
      <c r="AD213" s="323"/>
    </row>
    <row r="214" spans="22:30">
      <c r="V214" s="322"/>
      <c r="W214" s="660"/>
      <c r="X214" s="288" t="str">
        <f t="shared" si="104"/>
        <v/>
      </c>
      <c r="Y214" s="294"/>
      <c r="Z214" s="294"/>
      <c r="AA214" s="555"/>
      <c r="AB214" s="292" t="str">
        <f t="shared" si="105"/>
        <v/>
      </c>
      <c r="AC214" s="293" t="str">
        <f t="shared" si="106"/>
        <v/>
      </c>
      <c r="AD214" s="323"/>
    </row>
    <row r="215" spans="22:30">
      <c r="V215" s="322"/>
      <c r="W215" s="660"/>
      <c r="X215" s="288" t="str">
        <f t="shared" si="104"/>
        <v/>
      </c>
      <c r="Y215" s="294"/>
      <c r="Z215" s="294"/>
      <c r="AA215" s="555"/>
      <c r="AB215" s="292" t="str">
        <f t="shared" si="105"/>
        <v/>
      </c>
      <c r="AC215" s="293" t="str">
        <f t="shared" si="106"/>
        <v/>
      </c>
      <c r="AD215" s="323"/>
    </row>
    <row r="216" spans="22:30">
      <c r="V216" s="322"/>
      <c r="W216" s="660"/>
      <c r="X216" s="288" t="str">
        <f t="shared" ref="X216:X247" si="107">IFERROR((VLOOKUP(W216,$B$7:$C$39,2,FALSE)),"")</f>
        <v/>
      </c>
      <c r="Y216" s="294"/>
      <c r="Z216" s="294"/>
      <c r="AA216" s="555"/>
      <c r="AB216" s="292" t="str">
        <f t="shared" si="105"/>
        <v/>
      </c>
      <c r="AC216" s="293" t="str">
        <f t="shared" si="106"/>
        <v/>
      </c>
      <c r="AD216" s="323"/>
    </row>
    <row r="217" spans="22:30">
      <c r="V217" s="322"/>
      <c r="W217" s="660"/>
      <c r="X217" s="288" t="str">
        <f t="shared" si="107"/>
        <v/>
      </c>
      <c r="Y217" s="294"/>
      <c r="Z217" s="294"/>
      <c r="AA217" s="555"/>
      <c r="AB217" s="292" t="str">
        <f t="shared" si="105"/>
        <v/>
      </c>
      <c r="AC217" s="293" t="str">
        <f t="shared" si="106"/>
        <v/>
      </c>
      <c r="AD217" s="323"/>
    </row>
    <row r="218" spans="22:30">
      <c r="V218" s="322"/>
      <c r="W218" s="660"/>
      <c r="X218" s="288" t="str">
        <f t="shared" si="107"/>
        <v/>
      </c>
      <c r="Y218" s="294"/>
      <c r="Z218" s="294"/>
      <c r="AA218" s="555"/>
      <c r="AB218" s="292" t="str">
        <f t="shared" si="105"/>
        <v/>
      </c>
      <c r="AC218" s="293" t="str">
        <f t="shared" si="106"/>
        <v/>
      </c>
      <c r="AD218" s="323"/>
    </row>
    <row r="219" spans="22:30">
      <c r="V219" s="322"/>
      <c r="W219" s="660"/>
      <c r="X219" s="288" t="str">
        <f t="shared" si="107"/>
        <v/>
      </c>
      <c r="Y219" s="294"/>
      <c r="Z219" s="294"/>
      <c r="AA219" s="555"/>
      <c r="AB219" s="292" t="str">
        <f t="shared" si="105"/>
        <v/>
      </c>
      <c r="AC219" s="293" t="str">
        <f t="shared" si="106"/>
        <v/>
      </c>
      <c r="AD219" s="323"/>
    </row>
    <row r="220" spans="22:30">
      <c r="V220" s="322"/>
      <c r="W220" s="660"/>
      <c r="X220" s="288" t="str">
        <f t="shared" si="107"/>
        <v/>
      </c>
      <c r="Y220" s="294"/>
      <c r="Z220" s="294"/>
      <c r="AA220" s="555"/>
      <c r="AB220" s="292" t="str">
        <f t="shared" si="105"/>
        <v/>
      </c>
      <c r="AC220" s="293" t="str">
        <f t="shared" si="106"/>
        <v/>
      </c>
      <c r="AD220" s="323"/>
    </row>
    <row r="221" spans="22:30">
      <c r="V221" s="322"/>
      <c r="W221" s="660"/>
      <c r="X221" s="288" t="str">
        <f t="shared" si="107"/>
        <v/>
      </c>
      <c r="Y221" s="294"/>
      <c r="Z221" s="294"/>
      <c r="AA221" s="555"/>
      <c r="AB221" s="292" t="str">
        <f t="shared" si="105"/>
        <v/>
      </c>
      <c r="AC221" s="293" t="str">
        <f t="shared" si="106"/>
        <v/>
      </c>
      <c r="AD221" s="323"/>
    </row>
    <row r="222" spans="22:30">
      <c r="V222" s="322"/>
      <c r="W222" s="660"/>
      <c r="X222" s="288" t="str">
        <f t="shared" si="107"/>
        <v/>
      </c>
      <c r="Y222" s="294"/>
      <c r="Z222" s="294"/>
      <c r="AA222" s="555"/>
      <c r="AB222" s="292" t="str">
        <f t="shared" si="105"/>
        <v/>
      </c>
      <c r="AC222" s="293" t="str">
        <f t="shared" si="106"/>
        <v/>
      </c>
      <c r="AD222" s="323"/>
    </row>
    <row r="223" spans="22:30">
      <c r="V223" s="322"/>
      <c r="W223" s="660"/>
      <c r="X223" s="288" t="str">
        <f t="shared" si="107"/>
        <v/>
      </c>
      <c r="Y223" s="294"/>
      <c r="Z223" s="294"/>
      <c r="AA223" s="555"/>
      <c r="AB223" s="292" t="str">
        <f t="shared" si="105"/>
        <v/>
      </c>
      <c r="AC223" s="293" t="str">
        <f t="shared" si="106"/>
        <v/>
      </c>
      <c r="AD223" s="323"/>
    </row>
    <row r="224" spans="22:30">
      <c r="V224" s="322"/>
      <c r="W224" s="660"/>
      <c r="X224" s="288" t="str">
        <f t="shared" si="107"/>
        <v/>
      </c>
      <c r="Y224" s="294"/>
      <c r="Z224" s="294"/>
      <c r="AA224" s="555"/>
      <c r="AB224" s="292" t="str">
        <f t="shared" si="105"/>
        <v/>
      </c>
      <c r="AC224" s="293" t="str">
        <f t="shared" si="106"/>
        <v/>
      </c>
      <c r="AD224" s="323"/>
    </row>
    <row r="225" spans="22:30">
      <c r="V225" s="322"/>
      <c r="W225" s="660"/>
      <c r="X225" s="288" t="str">
        <f t="shared" si="107"/>
        <v/>
      </c>
      <c r="Y225" s="294"/>
      <c r="Z225" s="294"/>
      <c r="AA225" s="555"/>
      <c r="AB225" s="292" t="str">
        <f t="shared" si="105"/>
        <v/>
      </c>
      <c r="AC225" s="293" t="str">
        <f t="shared" si="106"/>
        <v/>
      </c>
      <c r="AD225" s="323"/>
    </row>
    <row r="226" spans="22:30">
      <c r="V226" s="322"/>
      <c r="W226" s="660"/>
      <c r="X226" s="288" t="str">
        <f t="shared" si="107"/>
        <v/>
      </c>
      <c r="Y226" s="294"/>
      <c r="Z226" s="294"/>
      <c r="AA226" s="555"/>
      <c r="AB226" s="292" t="str">
        <f t="shared" si="105"/>
        <v/>
      </c>
      <c r="AC226" s="293" t="str">
        <f t="shared" si="106"/>
        <v/>
      </c>
      <c r="AD226" s="323"/>
    </row>
    <row r="227" spans="22:30">
      <c r="V227" s="322"/>
      <c r="W227" s="660"/>
      <c r="X227" s="288" t="str">
        <f t="shared" si="107"/>
        <v/>
      </c>
      <c r="Y227" s="294"/>
      <c r="Z227" s="294"/>
      <c r="AA227" s="555"/>
      <c r="AB227" s="292" t="str">
        <f t="shared" si="105"/>
        <v/>
      </c>
      <c r="AC227" s="293" t="str">
        <f t="shared" si="106"/>
        <v/>
      </c>
      <c r="AD227" s="323"/>
    </row>
    <row r="228" spans="22:30">
      <c r="V228" s="322"/>
      <c r="W228" s="660"/>
      <c r="X228" s="288" t="str">
        <f t="shared" si="107"/>
        <v/>
      </c>
      <c r="Y228" s="294"/>
      <c r="Z228" s="294"/>
      <c r="AA228" s="555"/>
      <c r="AB228" s="292" t="str">
        <f t="shared" si="105"/>
        <v/>
      </c>
      <c r="AC228" s="293" t="str">
        <f t="shared" si="106"/>
        <v/>
      </c>
      <c r="AD228" s="323"/>
    </row>
    <row r="229" spans="22:30">
      <c r="V229" s="322"/>
      <c r="W229" s="660"/>
      <c r="X229" s="288" t="str">
        <f t="shared" si="107"/>
        <v/>
      </c>
      <c r="Y229" s="294"/>
      <c r="Z229" s="294"/>
      <c r="AA229" s="555"/>
      <c r="AB229" s="292" t="str">
        <f t="shared" si="105"/>
        <v/>
      </c>
      <c r="AC229" s="293" t="str">
        <f t="shared" si="106"/>
        <v/>
      </c>
      <c r="AD229" s="323"/>
    </row>
    <row r="230" spans="22:30">
      <c r="V230" s="322"/>
      <c r="W230" s="660"/>
      <c r="X230" s="288" t="str">
        <f t="shared" si="107"/>
        <v/>
      </c>
      <c r="Y230" s="294"/>
      <c r="Z230" s="294"/>
      <c r="AA230" s="555"/>
      <c r="AB230" s="292" t="str">
        <f t="shared" si="105"/>
        <v/>
      </c>
      <c r="AC230" s="293" t="str">
        <f t="shared" si="106"/>
        <v/>
      </c>
      <c r="AD230" s="323"/>
    </row>
    <row r="231" spans="22:30">
      <c r="V231" s="322"/>
      <c r="W231" s="660"/>
      <c r="X231" s="288" t="str">
        <f t="shared" si="107"/>
        <v/>
      </c>
      <c r="Y231" s="294"/>
      <c r="Z231" s="294"/>
      <c r="AA231" s="555"/>
      <c r="AB231" s="292" t="str">
        <f t="shared" si="105"/>
        <v/>
      </c>
      <c r="AC231" s="293" t="str">
        <f t="shared" si="106"/>
        <v/>
      </c>
      <c r="AD231" s="323"/>
    </row>
    <row r="232" spans="22:30">
      <c r="V232" s="322"/>
      <c r="W232" s="660"/>
      <c r="X232" s="288" t="str">
        <f t="shared" si="107"/>
        <v/>
      </c>
      <c r="Y232" s="294"/>
      <c r="Z232" s="294"/>
      <c r="AA232" s="555"/>
      <c r="AB232" s="292" t="str">
        <f t="shared" si="105"/>
        <v/>
      </c>
      <c r="AC232" s="293" t="str">
        <f t="shared" si="106"/>
        <v/>
      </c>
      <c r="AD232" s="323"/>
    </row>
    <row r="233" spans="22:30">
      <c r="V233" s="322"/>
      <c r="W233" s="660"/>
      <c r="X233" s="288" t="str">
        <f t="shared" si="107"/>
        <v/>
      </c>
      <c r="Y233" s="294"/>
      <c r="Z233" s="294"/>
      <c r="AA233" s="555"/>
      <c r="AB233" s="292" t="str">
        <f t="shared" si="105"/>
        <v/>
      </c>
      <c r="AC233" s="293" t="str">
        <f t="shared" si="106"/>
        <v/>
      </c>
      <c r="AD233" s="323"/>
    </row>
    <row r="234" spans="22:30">
      <c r="V234" s="322"/>
      <c r="W234" s="660"/>
      <c r="X234" s="288" t="str">
        <f t="shared" si="107"/>
        <v/>
      </c>
      <c r="Y234" s="294"/>
      <c r="Z234" s="294"/>
      <c r="AA234" s="555"/>
      <c r="AB234" s="292" t="str">
        <f t="shared" si="105"/>
        <v/>
      </c>
      <c r="AC234" s="293" t="str">
        <f t="shared" si="106"/>
        <v/>
      </c>
      <c r="AD234" s="323"/>
    </row>
    <row r="235" spans="22:30">
      <c r="V235" s="322"/>
      <c r="W235" s="660"/>
      <c r="X235" s="288" t="str">
        <f t="shared" si="107"/>
        <v/>
      </c>
      <c r="Y235" s="294"/>
      <c r="Z235" s="294"/>
      <c r="AA235" s="555"/>
      <c r="AB235" s="292" t="str">
        <f t="shared" si="105"/>
        <v/>
      </c>
      <c r="AC235" s="293" t="str">
        <f t="shared" si="106"/>
        <v/>
      </c>
      <c r="AD235" s="323"/>
    </row>
    <row r="236" spans="22:30">
      <c r="V236" s="322"/>
      <c r="W236" s="660"/>
      <c r="X236" s="288" t="str">
        <f t="shared" si="107"/>
        <v/>
      </c>
      <c r="Y236" s="294"/>
      <c r="Z236" s="294"/>
      <c r="AA236" s="555"/>
      <c r="AB236" s="292" t="str">
        <f t="shared" si="105"/>
        <v/>
      </c>
      <c r="AC236" s="293" t="str">
        <f t="shared" si="106"/>
        <v/>
      </c>
      <c r="AD236" s="323"/>
    </row>
    <row r="237" spans="22:30">
      <c r="V237" s="322"/>
      <c r="W237" s="660"/>
      <c r="X237" s="288" t="str">
        <f t="shared" si="107"/>
        <v/>
      </c>
      <c r="Y237" s="294"/>
      <c r="Z237" s="294"/>
      <c r="AA237" s="555"/>
      <c r="AB237" s="292" t="str">
        <f t="shared" si="105"/>
        <v/>
      </c>
      <c r="AC237" s="293" t="str">
        <f t="shared" si="106"/>
        <v/>
      </c>
      <c r="AD237" s="323"/>
    </row>
    <row r="238" spans="22:30">
      <c r="V238" s="322"/>
      <c r="W238" s="660"/>
      <c r="X238" s="288" t="str">
        <f t="shared" si="107"/>
        <v/>
      </c>
      <c r="Y238" s="294"/>
      <c r="Z238" s="294"/>
      <c r="AA238" s="555"/>
      <c r="AB238" s="292" t="str">
        <f t="shared" si="105"/>
        <v/>
      </c>
      <c r="AC238" s="293" t="str">
        <f t="shared" si="106"/>
        <v/>
      </c>
      <c r="AD238" s="323"/>
    </row>
    <row r="239" spans="22:30">
      <c r="V239" s="322"/>
      <c r="W239" s="660"/>
      <c r="X239" s="288" t="str">
        <f t="shared" si="107"/>
        <v/>
      </c>
      <c r="Y239" s="294"/>
      <c r="Z239" s="294"/>
      <c r="AA239" s="555"/>
      <c r="AB239" s="292" t="str">
        <f t="shared" si="105"/>
        <v/>
      </c>
      <c r="AC239" s="293" t="str">
        <f t="shared" si="106"/>
        <v/>
      </c>
      <c r="AD239" s="323"/>
    </row>
    <row r="240" spans="22:30">
      <c r="V240" s="322"/>
      <c r="W240" s="660"/>
      <c r="X240" s="288" t="str">
        <f t="shared" si="107"/>
        <v/>
      </c>
      <c r="Y240" s="294"/>
      <c r="Z240" s="294"/>
      <c r="AA240" s="555"/>
      <c r="AB240" s="292" t="str">
        <f t="shared" si="105"/>
        <v/>
      </c>
      <c r="AC240" s="293" t="str">
        <f t="shared" si="106"/>
        <v/>
      </c>
      <c r="AD240" s="323"/>
    </row>
    <row r="241" spans="22:30">
      <c r="V241" s="322"/>
      <c r="W241" s="660"/>
      <c r="X241" s="288" t="str">
        <f t="shared" si="107"/>
        <v/>
      </c>
      <c r="Y241" s="294"/>
      <c r="Z241" s="294"/>
      <c r="AA241" s="555"/>
      <c r="AB241" s="292" t="str">
        <f t="shared" si="105"/>
        <v/>
      </c>
      <c r="AC241" s="293" t="str">
        <f t="shared" si="106"/>
        <v/>
      </c>
      <c r="AD241" s="323"/>
    </row>
    <row r="242" spans="22:30">
      <c r="V242" s="322"/>
      <c r="W242" s="660"/>
      <c r="X242" s="288" t="str">
        <f t="shared" si="107"/>
        <v/>
      </c>
      <c r="Y242" s="294"/>
      <c r="Z242" s="294"/>
      <c r="AA242" s="555"/>
      <c r="AB242" s="292" t="str">
        <f t="shared" si="105"/>
        <v/>
      </c>
      <c r="AC242" s="293" t="str">
        <f t="shared" si="106"/>
        <v/>
      </c>
      <c r="AD242" s="323"/>
    </row>
    <row r="243" spans="22:30">
      <c r="V243" s="322"/>
      <c r="W243" s="660"/>
      <c r="X243" s="288" t="str">
        <f t="shared" si="107"/>
        <v/>
      </c>
      <c r="Y243" s="294"/>
      <c r="Z243" s="294"/>
      <c r="AA243" s="555"/>
      <c r="AB243" s="292" t="str">
        <f t="shared" si="105"/>
        <v/>
      </c>
      <c r="AC243" s="293" t="str">
        <f t="shared" si="106"/>
        <v/>
      </c>
      <c r="AD243" s="323"/>
    </row>
    <row r="244" spans="22:30">
      <c r="V244" s="322"/>
      <c r="W244" s="660"/>
      <c r="X244" s="288" t="str">
        <f t="shared" si="107"/>
        <v/>
      </c>
      <c r="Y244" s="294"/>
      <c r="Z244" s="294"/>
      <c r="AA244" s="555"/>
      <c r="AB244" s="292" t="str">
        <f t="shared" si="105"/>
        <v/>
      </c>
      <c r="AC244" s="293" t="str">
        <f t="shared" si="106"/>
        <v/>
      </c>
      <c r="AD244" s="323"/>
    </row>
    <row r="245" spans="22:30">
      <c r="V245" s="322"/>
      <c r="W245" s="660"/>
      <c r="X245" s="288" t="str">
        <f t="shared" si="107"/>
        <v/>
      </c>
      <c r="Y245" s="294"/>
      <c r="Z245" s="294"/>
      <c r="AA245" s="555"/>
      <c r="AB245" s="292" t="str">
        <f t="shared" si="105"/>
        <v/>
      </c>
      <c r="AC245" s="293" t="str">
        <f t="shared" si="106"/>
        <v/>
      </c>
      <c r="AD245" s="323"/>
    </row>
    <row r="246" spans="22:30">
      <c r="V246" s="322"/>
      <c r="W246" s="660"/>
      <c r="X246" s="288" t="str">
        <f t="shared" si="107"/>
        <v/>
      </c>
      <c r="Y246" s="294"/>
      <c r="Z246" s="294"/>
      <c r="AA246" s="555"/>
      <c r="AB246" s="292" t="str">
        <f t="shared" si="105"/>
        <v/>
      </c>
      <c r="AC246" s="293" t="str">
        <f t="shared" si="106"/>
        <v/>
      </c>
      <c r="AD246" s="323"/>
    </row>
    <row r="247" spans="22:30">
      <c r="V247" s="322"/>
      <c r="W247" s="660"/>
      <c r="X247" s="288" t="str">
        <f t="shared" si="107"/>
        <v/>
      </c>
      <c r="Y247" s="294"/>
      <c r="Z247" s="294"/>
      <c r="AA247" s="555"/>
      <c r="AB247" s="292" t="str">
        <f t="shared" si="105"/>
        <v/>
      </c>
      <c r="AC247" s="293" t="str">
        <f t="shared" si="106"/>
        <v/>
      </c>
      <c r="AD247" s="323"/>
    </row>
    <row r="248" spans="22:30">
      <c r="V248" s="322"/>
      <c r="W248" s="660"/>
      <c r="X248" s="288" t="str">
        <f t="shared" ref="X248:X279" si="108">IFERROR((VLOOKUP(W248,$B$7:$C$39,2,FALSE)),"")</f>
        <v/>
      </c>
      <c r="Y248" s="294"/>
      <c r="Z248" s="294"/>
      <c r="AA248" s="555"/>
      <c r="AB248" s="292" t="str">
        <f t="shared" si="105"/>
        <v/>
      </c>
      <c r="AC248" s="293" t="str">
        <f t="shared" si="106"/>
        <v/>
      </c>
      <c r="AD248" s="323"/>
    </row>
    <row r="249" spans="22:30">
      <c r="V249" s="322"/>
      <c r="W249" s="660"/>
      <c r="X249" s="288" t="str">
        <f t="shared" si="108"/>
        <v/>
      </c>
      <c r="Y249" s="294"/>
      <c r="Z249" s="294"/>
      <c r="AA249" s="555"/>
      <c r="AB249" s="292" t="str">
        <f t="shared" si="105"/>
        <v/>
      </c>
      <c r="AC249" s="293" t="str">
        <f t="shared" si="106"/>
        <v/>
      </c>
      <c r="AD249" s="323"/>
    </row>
    <row r="250" spans="22:30">
      <c r="V250" s="322"/>
      <c r="W250" s="660"/>
      <c r="X250" s="288" t="str">
        <f t="shared" si="108"/>
        <v/>
      </c>
      <c r="Y250" s="294"/>
      <c r="Z250" s="294"/>
      <c r="AA250" s="555"/>
      <c r="AB250" s="292" t="str">
        <f t="shared" si="105"/>
        <v/>
      </c>
      <c r="AC250" s="293" t="str">
        <f t="shared" si="106"/>
        <v/>
      </c>
      <c r="AD250" s="323"/>
    </row>
    <row r="251" spans="22:30">
      <c r="V251" s="322"/>
      <c r="W251" s="660"/>
      <c r="X251" s="288" t="str">
        <f t="shared" si="108"/>
        <v/>
      </c>
      <c r="Y251" s="294"/>
      <c r="Z251" s="294"/>
      <c r="AA251" s="555"/>
      <c r="AB251" s="292" t="str">
        <f t="shared" si="105"/>
        <v/>
      </c>
      <c r="AC251" s="293" t="str">
        <f t="shared" si="106"/>
        <v/>
      </c>
      <c r="AD251" s="323"/>
    </row>
    <row r="252" spans="22:30">
      <c r="V252" s="322"/>
      <c r="W252" s="660"/>
      <c r="X252" s="288" t="str">
        <f t="shared" si="108"/>
        <v/>
      </c>
      <c r="Y252" s="294"/>
      <c r="Z252" s="294"/>
      <c r="AA252" s="555"/>
      <c r="AB252" s="292" t="str">
        <f t="shared" si="105"/>
        <v/>
      </c>
      <c r="AC252" s="293" t="str">
        <f t="shared" si="106"/>
        <v/>
      </c>
      <c r="AD252" s="323"/>
    </row>
    <row r="253" spans="22:30">
      <c r="V253" s="322"/>
      <c r="W253" s="660"/>
      <c r="X253" s="288" t="str">
        <f t="shared" si="108"/>
        <v/>
      </c>
      <c r="Y253" s="294"/>
      <c r="Z253" s="294"/>
      <c r="AA253" s="555"/>
      <c r="AB253" s="292" t="str">
        <f t="shared" si="105"/>
        <v/>
      </c>
      <c r="AC253" s="293" t="str">
        <f t="shared" si="106"/>
        <v/>
      </c>
      <c r="AD253" s="323"/>
    </row>
    <row r="254" spans="22:30">
      <c r="V254" s="322"/>
      <c r="W254" s="660"/>
      <c r="X254" s="288" t="str">
        <f t="shared" si="108"/>
        <v/>
      </c>
      <c r="Y254" s="294"/>
      <c r="Z254" s="294"/>
      <c r="AA254" s="555"/>
      <c r="AB254" s="292" t="str">
        <f t="shared" si="105"/>
        <v/>
      </c>
      <c r="AC254" s="293" t="str">
        <f t="shared" si="106"/>
        <v/>
      </c>
      <c r="AD254" s="323"/>
    </row>
    <row r="255" spans="22:30">
      <c r="V255" s="322"/>
      <c r="W255" s="660"/>
      <c r="X255" s="288" t="str">
        <f t="shared" si="108"/>
        <v/>
      </c>
      <c r="Y255" s="294"/>
      <c r="Z255" s="294"/>
      <c r="AA255" s="555"/>
      <c r="AB255" s="292" t="str">
        <f t="shared" si="105"/>
        <v/>
      </c>
      <c r="AC255" s="293" t="str">
        <f t="shared" si="106"/>
        <v/>
      </c>
      <c r="AD255" s="323"/>
    </row>
    <row r="256" spans="22:30">
      <c r="V256" s="322"/>
      <c r="W256" s="660"/>
      <c r="X256" s="288" t="str">
        <f t="shared" si="108"/>
        <v/>
      </c>
      <c r="Y256" s="294"/>
      <c r="Z256" s="294"/>
      <c r="AA256" s="555"/>
      <c r="AB256" s="292" t="str">
        <f t="shared" si="105"/>
        <v/>
      </c>
      <c r="AC256" s="293" t="str">
        <f t="shared" si="106"/>
        <v/>
      </c>
      <c r="AD256" s="323"/>
    </row>
    <row r="257" spans="22:30">
      <c r="V257" s="322"/>
      <c r="W257" s="660"/>
      <c r="X257" s="288" t="str">
        <f t="shared" si="108"/>
        <v/>
      </c>
      <c r="Y257" s="294"/>
      <c r="Z257" s="294"/>
      <c r="AA257" s="555"/>
      <c r="AB257" s="292" t="str">
        <f t="shared" si="105"/>
        <v/>
      </c>
      <c r="AC257" s="293" t="str">
        <f t="shared" si="106"/>
        <v/>
      </c>
      <c r="AD257" s="323"/>
    </row>
    <row r="258" spans="22:30">
      <c r="V258" s="322"/>
      <c r="W258" s="660"/>
      <c r="X258" s="288" t="str">
        <f t="shared" si="108"/>
        <v/>
      </c>
      <c r="Y258" s="294"/>
      <c r="Z258" s="294"/>
      <c r="AA258" s="555"/>
      <c r="AB258" s="292" t="str">
        <f t="shared" si="105"/>
        <v/>
      </c>
      <c r="AC258" s="293" t="str">
        <f t="shared" si="106"/>
        <v/>
      </c>
      <c r="AD258" s="323"/>
    </row>
    <row r="259" spans="22:30">
      <c r="V259" s="322"/>
      <c r="W259" s="660"/>
      <c r="X259" s="288" t="str">
        <f t="shared" si="108"/>
        <v/>
      </c>
      <c r="Y259" s="294"/>
      <c r="Z259" s="294"/>
      <c r="AA259" s="555"/>
      <c r="AB259" s="292" t="str">
        <f t="shared" si="105"/>
        <v/>
      </c>
      <c r="AC259" s="293" t="str">
        <f t="shared" si="106"/>
        <v/>
      </c>
      <c r="AD259" s="323"/>
    </row>
    <row r="260" spans="22:30">
      <c r="V260" s="322"/>
      <c r="W260" s="660"/>
      <c r="X260" s="288" t="str">
        <f t="shared" si="108"/>
        <v/>
      </c>
      <c r="Y260" s="294"/>
      <c r="Z260" s="294"/>
      <c r="AA260" s="555"/>
      <c r="AB260" s="292" t="str">
        <f t="shared" si="105"/>
        <v/>
      </c>
      <c r="AC260" s="293" t="str">
        <f t="shared" si="106"/>
        <v/>
      </c>
      <c r="AD260" s="323"/>
    </row>
    <row r="261" spans="22:30">
      <c r="V261" s="322"/>
      <c r="W261" s="660"/>
      <c r="X261" s="288" t="str">
        <f t="shared" si="108"/>
        <v/>
      </c>
      <c r="Y261" s="294"/>
      <c r="Z261" s="294"/>
      <c r="AA261" s="555"/>
      <c r="AB261" s="292" t="str">
        <f t="shared" si="105"/>
        <v/>
      </c>
      <c r="AC261" s="293" t="str">
        <f t="shared" si="106"/>
        <v/>
      </c>
      <c r="AD261" s="323"/>
    </row>
    <row r="262" spans="22:30">
      <c r="V262" s="322"/>
      <c r="W262" s="660"/>
      <c r="X262" s="288" t="str">
        <f t="shared" si="108"/>
        <v/>
      </c>
      <c r="Y262" s="294"/>
      <c r="Z262" s="294"/>
      <c r="AA262" s="555"/>
      <c r="AB262" s="292" t="str">
        <f t="shared" si="105"/>
        <v/>
      </c>
      <c r="AC262" s="293" t="str">
        <f t="shared" si="106"/>
        <v/>
      </c>
      <c r="AD262" s="323"/>
    </row>
    <row r="263" spans="22:30">
      <c r="V263" s="322"/>
      <c r="W263" s="660"/>
      <c r="X263" s="288" t="str">
        <f t="shared" si="108"/>
        <v/>
      </c>
      <c r="Y263" s="294"/>
      <c r="Z263" s="294"/>
      <c r="AA263" s="555"/>
      <c r="AB263" s="292" t="str">
        <f t="shared" si="105"/>
        <v/>
      </c>
      <c r="AC263" s="293" t="str">
        <f t="shared" si="106"/>
        <v/>
      </c>
      <c r="AD263" s="323"/>
    </row>
    <row r="264" spans="22:30">
      <c r="V264" s="322"/>
      <c r="W264" s="660"/>
      <c r="X264" s="288" t="str">
        <f t="shared" si="108"/>
        <v/>
      </c>
      <c r="Y264" s="294"/>
      <c r="Z264" s="294"/>
      <c r="AA264" s="555"/>
      <c r="AB264" s="292" t="str">
        <f t="shared" si="105"/>
        <v/>
      </c>
      <c r="AC264" s="293" t="str">
        <f t="shared" si="106"/>
        <v/>
      </c>
      <c r="AD264" s="323"/>
    </row>
    <row r="265" spans="22:30">
      <c r="V265" s="322"/>
      <c r="W265" s="660"/>
      <c r="X265" s="288" t="str">
        <f t="shared" si="108"/>
        <v/>
      </c>
      <c r="Y265" s="294"/>
      <c r="Z265" s="294"/>
      <c r="AA265" s="555"/>
      <c r="AB265" s="292" t="str">
        <f t="shared" ref="AB265:AB329" si="109">IFERROR((VLOOKUP(W265,$B$9:$F$39,5,FALSE)),"")</f>
        <v/>
      </c>
      <c r="AC265" s="293" t="str">
        <f t="shared" ref="AC265:AC328" si="110">IF(Y265&gt;0,(AB265*Y265),"")</f>
        <v/>
      </c>
      <c r="AD265" s="323"/>
    </row>
    <row r="266" spans="22:30">
      <c r="V266" s="322"/>
      <c r="W266" s="660"/>
      <c r="X266" s="288" t="str">
        <f t="shared" si="108"/>
        <v/>
      </c>
      <c r="Y266" s="294"/>
      <c r="Z266" s="294"/>
      <c r="AA266" s="555"/>
      <c r="AB266" s="292" t="str">
        <f t="shared" si="109"/>
        <v/>
      </c>
      <c r="AC266" s="293" t="str">
        <f t="shared" si="110"/>
        <v/>
      </c>
      <c r="AD266" s="323"/>
    </row>
    <row r="267" spans="22:30">
      <c r="V267" s="322"/>
      <c r="W267" s="660"/>
      <c r="X267" s="288" t="str">
        <f t="shared" si="108"/>
        <v/>
      </c>
      <c r="Y267" s="294"/>
      <c r="Z267" s="294"/>
      <c r="AA267" s="555"/>
      <c r="AB267" s="292" t="str">
        <f t="shared" si="109"/>
        <v/>
      </c>
      <c r="AC267" s="293" t="str">
        <f t="shared" si="110"/>
        <v/>
      </c>
      <c r="AD267" s="323"/>
    </row>
    <row r="268" spans="22:30">
      <c r="V268" s="322"/>
      <c r="W268" s="660"/>
      <c r="X268" s="288" t="str">
        <f t="shared" si="108"/>
        <v/>
      </c>
      <c r="Y268" s="294"/>
      <c r="Z268" s="294"/>
      <c r="AA268" s="555"/>
      <c r="AB268" s="292" t="str">
        <f t="shared" si="109"/>
        <v/>
      </c>
      <c r="AC268" s="293" t="str">
        <f t="shared" si="110"/>
        <v/>
      </c>
      <c r="AD268" s="323"/>
    </row>
    <row r="269" spans="22:30">
      <c r="V269" s="322"/>
      <c r="W269" s="660"/>
      <c r="X269" s="288" t="str">
        <f t="shared" si="108"/>
        <v/>
      </c>
      <c r="Y269" s="294"/>
      <c r="Z269" s="294"/>
      <c r="AA269" s="555"/>
      <c r="AB269" s="292" t="str">
        <f t="shared" si="109"/>
        <v/>
      </c>
      <c r="AC269" s="293" t="str">
        <f t="shared" si="110"/>
        <v/>
      </c>
      <c r="AD269" s="323"/>
    </row>
    <row r="270" spans="22:30">
      <c r="V270" s="322"/>
      <c r="W270" s="660"/>
      <c r="X270" s="288" t="str">
        <f t="shared" si="108"/>
        <v/>
      </c>
      <c r="Y270" s="294"/>
      <c r="Z270" s="294"/>
      <c r="AA270" s="555"/>
      <c r="AB270" s="292" t="str">
        <f t="shared" si="109"/>
        <v/>
      </c>
      <c r="AC270" s="293" t="str">
        <f t="shared" si="110"/>
        <v/>
      </c>
      <c r="AD270" s="323"/>
    </row>
    <row r="271" spans="22:30">
      <c r="V271" s="322"/>
      <c r="W271" s="660"/>
      <c r="X271" s="288" t="str">
        <f t="shared" si="108"/>
        <v/>
      </c>
      <c r="Y271" s="294"/>
      <c r="Z271" s="294"/>
      <c r="AA271" s="555"/>
      <c r="AB271" s="292" t="str">
        <f t="shared" si="109"/>
        <v/>
      </c>
      <c r="AC271" s="293" t="str">
        <f t="shared" si="110"/>
        <v/>
      </c>
      <c r="AD271" s="323"/>
    </row>
    <row r="272" spans="22:30">
      <c r="V272" s="322"/>
      <c r="W272" s="660"/>
      <c r="X272" s="288" t="str">
        <f t="shared" si="108"/>
        <v/>
      </c>
      <c r="Y272" s="294"/>
      <c r="Z272" s="294"/>
      <c r="AA272" s="555"/>
      <c r="AB272" s="292" t="str">
        <f t="shared" si="109"/>
        <v/>
      </c>
      <c r="AC272" s="293" t="str">
        <f t="shared" si="110"/>
        <v/>
      </c>
      <c r="AD272" s="323"/>
    </row>
    <row r="273" spans="22:30">
      <c r="V273" s="322"/>
      <c r="W273" s="660"/>
      <c r="X273" s="288" t="str">
        <f t="shared" si="108"/>
        <v/>
      </c>
      <c r="Y273" s="294"/>
      <c r="Z273" s="294"/>
      <c r="AA273" s="555"/>
      <c r="AB273" s="292" t="str">
        <f t="shared" si="109"/>
        <v/>
      </c>
      <c r="AC273" s="293" t="str">
        <f t="shared" si="110"/>
        <v/>
      </c>
      <c r="AD273" s="323"/>
    </row>
    <row r="274" spans="22:30">
      <c r="V274" s="322"/>
      <c r="W274" s="660"/>
      <c r="X274" s="288" t="str">
        <f t="shared" si="108"/>
        <v/>
      </c>
      <c r="Y274" s="294"/>
      <c r="Z274" s="294"/>
      <c r="AA274" s="555"/>
      <c r="AB274" s="292" t="str">
        <f t="shared" si="109"/>
        <v/>
      </c>
      <c r="AC274" s="293" t="str">
        <f t="shared" si="110"/>
        <v/>
      </c>
      <c r="AD274" s="323"/>
    </row>
    <row r="275" spans="22:30">
      <c r="V275" s="322"/>
      <c r="W275" s="660"/>
      <c r="X275" s="288" t="str">
        <f t="shared" si="108"/>
        <v/>
      </c>
      <c r="Y275" s="294"/>
      <c r="Z275" s="294"/>
      <c r="AA275" s="555"/>
      <c r="AB275" s="292" t="str">
        <f t="shared" si="109"/>
        <v/>
      </c>
      <c r="AC275" s="293" t="str">
        <f t="shared" si="110"/>
        <v/>
      </c>
      <c r="AD275" s="323"/>
    </row>
    <row r="276" spans="22:30">
      <c r="V276" s="322"/>
      <c r="W276" s="660"/>
      <c r="X276" s="288" t="str">
        <f t="shared" si="108"/>
        <v/>
      </c>
      <c r="Y276" s="294"/>
      <c r="Z276" s="294"/>
      <c r="AA276" s="555"/>
      <c r="AB276" s="292" t="str">
        <f t="shared" si="109"/>
        <v/>
      </c>
      <c r="AC276" s="293" t="str">
        <f t="shared" si="110"/>
        <v/>
      </c>
      <c r="AD276" s="323"/>
    </row>
    <row r="277" spans="22:30">
      <c r="V277" s="322"/>
      <c r="W277" s="660"/>
      <c r="X277" s="288" t="str">
        <f t="shared" si="108"/>
        <v/>
      </c>
      <c r="Y277" s="294"/>
      <c r="Z277" s="294"/>
      <c r="AA277" s="555"/>
      <c r="AB277" s="292" t="str">
        <f t="shared" si="109"/>
        <v/>
      </c>
      <c r="AC277" s="293" t="str">
        <f t="shared" si="110"/>
        <v/>
      </c>
      <c r="AD277" s="323"/>
    </row>
    <row r="278" spans="22:30">
      <c r="V278" s="322"/>
      <c r="W278" s="660"/>
      <c r="X278" s="288" t="str">
        <f t="shared" si="108"/>
        <v/>
      </c>
      <c r="Y278" s="294"/>
      <c r="Z278" s="294"/>
      <c r="AA278" s="555"/>
      <c r="AB278" s="292" t="str">
        <f t="shared" si="109"/>
        <v/>
      </c>
      <c r="AC278" s="293" t="str">
        <f t="shared" si="110"/>
        <v/>
      </c>
      <c r="AD278" s="323"/>
    </row>
    <row r="279" spans="22:30">
      <c r="V279" s="322"/>
      <c r="W279" s="660"/>
      <c r="X279" s="288" t="str">
        <f t="shared" si="108"/>
        <v/>
      </c>
      <c r="Y279" s="294"/>
      <c r="Z279" s="294"/>
      <c r="AA279" s="555"/>
      <c r="AB279" s="292" t="str">
        <f t="shared" si="109"/>
        <v/>
      </c>
      <c r="AC279" s="293" t="str">
        <f t="shared" si="110"/>
        <v/>
      </c>
      <c r="AD279" s="323"/>
    </row>
    <row r="280" spans="22:30">
      <c r="V280" s="322"/>
      <c r="W280" s="660"/>
      <c r="X280" s="288" t="str">
        <f t="shared" ref="X280:X311" si="111">IFERROR((VLOOKUP(W280,$B$7:$C$39,2,FALSE)),"")</f>
        <v/>
      </c>
      <c r="Y280" s="294"/>
      <c r="Z280" s="294"/>
      <c r="AA280" s="555"/>
      <c r="AB280" s="292" t="str">
        <f t="shared" si="109"/>
        <v/>
      </c>
      <c r="AC280" s="293" t="str">
        <f t="shared" si="110"/>
        <v/>
      </c>
      <c r="AD280" s="323"/>
    </row>
    <row r="281" spans="22:30">
      <c r="V281" s="322"/>
      <c r="W281" s="660"/>
      <c r="X281" s="288" t="str">
        <f t="shared" si="111"/>
        <v/>
      </c>
      <c r="Y281" s="294"/>
      <c r="Z281" s="294"/>
      <c r="AA281" s="555"/>
      <c r="AB281" s="292" t="str">
        <f t="shared" si="109"/>
        <v/>
      </c>
      <c r="AC281" s="293" t="str">
        <f t="shared" si="110"/>
        <v/>
      </c>
      <c r="AD281" s="323"/>
    </row>
    <row r="282" spans="22:30">
      <c r="V282" s="322"/>
      <c r="W282" s="660"/>
      <c r="X282" s="288" t="str">
        <f t="shared" si="111"/>
        <v/>
      </c>
      <c r="Y282" s="294"/>
      <c r="Z282" s="294"/>
      <c r="AA282" s="555"/>
      <c r="AB282" s="292" t="str">
        <f t="shared" si="109"/>
        <v/>
      </c>
      <c r="AC282" s="293" t="str">
        <f t="shared" si="110"/>
        <v/>
      </c>
      <c r="AD282" s="323"/>
    </row>
    <row r="283" spans="22:30">
      <c r="V283" s="322"/>
      <c r="W283" s="660"/>
      <c r="X283" s="288" t="str">
        <f t="shared" si="111"/>
        <v/>
      </c>
      <c r="Y283" s="294"/>
      <c r="Z283" s="294"/>
      <c r="AA283" s="555"/>
      <c r="AB283" s="292" t="str">
        <f t="shared" si="109"/>
        <v/>
      </c>
      <c r="AC283" s="293" t="str">
        <f t="shared" si="110"/>
        <v/>
      </c>
      <c r="AD283" s="323"/>
    </row>
    <row r="284" spans="22:30">
      <c r="V284" s="322"/>
      <c r="W284" s="660"/>
      <c r="X284" s="288" t="str">
        <f t="shared" si="111"/>
        <v/>
      </c>
      <c r="Y284" s="294"/>
      <c r="Z284" s="294"/>
      <c r="AA284" s="555"/>
      <c r="AB284" s="292" t="str">
        <f t="shared" si="109"/>
        <v/>
      </c>
      <c r="AC284" s="293" t="str">
        <f t="shared" si="110"/>
        <v/>
      </c>
      <c r="AD284" s="323"/>
    </row>
    <row r="285" spans="22:30">
      <c r="V285" s="322"/>
      <c r="W285" s="660"/>
      <c r="X285" s="288" t="str">
        <f t="shared" si="111"/>
        <v/>
      </c>
      <c r="Y285" s="294"/>
      <c r="Z285" s="294"/>
      <c r="AA285" s="555"/>
      <c r="AB285" s="292" t="str">
        <f t="shared" si="109"/>
        <v/>
      </c>
      <c r="AC285" s="293" t="str">
        <f t="shared" si="110"/>
        <v/>
      </c>
      <c r="AD285" s="323"/>
    </row>
    <row r="286" spans="22:30">
      <c r="V286" s="322"/>
      <c r="W286" s="660"/>
      <c r="X286" s="288" t="str">
        <f t="shared" si="111"/>
        <v/>
      </c>
      <c r="Y286" s="294"/>
      <c r="Z286" s="294"/>
      <c r="AA286" s="555"/>
      <c r="AB286" s="292" t="str">
        <f t="shared" si="109"/>
        <v/>
      </c>
      <c r="AC286" s="293" t="str">
        <f t="shared" si="110"/>
        <v/>
      </c>
      <c r="AD286" s="323"/>
    </row>
    <row r="287" spans="22:30">
      <c r="V287" s="322"/>
      <c r="W287" s="660"/>
      <c r="X287" s="288" t="str">
        <f t="shared" si="111"/>
        <v/>
      </c>
      <c r="Y287" s="294"/>
      <c r="Z287" s="294"/>
      <c r="AA287" s="555"/>
      <c r="AB287" s="292" t="str">
        <f t="shared" si="109"/>
        <v/>
      </c>
      <c r="AC287" s="293" t="str">
        <f t="shared" si="110"/>
        <v/>
      </c>
      <c r="AD287" s="323"/>
    </row>
    <row r="288" spans="22:30">
      <c r="V288" s="322"/>
      <c r="W288" s="660"/>
      <c r="X288" s="288" t="str">
        <f t="shared" si="111"/>
        <v/>
      </c>
      <c r="Y288" s="294"/>
      <c r="Z288" s="294"/>
      <c r="AA288" s="555"/>
      <c r="AB288" s="292" t="str">
        <f t="shared" si="109"/>
        <v/>
      </c>
      <c r="AC288" s="293" t="str">
        <f t="shared" si="110"/>
        <v/>
      </c>
      <c r="AD288" s="323"/>
    </row>
    <row r="289" spans="22:30">
      <c r="V289" s="322"/>
      <c r="W289" s="660"/>
      <c r="X289" s="288" t="str">
        <f t="shared" si="111"/>
        <v/>
      </c>
      <c r="Y289" s="294"/>
      <c r="Z289" s="294"/>
      <c r="AA289" s="555"/>
      <c r="AB289" s="292" t="str">
        <f t="shared" si="109"/>
        <v/>
      </c>
      <c r="AC289" s="293" t="str">
        <f t="shared" si="110"/>
        <v/>
      </c>
      <c r="AD289" s="323"/>
    </row>
    <row r="290" spans="22:30">
      <c r="V290" s="322"/>
      <c r="W290" s="660"/>
      <c r="X290" s="288" t="str">
        <f t="shared" si="111"/>
        <v/>
      </c>
      <c r="Y290" s="294"/>
      <c r="Z290" s="294"/>
      <c r="AA290" s="555"/>
      <c r="AB290" s="292" t="str">
        <f t="shared" si="109"/>
        <v/>
      </c>
      <c r="AC290" s="293" t="str">
        <f t="shared" si="110"/>
        <v/>
      </c>
      <c r="AD290" s="323"/>
    </row>
    <row r="291" spans="22:30">
      <c r="V291" s="322"/>
      <c r="W291" s="660"/>
      <c r="X291" s="288" t="str">
        <f t="shared" si="111"/>
        <v/>
      </c>
      <c r="Y291" s="294"/>
      <c r="Z291" s="294"/>
      <c r="AA291" s="555"/>
      <c r="AB291" s="292" t="str">
        <f t="shared" si="109"/>
        <v/>
      </c>
      <c r="AC291" s="293" t="str">
        <f t="shared" si="110"/>
        <v/>
      </c>
      <c r="AD291" s="323"/>
    </row>
    <row r="292" spans="22:30">
      <c r="V292" s="322"/>
      <c r="W292" s="660"/>
      <c r="X292" s="288" t="str">
        <f t="shared" si="111"/>
        <v/>
      </c>
      <c r="Y292" s="294"/>
      <c r="Z292" s="294"/>
      <c r="AA292" s="555"/>
      <c r="AB292" s="292" t="str">
        <f t="shared" si="109"/>
        <v/>
      </c>
      <c r="AC292" s="293" t="str">
        <f t="shared" si="110"/>
        <v/>
      </c>
      <c r="AD292" s="323"/>
    </row>
    <row r="293" spans="22:30">
      <c r="V293" s="322"/>
      <c r="W293" s="660"/>
      <c r="X293" s="288" t="str">
        <f t="shared" si="111"/>
        <v/>
      </c>
      <c r="Y293" s="294"/>
      <c r="Z293" s="294"/>
      <c r="AA293" s="555"/>
      <c r="AB293" s="292" t="str">
        <f t="shared" si="109"/>
        <v/>
      </c>
      <c r="AC293" s="293" t="str">
        <f t="shared" si="110"/>
        <v/>
      </c>
      <c r="AD293" s="323"/>
    </row>
    <row r="294" spans="22:30">
      <c r="V294" s="322"/>
      <c r="W294" s="660"/>
      <c r="X294" s="288" t="str">
        <f t="shared" si="111"/>
        <v/>
      </c>
      <c r="Y294" s="294"/>
      <c r="Z294" s="294"/>
      <c r="AA294" s="555"/>
      <c r="AB294" s="292" t="str">
        <f t="shared" si="109"/>
        <v/>
      </c>
      <c r="AC294" s="293" t="str">
        <f t="shared" si="110"/>
        <v/>
      </c>
      <c r="AD294" s="323"/>
    </row>
    <row r="295" spans="22:30">
      <c r="V295" s="322"/>
      <c r="W295" s="660"/>
      <c r="X295" s="288" t="str">
        <f t="shared" si="111"/>
        <v/>
      </c>
      <c r="Y295" s="294"/>
      <c r="Z295" s="294"/>
      <c r="AA295" s="555"/>
      <c r="AB295" s="292" t="str">
        <f t="shared" si="109"/>
        <v/>
      </c>
      <c r="AC295" s="293" t="str">
        <f t="shared" si="110"/>
        <v/>
      </c>
      <c r="AD295" s="323"/>
    </row>
    <row r="296" spans="22:30">
      <c r="V296" s="322"/>
      <c r="W296" s="660"/>
      <c r="X296" s="288" t="str">
        <f t="shared" si="111"/>
        <v/>
      </c>
      <c r="Y296" s="294"/>
      <c r="Z296" s="294"/>
      <c r="AA296" s="555"/>
      <c r="AB296" s="292" t="str">
        <f t="shared" si="109"/>
        <v/>
      </c>
      <c r="AC296" s="293" t="str">
        <f t="shared" si="110"/>
        <v/>
      </c>
      <c r="AD296" s="323"/>
    </row>
    <row r="297" spans="22:30">
      <c r="V297" s="322"/>
      <c r="W297" s="660"/>
      <c r="X297" s="288" t="str">
        <f t="shared" si="111"/>
        <v/>
      </c>
      <c r="Y297" s="294"/>
      <c r="Z297" s="294"/>
      <c r="AA297" s="555"/>
      <c r="AB297" s="292" t="str">
        <f t="shared" si="109"/>
        <v/>
      </c>
      <c r="AC297" s="293" t="str">
        <f t="shared" si="110"/>
        <v/>
      </c>
      <c r="AD297" s="323"/>
    </row>
    <row r="298" spans="22:30">
      <c r="V298" s="322"/>
      <c r="W298" s="660"/>
      <c r="X298" s="288" t="str">
        <f t="shared" si="111"/>
        <v/>
      </c>
      <c r="Y298" s="294"/>
      <c r="Z298" s="294"/>
      <c r="AA298" s="555"/>
      <c r="AB298" s="292" t="str">
        <f t="shared" si="109"/>
        <v/>
      </c>
      <c r="AC298" s="293" t="str">
        <f t="shared" si="110"/>
        <v/>
      </c>
      <c r="AD298" s="323"/>
    </row>
    <row r="299" spans="22:30">
      <c r="V299" s="322"/>
      <c r="W299" s="660"/>
      <c r="X299" s="288" t="str">
        <f t="shared" si="111"/>
        <v/>
      </c>
      <c r="Y299" s="294"/>
      <c r="Z299" s="294"/>
      <c r="AA299" s="555"/>
      <c r="AB299" s="292" t="str">
        <f t="shared" si="109"/>
        <v/>
      </c>
      <c r="AC299" s="293" t="str">
        <f t="shared" si="110"/>
        <v/>
      </c>
      <c r="AD299" s="323"/>
    </row>
    <row r="300" spans="22:30">
      <c r="V300" s="322"/>
      <c r="W300" s="660"/>
      <c r="X300" s="288" t="str">
        <f t="shared" si="111"/>
        <v/>
      </c>
      <c r="Y300" s="294"/>
      <c r="Z300" s="294"/>
      <c r="AA300" s="555"/>
      <c r="AB300" s="292" t="str">
        <f t="shared" si="109"/>
        <v/>
      </c>
      <c r="AC300" s="293" t="str">
        <f t="shared" si="110"/>
        <v/>
      </c>
      <c r="AD300" s="323"/>
    </row>
    <row r="301" spans="22:30">
      <c r="V301" s="322"/>
      <c r="W301" s="660"/>
      <c r="X301" s="288" t="str">
        <f t="shared" si="111"/>
        <v/>
      </c>
      <c r="Y301" s="294"/>
      <c r="Z301" s="294"/>
      <c r="AA301" s="555"/>
      <c r="AB301" s="292" t="str">
        <f t="shared" si="109"/>
        <v/>
      </c>
      <c r="AC301" s="293" t="str">
        <f t="shared" si="110"/>
        <v/>
      </c>
      <c r="AD301" s="323"/>
    </row>
    <row r="302" spans="22:30">
      <c r="V302" s="322"/>
      <c r="W302" s="660"/>
      <c r="X302" s="288" t="str">
        <f t="shared" si="111"/>
        <v/>
      </c>
      <c r="Y302" s="294"/>
      <c r="Z302" s="294"/>
      <c r="AA302" s="555"/>
      <c r="AB302" s="292" t="str">
        <f t="shared" si="109"/>
        <v/>
      </c>
      <c r="AC302" s="293" t="str">
        <f t="shared" si="110"/>
        <v/>
      </c>
      <c r="AD302" s="323"/>
    </row>
    <row r="303" spans="22:30">
      <c r="V303" s="322"/>
      <c r="W303" s="660"/>
      <c r="X303" s="288" t="str">
        <f t="shared" si="111"/>
        <v/>
      </c>
      <c r="Y303" s="294"/>
      <c r="Z303" s="294"/>
      <c r="AA303" s="555"/>
      <c r="AB303" s="292" t="str">
        <f t="shared" si="109"/>
        <v/>
      </c>
      <c r="AC303" s="293" t="str">
        <f t="shared" si="110"/>
        <v/>
      </c>
      <c r="AD303" s="323"/>
    </row>
    <row r="304" spans="22:30">
      <c r="V304" s="322"/>
      <c r="W304" s="660"/>
      <c r="X304" s="288" t="str">
        <f t="shared" si="111"/>
        <v/>
      </c>
      <c r="Y304" s="294"/>
      <c r="Z304" s="294"/>
      <c r="AA304" s="555"/>
      <c r="AB304" s="292" t="str">
        <f t="shared" si="109"/>
        <v/>
      </c>
      <c r="AC304" s="293" t="str">
        <f t="shared" si="110"/>
        <v/>
      </c>
      <c r="AD304" s="323"/>
    </row>
    <row r="305" spans="22:30">
      <c r="V305" s="322"/>
      <c r="W305" s="660"/>
      <c r="X305" s="288" t="str">
        <f t="shared" si="111"/>
        <v/>
      </c>
      <c r="Y305" s="294"/>
      <c r="Z305" s="294"/>
      <c r="AA305" s="555"/>
      <c r="AB305" s="292" t="str">
        <f t="shared" si="109"/>
        <v/>
      </c>
      <c r="AC305" s="293" t="str">
        <f t="shared" si="110"/>
        <v/>
      </c>
      <c r="AD305" s="323"/>
    </row>
    <row r="306" spans="22:30">
      <c r="V306" s="322"/>
      <c r="W306" s="660"/>
      <c r="X306" s="288" t="str">
        <f t="shared" si="111"/>
        <v/>
      </c>
      <c r="Y306" s="294"/>
      <c r="Z306" s="294"/>
      <c r="AA306" s="555"/>
      <c r="AB306" s="292" t="str">
        <f t="shared" si="109"/>
        <v/>
      </c>
      <c r="AC306" s="293" t="str">
        <f t="shared" si="110"/>
        <v/>
      </c>
      <c r="AD306" s="323"/>
    </row>
    <row r="307" spans="22:30">
      <c r="V307" s="322"/>
      <c r="W307" s="660"/>
      <c r="X307" s="288" t="str">
        <f t="shared" si="111"/>
        <v/>
      </c>
      <c r="Y307" s="294"/>
      <c r="Z307" s="294"/>
      <c r="AA307" s="555"/>
      <c r="AB307" s="292" t="str">
        <f t="shared" si="109"/>
        <v/>
      </c>
      <c r="AC307" s="293" t="str">
        <f t="shared" si="110"/>
        <v/>
      </c>
      <c r="AD307" s="323"/>
    </row>
    <row r="308" spans="22:30">
      <c r="V308" s="322"/>
      <c r="W308" s="660"/>
      <c r="X308" s="288" t="str">
        <f t="shared" si="111"/>
        <v/>
      </c>
      <c r="Y308" s="294"/>
      <c r="Z308" s="294"/>
      <c r="AA308" s="555"/>
      <c r="AB308" s="292" t="str">
        <f t="shared" si="109"/>
        <v/>
      </c>
      <c r="AC308" s="293" t="str">
        <f t="shared" si="110"/>
        <v/>
      </c>
      <c r="AD308" s="323"/>
    </row>
    <row r="309" spans="22:30">
      <c r="V309" s="322"/>
      <c r="W309" s="660"/>
      <c r="X309" s="288" t="str">
        <f t="shared" si="111"/>
        <v/>
      </c>
      <c r="Y309" s="294"/>
      <c r="Z309" s="294"/>
      <c r="AA309" s="555"/>
      <c r="AB309" s="292" t="str">
        <f t="shared" si="109"/>
        <v/>
      </c>
      <c r="AC309" s="293" t="str">
        <f t="shared" si="110"/>
        <v/>
      </c>
      <c r="AD309" s="323"/>
    </row>
    <row r="310" spans="22:30">
      <c r="V310" s="322"/>
      <c r="W310" s="660"/>
      <c r="X310" s="288" t="str">
        <f t="shared" si="111"/>
        <v/>
      </c>
      <c r="Y310" s="294"/>
      <c r="Z310" s="294"/>
      <c r="AA310" s="555"/>
      <c r="AB310" s="292" t="str">
        <f t="shared" si="109"/>
        <v/>
      </c>
      <c r="AC310" s="293" t="str">
        <f t="shared" si="110"/>
        <v/>
      </c>
      <c r="AD310" s="323"/>
    </row>
    <row r="311" spans="22:30">
      <c r="V311" s="322"/>
      <c r="W311" s="660"/>
      <c r="X311" s="288" t="str">
        <f t="shared" si="111"/>
        <v/>
      </c>
      <c r="Y311" s="294"/>
      <c r="Z311" s="294"/>
      <c r="AA311" s="555"/>
      <c r="AB311" s="292" t="str">
        <f t="shared" si="109"/>
        <v/>
      </c>
      <c r="AC311" s="293" t="str">
        <f t="shared" si="110"/>
        <v/>
      </c>
      <c r="AD311" s="323"/>
    </row>
    <row r="312" spans="22:30">
      <c r="V312" s="322"/>
      <c r="W312" s="660"/>
      <c r="X312" s="288" t="str">
        <f t="shared" ref="X312:X329" si="112">IFERROR((VLOOKUP(W312,$B$7:$C$39,2,FALSE)),"")</f>
        <v/>
      </c>
      <c r="Y312" s="294"/>
      <c r="Z312" s="294"/>
      <c r="AA312" s="555"/>
      <c r="AB312" s="292" t="str">
        <f t="shared" si="109"/>
        <v/>
      </c>
      <c r="AC312" s="293" t="str">
        <f t="shared" si="110"/>
        <v/>
      </c>
      <c r="AD312" s="323"/>
    </row>
    <row r="313" spans="22:30">
      <c r="V313" s="322"/>
      <c r="W313" s="660"/>
      <c r="X313" s="288" t="str">
        <f t="shared" si="112"/>
        <v/>
      </c>
      <c r="Y313" s="294"/>
      <c r="Z313" s="294"/>
      <c r="AA313" s="555"/>
      <c r="AB313" s="292" t="str">
        <f t="shared" si="109"/>
        <v/>
      </c>
      <c r="AC313" s="293" t="str">
        <f t="shared" si="110"/>
        <v/>
      </c>
      <c r="AD313" s="323"/>
    </row>
    <row r="314" spans="22:30">
      <c r="V314" s="322"/>
      <c r="W314" s="660"/>
      <c r="X314" s="288" t="str">
        <f t="shared" si="112"/>
        <v/>
      </c>
      <c r="Y314" s="294"/>
      <c r="Z314" s="294"/>
      <c r="AA314" s="555"/>
      <c r="AB314" s="292" t="str">
        <f t="shared" si="109"/>
        <v/>
      </c>
      <c r="AC314" s="293" t="str">
        <f t="shared" si="110"/>
        <v/>
      </c>
      <c r="AD314" s="323"/>
    </row>
    <row r="315" spans="22:30">
      <c r="V315" s="322"/>
      <c r="W315" s="660"/>
      <c r="X315" s="288" t="str">
        <f t="shared" si="112"/>
        <v/>
      </c>
      <c r="Y315" s="294"/>
      <c r="Z315" s="294"/>
      <c r="AA315" s="555"/>
      <c r="AB315" s="292" t="str">
        <f t="shared" si="109"/>
        <v/>
      </c>
      <c r="AC315" s="293" t="str">
        <f t="shared" si="110"/>
        <v/>
      </c>
      <c r="AD315" s="323"/>
    </row>
    <row r="316" spans="22:30">
      <c r="V316" s="322"/>
      <c r="W316" s="660"/>
      <c r="X316" s="288" t="str">
        <f t="shared" si="112"/>
        <v/>
      </c>
      <c r="Y316" s="294"/>
      <c r="Z316" s="294"/>
      <c r="AA316" s="555"/>
      <c r="AB316" s="292" t="str">
        <f t="shared" si="109"/>
        <v/>
      </c>
      <c r="AC316" s="293" t="str">
        <f t="shared" si="110"/>
        <v/>
      </c>
      <c r="AD316" s="323"/>
    </row>
    <row r="317" spans="22:30">
      <c r="V317" s="322"/>
      <c r="W317" s="660"/>
      <c r="X317" s="288" t="str">
        <f t="shared" si="112"/>
        <v/>
      </c>
      <c r="Y317" s="294"/>
      <c r="Z317" s="294"/>
      <c r="AA317" s="555"/>
      <c r="AB317" s="292" t="str">
        <f t="shared" si="109"/>
        <v/>
      </c>
      <c r="AC317" s="293" t="str">
        <f t="shared" si="110"/>
        <v/>
      </c>
      <c r="AD317" s="323"/>
    </row>
    <row r="318" spans="22:30">
      <c r="V318" s="322"/>
      <c r="W318" s="660"/>
      <c r="X318" s="288" t="str">
        <f t="shared" si="112"/>
        <v/>
      </c>
      <c r="Y318" s="294"/>
      <c r="Z318" s="294"/>
      <c r="AA318" s="555"/>
      <c r="AB318" s="292" t="str">
        <f t="shared" si="109"/>
        <v/>
      </c>
      <c r="AC318" s="293" t="str">
        <f t="shared" si="110"/>
        <v/>
      </c>
      <c r="AD318" s="323"/>
    </row>
    <row r="319" spans="22:30">
      <c r="V319" s="322"/>
      <c r="W319" s="660"/>
      <c r="X319" s="288" t="str">
        <f t="shared" si="112"/>
        <v/>
      </c>
      <c r="Y319" s="294"/>
      <c r="Z319" s="294"/>
      <c r="AA319" s="555"/>
      <c r="AB319" s="292" t="str">
        <f t="shared" si="109"/>
        <v/>
      </c>
      <c r="AC319" s="293" t="str">
        <f t="shared" si="110"/>
        <v/>
      </c>
      <c r="AD319" s="323"/>
    </row>
    <row r="320" spans="22:30">
      <c r="V320" s="322"/>
      <c r="W320" s="660"/>
      <c r="X320" s="288" t="str">
        <f t="shared" si="112"/>
        <v/>
      </c>
      <c r="Y320" s="294"/>
      <c r="Z320" s="294"/>
      <c r="AA320" s="555"/>
      <c r="AB320" s="292" t="str">
        <f t="shared" si="109"/>
        <v/>
      </c>
      <c r="AC320" s="293" t="str">
        <f t="shared" si="110"/>
        <v/>
      </c>
      <c r="AD320" s="323"/>
    </row>
    <row r="321" spans="22:30">
      <c r="V321" s="322"/>
      <c r="W321" s="660"/>
      <c r="X321" s="288" t="str">
        <f t="shared" si="112"/>
        <v/>
      </c>
      <c r="Y321" s="294"/>
      <c r="Z321" s="294"/>
      <c r="AA321" s="555"/>
      <c r="AB321" s="292" t="str">
        <f t="shared" si="109"/>
        <v/>
      </c>
      <c r="AC321" s="293" t="str">
        <f t="shared" si="110"/>
        <v/>
      </c>
      <c r="AD321" s="323"/>
    </row>
    <row r="322" spans="22:30">
      <c r="V322" s="322"/>
      <c r="W322" s="660"/>
      <c r="X322" s="288" t="str">
        <f t="shared" si="112"/>
        <v/>
      </c>
      <c r="Y322" s="294"/>
      <c r="Z322" s="294"/>
      <c r="AA322" s="555"/>
      <c r="AB322" s="292" t="str">
        <f t="shared" si="109"/>
        <v/>
      </c>
      <c r="AC322" s="293" t="str">
        <f t="shared" si="110"/>
        <v/>
      </c>
      <c r="AD322" s="323"/>
    </row>
    <row r="323" spans="22:30">
      <c r="V323" s="322"/>
      <c r="W323" s="660"/>
      <c r="X323" s="288" t="str">
        <f t="shared" si="112"/>
        <v/>
      </c>
      <c r="Y323" s="294"/>
      <c r="Z323" s="294"/>
      <c r="AA323" s="555"/>
      <c r="AB323" s="292" t="str">
        <f t="shared" si="109"/>
        <v/>
      </c>
      <c r="AC323" s="293" t="str">
        <f t="shared" si="110"/>
        <v/>
      </c>
      <c r="AD323" s="323"/>
    </row>
    <row r="324" spans="22:30">
      <c r="V324" s="322"/>
      <c r="W324" s="660"/>
      <c r="X324" s="288" t="str">
        <f t="shared" si="112"/>
        <v/>
      </c>
      <c r="Y324" s="294"/>
      <c r="Z324" s="294"/>
      <c r="AA324" s="555"/>
      <c r="AB324" s="292" t="str">
        <f t="shared" si="109"/>
        <v/>
      </c>
      <c r="AC324" s="293" t="str">
        <f t="shared" si="110"/>
        <v/>
      </c>
      <c r="AD324" s="323"/>
    </row>
    <row r="325" spans="22:30">
      <c r="V325" s="322"/>
      <c r="W325" s="660"/>
      <c r="X325" s="288" t="str">
        <f t="shared" si="112"/>
        <v/>
      </c>
      <c r="Y325" s="294"/>
      <c r="Z325" s="294"/>
      <c r="AA325" s="555"/>
      <c r="AB325" s="292" t="str">
        <f t="shared" si="109"/>
        <v/>
      </c>
      <c r="AC325" s="293" t="str">
        <f t="shared" si="110"/>
        <v/>
      </c>
      <c r="AD325" s="323"/>
    </row>
    <row r="326" spans="22:30">
      <c r="V326" s="322"/>
      <c r="W326" s="660"/>
      <c r="X326" s="288" t="str">
        <f t="shared" si="112"/>
        <v/>
      </c>
      <c r="Y326" s="294"/>
      <c r="Z326" s="294"/>
      <c r="AA326" s="555"/>
      <c r="AB326" s="292" t="str">
        <f t="shared" si="109"/>
        <v/>
      </c>
      <c r="AC326" s="293" t="str">
        <f t="shared" si="110"/>
        <v/>
      </c>
      <c r="AD326" s="323"/>
    </row>
    <row r="327" spans="22:30">
      <c r="V327" s="322"/>
      <c r="W327" s="660"/>
      <c r="X327" s="288" t="str">
        <f t="shared" si="112"/>
        <v/>
      </c>
      <c r="Y327" s="294"/>
      <c r="Z327" s="294"/>
      <c r="AA327" s="555"/>
      <c r="AB327" s="292" t="str">
        <f t="shared" si="109"/>
        <v/>
      </c>
      <c r="AC327" s="293" t="str">
        <f t="shared" si="110"/>
        <v/>
      </c>
      <c r="AD327" s="323"/>
    </row>
    <row r="328" spans="22:30">
      <c r="V328" s="322"/>
      <c r="W328" s="660"/>
      <c r="X328" s="288" t="str">
        <f t="shared" si="112"/>
        <v/>
      </c>
      <c r="Y328" s="294"/>
      <c r="Z328" s="294"/>
      <c r="AA328" s="555"/>
      <c r="AB328" s="292" t="str">
        <f t="shared" si="109"/>
        <v/>
      </c>
      <c r="AC328" s="293" t="str">
        <f t="shared" si="110"/>
        <v/>
      </c>
      <c r="AD328" s="323"/>
    </row>
    <row r="329" spans="22:30">
      <c r="V329" s="322"/>
      <c r="W329" s="660"/>
      <c r="X329" s="288" t="str">
        <f t="shared" si="112"/>
        <v/>
      </c>
      <c r="Y329" s="294"/>
      <c r="Z329" s="294"/>
      <c r="AA329" s="555"/>
      <c r="AB329" s="292" t="str">
        <f t="shared" si="109"/>
        <v/>
      </c>
      <c r="AC329" s="293" t="str">
        <f t="shared" ref="AC329" si="113">IF(Y329&gt;0,(AB329*Y329),"")</f>
        <v/>
      </c>
      <c r="AD329" s="323"/>
    </row>
  </sheetData>
  <sheetProtection selectLockedCells="1"/>
  <autoFilter ref="V8:AD8">
    <sortState ref="V9:AD329">
      <sortCondition ref="AA8"/>
    </sortState>
  </autoFilter>
  <mergeCells count="49">
    <mergeCell ref="D40:D41"/>
    <mergeCell ref="L20:M20"/>
    <mergeCell ref="L22:M22"/>
    <mergeCell ref="L23:M23"/>
    <mergeCell ref="L30:M30"/>
    <mergeCell ref="L32:M32"/>
    <mergeCell ref="L21:M21"/>
    <mergeCell ref="L24:M24"/>
    <mergeCell ref="L26:M26"/>
    <mergeCell ref="L28:M28"/>
    <mergeCell ref="L33:M33"/>
    <mergeCell ref="L38:M38"/>
    <mergeCell ref="L34:M34"/>
    <mergeCell ref="L27:M27"/>
    <mergeCell ref="L29:M29"/>
    <mergeCell ref="L31:M31"/>
    <mergeCell ref="L39:M39"/>
    <mergeCell ref="L19:M19"/>
    <mergeCell ref="L36:M36"/>
    <mergeCell ref="L25:M25"/>
    <mergeCell ref="L35:M35"/>
    <mergeCell ref="G35:G36"/>
    <mergeCell ref="Q8:R8"/>
    <mergeCell ref="L18:M18"/>
    <mergeCell ref="L9:M9"/>
    <mergeCell ref="L10:M10"/>
    <mergeCell ref="L12:M12"/>
    <mergeCell ref="L14:M14"/>
    <mergeCell ref="L16:M16"/>
    <mergeCell ref="L11:M11"/>
    <mergeCell ref="L13:M13"/>
    <mergeCell ref="L15:M15"/>
    <mergeCell ref="L17:M17"/>
    <mergeCell ref="B2:K2"/>
    <mergeCell ref="P2:P3"/>
    <mergeCell ref="L8:M8"/>
    <mergeCell ref="N8:P8"/>
    <mergeCell ref="L37:M37"/>
    <mergeCell ref="G10:G11"/>
    <mergeCell ref="G12:G13"/>
    <mergeCell ref="G14:G15"/>
    <mergeCell ref="G16:G17"/>
    <mergeCell ref="G30:G31"/>
    <mergeCell ref="G24:G25"/>
    <mergeCell ref="G26:G27"/>
    <mergeCell ref="G28:G29"/>
    <mergeCell ref="G18:G19"/>
    <mergeCell ref="G37:G38"/>
    <mergeCell ref="G33:G34"/>
  </mergeCells>
  <conditionalFormatting sqref="S9:S39">
    <cfRule type="containsText" dxfId="24" priority="4" operator="containsText" text="SOLICITADO">
      <formula>NOT(ISERROR(SEARCH("SOLICITADO",S9)))</formula>
    </cfRule>
    <cfRule type="containsText" dxfId="23" priority="56" operator="containsText" text="SOLICITAR">
      <formula>NOT(ISERROR(SEARCH("SOLICITAR",S9)))</formula>
    </cfRule>
  </conditionalFormatting>
  <conditionalFormatting sqref="V7:V8 V30:V329 V11:V13">
    <cfRule type="containsText" dxfId="22" priority="53" operator="containsText" text="SALIDA">
      <formula>NOT(ISERROR(SEARCH("SALIDA",V7)))</formula>
    </cfRule>
    <cfRule type="containsText" dxfId="21" priority="54" operator="containsText" text="ENTRADA">
      <formula>NOT(ISERROR(SEARCH("ENTRADA",V7)))</formula>
    </cfRule>
    <cfRule type="containsText" dxfId="20" priority="55" operator="containsText" text="REQUISICION">
      <formula>NOT(ISERROR(SEARCH("REQUISICION",V7)))</formula>
    </cfRule>
  </conditionalFormatting>
  <conditionalFormatting sqref="V30:V43">
    <cfRule type="containsText" dxfId="19" priority="50" operator="containsText" text="SALIDA">
      <formula>NOT(ISERROR(SEARCH("SALIDA",V30)))</formula>
    </cfRule>
    <cfRule type="containsText" dxfId="18" priority="51" operator="containsText" text="ENTRADA">
      <formula>NOT(ISERROR(SEARCH("ENTRADA",V30)))</formula>
    </cfRule>
    <cfRule type="containsText" dxfId="17" priority="52" operator="containsText" text="REQUISICION">
      <formula>NOT(ISERROR(SEARCH("REQUISICION",V30)))</formula>
    </cfRule>
  </conditionalFormatting>
  <conditionalFormatting sqref="V38:V117">
    <cfRule type="containsText" dxfId="16" priority="47" operator="containsText" text="SALIDA">
      <formula>NOT(ISERROR(SEARCH("SALIDA",V38)))</formula>
    </cfRule>
    <cfRule type="containsText" dxfId="15" priority="48" operator="containsText" text="ENTRADA">
      <formula>NOT(ISERROR(SEARCH("ENTRADA",V38)))</formula>
    </cfRule>
    <cfRule type="containsText" dxfId="14" priority="49" operator="containsText" text="REQUISICION">
      <formula>NOT(ISERROR(SEARCH("REQUISICION",V38)))</formula>
    </cfRule>
  </conditionalFormatting>
  <conditionalFormatting sqref="V48:V117">
    <cfRule type="containsText" dxfId="13" priority="44" operator="containsText" text="SALIDA">
      <formula>NOT(ISERROR(SEARCH("SALIDA",V48)))</formula>
    </cfRule>
    <cfRule type="containsText" dxfId="12" priority="45" operator="containsText" text="ENTRADA">
      <formula>NOT(ISERROR(SEARCH("ENTRADA",V48)))</formula>
    </cfRule>
    <cfRule type="containsText" dxfId="11" priority="46" operator="containsText" text="REQUISICION">
      <formula>NOT(ISERROR(SEARCH("REQUISICION",V48)))</formula>
    </cfRule>
  </conditionalFormatting>
  <conditionalFormatting sqref="R21">
    <cfRule type="iconSet" priority="42">
      <iconSet iconSet="3TrafficLights2">
        <cfvo type="percent" val="0"/>
        <cfvo type="num" val="2"/>
        <cfvo type="num" val="3"/>
      </iconSet>
    </cfRule>
  </conditionalFormatting>
  <conditionalFormatting sqref="R39 R9:R10 R22:R24 R35 R12 R14 R16 R18 R20 R28 R30 R32:R33 R37 R26">
    <cfRule type="iconSet" priority="1056">
      <iconSet iconSet="3TrafficLights2">
        <cfvo type="percent" val="0"/>
        <cfvo type="num" val="2"/>
        <cfvo type="num" val="3"/>
      </iconSet>
    </cfRule>
  </conditionalFormatting>
  <conditionalFormatting sqref="R38">
    <cfRule type="iconSet" priority="41">
      <iconSet iconSet="3TrafficLights2">
        <cfvo type="percent" val="0"/>
        <cfvo type="num" val="2"/>
        <cfvo type="num" val="3"/>
      </iconSet>
    </cfRule>
  </conditionalFormatting>
  <conditionalFormatting sqref="R34">
    <cfRule type="iconSet" priority="40">
      <iconSet iconSet="3TrafficLights2">
        <cfvo type="percent" val="0"/>
        <cfvo type="num" val="2"/>
        <cfvo type="num" val="3"/>
      </iconSet>
    </cfRule>
  </conditionalFormatting>
  <conditionalFormatting sqref="R11">
    <cfRule type="iconSet" priority="35">
      <iconSet iconSet="3TrafficLights2">
        <cfvo type="percent" val="0"/>
        <cfvo type="num" val="2"/>
        <cfvo type="num" val="3"/>
      </iconSet>
    </cfRule>
  </conditionalFormatting>
  <conditionalFormatting sqref="R13">
    <cfRule type="iconSet" priority="33">
      <iconSet iconSet="3TrafficLights2">
        <cfvo type="percent" val="0"/>
        <cfvo type="num" val="2"/>
        <cfvo type="num" val="3"/>
      </iconSet>
    </cfRule>
  </conditionalFormatting>
  <conditionalFormatting sqref="R15">
    <cfRule type="iconSet" priority="31">
      <iconSet iconSet="3TrafficLights2">
        <cfvo type="percent" val="0"/>
        <cfvo type="num" val="2"/>
        <cfvo type="num" val="3"/>
      </iconSet>
    </cfRule>
  </conditionalFormatting>
  <conditionalFormatting sqref="R17">
    <cfRule type="iconSet" priority="29">
      <iconSet iconSet="3TrafficLights2">
        <cfvo type="percent" val="0"/>
        <cfvo type="num" val="2"/>
        <cfvo type="num" val="3"/>
      </iconSet>
    </cfRule>
  </conditionalFormatting>
  <conditionalFormatting sqref="R19">
    <cfRule type="iconSet" priority="27">
      <iconSet iconSet="3TrafficLights2">
        <cfvo type="percent" val="0"/>
        <cfvo type="num" val="2"/>
        <cfvo type="num" val="3"/>
      </iconSet>
    </cfRule>
  </conditionalFormatting>
  <conditionalFormatting sqref="R27">
    <cfRule type="iconSet" priority="25">
      <iconSet iconSet="3TrafficLights2">
        <cfvo type="percent" val="0"/>
        <cfvo type="num" val="2"/>
        <cfvo type="num" val="3"/>
      </iconSet>
    </cfRule>
  </conditionalFormatting>
  <conditionalFormatting sqref="R29">
    <cfRule type="iconSet" priority="23">
      <iconSet iconSet="3TrafficLights2">
        <cfvo type="percent" val="0"/>
        <cfvo type="num" val="2"/>
        <cfvo type="num" val="3"/>
      </iconSet>
    </cfRule>
  </conditionalFormatting>
  <conditionalFormatting sqref="R31">
    <cfRule type="iconSet" priority="21">
      <iconSet iconSet="3TrafficLights2">
        <cfvo type="percent" val="0"/>
        <cfvo type="num" val="2"/>
        <cfvo type="num" val="3"/>
      </iconSet>
    </cfRule>
  </conditionalFormatting>
  <conditionalFormatting sqref="R36">
    <cfRule type="iconSet" priority="19">
      <iconSet iconSet="3TrafficLights2">
        <cfvo type="percent" val="0"/>
        <cfvo type="num" val="2"/>
        <cfvo type="num" val="3"/>
      </iconSet>
    </cfRule>
  </conditionalFormatting>
  <conditionalFormatting sqref="R25">
    <cfRule type="iconSet" priority="17">
      <iconSet iconSet="3TrafficLights2">
        <cfvo type="percent" val="0"/>
        <cfvo type="num" val="2"/>
        <cfvo type="num" val="3"/>
      </iconSet>
    </cfRule>
  </conditionalFormatting>
  <conditionalFormatting sqref="V14:V20">
    <cfRule type="containsText" dxfId="10" priority="13" operator="containsText" text="SALIDA">
      <formula>NOT(ISERROR(SEARCH("SALIDA",V14)))</formula>
    </cfRule>
    <cfRule type="containsText" dxfId="9" priority="14" operator="containsText" text="ENTRADA">
      <formula>NOT(ISERROR(SEARCH("ENTRADA",V14)))</formula>
    </cfRule>
    <cfRule type="containsText" dxfId="8" priority="15" operator="containsText" text="REQUISICION">
      <formula>NOT(ISERROR(SEARCH("REQUISICION",V14)))</formula>
    </cfRule>
  </conditionalFormatting>
  <conditionalFormatting sqref="V9:V10">
    <cfRule type="containsText" dxfId="7" priority="7" operator="containsText" text="ENTRADA">
      <formula>NOT(ISERROR(SEARCH("ENTRADA",V9)))</formula>
    </cfRule>
    <cfRule type="containsText" dxfId="6" priority="8" operator="containsText" text="SALIDA">
      <formula>NOT(ISERROR(SEARCH("SALIDA",V9)))</formula>
    </cfRule>
    <cfRule type="containsText" dxfId="5" priority="9" operator="containsText" text="REQUISICION">
      <formula>NOT(ISERROR(SEARCH("REQUISICION",V9)))</formula>
    </cfRule>
  </conditionalFormatting>
  <conditionalFormatting sqref="T9:T39">
    <cfRule type="cellIs" dxfId="4" priority="5" operator="lessThan">
      <formula>1</formula>
    </cfRule>
    <cfRule type="cellIs" dxfId="3" priority="6" operator="greaterThan">
      <formula>1</formula>
    </cfRule>
  </conditionalFormatting>
  <conditionalFormatting sqref="V21:V29">
    <cfRule type="containsText" dxfId="2" priority="1" operator="containsText" text="SALIDA">
      <formula>NOT(ISERROR(SEARCH("SALIDA",V21)))</formula>
    </cfRule>
    <cfRule type="containsText" dxfId="1" priority="2" operator="containsText" text="ENTRADA">
      <formula>NOT(ISERROR(SEARCH("ENTRADA",V21)))</formula>
    </cfRule>
    <cfRule type="containsText" dxfId="0" priority="3" operator="containsText" text="REQUISICION">
      <formula>NOT(ISERROR(SEARCH("REQUISICION",V21)))</formula>
    </cfRule>
  </conditionalFormatting>
  <pageMargins left="0.70866141732283472" right="0.70866141732283472" top="0.74803149606299213" bottom="0.74803149606299213" header="0.31496062992125984" footer="0.31496062992125984"/>
  <pageSetup scale="20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WATER'!Q25:Q25</xm:f>
              <xm:sqref>R25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WATER'!Q36:Q36</xm:f>
              <xm:sqref>R36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WATER'!Q31:Q31</xm:f>
              <xm:sqref>R31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WATER'!Q29:Q29</xm:f>
              <xm:sqref>R29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WATER'!Q27:Q27</xm:f>
              <xm:sqref>R27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WATER'!Q19:Q19</xm:f>
              <xm:sqref>R19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WATER'!Q17:Q17</xm:f>
              <xm:sqref>R17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WATER'!Q15:Q15</xm:f>
              <xm:sqref>R15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WATER'!Q13:Q13</xm:f>
              <xm:sqref>R13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WATER'!Q11:Q11</xm:f>
              <xm:sqref>R11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WATER'!Q21:Q21</xm:f>
              <xm:sqref>R21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WATER'!Q9:Q9</xm:f>
              <xm:sqref>R9</xm:sqref>
            </x14:sparkline>
            <x14:sparkline>
              <xm:f>'OUTLE WATER'!Q12:Q12</xm:f>
              <xm:sqref>R12</xm:sqref>
            </x14:sparkline>
            <x14:sparkline>
              <xm:f>'OUTLE WATER'!Q14:Q14</xm:f>
              <xm:sqref>R14</xm:sqref>
            </x14:sparkline>
            <x14:sparkline>
              <xm:f>'OUTLE WATER'!Q16:Q16</xm:f>
              <xm:sqref>R16</xm:sqref>
            </x14:sparkline>
            <x14:sparkline>
              <xm:f>'OUTLE WATER'!Q18:Q18</xm:f>
              <xm:sqref>R18</xm:sqref>
            </x14:sparkline>
            <x14:sparkline>
              <xm:f>'OUTLE WATER'!Q20:Q20</xm:f>
              <xm:sqref>R20</xm:sqref>
            </x14:sparkline>
            <x14:sparkline>
              <xm:f>'OUTLE WATER'!Q22:Q22</xm:f>
              <xm:sqref>R22</xm:sqref>
            </x14:sparkline>
            <x14:sparkline>
              <xm:f>'OUTLE WATER'!Q23:Q23</xm:f>
              <xm:sqref>R23</xm:sqref>
            </x14:sparkline>
            <x14:sparkline>
              <xm:f>'OUTLE WATER'!Q24:Q24</xm:f>
              <xm:sqref>R24</xm:sqref>
            </x14:sparkline>
            <x14:sparkline>
              <xm:f>'OUTLE WATER'!Q26:Q26</xm:f>
              <xm:sqref>R26</xm:sqref>
            </x14:sparkline>
            <x14:sparkline>
              <xm:f>'OUTLE WATER'!Q28:Q28</xm:f>
              <xm:sqref>R28</xm:sqref>
            </x14:sparkline>
            <x14:sparkline>
              <xm:f>'OUTLE WATER'!Q30:Q30</xm:f>
              <xm:sqref>R30</xm:sqref>
            </x14:sparkline>
            <x14:sparkline>
              <xm:f>'OUTLE WATER'!Q32:Q32</xm:f>
              <xm:sqref>R32</xm:sqref>
            </x14:sparkline>
            <x14:sparkline>
              <xm:f>'OUTLE WATER'!Q33:Q33</xm:f>
              <xm:sqref>R33</xm:sqref>
            </x14:sparkline>
            <x14:sparkline>
              <xm:f>'OUTLE WATER'!Q37:Q37</xm:f>
              <xm:sqref>R37</xm:sqref>
            </x14:sparkline>
            <x14:sparkline>
              <xm:f>'OUTLE WATER'!Q39:Q39</xm:f>
              <xm:sqref>R39</xm:sqref>
            </x14:sparkline>
            <x14:sparkline>
              <xm:f>'OUTLE WATER'!Q35:Q35</xm:f>
              <xm:sqref>R35</xm:sqref>
            </x14:sparkline>
            <x14:sparkline>
              <xm:f>'OUTLE WATER'!Q10:Q10</xm:f>
              <xm:sqref>R10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WATER'!Q38:Q38</xm:f>
              <xm:sqref>R38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WATER'!Q34:Q34</xm:f>
              <xm:sqref>R34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32</vt:i4>
      </vt:variant>
    </vt:vector>
  </HeadingPairs>
  <TitlesOfParts>
    <vt:vector size="50" baseType="lpstr">
      <vt:lpstr>Sft</vt:lpstr>
      <vt:lpstr>Assy</vt:lpstr>
      <vt:lpstr>Dum</vt:lpstr>
      <vt:lpstr>Brk</vt:lpstr>
      <vt:lpstr>Sle</vt:lpstr>
      <vt:lpstr>Hus</vt:lpstr>
      <vt:lpstr>Plg</vt:lpstr>
      <vt:lpstr>264 </vt:lpstr>
      <vt:lpstr>225</vt:lpstr>
      <vt:lpstr>Cap </vt:lpstr>
      <vt:lpstr>ZV9</vt:lpstr>
      <vt:lpstr>Hub</vt:lpstr>
      <vt:lpstr>PH</vt:lpstr>
      <vt:lpstr>PIS</vt:lpstr>
      <vt:lpstr>Stb</vt:lpstr>
      <vt:lpstr>Stba</vt:lpstr>
      <vt:lpstr>CHub</vt:lpstr>
      <vt:lpstr>OUTLE WATER</vt:lpstr>
      <vt:lpstr>'225'!Área_de_impresión</vt:lpstr>
      <vt:lpstr>'264 '!Área_de_impresión</vt:lpstr>
      <vt:lpstr>Assy!Área_de_impresión</vt:lpstr>
      <vt:lpstr>Brk!Área_de_impresión</vt:lpstr>
      <vt:lpstr>'Cap '!Área_de_impresión</vt:lpstr>
      <vt:lpstr>CHub!Área_de_impresión</vt:lpstr>
      <vt:lpstr>Dum!Área_de_impresión</vt:lpstr>
      <vt:lpstr>Hub!Área_de_impresión</vt:lpstr>
      <vt:lpstr>Hus!Área_de_impresión</vt:lpstr>
      <vt:lpstr>'OUTLE WATER'!Área_de_impresión</vt:lpstr>
      <vt:lpstr>PH!Área_de_impresión</vt:lpstr>
      <vt:lpstr>PIS!Área_de_impresión</vt:lpstr>
      <vt:lpstr>Plg!Área_de_impresión</vt:lpstr>
      <vt:lpstr>Sft!Área_de_impresión</vt:lpstr>
      <vt:lpstr>Sle!Área_de_impresión</vt:lpstr>
      <vt:lpstr>Stb!Área_de_impresión</vt:lpstr>
      <vt:lpstr>Stba!Área_de_impresión</vt:lpstr>
      <vt:lpstr>'ZV9'!Área_de_impresión</vt:lpstr>
      <vt:lpstr>'264 '!D_2640319</vt:lpstr>
      <vt:lpstr>'264 '!D_2640419</vt:lpstr>
      <vt:lpstr>'225'!D_A22502</vt:lpstr>
      <vt:lpstr>'225'!D_A26402</vt:lpstr>
      <vt:lpstr>'264 '!D_A26402</vt:lpstr>
      <vt:lpstr>'ZV9'!D_CAP02</vt:lpstr>
      <vt:lpstr>Brk!D_CARR0219</vt:lpstr>
      <vt:lpstr>Dum!D_COV0219</vt:lpstr>
      <vt:lpstr>CHub!D_STB0219</vt:lpstr>
      <vt:lpstr>Hus!D_STB0219</vt:lpstr>
      <vt:lpstr>'OUTLE WATER'!D_STB0219</vt:lpstr>
      <vt:lpstr>PIS!D_STB0219</vt:lpstr>
      <vt:lpstr>Stb!D_STB0219</vt:lpstr>
      <vt:lpstr>'225'!DDIC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DE LIRA DIAZ</dc:creator>
  <cp:lastModifiedBy>ALMACEN INGENIERÍA</cp:lastModifiedBy>
  <cp:lastPrinted>2024-10-03T18:25:17Z</cp:lastPrinted>
  <dcterms:created xsi:type="dcterms:W3CDTF">2020-11-03T16:18:26Z</dcterms:created>
  <dcterms:modified xsi:type="dcterms:W3CDTF">2024-10-23T01:33:51Z</dcterms:modified>
</cp:coreProperties>
</file>