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ileblanchon/Documents/ThèseUPVD/Résultats/202205_PhotocatalyseBacterienne/Modelisation/Article/cfu_L/"/>
    </mc:Choice>
  </mc:AlternateContent>
  <xr:revisionPtr revIDLastSave="0" documentId="13_ncr:1_{D1DDCAC9-39E2-8F4A-BC4F-ECF8958D107E}" xr6:coauthVersionLast="47" xr6:coauthVersionMax="47" xr10:uidLastSave="{00000000-0000-0000-0000-000000000000}"/>
  <bookViews>
    <workbookView xWindow="0" yWindow="500" windowWidth="28800" windowHeight="16100" activeTab="1" xr2:uid="{C5CEB3CE-6FB5-984C-BE15-3C62A7C7B8A4}"/>
  </bookViews>
  <sheets>
    <sheet name="AllData" sheetId="1" r:id="rId1"/>
    <sheet name="MoyenneTriplica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AllData!$A$1:$L$191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I54" i="1"/>
  <c r="H194" i="1" l="1"/>
  <c r="H195" i="1"/>
  <c r="H196" i="1"/>
  <c r="H193" i="1"/>
  <c r="H192" i="1"/>
  <c r="K196" i="1"/>
  <c r="L195" i="1"/>
  <c r="K195" i="1"/>
  <c r="L194" i="1"/>
  <c r="K194" i="1"/>
  <c r="L193" i="1"/>
  <c r="K193" i="1"/>
  <c r="L192" i="1"/>
  <c r="K192" i="1"/>
  <c r="J196" i="1"/>
  <c r="J195" i="1"/>
  <c r="J194" i="1"/>
  <c r="J193" i="1"/>
  <c r="J192" i="1"/>
  <c r="I195" i="1"/>
  <c r="I194" i="1"/>
  <c r="I193" i="1"/>
  <c r="I192" i="1"/>
  <c r="F194" i="1"/>
  <c r="F195" i="1"/>
  <c r="G195" i="1" s="1"/>
  <c r="F196" i="1"/>
  <c r="G196" i="1" s="1"/>
  <c r="F193" i="1"/>
  <c r="G193" i="1" s="1"/>
  <c r="F192" i="1"/>
  <c r="G192" i="1" s="1"/>
  <c r="D192" i="1"/>
  <c r="C192" i="1"/>
  <c r="B192" i="1"/>
  <c r="G194" i="1"/>
  <c r="L185" i="1"/>
  <c r="R72" i="2" s="1"/>
  <c r="K188" i="1"/>
  <c r="K189" i="1"/>
  <c r="L184" i="1"/>
  <c r="R71" i="2" s="1"/>
  <c r="K191" i="1"/>
  <c r="L183" i="1"/>
  <c r="R70" i="2" s="1"/>
  <c r="L186" i="1"/>
  <c r="R73" i="2" s="1"/>
  <c r="L182" i="1"/>
  <c r="R69" i="2" s="1"/>
  <c r="F187" i="1"/>
  <c r="G187" i="1" s="1"/>
  <c r="H187" i="1"/>
  <c r="I187" i="1"/>
  <c r="J187" i="1"/>
  <c r="K187" i="1"/>
  <c r="F188" i="1"/>
  <c r="G188" i="1" s="1"/>
  <c r="H188" i="1"/>
  <c r="I188" i="1"/>
  <c r="J188" i="1"/>
  <c r="F189" i="1"/>
  <c r="G189" i="1" s="1"/>
  <c r="H189" i="1"/>
  <c r="I189" i="1"/>
  <c r="J189" i="1"/>
  <c r="F190" i="1"/>
  <c r="G190" i="1" s="1"/>
  <c r="H190" i="1"/>
  <c r="I190" i="1"/>
  <c r="J190" i="1"/>
  <c r="K190" i="1"/>
  <c r="F191" i="1"/>
  <c r="G191" i="1" s="1"/>
  <c r="H191" i="1"/>
  <c r="I191" i="1"/>
  <c r="J191" i="1"/>
  <c r="F183" i="1"/>
  <c r="G183" i="1" s="1"/>
  <c r="H183" i="1"/>
  <c r="I183" i="1"/>
  <c r="O70" i="2" s="1"/>
  <c r="J183" i="1"/>
  <c r="P70" i="2" s="1"/>
  <c r="F184" i="1"/>
  <c r="G184" i="1" s="1"/>
  <c r="H184" i="1"/>
  <c r="I184" i="1"/>
  <c r="O71" i="2" s="1"/>
  <c r="J184" i="1"/>
  <c r="P71" i="2" s="1"/>
  <c r="F185" i="1"/>
  <c r="D72" i="2" s="1"/>
  <c r="E72" i="2" s="1"/>
  <c r="H185" i="1"/>
  <c r="F72" i="2" s="1"/>
  <c r="I185" i="1"/>
  <c r="O72" i="2" s="1"/>
  <c r="T72" i="2" s="1"/>
  <c r="J185" i="1"/>
  <c r="P72" i="2" s="1"/>
  <c r="K185" i="1"/>
  <c r="Q72" i="2" s="1"/>
  <c r="F186" i="1"/>
  <c r="G186" i="1" s="1"/>
  <c r="H186" i="1"/>
  <c r="I186" i="1"/>
  <c r="O73" i="2" s="1"/>
  <c r="J186" i="1"/>
  <c r="P73" i="2" s="1"/>
  <c r="K186" i="1"/>
  <c r="Q73" i="2" s="1"/>
  <c r="K182" i="1"/>
  <c r="Q69" i="2" s="1"/>
  <c r="J182" i="1"/>
  <c r="P69" i="2" s="1"/>
  <c r="I182" i="1"/>
  <c r="O69" i="2" s="1"/>
  <c r="H182" i="1"/>
  <c r="F182" i="1"/>
  <c r="G182" i="1" s="1"/>
  <c r="D182" i="1"/>
  <c r="C182" i="1"/>
  <c r="N196" i="1" l="1"/>
  <c r="N195" i="1"/>
  <c r="N192" i="1"/>
  <c r="N193" i="1"/>
  <c r="N194" i="1"/>
  <c r="G185" i="1"/>
  <c r="K183" i="1"/>
  <c r="Q70" i="2" s="1"/>
  <c r="K184" i="1"/>
  <c r="Q71" i="2" s="1"/>
  <c r="B182" i="1"/>
  <c r="I173" i="1" l="1"/>
  <c r="K70" i="2" s="1"/>
  <c r="J173" i="1"/>
  <c r="L70" i="2" s="1"/>
  <c r="K173" i="1"/>
  <c r="M70" i="2" s="1"/>
  <c r="L173" i="1"/>
  <c r="N70" i="2" s="1"/>
  <c r="I174" i="1"/>
  <c r="K71" i="2" s="1"/>
  <c r="J174" i="1"/>
  <c r="L71" i="2" s="1"/>
  <c r="K174" i="1"/>
  <c r="M71" i="2" s="1"/>
  <c r="L174" i="1"/>
  <c r="N71" i="2" s="1"/>
  <c r="I175" i="1"/>
  <c r="K73" i="2" s="1"/>
  <c r="J175" i="1"/>
  <c r="L73" i="2" s="1"/>
  <c r="K175" i="1"/>
  <c r="M73" i="2" s="1"/>
  <c r="L175" i="1"/>
  <c r="N73" i="2" s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L172" i="1"/>
  <c r="N69" i="2" s="1"/>
  <c r="K172" i="1"/>
  <c r="M69" i="2" s="1"/>
  <c r="J172" i="1"/>
  <c r="L69" i="2" s="1"/>
  <c r="I172" i="1"/>
  <c r="K69" i="2" s="1"/>
  <c r="F173" i="1"/>
  <c r="G173" i="1" s="1"/>
  <c r="H173" i="1"/>
  <c r="F174" i="1"/>
  <c r="G174" i="1" s="1"/>
  <c r="H174" i="1"/>
  <c r="F175" i="1"/>
  <c r="G175" i="1" s="1"/>
  <c r="H175" i="1"/>
  <c r="F176" i="1"/>
  <c r="G176" i="1" s="1"/>
  <c r="H176" i="1"/>
  <c r="F177" i="1"/>
  <c r="G177" i="1" s="1"/>
  <c r="H177" i="1"/>
  <c r="F178" i="1"/>
  <c r="G178" i="1" s="1"/>
  <c r="H178" i="1"/>
  <c r="F179" i="1"/>
  <c r="G179" i="1" s="1"/>
  <c r="H179" i="1"/>
  <c r="F180" i="1"/>
  <c r="G180" i="1" s="1"/>
  <c r="H180" i="1"/>
  <c r="F181" i="1"/>
  <c r="G181" i="1" s="1"/>
  <c r="H181" i="1"/>
  <c r="H172" i="1"/>
  <c r="F172" i="1"/>
  <c r="G172" i="1" s="1"/>
  <c r="D172" i="1"/>
  <c r="C172" i="1"/>
  <c r="B172" i="1"/>
  <c r="F163" i="1" l="1"/>
  <c r="G163" i="1" s="1"/>
  <c r="H163" i="1"/>
  <c r="I163" i="1"/>
  <c r="O33" i="2" s="1"/>
  <c r="J163" i="1"/>
  <c r="P33" i="2" s="1"/>
  <c r="K163" i="1"/>
  <c r="Q33" i="2" s="1"/>
  <c r="L163" i="1"/>
  <c r="R33" i="2" s="1"/>
  <c r="F164" i="1"/>
  <c r="G164" i="1" s="1"/>
  <c r="H164" i="1"/>
  <c r="I164" i="1"/>
  <c r="O34" i="2" s="1"/>
  <c r="J164" i="1"/>
  <c r="P34" i="2" s="1"/>
  <c r="K164" i="1"/>
  <c r="Q34" i="2" s="1"/>
  <c r="L164" i="1"/>
  <c r="R34" i="2" s="1"/>
  <c r="F165" i="1"/>
  <c r="G165" i="1" s="1"/>
  <c r="H165" i="1"/>
  <c r="I165" i="1"/>
  <c r="O35" i="2" s="1"/>
  <c r="J165" i="1"/>
  <c r="P35" i="2" s="1"/>
  <c r="K165" i="1"/>
  <c r="Q35" i="2" s="1"/>
  <c r="L165" i="1"/>
  <c r="R35" i="2" s="1"/>
  <c r="F166" i="1"/>
  <c r="G166" i="1" s="1"/>
  <c r="H166" i="1"/>
  <c r="J166" i="1"/>
  <c r="K166" i="1"/>
  <c r="F167" i="1"/>
  <c r="G167" i="1" s="1"/>
  <c r="H167" i="1"/>
  <c r="I167" i="1"/>
  <c r="J167" i="1"/>
  <c r="K167" i="1"/>
  <c r="F168" i="1"/>
  <c r="G168" i="1" s="1"/>
  <c r="H168" i="1"/>
  <c r="I168" i="1"/>
  <c r="J168" i="1"/>
  <c r="K168" i="1"/>
  <c r="F169" i="1"/>
  <c r="G169" i="1" s="1"/>
  <c r="H169" i="1"/>
  <c r="I169" i="1"/>
  <c r="J169" i="1"/>
  <c r="K169" i="1"/>
  <c r="F170" i="1"/>
  <c r="G170" i="1" s="1"/>
  <c r="H170" i="1"/>
  <c r="I170" i="1"/>
  <c r="J170" i="1"/>
  <c r="K170" i="1"/>
  <c r="F171" i="1"/>
  <c r="G171" i="1" s="1"/>
  <c r="H171" i="1"/>
  <c r="I171" i="1"/>
  <c r="J171" i="1"/>
  <c r="K171" i="1"/>
  <c r="L162" i="1"/>
  <c r="R32" i="2" s="1"/>
  <c r="K162" i="1"/>
  <c r="Q32" i="2" s="1"/>
  <c r="J162" i="1"/>
  <c r="P32" i="2" s="1"/>
  <c r="I162" i="1"/>
  <c r="O32" i="2" s="1"/>
  <c r="H162" i="1"/>
  <c r="F162" i="1"/>
  <c r="G162" i="1" s="1"/>
  <c r="D162" i="1"/>
  <c r="C162" i="1" l="1"/>
  <c r="B162" i="1"/>
  <c r="F153" i="1" l="1"/>
  <c r="G153" i="1" s="1"/>
  <c r="H153" i="1"/>
  <c r="F154" i="1"/>
  <c r="G154" i="1" s="1"/>
  <c r="H154" i="1"/>
  <c r="F155" i="1"/>
  <c r="G155" i="1" s="1"/>
  <c r="H155" i="1"/>
  <c r="F156" i="1"/>
  <c r="G156" i="1" s="1"/>
  <c r="H156" i="1"/>
  <c r="F157" i="1"/>
  <c r="G157" i="1" s="1"/>
  <c r="H157" i="1"/>
  <c r="F158" i="1"/>
  <c r="G158" i="1" s="1"/>
  <c r="H158" i="1"/>
  <c r="J158" i="1"/>
  <c r="F159" i="1"/>
  <c r="G159" i="1" s="1"/>
  <c r="H159" i="1"/>
  <c r="I159" i="1"/>
  <c r="J159" i="1"/>
  <c r="F160" i="1"/>
  <c r="G160" i="1" s="1"/>
  <c r="H160" i="1"/>
  <c r="I160" i="1"/>
  <c r="J160" i="1"/>
  <c r="F161" i="1"/>
  <c r="G161" i="1" s="1"/>
  <c r="H161" i="1"/>
  <c r="I161" i="1"/>
  <c r="J161" i="1"/>
  <c r="H152" i="1"/>
  <c r="F152" i="1"/>
  <c r="G152" i="1" s="1"/>
  <c r="D152" i="1"/>
  <c r="C152" i="1"/>
  <c r="J152" i="1"/>
  <c r="P18" i="2" s="1"/>
  <c r="I152" i="1" l="1"/>
  <c r="O18" i="2" s="1"/>
  <c r="I155" i="1" l="1"/>
  <c r="O21" i="2" s="1"/>
  <c r="J155" i="1"/>
  <c r="P21" i="2" s="1"/>
  <c r="I156" i="1"/>
  <c r="O22" i="2" s="1"/>
  <c r="J157" i="1" l="1"/>
  <c r="P23" i="2" s="1"/>
  <c r="I157" i="1"/>
  <c r="O23" i="2" s="1"/>
  <c r="J156" i="1"/>
  <c r="P22" i="2" s="1"/>
  <c r="I154" i="1"/>
  <c r="O20" i="2" s="1"/>
  <c r="J154" i="1"/>
  <c r="P20" i="2" s="1"/>
  <c r="J153" i="1" l="1"/>
  <c r="P19" i="2" s="1"/>
  <c r="I153" i="1"/>
  <c r="O19" i="2" s="1"/>
  <c r="K152" i="1"/>
  <c r="Q18" i="2" s="1"/>
  <c r="K161" i="1"/>
  <c r="K157" i="1"/>
  <c r="Q23" i="2" s="1"/>
  <c r="K160" i="1"/>
  <c r="K156" i="1"/>
  <c r="Q22" i="2" s="1"/>
  <c r="K155" i="1"/>
  <c r="Q21" i="2" s="1"/>
  <c r="K159" i="1"/>
  <c r="K154" i="1"/>
  <c r="Q20" i="2" s="1"/>
  <c r="K158" i="1"/>
  <c r="K153" i="1" l="1"/>
  <c r="Q19" i="2" s="1"/>
  <c r="L153" i="1"/>
  <c r="R19" i="2" s="1"/>
  <c r="L156" i="1"/>
  <c r="R22" i="2" s="1"/>
  <c r="L157" i="1"/>
  <c r="R23" i="2" s="1"/>
  <c r="L154" i="1"/>
  <c r="R20" i="2" s="1"/>
  <c r="L155" i="1"/>
  <c r="R21" i="2" s="1"/>
  <c r="L152" i="1"/>
  <c r="R18" i="2" s="1"/>
  <c r="B152" i="1"/>
  <c r="B142" i="1"/>
  <c r="F143" i="1"/>
  <c r="G143" i="1" s="1"/>
  <c r="H143" i="1"/>
  <c r="I143" i="1"/>
  <c r="O50" i="2" s="1"/>
  <c r="J143" i="1"/>
  <c r="P50" i="2" s="1"/>
  <c r="K143" i="1"/>
  <c r="Q50" i="2" s="1"/>
  <c r="L143" i="1"/>
  <c r="R50" i="2" s="1"/>
  <c r="F144" i="1"/>
  <c r="G144" i="1" s="1"/>
  <c r="H144" i="1"/>
  <c r="I144" i="1"/>
  <c r="O51" i="2" s="1"/>
  <c r="J144" i="1"/>
  <c r="P51" i="2" s="1"/>
  <c r="K144" i="1"/>
  <c r="Q51" i="2" s="1"/>
  <c r="L144" i="1"/>
  <c r="R51" i="2" s="1"/>
  <c r="F145" i="1"/>
  <c r="G145" i="1" s="1"/>
  <c r="H145" i="1"/>
  <c r="I145" i="1"/>
  <c r="O52" i="2" s="1"/>
  <c r="J145" i="1"/>
  <c r="P52" i="2" s="1"/>
  <c r="K145" i="1"/>
  <c r="Q52" i="2" s="1"/>
  <c r="L145" i="1"/>
  <c r="R52" i="2" s="1"/>
  <c r="F146" i="1"/>
  <c r="G146" i="1" s="1"/>
  <c r="H146" i="1"/>
  <c r="I146" i="1"/>
  <c r="O53" i="2" s="1"/>
  <c r="J146" i="1"/>
  <c r="P53" i="2" s="1"/>
  <c r="K146" i="1"/>
  <c r="Q53" i="2" s="1"/>
  <c r="L146" i="1"/>
  <c r="R53" i="2" s="1"/>
  <c r="F147" i="1"/>
  <c r="G147" i="1" s="1"/>
  <c r="H147" i="1"/>
  <c r="I147" i="1"/>
  <c r="O54" i="2" s="1"/>
  <c r="J147" i="1"/>
  <c r="P54" i="2" s="1"/>
  <c r="K147" i="1"/>
  <c r="Q54" i="2" s="1"/>
  <c r="L147" i="1"/>
  <c r="R54" i="2" s="1"/>
  <c r="F148" i="1"/>
  <c r="G148" i="1" s="1"/>
  <c r="H148" i="1"/>
  <c r="I148" i="1"/>
  <c r="O55" i="2" s="1"/>
  <c r="J148" i="1"/>
  <c r="P55" i="2" s="1"/>
  <c r="K148" i="1"/>
  <c r="Q55" i="2" s="1"/>
  <c r="L148" i="1"/>
  <c r="R55" i="2" s="1"/>
  <c r="F149" i="1"/>
  <c r="G149" i="1" s="1"/>
  <c r="H149" i="1"/>
  <c r="J149" i="1"/>
  <c r="K149" i="1"/>
  <c r="F150" i="1"/>
  <c r="G150" i="1" s="1"/>
  <c r="H150" i="1"/>
  <c r="I150" i="1"/>
  <c r="J150" i="1"/>
  <c r="K150" i="1"/>
  <c r="F151" i="1"/>
  <c r="G151" i="1" s="1"/>
  <c r="H151" i="1"/>
  <c r="I151" i="1"/>
  <c r="J151" i="1"/>
  <c r="K151" i="1"/>
  <c r="K142" i="1"/>
  <c r="Q49" i="2" s="1"/>
  <c r="J142" i="1"/>
  <c r="P49" i="2" s="1"/>
  <c r="I142" i="1"/>
  <c r="O49" i="2" s="1"/>
  <c r="H142" i="1"/>
  <c r="F142" i="1"/>
  <c r="G142" i="1" s="1"/>
  <c r="L142" i="1"/>
  <c r="R49" i="2" s="1"/>
  <c r="D142" i="1"/>
  <c r="C142" i="1"/>
  <c r="L140" i="1" l="1"/>
  <c r="L138" i="1"/>
  <c r="N55" i="2" s="1"/>
  <c r="L134" i="1"/>
  <c r="N51" i="2" s="1"/>
  <c r="L135" i="1"/>
  <c r="N52" i="2" s="1"/>
  <c r="L133" i="1"/>
  <c r="N50" i="2" s="1"/>
  <c r="F133" i="1"/>
  <c r="G133" i="1" s="1"/>
  <c r="H133" i="1"/>
  <c r="I133" i="1"/>
  <c r="K50" i="2" s="1"/>
  <c r="J133" i="1"/>
  <c r="L50" i="2" s="1"/>
  <c r="K133" i="1"/>
  <c r="M50" i="2" s="1"/>
  <c r="F134" i="1"/>
  <c r="G134" i="1" s="1"/>
  <c r="H134" i="1"/>
  <c r="I134" i="1"/>
  <c r="K51" i="2" s="1"/>
  <c r="J134" i="1"/>
  <c r="L51" i="2" s="1"/>
  <c r="K134" i="1"/>
  <c r="M51" i="2" s="1"/>
  <c r="F135" i="1"/>
  <c r="G135" i="1" s="1"/>
  <c r="H135" i="1"/>
  <c r="I135" i="1"/>
  <c r="K52" i="2" s="1"/>
  <c r="J135" i="1"/>
  <c r="L52" i="2" s="1"/>
  <c r="K135" i="1"/>
  <c r="M52" i="2" s="1"/>
  <c r="F136" i="1"/>
  <c r="G136" i="1" s="1"/>
  <c r="H136" i="1"/>
  <c r="I136" i="1"/>
  <c r="K53" i="2" s="1"/>
  <c r="J136" i="1"/>
  <c r="L53" i="2" s="1"/>
  <c r="K136" i="1"/>
  <c r="M53" i="2" s="1"/>
  <c r="L136" i="1"/>
  <c r="N53" i="2" s="1"/>
  <c r="F137" i="1"/>
  <c r="G137" i="1" s="1"/>
  <c r="H137" i="1"/>
  <c r="I137" i="1"/>
  <c r="K54" i="2" s="1"/>
  <c r="J137" i="1"/>
  <c r="L54" i="2" s="1"/>
  <c r="K137" i="1"/>
  <c r="M54" i="2" s="1"/>
  <c r="L137" i="1"/>
  <c r="N54" i="2" s="1"/>
  <c r="F138" i="1"/>
  <c r="G138" i="1" s="1"/>
  <c r="H138" i="1"/>
  <c r="I138" i="1"/>
  <c r="K55" i="2" s="1"/>
  <c r="J138" i="1"/>
  <c r="L55" i="2" s="1"/>
  <c r="K138" i="1"/>
  <c r="M55" i="2" s="1"/>
  <c r="F139" i="1"/>
  <c r="G139" i="1" s="1"/>
  <c r="H139" i="1"/>
  <c r="I139" i="1"/>
  <c r="K56" i="2" s="1"/>
  <c r="T56" i="2" s="1"/>
  <c r="J139" i="1"/>
  <c r="L56" i="2" s="1"/>
  <c r="K139" i="1"/>
  <c r="M56" i="2" s="1"/>
  <c r="L139" i="1"/>
  <c r="N56" i="2" s="1"/>
  <c r="F140" i="1"/>
  <c r="G140" i="1" s="1"/>
  <c r="H140" i="1"/>
  <c r="I140" i="1"/>
  <c r="J140" i="1"/>
  <c r="K140" i="1"/>
  <c r="F141" i="1"/>
  <c r="G141" i="1" s="1"/>
  <c r="H141" i="1"/>
  <c r="I141" i="1"/>
  <c r="J141" i="1"/>
  <c r="K141" i="1"/>
  <c r="L132" i="1"/>
  <c r="N49" i="2" s="1"/>
  <c r="K132" i="1"/>
  <c r="M49" i="2" s="1"/>
  <c r="J132" i="1"/>
  <c r="L49" i="2" s="1"/>
  <c r="I132" i="1"/>
  <c r="K49" i="2" s="1"/>
  <c r="H132" i="1"/>
  <c r="F132" i="1"/>
  <c r="G132" i="1" s="1"/>
  <c r="D132" i="1"/>
  <c r="C132" i="1"/>
  <c r="B132" i="1"/>
  <c r="F130" i="1" l="1"/>
  <c r="G130" i="1" s="1"/>
  <c r="H130" i="1"/>
  <c r="I130" i="1"/>
  <c r="J130" i="1"/>
  <c r="F131" i="1"/>
  <c r="G131" i="1" s="1"/>
  <c r="H131" i="1"/>
  <c r="I131" i="1"/>
  <c r="J131" i="1"/>
  <c r="F127" i="1"/>
  <c r="G127" i="1" s="1"/>
  <c r="H127" i="1"/>
  <c r="N37" i="2"/>
  <c r="F128" i="1"/>
  <c r="G128" i="1" s="1"/>
  <c r="H128" i="1"/>
  <c r="I128" i="1"/>
  <c r="J128" i="1"/>
  <c r="F129" i="1"/>
  <c r="G129" i="1" s="1"/>
  <c r="H129" i="1"/>
  <c r="I129" i="1"/>
  <c r="J129" i="1"/>
  <c r="F123" i="1"/>
  <c r="G123" i="1" s="1"/>
  <c r="H123" i="1"/>
  <c r="F124" i="1"/>
  <c r="G124" i="1" s="1"/>
  <c r="H124" i="1"/>
  <c r="F125" i="1"/>
  <c r="G125" i="1" s="1"/>
  <c r="H125" i="1"/>
  <c r="F126" i="1"/>
  <c r="G126" i="1" s="1"/>
  <c r="H126" i="1"/>
  <c r="H122" i="1"/>
  <c r="F122" i="1"/>
  <c r="G122" i="1" s="1"/>
  <c r="D122" i="1"/>
  <c r="C122" i="1"/>
  <c r="B122" i="1"/>
  <c r="J127" i="1" l="1"/>
  <c r="L37" i="2" s="1"/>
  <c r="I127" i="1"/>
  <c r="K37" i="2" s="1"/>
  <c r="T37" i="2" s="1"/>
  <c r="I126" i="1"/>
  <c r="K36" i="2" s="1"/>
  <c r="J126" i="1" l="1"/>
  <c r="L36" i="2" s="1"/>
  <c r="I123" i="1"/>
  <c r="K33" i="2" s="1"/>
  <c r="I125" i="1"/>
  <c r="K35" i="2" s="1"/>
  <c r="J122" i="1"/>
  <c r="L32" i="2" s="1"/>
  <c r="I122" i="1"/>
  <c r="K32" i="2" s="1"/>
  <c r="J124" i="1"/>
  <c r="L34" i="2" s="1"/>
  <c r="I124" i="1" l="1"/>
  <c r="K34" i="2" s="1"/>
  <c r="J125" i="1"/>
  <c r="L35" i="2" s="1"/>
  <c r="J123" i="1"/>
  <c r="L33" i="2" s="1"/>
  <c r="K122" i="1"/>
  <c r="M32" i="2" s="1"/>
  <c r="K131" i="1"/>
  <c r="K127" i="1"/>
  <c r="M37" i="2" s="1"/>
  <c r="K130" i="1"/>
  <c r="K126" i="1"/>
  <c r="M36" i="2" s="1"/>
  <c r="K125" i="1"/>
  <c r="M35" i="2" s="1"/>
  <c r="K129" i="1"/>
  <c r="K128" i="1"/>
  <c r="K123" i="1"/>
  <c r="M33" i="2" s="1"/>
  <c r="K124" i="1" l="1"/>
  <c r="M34" i="2" s="1"/>
  <c r="L123" i="1"/>
  <c r="N33" i="2" s="1"/>
  <c r="L126" i="1"/>
  <c r="N36" i="2" s="1"/>
  <c r="L124" i="1"/>
  <c r="N34" i="2" s="1"/>
  <c r="L125" i="1"/>
  <c r="N35" i="2" s="1"/>
  <c r="L122" i="1"/>
  <c r="N32" i="2" s="1"/>
  <c r="F113" i="1"/>
  <c r="G113" i="1" s="1"/>
  <c r="H113" i="1"/>
  <c r="F114" i="1"/>
  <c r="G114" i="1" s="1"/>
  <c r="H114" i="1"/>
  <c r="F115" i="1"/>
  <c r="G115" i="1" s="1"/>
  <c r="H115" i="1"/>
  <c r="F116" i="1"/>
  <c r="G116" i="1" s="1"/>
  <c r="H116" i="1"/>
  <c r="F117" i="1"/>
  <c r="G117" i="1" s="1"/>
  <c r="H117" i="1"/>
  <c r="F118" i="1"/>
  <c r="G118" i="1" s="1"/>
  <c r="H118" i="1"/>
  <c r="F119" i="1"/>
  <c r="G119" i="1" s="1"/>
  <c r="H119" i="1"/>
  <c r="F120" i="1"/>
  <c r="G120" i="1" s="1"/>
  <c r="H120" i="1"/>
  <c r="F121" i="1"/>
  <c r="G121" i="1" s="1"/>
  <c r="H121" i="1"/>
  <c r="H112" i="1"/>
  <c r="F112" i="1"/>
  <c r="G112" i="1" s="1"/>
  <c r="D112" i="1"/>
  <c r="C112" i="1"/>
  <c r="B112" i="1"/>
  <c r="F106" i="1"/>
  <c r="G106" i="1" s="1"/>
  <c r="H106" i="1"/>
  <c r="I106" i="1"/>
  <c r="J106" i="1"/>
  <c r="K106" i="1"/>
  <c r="F107" i="1"/>
  <c r="G107" i="1" s="1"/>
  <c r="H107" i="1"/>
  <c r="I107" i="1"/>
  <c r="J107" i="1"/>
  <c r="K107" i="1"/>
  <c r="F108" i="1"/>
  <c r="G108" i="1" s="1"/>
  <c r="H108" i="1"/>
  <c r="I108" i="1"/>
  <c r="J108" i="1"/>
  <c r="K108" i="1"/>
  <c r="F109" i="1"/>
  <c r="G109" i="1" s="1"/>
  <c r="H109" i="1"/>
  <c r="I109" i="1"/>
  <c r="J109" i="1"/>
  <c r="K109" i="1"/>
  <c r="F110" i="1"/>
  <c r="G110" i="1" s="1"/>
  <c r="H110" i="1"/>
  <c r="I110" i="1"/>
  <c r="J110" i="1"/>
  <c r="K110" i="1"/>
  <c r="F111" i="1"/>
  <c r="G111" i="1" s="1"/>
  <c r="H111" i="1"/>
  <c r="I111" i="1"/>
  <c r="J111" i="1"/>
  <c r="K111" i="1"/>
  <c r="F100" i="1"/>
  <c r="G100" i="1" s="1"/>
  <c r="H100" i="1"/>
  <c r="I100" i="1"/>
  <c r="O6" i="2" s="1"/>
  <c r="J100" i="1"/>
  <c r="P6" i="2" s="1"/>
  <c r="K100" i="1"/>
  <c r="Q6" i="2" s="1"/>
  <c r="L100" i="1"/>
  <c r="R6" i="2" s="1"/>
  <c r="F101" i="1"/>
  <c r="G101" i="1" s="1"/>
  <c r="H101" i="1"/>
  <c r="I101" i="1"/>
  <c r="O7" i="2" s="1"/>
  <c r="J101" i="1"/>
  <c r="P7" i="2" s="1"/>
  <c r="K101" i="1"/>
  <c r="Q7" i="2" s="1"/>
  <c r="L101" i="1"/>
  <c r="R7" i="2" s="1"/>
  <c r="F102" i="1"/>
  <c r="G102" i="1" s="1"/>
  <c r="H102" i="1"/>
  <c r="J102" i="1"/>
  <c r="K102" i="1"/>
  <c r="F103" i="1"/>
  <c r="G103" i="1" s="1"/>
  <c r="H103" i="1"/>
  <c r="J103" i="1"/>
  <c r="K103" i="1"/>
  <c r="F104" i="1"/>
  <c r="G104" i="1" s="1"/>
  <c r="H104" i="1"/>
  <c r="I104" i="1"/>
  <c r="J104" i="1"/>
  <c r="K104" i="1"/>
  <c r="F105" i="1"/>
  <c r="G105" i="1" s="1"/>
  <c r="H105" i="1"/>
  <c r="I105" i="1"/>
  <c r="J105" i="1"/>
  <c r="K105" i="1"/>
  <c r="L99" i="1"/>
  <c r="R5" i="2" s="1"/>
  <c r="K99" i="1"/>
  <c r="Q5" i="2" s="1"/>
  <c r="J99" i="1"/>
  <c r="P5" i="2" s="1"/>
  <c r="I99" i="1"/>
  <c r="O5" i="2" s="1"/>
  <c r="H99" i="1"/>
  <c r="F99" i="1"/>
  <c r="G99" i="1" s="1"/>
  <c r="D99" i="1"/>
  <c r="C99" i="1"/>
  <c r="B99" i="1"/>
  <c r="F91" i="1" l="1"/>
  <c r="H91" i="1"/>
  <c r="F54" i="2" s="1"/>
  <c r="I91" i="1"/>
  <c r="G54" i="2" s="1"/>
  <c r="J91" i="1"/>
  <c r="H54" i="2" s="1"/>
  <c r="K91" i="1"/>
  <c r="I54" i="2" s="1"/>
  <c r="L91" i="1"/>
  <c r="J54" i="2" s="1"/>
  <c r="F92" i="1"/>
  <c r="H92" i="1"/>
  <c r="F55" i="2" s="1"/>
  <c r="I92" i="1"/>
  <c r="G55" i="2" s="1"/>
  <c r="J92" i="1"/>
  <c r="H55" i="2" s="1"/>
  <c r="K92" i="1"/>
  <c r="I55" i="2" s="1"/>
  <c r="L92" i="1"/>
  <c r="J55" i="2" s="1"/>
  <c r="F93" i="1"/>
  <c r="H93" i="1"/>
  <c r="F56" i="2" s="1"/>
  <c r="J93" i="1"/>
  <c r="K93" i="1"/>
  <c r="F94" i="1"/>
  <c r="H94" i="1"/>
  <c r="F57" i="2" s="1"/>
  <c r="I94" i="1"/>
  <c r="J94" i="1"/>
  <c r="K94" i="1"/>
  <c r="F95" i="1"/>
  <c r="H95" i="1"/>
  <c r="F58" i="2" s="1"/>
  <c r="I95" i="1"/>
  <c r="J95" i="1"/>
  <c r="K95" i="1"/>
  <c r="F96" i="1"/>
  <c r="G96" i="1" s="1"/>
  <c r="H96" i="1"/>
  <c r="I96" i="1"/>
  <c r="J96" i="1"/>
  <c r="K96" i="1"/>
  <c r="F97" i="1"/>
  <c r="G97" i="1" s="1"/>
  <c r="H97" i="1"/>
  <c r="I97" i="1"/>
  <c r="J97" i="1"/>
  <c r="K97" i="1"/>
  <c r="F98" i="1"/>
  <c r="G98" i="1" s="1"/>
  <c r="H98" i="1"/>
  <c r="I98" i="1"/>
  <c r="J98" i="1"/>
  <c r="K98" i="1"/>
  <c r="F87" i="1"/>
  <c r="H87" i="1"/>
  <c r="F50" i="2" s="1"/>
  <c r="I87" i="1"/>
  <c r="G50" i="2" s="1"/>
  <c r="J87" i="1"/>
  <c r="H50" i="2" s="1"/>
  <c r="K87" i="1"/>
  <c r="I50" i="2" s="1"/>
  <c r="L87" i="1"/>
  <c r="J50" i="2" s="1"/>
  <c r="F88" i="1"/>
  <c r="H88" i="1"/>
  <c r="F51" i="2" s="1"/>
  <c r="I88" i="1"/>
  <c r="G51" i="2" s="1"/>
  <c r="J88" i="1"/>
  <c r="H51" i="2" s="1"/>
  <c r="K88" i="1"/>
  <c r="I51" i="2" s="1"/>
  <c r="L88" i="1"/>
  <c r="J51" i="2" s="1"/>
  <c r="F89" i="1"/>
  <c r="H89" i="1"/>
  <c r="F52" i="2" s="1"/>
  <c r="I89" i="1"/>
  <c r="G52" i="2" s="1"/>
  <c r="J89" i="1"/>
  <c r="H52" i="2" s="1"/>
  <c r="K89" i="1"/>
  <c r="I52" i="2" s="1"/>
  <c r="L89" i="1"/>
  <c r="J52" i="2" s="1"/>
  <c r="F90" i="1"/>
  <c r="H90" i="1"/>
  <c r="F53" i="2" s="1"/>
  <c r="I90" i="1"/>
  <c r="G53" i="2" s="1"/>
  <c r="J90" i="1"/>
  <c r="H53" i="2" s="1"/>
  <c r="K90" i="1"/>
  <c r="I53" i="2" s="1"/>
  <c r="L90" i="1"/>
  <c r="J53" i="2" s="1"/>
  <c r="L86" i="1"/>
  <c r="J49" i="2" s="1"/>
  <c r="K86" i="1"/>
  <c r="I49" i="2" s="1"/>
  <c r="J86" i="1"/>
  <c r="H49" i="2" s="1"/>
  <c r="I86" i="1"/>
  <c r="G49" i="2" s="1"/>
  <c r="H86" i="1"/>
  <c r="F49" i="2" s="1"/>
  <c r="F86" i="1"/>
  <c r="D86" i="1"/>
  <c r="C86" i="1"/>
  <c r="B86" i="1"/>
  <c r="F74" i="1"/>
  <c r="H74" i="1"/>
  <c r="F70" i="2" s="1"/>
  <c r="I74" i="1"/>
  <c r="G70" i="2" s="1"/>
  <c r="J74" i="1"/>
  <c r="H70" i="2" s="1"/>
  <c r="K74" i="1"/>
  <c r="I70" i="2" s="1"/>
  <c r="L74" i="1"/>
  <c r="J70" i="2" s="1"/>
  <c r="F75" i="1"/>
  <c r="H75" i="1"/>
  <c r="F71" i="2" s="1"/>
  <c r="I75" i="1"/>
  <c r="G71" i="2" s="1"/>
  <c r="J75" i="1"/>
  <c r="H71" i="2" s="1"/>
  <c r="K75" i="1"/>
  <c r="I71" i="2" s="1"/>
  <c r="L75" i="1"/>
  <c r="J71" i="2" s="1"/>
  <c r="F76" i="1"/>
  <c r="H76" i="1"/>
  <c r="F73" i="2" s="1"/>
  <c r="I76" i="1"/>
  <c r="G73" i="2" s="1"/>
  <c r="J76" i="1"/>
  <c r="H73" i="2" s="1"/>
  <c r="K76" i="1"/>
  <c r="I73" i="2" s="1"/>
  <c r="L76" i="1"/>
  <c r="J73" i="2" s="1"/>
  <c r="F77" i="1"/>
  <c r="H77" i="1"/>
  <c r="F74" i="2" s="1"/>
  <c r="I77" i="1"/>
  <c r="G74" i="2" s="1"/>
  <c r="T74" i="2" s="1"/>
  <c r="J77" i="1"/>
  <c r="H74" i="2" s="1"/>
  <c r="K77" i="1"/>
  <c r="I74" i="2" s="1"/>
  <c r="L77" i="1"/>
  <c r="J74" i="2" s="1"/>
  <c r="F78" i="1"/>
  <c r="G78" i="1" s="1"/>
  <c r="H78" i="1"/>
  <c r="I78" i="1"/>
  <c r="J78" i="1"/>
  <c r="K78" i="1"/>
  <c r="F79" i="1"/>
  <c r="H79" i="1"/>
  <c r="F75" i="2" s="1"/>
  <c r="I79" i="1"/>
  <c r="J79" i="1"/>
  <c r="K79" i="1"/>
  <c r="F80" i="1"/>
  <c r="H80" i="1"/>
  <c r="F76" i="2" s="1"/>
  <c r="I80" i="1"/>
  <c r="J80" i="1"/>
  <c r="K80" i="1"/>
  <c r="F81" i="1"/>
  <c r="H81" i="1"/>
  <c r="F77" i="2" s="1"/>
  <c r="I81" i="1"/>
  <c r="J81" i="1"/>
  <c r="K81" i="1"/>
  <c r="F82" i="1"/>
  <c r="H82" i="1"/>
  <c r="F78" i="2" s="1"/>
  <c r="I82" i="1"/>
  <c r="J82" i="1"/>
  <c r="K82" i="1"/>
  <c r="F83" i="1"/>
  <c r="G83" i="1" s="1"/>
  <c r="H83" i="1"/>
  <c r="I83" i="1"/>
  <c r="J83" i="1"/>
  <c r="K83" i="1"/>
  <c r="F84" i="1"/>
  <c r="G84" i="1" s="1"/>
  <c r="H84" i="1"/>
  <c r="I84" i="1"/>
  <c r="J84" i="1"/>
  <c r="K84" i="1"/>
  <c r="F85" i="1"/>
  <c r="G85" i="1" s="1"/>
  <c r="H85" i="1"/>
  <c r="I85" i="1"/>
  <c r="J85" i="1"/>
  <c r="K85" i="1"/>
  <c r="H73" i="1"/>
  <c r="F69" i="2" s="1"/>
  <c r="F73" i="1"/>
  <c r="L73" i="1"/>
  <c r="J69" i="2" s="1"/>
  <c r="K73" i="1"/>
  <c r="I69" i="2" s="1"/>
  <c r="J73" i="1"/>
  <c r="H69" i="2" s="1"/>
  <c r="I73" i="1"/>
  <c r="G69" i="2" s="1"/>
  <c r="D70" i="2" l="1"/>
  <c r="E70" i="2" s="1"/>
  <c r="G74" i="1"/>
  <c r="D77" i="2"/>
  <c r="E77" i="2" s="1"/>
  <c r="G81" i="1"/>
  <c r="D75" i="2"/>
  <c r="E75" i="2" s="1"/>
  <c r="G79" i="1"/>
  <c r="D78" i="2"/>
  <c r="E78" i="2" s="1"/>
  <c r="G82" i="1"/>
  <c r="D73" i="2"/>
  <c r="E73" i="2" s="1"/>
  <c r="G76" i="1"/>
  <c r="D49" i="2"/>
  <c r="E49" i="2" s="1"/>
  <c r="G86" i="1"/>
  <c r="D52" i="2"/>
  <c r="E52" i="2" s="1"/>
  <c r="G89" i="1"/>
  <c r="D58" i="2"/>
  <c r="E58" i="2" s="1"/>
  <c r="G95" i="1"/>
  <c r="D55" i="2"/>
  <c r="E55" i="2" s="1"/>
  <c r="G92" i="1"/>
  <c r="D76" i="2"/>
  <c r="E76" i="2" s="1"/>
  <c r="G80" i="1"/>
  <c r="D74" i="2"/>
  <c r="E74" i="2" s="1"/>
  <c r="G77" i="1"/>
  <c r="D69" i="2"/>
  <c r="E69" i="2" s="1"/>
  <c r="G73" i="1"/>
  <c r="D53" i="2"/>
  <c r="E53" i="2" s="1"/>
  <c r="G90" i="1"/>
  <c r="D56" i="2"/>
  <c r="E56" i="2" s="1"/>
  <c r="G93" i="1"/>
  <c r="D50" i="2"/>
  <c r="E50" i="2" s="1"/>
  <c r="G87" i="1"/>
  <c r="D71" i="2"/>
  <c r="E71" i="2" s="1"/>
  <c r="G75" i="1"/>
  <c r="D57" i="2"/>
  <c r="E57" i="2" s="1"/>
  <c r="G94" i="1"/>
  <c r="D51" i="2"/>
  <c r="E51" i="2" s="1"/>
  <c r="G88" i="1"/>
  <c r="D54" i="2"/>
  <c r="E54" i="2" s="1"/>
  <c r="G91" i="1"/>
  <c r="T73" i="2"/>
  <c r="U73" i="2"/>
  <c r="T71" i="2"/>
  <c r="U71" i="2"/>
  <c r="T70" i="2"/>
  <c r="U70" i="2"/>
  <c r="U69" i="2"/>
  <c r="T69" i="2"/>
  <c r="U50" i="2"/>
  <c r="T50" i="2"/>
  <c r="T51" i="2"/>
  <c r="U51" i="2"/>
  <c r="T54" i="2"/>
  <c r="U54" i="2"/>
  <c r="U49" i="2"/>
  <c r="T49" i="2"/>
  <c r="T53" i="2"/>
  <c r="U53" i="2"/>
  <c r="T52" i="2"/>
  <c r="U52" i="2"/>
  <c r="U55" i="2"/>
  <c r="T55" i="2"/>
  <c r="D73" i="1"/>
  <c r="C73" i="1"/>
  <c r="B73" i="1"/>
  <c r="F68" i="1"/>
  <c r="G68" i="1" s="1"/>
  <c r="H68" i="1"/>
  <c r="I68" i="1"/>
  <c r="J68" i="1"/>
  <c r="K68" i="1"/>
  <c r="F69" i="1"/>
  <c r="G69" i="1" s="1"/>
  <c r="H69" i="1"/>
  <c r="I69" i="1"/>
  <c r="J69" i="1"/>
  <c r="K69" i="1"/>
  <c r="F70" i="1"/>
  <c r="G70" i="1" s="1"/>
  <c r="H70" i="1"/>
  <c r="I70" i="1"/>
  <c r="J70" i="1"/>
  <c r="K70" i="1"/>
  <c r="F71" i="1"/>
  <c r="G71" i="1" s="1"/>
  <c r="H71" i="1"/>
  <c r="I71" i="1"/>
  <c r="J71" i="1"/>
  <c r="K71" i="1"/>
  <c r="F72" i="1"/>
  <c r="G72" i="1" s="1"/>
  <c r="H72" i="1"/>
  <c r="I72" i="1"/>
  <c r="J72" i="1"/>
  <c r="K72" i="1"/>
  <c r="F61" i="1"/>
  <c r="G61" i="1" s="1"/>
  <c r="H61" i="1"/>
  <c r="I61" i="1"/>
  <c r="J61" i="1"/>
  <c r="K61" i="1"/>
  <c r="L61" i="1"/>
  <c r="F62" i="1"/>
  <c r="G62" i="1" s="1"/>
  <c r="H62" i="1"/>
  <c r="I62" i="1"/>
  <c r="J62" i="1"/>
  <c r="K62" i="1"/>
  <c r="L62" i="1"/>
  <c r="F63" i="1"/>
  <c r="G63" i="1" s="1"/>
  <c r="H63" i="1"/>
  <c r="I63" i="1"/>
  <c r="N62" i="1" s="1"/>
  <c r="J63" i="1"/>
  <c r="K63" i="1"/>
  <c r="L63" i="1"/>
  <c r="F64" i="1"/>
  <c r="G64" i="1" s="1"/>
  <c r="H64" i="1"/>
  <c r="I64" i="1"/>
  <c r="N63" i="1" s="1"/>
  <c r="J64" i="1"/>
  <c r="K64" i="1"/>
  <c r="L64" i="1"/>
  <c r="F65" i="1"/>
  <c r="G65" i="1" s="1"/>
  <c r="H65" i="1"/>
  <c r="I65" i="1"/>
  <c r="J65" i="1"/>
  <c r="K65" i="1"/>
  <c r="F66" i="1"/>
  <c r="G66" i="1" s="1"/>
  <c r="H66" i="1"/>
  <c r="I66" i="1"/>
  <c r="J66" i="1"/>
  <c r="K66" i="1"/>
  <c r="F67" i="1"/>
  <c r="G67" i="1" s="1"/>
  <c r="H67" i="1"/>
  <c r="I67" i="1"/>
  <c r="J67" i="1"/>
  <c r="K67" i="1"/>
  <c r="L60" i="1"/>
  <c r="K60" i="1"/>
  <c r="J60" i="1"/>
  <c r="I60" i="1"/>
  <c r="H60" i="1"/>
  <c r="F60" i="1"/>
  <c r="G60" i="1" s="1"/>
  <c r="D60" i="1"/>
  <c r="C60" i="1"/>
  <c r="B60" i="1"/>
  <c r="F55" i="1"/>
  <c r="G55" i="1" s="1"/>
  <c r="H55" i="1"/>
  <c r="I55" i="1"/>
  <c r="J55" i="1"/>
  <c r="K55" i="1"/>
  <c r="F56" i="1"/>
  <c r="G56" i="1" s="1"/>
  <c r="H56" i="1"/>
  <c r="I56" i="1"/>
  <c r="J56" i="1"/>
  <c r="K56" i="1"/>
  <c r="F57" i="1"/>
  <c r="G57" i="1" s="1"/>
  <c r="H57" i="1"/>
  <c r="I57" i="1"/>
  <c r="J57" i="1"/>
  <c r="K57" i="1"/>
  <c r="F58" i="1"/>
  <c r="G58" i="1" s="1"/>
  <c r="H58" i="1"/>
  <c r="I58" i="1"/>
  <c r="J58" i="1"/>
  <c r="K58" i="1"/>
  <c r="F59" i="1"/>
  <c r="G59" i="1" s="1"/>
  <c r="H59" i="1"/>
  <c r="I59" i="1"/>
  <c r="J59" i="1"/>
  <c r="K59" i="1"/>
  <c r="F49" i="1"/>
  <c r="H49" i="1"/>
  <c r="F19" i="2" s="1"/>
  <c r="I49" i="1"/>
  <c r="G19" i="2" s="1"/>
  <c r="J49" i="1"/>
  <c r="H19" i="2" s="1"/>
  <c r="K49" i="1"/>
  <c r="I19" i="2" s="1"/>
  <c r="L49" i="1"/>
  <c r="J19" i="2" s="1"/>
  <c r="F50" i="1"/>
  <c r="H50" i="1"/>
  <c r="F20" i="2" s="1"/>
  <c r="I50" i="1"/>
  <c r="G20" i="2" s="1"/>
  <c r="J50" i="1"/>
  <c r="H20" i="2" s="1"/>
  <c r="K50" i="1"/>
  <c r="I20" i="2" s="1"/>
  <c r="L50" i="1"/>
  <c r="J20" i="2" s="1"/>
  <c r="F51" i="1"/>
  <c r="H51" i="1"/>
  <c r="F21" i="2" s="1"/>
  <c r="I51" i="1"/>
  <c r="G21" i="2" s="1"/>
  <c r="J51" i="1"/>
  <c r="H21" i="2" s="1"/>
  <c r="K51" i="1"/>
  <c r="I21" i="2" s="1"/>
  <c r="L51" i="1"/>
  <c r="J21" i="2" s="1"/>
  <c r="F52" i="1"/>
  <c r="H52" i="1"/>
  <c r="F22" i="2" s="1"/>
  <c r="I52" i="1"/>
  <c r="G22" i="2" s="1"/>
  <c r="J52" i="1"/>
  <c r="H22" i="2" s="1"/>
  <c r="K52" i="1"/>
  <c r="I22" i="2" s="1"/>
  <c r="L52" i="1"/>
  <c r="J22" i="2" s="1"/>
  <c r="F53" i="1"/>
  <c r="H53" i="1"/>
  <c r="F23" i="2" s="1"/>
  <c r="I53" i="1"/>
  <c r="G23" i="2" s="1"/>
  <c r="U23" i="2" s="1"/>
  <c r="J53" i="1"/>
  <c r="H23" i="2" s="1"/>
  <c r="K53" i="1"/>
  <c r="I23" i="2" s="1"/>
  <c r="L53" i="1"/>
  <c r="J23" i="2" s="1"/>
  <c r="F54" i="1"/>
  <c r="H54" i="1"/>
  <c r="F24" i="2" s="1"/>
  <c r="G24" i="2"/>
  <c r="J54" i="1"/>
  <c r="H24" i="2" s="1"/>
  <c r="K54" i="1"/>
  <c r="I24" i="2" s="1"/>
  <c r="L54" i="1"/>
  <c r="J24" i="2" s="1"/>
  <c r="L48" i="1"/>
  <c r="J18" i="2" s="1"/>
  <c r="K48" i="1"/>
  <c r="I18" i="2" s="1"/>
  <c r="J48" i="1"/>
  <c r="H18" i="2" s="1"/>
  <c r="I48" i="1"/>
  <c r="G18" i="2" s="1"/>
  <c r="H48" i="1"/>
  <c r="F18" i="2" s="1"/>
  <c r="F48" i="1"/>
  <c r="D48" i="1"/>
  <c r="C48" i="1"/>
  <c r="B48" i="1"/>
  <c r="N64" i="1" l="1"/>
  <c r="N60" i="1"/>
  <c r="N61" i="1"/>
  <c r="D20" i="2"/>
  <c r="E20" i="2" s="1"/>
  <c r="G50" i="1"/>
  <c r="D24" i="2"/>
  <c r="E24" i="2" s="1"/>
  <c r="G54" i="1"/>
  <c r="D21" i="2"/>
  <c r="E21" i="2" s="1"/>
  <c r="G51" i="1"/>
  <c r="D23" i="2"/>
  <c r="E23" i="2" s="1"/>
  <c r="G53" i="1"/>
  <c r="D19" i="2"/>
  <c r="E19" i="2" s="1"/>
  <c r="G49" i="1"/>
  <c r="D22" i="2"/>
  <c r="E22" i="2" s="1"/>
  <c r="G52" i="1"/>
  <c r="D18" i="2"/>
  <c r="E18" i="2" s="1"/>
  <c r="G48" i="1"/>
  <c r="V55" i="2"/>
  <c r="V54" i="2"/>
  <c r="V70" i="2"/>
  <c r="V52" i="2"/>
  <c r="V51" i="2"/>
  <c r="V71" i="2"/>
  <c r="V53" i="2"/>
  <c r="V73" i="2"/>
  <c r="V58" i="2"/>
  <c r="V57" i="2"/>
  <c r="V49" i="2"/>
  <c r="V56" i="2"/>
  <c r="V76" i="2"/>
  <c r="V78" i="2"/>
  <c r="V75" i="2"/>
  <c r="V77" i="2"/>
  <c r="V69" i="2"/>
  <c r="V72" i="2"/>
  <c r="V74" i="2"/>
  <c r="S58" i="2"/>
  <c r="S52" i="2"/>
  <c r="S53" i="2"/>
  <c r="S54" i="2"/>
  <c r="S56" i="2"/>
  <c r="S51" i="2"/>
  <c r="S50" i="2"/>
  <c r="S55" i="2"/>
  <c r="S57" i="2"/>
  <c r="S71" i="2"/>
  <c r="S70" i="2"/>
  <c r="S73" i="2"/>
  <c r="S72" i="2"/>
  <c r="S74" i="2"/>
  <c r="S75" i="2"/>
  <c r="S76" i="2"/>
  <c r="S77" i="2"/>
  <c r="S78" i="2"/>
  <c r="C15" i="1"/>
  <c r="C30" i="1"/>
  <c r="C2" i="1"/>
  <c r="J31" i="1" l="1"/>
  <c r="K31" i="1"/>
  <c r="L31" i="1"/>
  <c r="J33" i="1"/>
  <c r="L8" i="2" s="1"/>
  <c r="K33" i="1"/>
  <c r="M8" i="2" s="1"/>
  <c r="L33" i="1"/>
  <c r="N8" i="2" s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L30" i="1"/>
  <c r="N5" i="2" s="1"/>
  <c r="K30" i="1"/>
  <c r="M5" i="2" s="1"/>
  <c r="J30" i="1"/>
  <c r="L5" i="2" s="1"/>
  <c r="I31" i="1"/>
  <c r="I33" i="1"/>
  <c r="K8" i="2" s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30" i="1"/>
  <c r="K5" i="2" s="1"/>
  <c r="B30" i="1" l="1"/>
  <c r="D3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30" i="1"/>
  <c r="F31" i="1"/>
  <c r="G31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30" i="1"/>
  <c r="G30" i="1" s="1"/>
  <c r="J16" i="1" l="1"/>
  <c r="H6" i="2" s="1"/>
  <c r="K16" i="1"/>
  <c r="I6" i="2" s="1"/>
  <c r="L16" i="1"/>
  <c r="J6" i="2" s="1"/>
  <c r="J17" i="1"/>
  <c r="H7" i="2" s="1"/>
  <c r="K17" i="1"/>
  <c r="I7" i="2" s="1"/>
  <c r="L17" i="1"/>
  <c r="J7" i="2" s="1"/>
  <c r="J18" i="1"/>
  <c r="H8" i="2" s="1"/>
  <c r="K18" i="1"/>
  <c r="I8" i="2" s="1"/>
  <c r="L18" i="1"/>
  <c r="J8" i="2" s="1"/>
  <c r="J19" i="1"/>
  <c r="H9" i="2" s="1"/>
  <c r="K19" i="1"/>
  <c r="I9" i="2" s="1"/>
  <c r="L19" i="1"/>
  <c r="J9" i="2" s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L15" i="1"/>
  <c r="J5" i="2" s="1"/>
  <c r="K15" i="1"/>
  <c r="I5" i="2" s="1"/>
  <c r="J15" i="1"/>
  <c r="H5" i="2" s="1"/>
  <c r="I16" i="1"/>
  <c r="G6" i="2" s="1"/>
  <c r="T6" i="2" s="1"/>
  <c r="I17" i="1"/>
  <c r="G7" i="2" s="1"/>
  <c r="T7" i="2" s="1"/>
  <c r="I18" i="1"/>
  <c r="G8" i="2" s="1"/>
  <c r="T8" i="2" s="1"/>
  <c r="I19" i="1"/>
  <c r="G9" i="2" s="1"/>
  <c r="T9" i="2" s="1"/>
  <c r="I20" i="1"/>
  <c r="I21" i="1"/>
  <c r="I22" i="1"/>
  <c r="I23" i="1"/>
  <c r="I24" i="1"/>
  <c r="I25" i="1"/>
  <c r="I26" i="1"/>
  <c r="I27" i="1"/>
  <c r="I28" i="1"/>
  <c r="I29" i="1"/>
  <c r="I15" i="1"/>
  <c r="G5" i="2" s="1"/>
  <c r="T5" i="2" s="1"/>
  <c r="H16" i="1"/>
  <c r="F6" i="2" s="1"/>
  <c r="H17" i="1"/>
  <c r="F7" i="2" s="1"/>
  <c r="H18" i="1"/>
  <c r="F8" i="2" s="1"/>
  <c r="H19" i="1"/>
  <c r="F9" i="2" s="1"/>
  <c r="H20" i="1"/>
  <c r="F10" i="2" s="1"/>
  <c r="H21" i="1"/>
  <c r="H22" i="1"/>
  <c r="H23" i="1"/>
  <c r="H24" i="1"/>
  <c r="H25" i="1"/>
  <c r="H26" i="1"/>
  <c r="H27" i="1"/>
  <c r="H28" i="1"/>
  <c r="H29" i="1"/>
  <c r="H15" i="1"/>
  <c r="F5" i="2" s="1"/>
  <c r="F28" i="1"/>
  <c r="G28" i="1" s="1"/>
  <c r="F29" i="1"/>
  <c r="G29" i="1" s="1"/>
  <c r="F16" i="1"/>
  <c r="F17" i="1"/>
  <c r="F18" i="1"/>
  <c r="F19" i="1"/>
  <c r="F20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15" i="1"/>
  <c r="D15" i="1"/>
  <c r="B15" i="1"/>
  <c r="D10" i="2" l="1"/>
  <c r="E10" i="2" s="1"/>
  <c r="G20" i="1"/>
  <c r="D9" i="2"/>
  <c r="E9" i="2" s="1"/>
  <c r="G19" i="1"/>
  <c r="D5" i="2"/>
  <c r="E5" i="2" s="1"/>
  <c r="G15" i="1"/>
  <c r="D7" i="2"/>
  <c r="E7" i="2" s="1"/>
  <c r="G17" i="1"/>
  <c r="D8" i="2"/>
  <c r="E8" i="2" s="1"/>
  <c r="G18" i="1"/>
  <c r="D6" i="2"/>
  <c r="E6" i="2" s="1"/>
  <c r="G16" i="1"/>
  <c r="V8" i="2"/>
  <c r="V6" i="2"/>
  <c r="V7" i="2"/>
  <c r="V9" i="2"/>
  <c r="V5" i="2"/>
  <c r="V10" i="2"/>
  <c r="S10" i="2"/>
  <c r="S8" i="2"/>
  <c r="S9" i="2"/>
  <c r="S7" i="2"/>
  <c r="S6" i="2"/>
  <c r="U7" i="2"/>
  <c r="U6" i="2"/>
  <c r="U5" i="2"/>
  <c r="U8" i="2"/>
  <c r="H2" i="1"/>
  <c r="F32" i="2" s="1"/>
  <c r="F2" i="1"/>
  <c r="F13" i="1"/>
  <c r="G13" i="1" s="1"/>
  <c r="F14" i="1"/>
  <c r="G14" i="1" s="1"/>
  <c r="F3" i="1"/>
  <c r="F4" i="1"/>
  <c r="F5" i="1"/>
  <c r="F6" i="1"/>
  <c r="F7" i="1"/>
  <c r="F8" i="1"/>
  <c r="F9" i="1"/>
  <c r="F10" i="1"/>
  <c r="G10" i="1" s="1"/>
  <c r="F11" i="1"/>
  <c r="G11" i="1" s="1"/>
  <c r="F12" i="1"/>
  <c r="G12" i="1" s="1"/>
  <c r="D2" i="1"/>
  <c r="B2" i="1"/>
  <c r="D39" i="2" l="1"/>
  <c r="E39" i="2" s="1"/>
  <c r="G9" i="1"/>
  <c r="D37" i="2"/>
  <c r="E37" i="2" s="1"/>
  <c r="G7" i="1"/>
  <c r="D32" i="2"/>
  <c r="E32" i="2" s="1"/>
  <c r="G2" i="1"/>
  <c r="D35" i="2"/>
  <c r="E35" i="2" s="1"/>
  <c r="G5" i="1"/>
  <c r="D33" i="2"/>
  <c r="E33" i="2" s="1"/>
  <c r="G3" i="1"/>
  <c r="D38" i="2"/>
  <c r="E38" i="2" s="1"/>
  <c r="G8" i="1"/>
  <c r="D36" i="2"/>
  <c r="E36" i="2" s="1"/>
  <c r="G6" i="1"/>
  <c r="D34" i="2"/>
  <c r="E34" i="2" s="1"/>
  <c r="G4" i="1"/>
  <c r="H11" i="1"/>
  <c r="H13" i="1" l="1"/>
  <c r="H14" i="1"/>
  <c r="H10" i="1"/>
  <c r="H6" i="1"/>
  <c r="F36" i="2" s="1"/>
  <c r="H9" i="1"/>
  <c r="F39" i="2" s="1"/>
  <c r="H8" i="1"/>
  <c r="F38" i="2" s="1"/>
  <c r="H7" i="1"/>
  <c r="F37" i="2" s="1"/>
  <c r="H5" i="1"/>
  <c r="F35" i="2" s="1"/>
  <c r="H12" i="1"/>
  <c r="H4" i="1"/>
  <c r="F34" i="2" s="1"/>
  <c r="H3" i="1"/>
  <c r="F33" i="2" s="1"/>
  <c r="J11" i="1" l="1"/>
  <c r="I11" i="1"/>
  <c r="I9" i="1"/>
  <c r="J9" i="1"/>
  <c r="J8" i="1"/>
  <c r="I8" i="1"/>
  <c r="J7" i="1"/>
  <c r="I7" i="1"/>
  <c r="I14" i="1"/>
  <c r="J14" i="1"/>
  <c r="I10" i="1"/>
  <c r="J10" i="1"/>
  <c r="J13" i="1"/>
  <c r="I13" i="1"/>
  <c r="I12" i="1"/>
  <c r="J12" i="1"/>
  <c r="J5" i="1" l="1"/>
  <c r="H35" i="2" s="1"/>
  <c r="J6" i="1"/>
  <c r="H36" i="2" s="1"/>
  <c r="I6" i="1"/>
  <c r="G36" i="2" s="1"/>
  <c r="I5" i="1"/>
  <c r="G35" i="2" s="1"/>
  <c r="T35" i="2" l="1"/>
  <c r="U35" i="2"/>
  <c r="U36" i="2"/>
  <c r="T36" i="2"/>
  <c r="J2" i="1"/>
  <c r="H32" i="2" s="1"/>
  <c r="I3" i="1"/>
  <c r="G33" i="2" s="1"/>
  <c r="T33" i="2" s="1"/>
  <c r="I2" i="1"/>
  <c r="G32" i="2" s="1"/>
  <c r="J4" i="1"/>
  <c r="H34" i="2" s="1"/>
  <c r="I4" i="1"/>
  <c r="G34" i="2" s="1"/>
  <c r="J3" i="1"/>
  <c r="H33" i="2" s="1"/>
  <c r="U33" i="2" l="1"/>
  <c r="U34" i="2"/>
  <c r="T34" i="2"/>
  <c r="U32" i="2"/>
  <c r="T32" i="2"/>
  <c r="S33" i="2" s="1"/>
  <c r="L3" i="1"/>
  <c r="J33" i="2" s="1"/>
  <c r="K3" i="1"/>
  <c r="I33" i="2" s="1"/>
  <c r="K9" i="1"/>
  <c r="L6" i="1"/>
  <c r="J36" i="2" s="1"/>
  <c r="K6" i="1"/>
  <c r="I36" i="2" s="1"/>
  <c r="K7" i="1"/>
  <c r="L4" i="1"/>
  <c r="J34" i="2" s="1"/>
  <c r="K4" i="1"/>
  <c r="I34" i="2" s="1"/>
  <c r="K13" i="1"/>
  <c r="L5" i="1"/>
  <c r="J35" i="2" s="1"/>
  <c r="K5" i="1"/>
  <c r="I35" i="2" s="1"/>
  <c r="K10" i="1"/>
  <c r="K12" i="1"/>
  <c r="K8" i="1"/>
  <c r="K11" i="1"/>
  <c r="K14" i="1"/>
  <c r="L2" i="1"/>
  <c r="J32" i="2" s="1"/>
  <c r="K2" i="1"/>
  <c r="I32" i="2" s="1"/>
  <c r="V34" i="2" l="1"/>
  <c r="V39" i="2"/>
  <c r="V32" i="2"/>
  <c r="V38" i="2"/>
  <c r="V37" i="2"/>
  <c r="V33" i="2"/>
  <c r="V35" i="2"/>
  <c r="V36" i="2"/>
  <c r="S34" i="2"/>
  <c r="S35" i="2"/>
  <c r="S37" i="2"/>
  <c r="S36" i="2"/>
  <c r="I119" i="1"/>
  <c r="J119" i="1"/>
  <c r="J121" i="1"/>
  <c r="I121" i="1"/>
  <c r="I120" i="1"/>
  <c r="J120" i="1"/>
  <c r="T24" i="2" l="1"/>
  <c r="J117" i="1"/>
  <c r="J118" i="1"/>
  <c r="J112" i="1"/>
  <c r="L18" i="2" s="1"/>
  <c r="J115" i="1"/>
  <c r="L21" i="2" s="1"/>
  <c r="T23" i="2" l="1"/>
  <c r="I116" i="1"/>
  <c r="K22" i="2" s="1"/>
  <c r="T22" i="2" s="1"/>
  <c r="J116" i="1"/>
  <c r="L22" i="2" s="1"/>
  <c r="I115" i="1"/>
  <c r="K21" i="2" s="1"/>
  <c r="I112" i="1"/>
  <c r="K18" i="2" s="1"/>
  <c r="U22" i="2" l="1"/>
  <c r="T21" i="2"/>
  <c r="U21" i="2"/>
  <c r="U18" i="2"/>
  <c r="T18" i="2"/>
  <c r="J113" i="1"/>
  <c r="L19" i="2" s="1"/>
  <c r="I114" i="1"/>
  <c r="K20" i="2" s="1"/>
  <c r="I113" i="1"/>
  <c r="K19" i="2" s="1"/>
  <c r="J114" i="1"/>
  <c r="L20" i="2" s="1"/>
  <c r="V18" i="2" l="1"/>
  <c r="V24" i="2"/>
  <c r="V21" i="2"/>
  <c r="V23" i="2"/>
  <c r="V22" i="2"/>
  <c r="S21" i="2"/>
  <c r="S22" i="2"/>
  <c r="S23" i="2"/>
  <c r="S24" i="2"/>
  <c r="U20" i="2"/>
  <c r="T20" i="2"/>
  <c r="U19" i="2"/>
  <c r="T19" i="2"/>
  <c r="K112" i="1"/>
  <c r="M18" i="2" s="1"/>
  <c r="K121" i="1"/>
  <c r="K117" i="1"/>
  <c r="K120" i="1"/>
  <c r="K116" i="1"/>
  <c r="M22" i="2" s="1"/>
  <c r="K115" i="1"/>
  <c r="M21" i="2" s="1"/>
  <c r="K119" i="1"/>
  <c r="K114" i="1"/>
  <c r="M20" i="2" s="1"/>
  <c r="K118" i="1"/>
  <c r="K113" i="1"/>
  <c r="M19" i="2" s="1"/>
  <c r="V19" i="2" l="1"/>
  <c r="V20" i="2"/>
  <c r="S20" i="2"/>
  <c r="S19" i="2"/>
  <c r="L113" i="1"/>
  <c r="N19" i="2" s="1"/>
  <c r="L116" i="1"/>
  <c r="N22" i="2" s="1"/>
  <c r="L114" i="1"/>
  <c r="N20" i="2" s="1"/>
  <c r="L115" i="1"/>
  <c r="N21" i="2" s="1"/>
  <c r="L112" i="1"/>
  <c r="N18" i="2" s="1"/>
</calcChain>
</file>

<file path=xl/sharedStrings.xml><?xml version="1.0" encoding="utf-8"?>
<sst xmlns="http://schemas.openxmlformats.org/spreadsheetml/2006/main" count="171" uniqueCount="36">
  <si>
    <t>lien fichier data</t>
  </si>
  <si>
    <t>date de manip</t>
  </si>
  <si>
    <t>I (W/m2)</t>
  </si>
  <si>
    <t>[V.harveyi]0 (CFU/100mL)</t>
  </si>
  <si>
    <t>t (min)</t>
  </si>
  <si>
    <t>Q(t) (kJ/m3)</t>
  </si>
  <si>
    <t>[V.harveyi]t (CFU/100mL)</t>
  </si>
  <si>
    <t>standard deviation</t>
  </si>
  <si>
    <t>C/C0</t>
  </si>
  <si>
    <t>ln(C/C0)</t>
  </si>
  <si>
    <t>10^6</t>
  </si>
  <si>
    <t>/Users/cecileblanchon/Documents/ThèseUPVD/Résultats/202205_PhotocatalyseBacterienne/202206_Photocatalyse/20230208_Photocatalyse.xlsx</t>
  </si>
  <si>
    <t>/Users/cecileblanchon/Documents/ThèseUPVD/Résultats/202205_PhotocatalyseBacterienne/202206_Photocatalyse/20230201_Photocatalyse.xlsx</t>
  </si>
  <si>
    <t>/Users/cecileblanchon/Documents/ThèseUPVD/Résultats/202205_PhotocatalyseBacterienne/202206_Photocatalyse/20230125_Photocatalyse.xlsx</t>
  </si>
  <si>
    <t>[TiO2] (g/L)</t>
  </si>
  <si>
    <t>/Users/cecileblanchon/Documents/ThèseUPVD/Résultats/202205_PhotocatalyseBacterienne/202206_Photocatalyse/20230210_Photocatalyse.xlsx</t>
  </si>
  <si>
    <t>/Users/cecileblanchon/Documents/ThèseUPVD/Résultats/202205_PhotocatalyseBacterienne/202206_Photocatalyse/20230215_Photocatalyse.xlsx</t>
  </si>
  <si>
    <t>/Users/cecileblanchon/Documents/ThèseUPVD/Résultats/202205_PhotocatalyseBacterienne/202206_Photocatalyse/20230217_Photocatalyse.xlsx</t>
  </si>
  <si>
    <t>/Users/cecileblanchon/Documents/ThèseUPVD/Résultats/202205_PhotocatalyseBacterienne/202206_Photocatalyse/20230224_Photocatalyse.xlsx</t>
  </si>
  <si>
    <t>réplicat 1</t>
  </si>
  <si>
    <t>réplicat 2</t>
  </si>
  <si>
    <t>réplicat 3</t>
  </si>
  <si>
    <t>MEAN</t>
  </si>
  <si>
    <t>SD</t>
  </si>
  <si>
    <t>/Users/cecileblanchon/Documents/ThèseUPVD/Résultats/202205_PhotocatalyseBacterienne/202206_Photocatalyse/20230301_Photocatalyse.xlsx</t>
  </si>
  <si>
    <t>/Users/cecileblanchon/Documents/ThèseUPVD/Résultats/202205_PhotocatalyseBacterienne/202206_Photocatalyse/20230302_Photocatalyse.xlsx</t>
  </si>
  <si>
    <t>10^7</t>
  </si>
  <si>
    <t>/Users/cecileblanchon/Documents/ThèseUPVD/Résultats/202205_PhotocatalyseBacterienne/202206_Photocatalyse/20230309_Photocatalyse.xlsx</t>
  </si>
  <si>
    <t>/Users/cecileblanchon/Documents/ThèseUPVD/Résultats/202205_PhotocatalyseBacterienne/202206_Photocatalyse/20230315AM_Photocatalyse.xlsx</t>
  </si>
  <si>
    <t>/Users/cecileblanchon/Documents/ThèseUPVD/Résultats/202205_PhotocatalyseBacterienne/202206_Photocatalyse/20230315PM_Photocatalyse.xlsx</t>
  </si>
  <si>
    <t>/Users/cecileblanchon/Documents/ThèseUPVD/Résultats/202205_PhotocatalyseBacterienne/202206_Photocatalyse/20230322PM_Photocatalyse.xlsx</t>
  </si>
  <si>
    <t>/Users/cecileblanchon/Documents/ThèseUPVD/Résultats/202205_PhotocatalyseBacterienne/202206_Photocatalyse/20230322AM_Photocatalyse.xlsx</t>
  </si>
  <si>
    <t>/Users/cecileblanchon/Documents/ThèseUPVD/Résultats/202205_PhotocatalyseBacterienne/202206_Photocatalyse/20230323_Photocatalyse.xlsx</t>
  </si>
  <si>
    <t>t(sec)</t>
  </si>
  <si>
    <t>t (sec)</t>
  </si>
  <si>
    <t>/Users/cecileblanchon/Documents/ThèseUPVD/Résultats/202205_PhotocatalyseBacterienne/202206_Photocatalyse/20230726_PhotocatalyseBatchSuccessif.xlsx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</si>
</sst>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2" fontId="0" fillId="0" borderId="7" xfId="0" applyNumberFormat="1" applyBorder="1"/>
    <xf numFmtId="11" fontId="0" fillId="0" borderId="7" xfId="0" applyNumberFormat="1" applyBorder="1"/>
    <xf numFmtId="11" fontId="0" fillId="0" borderId="10" xfId="0" applyNumberFormat="1" applyBorder="1"/>
    <xf numFmtId="11" fontId="1" fillId="0" borderId="5" xfId="0" applyNumberFormat="1" applyFont="1" applyBorder="1"/>
    <xf numFmtId="11" fontId="1" fillId="0" borderId="7" xfId="0" applyNumberFormat="1" applyFont="1" applyBorder="1"/>
    <xf numFmtId="2" fontId="0" fillId="0" borderId="20" xfId="0" applyNumberFormat="1" applyBorder="1"/>
    <xf numFmtId="2" fontId="0" fillId="0" borderId="21" xfId="0" applyNumberFormat="1" applyBorder="1"/>
    <xf numFmtId="2" fontId="1" fillId="0" borderId="19" xfId="0" applyNumberFormat="1" applyFont="1" applyBorder="1"/>
    <xf numFmtId="2" fontId="1" fillId="0" borderId="20" xfId="0" applyNumberFormat="1" applyFont="1" applyBorder="1"/>
    <xf numFmtId="2" fontId="0" fillId="0" borderId="23" xfId="0" applyNumberFormat="1" applyBorder="1"/>
    <xf numFmtId="2" fontId="0" fillId="0" borderId="24" xfId="0" applyNumberFormat="1" applyBorder="1"/>
    <xf numFmtId="2" fontId="1" fillId="0" borderId="22" xfId="0" applyNumberFormat="1" applyFont="1" applyBorder="1"/>
    <xf numFmtId="2" fontId="1" fillId="0" borderId="23" xfId="0" applyNumberFormat="1" applyFont="1" applyBorder="1"/>
    <xf numFmtId="0" fontId="0" fillId="0" borderId="6" xfId="0" applyBorder="1"/>
    <xf numFmtId="0" fontId="0" fillId="0" borderId="8" xfId="0" applyBorder="1"/>
    <xf numFmtId="0" fontId="1" fillId="0" borderId="3" xfId="0" applyFont="1" applyBorder="1"/>
    <xf numFmtId="0" fontId="1" fillId="0" borderId="6" xfId="0" applyFont="1" applyBorder="1"/>
    <xf numFmtId="0" fontId="1" fillId="0" borderId="0" xfId="0" applyFont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0" xfId="0" applyFont="1"/>
    <xf numFmtId="164" fontId="0" fillId="0" borderId="6" xfId="0" applyNumberFormat="1" applyBorder="1"/>
    <xf numFmtId="164" fontId="0" fillId="0" borderId="8" xfId="0" applyNumberFormat="1" applyBorder="1"/>
    <xf numFmtId="164" fontId="1" fillId="0" borderId="3" xfId="0" applyNumberFormat="1" applyFont="1" applyBorder="1"/>
    <xf numFmtId="164" fontId="1" fillId="0" borderId="6" xfId="0" applyNumberFormat="1" applyFont="1" applyBorder="1"/>
    <xf numFmtId="0" fontId="0" fillId="0" borderId="25" xfId="0" applyBorder="1"/>
    <xf numFmtId="164" fontId="0" fillId="0" borderId="25" xfId="0" applyNumberFormat="1" applyBorder="1"/>
    <xf numFmtId="11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1" fillId="0" borderId="15" xfId="0" applyNumberFormat="1" applyFont="1" applyBorder="1"/>
    <xf numFmtId="2" fontId="1" fillId="0" borderId="16" xfId="0" applyNumberFormat="1" applyFon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3" xfId="0" applyBorder="1"/>
    <xf numFmtId="2" fontId="0" fillId="0" borderId="15" xfId="0" applyNumberFormat="1" applyBorder="1"/>
    <xf numFmtId="11" fontId="0" fillId="0" borderId="0" xfId="0" applyNumberFormat="1"/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0" fillId="0" borderId="1" xfId="0" applyBorder="1"/>
    <xf numFmtId="11" fontId="0" fillId="0" borderId="1" xfId="0" applyNumberFormat="1" applyBorder="1"/>
    <xf numFmtId="11" fontId="0" fillId="0" borderId="4" xfId="0" applyNumberFormat="1" applyBorder="1"/>
    <xf numFmtId="0" fontId="0" fillId="0" borderId="9" xfId="0" applyBorder="1"/>
    <xf numFmtId="11" fontId="0" fillId="0" borderId="9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0" fillId="0" borderId="3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0" fontId="1" fillId="2" borderId="0" xfId="0" applyFont="1" applyFill="1" applyAlignment="1">
      <alignment horizontal="center" vertical="center" wrapText="1"/>
    </xf>
    <xf numFmtId="11" fontId="0" fillId="0" borderId="37" xfId="0" applyNumberFormat="1" applyBorder="1"/>
    <xf numFmtId="11" fontId="0" fillId="0" borderId="38" xfId="0" applyNumberFormat="1" applyBorder="1"/>
    <xf numFmtId="11" fontId="0" fillId="0" borderId="39" xfId="0" applyNumberFormat="1" applyBorder="1"/>
    <xf numFmtId="2" fontId="0" fillId="0" borderId="5" xfId="0" applyNumberFormat="1" applyBorder="1"/>
    <xf numFmtId="11" fontId="0" fillId="0" borderId="40" xfId="0" applyNumberFormat="1" applyBorder="1"/>
    <xf numFmtId="2" fontId="0" fillId="0" borderId="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2" fontId="0" fillId="0" borderId="1" xfId="0" applyNumberFormat="1" applyBorder="1"/>
    <xf numFmtId="2" fontId="0" fillId="0" borderId="9" xfId="0" applyNumberFormat="1" applyBorder="1"/>
    <xf numFmtId="2" fontId="0" fillId="0" borderId="0" xfId="0" applyNumberFormat="1"/>
    <xf numFmtId="2" fontId="0" fillId="0" borderId="41" xfId="0" applyNumberFormat="1" applyBorder="1"/>
    <xf numFmtId="0" fontId="0" fillId="0" borderId="42" xfId="0" applyBorder="1"/>
    <xf numFmtId="0" fontId="1" fillId="0" borderId="1" xfId="0" applyFont="1" applyBorder="1"/>
    <xf numFmtId="0" fontId="1" fillId="0" borderId="4" xfId="0" applyFont="1" applyBorder="1"/>
    <xf numFmtId="2" fontId="1" fillId="0" borderId="21" xfId="0" applyNumberFormat="1" applyFont="1" applyBorder="1"/>
    <xf numFmtId="2" fontId="0" fillId="0" borderId="46" xfId="0" applyNumberFormat="1" applyBorder="1"/>
    <xf numFmtId="2" fontId="0" fillId="0" borderId="47" xfId="0" applyNumberFormat="1" applyBorder="1"/>
    <xf numFmtId="0" fontId="0" fillId="0" borderId="48" xfId="0" applyBorder="1"/>
    <xf numFmtId="1" fontId="1" fillId="0" borderId="15" xfId="0" applyNumberFormat="1" applyFont="1" applyBorder="1"/>
    <xf numFmtId="1" fontId="1" fillId="0" borderId="16" xfId="0" applyNumberFormat="1" applyFont="1" applyBorder="1"/>
    <xf numFmtId="1" fontId="0" fillId="0" borderId="41" xfId="0" applyNumberFormat="1" applyBorder="1"/>
    <xf numFmtId="2" fontId="0" fillId="0" borderId="45" xfId="0" applyNumberFormat="1" applyBorder="1"/>
    <xf numFmtId="164" fontId="0" fillId="0" borderId="42" xfId="0" applyNumberFormat="1" applyBorder="1"/>
    <xf numFmtId="11" fontId="0" fillId="0" borderId="43" xfId="0" applyNumberFormat="1" applyBorder="1"/>
    <xf numFmtId="0" fontId="0" fillId="0" borderId="49" xfId="0" applyBorder="1"/>
    <xf numFmtId="0" fontId="0" fillId="0" borderId="50" xfId="0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10" xfId="0" applyNumberFormat="1" applyBorder="1"/>
    <xf numFmtId="0" fontId="0" fillId="0" borderId="51" xfId="0" applyBorder="1"/>
    <xf numFmtId="2" fontId="0" fillId="0" borderId="52" xfId="0" applyNumberFormat="1" applyBorder="1"/>
    <xf numFmtId="164" fontId="0" fillId="0" borderId="51" xfId="0" applyNumberFormat="1" applyBorder="1"/>
    <xf numFmtId="11" fontId="0" fillId="0" borderId="53" xfId="0" applyNumberFormat="1" applyBorder="1"/>
    <xf numFmtId="2" fontId="0" fillId="0" borderId="48" xfId="0" applyNumberFormat="1" applyBorder="1"/>
    <xf numFmtId="2" fontId="0" fillId="0" borderId="50" xfId="0" applyNumberFormat="1" applyBorder="1"/>
    <xf numFmtId="164" fontId="0" fillId="0" borderId="1" xfId="0" applyNumberFormat="1" applyBorder="1"/>
    <xf numFmtId="0" fontId="1" fillId="0" borderId="0" xfId="0" applyFont="1"/>
    <xf numFmtId="2" fontId="0" fillId="0" borderId="40" xfId="0" applyNumberFormat="1" applyBorder="1"/>
    <xf numFmtId="164" fontId="0" fillId="0" borderId="40" xfId="0" applyNumberFormat="1" applyBorder="1"/>
    <xf numFmtId="2" fontId="0" fillId="0" borderId="26" xfId="0" applyNumberFormat="1" applyBorder="1"/>
    <xf numFmtId="2" fontId="1" fillId="0" borderId="4" xfId="0" applyNumberFormat="1" applyFont="1" applyBorder="1"/>
    <xf numFmtId="164" fontId="1" fillId="0" borderId="4" xfId="0" applyNumberFormat="1" applyFont="1" applyBorder="1"/>
    <xf numFmtId="11" fontId="1" fillId="0" borderId="4" xfId="0" applyNumberFormat="1" applyFont="1" applyBorder="1"/>
    <xf numFmtId="2" fontId="1" fillId="0" borderId="5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11" fontId="1" fillId="0" borderId="1" xfId="0" applyNumberFormat="1" applyFont="1" applyBorder="1"/>
    <xf numFmtId="2" fontId="1" fillId="0" borderId="7" xfId="0" applyNumberFormat="1" applyFont="1" applyBorder="1"/>
    <xf numFmtId="0" fontId="1" fillId="0" borderId="42" xfId="0" applyFont="1" applyBorder="1"/>
    <xf numFmtId="2" fontId="1" fillId="0" borderId="45" xfId="0" applyNumberFormat="1" applyFont="1" applyBorder="1"/>
    <xf numFmtId="164" fontId="1" fillId="0" borderId="42" xfId="0" applyNumberFormat="1" applyFont="1" applyBorder="1"/>
    <xf numFmtId="11" fontId="1" fillId="0" borderId="43" xfId="0" applyNumberFormat="1" applyFont="1" applyBorder="1"/>
    <xf numFmtId="2" fontId="1" fillId="0" borderId="47" xfId="0" applyNumberFormat="1" applyFont="1" applyBorder="1"/>
    <xf numFmtId="2" fontId="1" fillId="0" borderId="46" xfId="0" applyNumberFormat="1" applyFont="1" applyBorder="1"/>
    <xf numFmtId="0" fontId="1" fillId="2" borderId="54" xfId="0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4" fillId="0" borderId="0" xfId="0" applyFont="1"/>
    <xf numFmtId="0" fontId="5" fillId="3" borderId="0" xfId="0" applyFont="1" applyFill="1" applyAlignment="1">
      <alignment horizontal="center" vertical="center" wrapText="1"/>
    </xf>
    <xf numFmtId="11" fontId="4" fillId="0" borderId="0" xfId="0" applyNumberFormat="1" applyFont="1"/>
    <xf numFmtId="2" fontId="1" fillId="2" borderId="0" xfId="0" applyNumberFormat="1" applyFont="1" applyFill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2" fontId="4" fillId="0" borderId="0" xfId="0" applyNumberFormat="1" applyFont="1"/>
    <xf numFmtId="0" fontId="0" fillId="4" borderId="6" xfId="0" applyFill="1" applyBorder="1"/>
    <xf numFmtId="0" fontId="0" fillId="4" borderId="56" xfId="0" applyFill="1" applyBorder="1"/>
    <xf numFmtId="0" fontId="0" fillId="4" borderId="16" xfId="0" applyFill="1" applyBorder="1"/>
    <xf numFmtId="11" fontId="0" fillId="4" borderId="6" xfId="0" applyNumberFormat="1" applyFill="1" applyBorder="1"/>
    <xf numFmtId="11" fontId="0" fillId="4" borderId="1" xfId="0" applyNumberFormat="1" applyFill="1" applyBorder="1"/>
    <xf numFmtId="0" fontId="0" fillId="4" borderId="0" xfId="0" applyFill="1"/>
    <xf numFmtId="11" fontId="0" fillId="4" borderId="0" xfId="0" applyNumberFormat="1" applyFill="1"/>
    <xf numFmtId="2" fontId="0" fillId="4" borderId="0" xfId="0" applyNumberFormat="1" applyFill="1"/>
    <xf numFmtId="1" fontId="0" fillId="4" borderId="16" xfId="0" applyNumberFormat="1" applyFill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1" fontId="0" fillId="4" borderId="7" xfId="0" applyNumberFormat="1" applyFill="1" applyBorder="1"/>
    <xf numFmtId="2" fontId="0" fillId="4" borderId="7" xfId="0" applyNumberFormat="1" applyFill="1" applyBorder="1"/>
    <xf numFmtId="11" fontId="0" fillId="4" borderId="38" xfId="0" applyNumberFormat="1" applyFill="1" applyBorder="1"/>
    <xf numFmtId="2" fontId="4" fillId="4" borderId="0" xfId="0" applyNumberFormat="1" applyFont="1" applyFill="1"/>
    <xf numFmtId="11" fontId="4" fillId="4" borderId="0" xfId="0" applyNumberFormat="1" applyFont="1" applyFill="1"/>
    <xf numFmtId="2" fontId="1" fillId="2" borderId="33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2" fontId="0" fillId="0" borderId="37" xfId="0" applyNumberFormat="1" applyBorder="1"/>
    <xf numFmtId="2" fontId="0" fillId="0" borderId="19" xfId="0" applyNumberFormat="1" applyBorder="1"/>
    <xf numFmtId="2" fontId="0" fillId="0" borderId="38" xfId="0" applyNumberFormat="1" applyBorder="1"/>
    <xf numFmtId="2" fontId="0" fillId="4" borderId="38" xfId="0" applyNumberFormat="1" applyFill="1" applyBorder="1"/>
    <xf numFmtId="2" fontId="0" fillId="4" borderId="20" xfId="0" applyNumberFormat="1" applyFill="1" applyBorder="1"/>
    <xf numFmtId="2" fontId="0" fillId="0" borderId="39" xfId="0" applyNumberFormat="1" applyBorder="1"/>
    <xf numFmtId="0" fontId="1" fillId="2" borderId="36" xfId="0" applyFont="1" applyFill="1" applyBorder="1" applyAlignment="1">
      <alignment horizontal="center" vertical="center" wrapText="1"/>
    </xf>
    <xf numFmtId="0" fontId="1" fillId="0" borderId="55" xfId="0" applyFont="1" applyBorder="1"/>
    <xf numFmtId="0" fontId="1" fillId="0" borderId="56" xfId="0" applyFont="1" applyBorder="1"/>
    <xf numFmtId="164" fontId="6" fillId="0" borderId="42" xfId="0" applyNumberFormat="1" applyFont="1" applyBorder="1"/>
    <xf numFmtId="164" fontId="6" fillId="0" borderId="6" xfId="0" applyNumberFormat="1" applyFont="1" applyBorder="1"/>
    <xf numFmtId="0" fontId="6" fillId="0" borderId="6" xfId="0" applyFont="1" applyBorder="1"/>
    <xf numFmtId="0" fontId="6" fillId="0" borderId="56" xfId="0" applyFont="1" applyBorder="1"/>
    <xf numFmtId="1" fontId="6" fillId="0" borderId="16" xfId="0" applyNumberFormat="1" applyFont="1" applyBorder="1"/>
    <xf numFmtId="164" fontId="6" fillId="0" borderId="1" xfId="0" applyNumberFormat="1" applyFont="1" applyBorder="1"/>
    <xf numFmtId="11" fontId="6" fillId="0" borderId="4" xfId="0" applyNumberFormat="1" applyFont="1" applyBorder="1"/>
    <xf numFmtId="0" fontId="3" fillId="0" borderId="4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0" fillId="0" borderId="4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14" fontId="0" fillId="0" borderId="4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8602848048249291E-2"/>
          <c:y val="9.9436997319034853E-2"/>
          <c:w val="0.89057101692075713"/>
          <c:h val="0.81209115281501343"/>
        </c:manualLayout>
      </c:layout>
      <c:scatterChart>
        <c:scatterStyle val="smoothMarker"/>
        <c:varyColors val="0"/>
        <c:ser>
          <c:idx val="0"/>
          <c:order val="0"/>
          <c:tx>
            <c:v>I=20W/m2 - 4g/L - C0=10^6cfu/100ml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AllData!$H$48:$H$59</c:f>
              <c:numCache>
                <c:formatCode>0.00</c:formatCode>
                <c:ptCount val="12"/>
                <c:pt idx="0">
                  <c:v>0</c:v>
                </c:pt>
                <c:pt idx="1">
                  <c:v>514.28571428571433</c:v>
                </c:pt>
                <c:pt idx="2">
                  <c:v>1028.5714285714287</c:v>
                </c:pt>
                <c:pt idx="3">
                  <c:v>1542.8571428571429</c:v>
                </c:pt>
                <c:pt idx="4">
                  <c:v>2057.1428571428573</c:v>
                </c:pt>
                <c:pt idx="5">
                  <c:v>2571.4285714285716</c:v>
                </c:pt>
                <c:pt idx="6">
                  <c:v>3600</c:v>
                </c:pt>
                <c:pt idx="7">
                  <c:v>4114.2857142857147</c:v>
                </c:pt>
                <c:pt idx="8">
                  <c:v>4628.5714285714284</c:v>
                </c:pt>
                <c:pt idx="9">
                  <c:v>5142.8571428571431</c:v>
                </c:pt>
                <c:pt idx="10">
                  <c:v>5657.1428571428578</c:v>
                </c:pt>
                <c:pt idx="11">
                  <c:v>6171.4285714285716</c:v>
                </c:pt>
              </c:numCache>
            </c:numRef>
          </c:xVal>
          <c:yVal>
            <c:numRef>
              <c:f>AllData!$K$48:$K$59</c:f>
              <c:numCache>
                <c:formatCode>0.00</c:formatCode>
                <c:ptCount val="12"/>
                <c:pt idx="0">
                  <c:v>1</c:v>
                </c:pt>
                <c:pt idx="1">
                  <c:v>1.3505099302200751</c:v>
                </c:pt>
                <c:pt idx="2">
                  <c:v>1.0295222758990874</c:v>
                </c:pt>
                <c:pt idx="3">
                  <c:v>0.70660225442834146</c:v>
                </c:pt>
                <c:pt idx="4">
                  <c:v>0.43800322061191627</c:v>
                </c:pt>
                <c:pt idx="5">
                  <c:v>9.9436392914653796E-2</c:v>
                </c:pt>
                <c:pt idx="6">
                  <c:v>4.830917874396135E-3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8-8B44-BAFD-1E3D33F2031D}"/>
            </c:ext>
          </c:extLst>
        </c:ser>
        <c:ser>
          <c:idx val="1"/>
          <c:order val="1"/>
          <c:tx>
            <c:v>I=35W/m2 - 4g/L - C0=10^7cfu/100ml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AllData!$H$15:$H$29</c:f>
              <c:numCache>
                <c:formatCode>0</c:formatCode>
                <c:ptCount val="15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6750</c:v>
                </c:pt>
                <c:pt idx="8">
                  <c:v>8100</c:v>
                </c:pt>
                <c:pt idx="9">
                  <c:v>9450</c:v>
                </c:pt>
                <c:pt idx="10">
                  <c:v>10800</c:v>
                </c:pt>
                <c:pt idx="11">
                  <c:v>13500</c:v>
                </c:pt>
                <c:pt idx="12">
                  <c:v>16200</c:v>
                </c:pt>
                <c:pt idx="13">
                  <c:v>18900</c:v>
                </c:pt>
                <c:pt idx="14">
                  <c:v>21600</c:v>
                </c:pt>
              </c:numCache>
            </c:numRef>
          </c:xVal>
          <c:yVal>
            <c:numRef>
              <c:f>AllData!$K$15:$K$29</c:f>
              <c:numCache>
                <c:formatCode>0.00</c:formatCode>
                <c:ptCount val="15"/>
                <c:pt idx="0">
                  <c:v>1</c:v>
                </c:pt>
                <c:pt idx="1">
                  <c:v>1.0429505135387489</c:v>
                </c:pt>
                <c:pt idx="2">
                  <c:v>1.0753968253968254</c:v>
                </c:pt>
                <c:pt idx="3">
                  <c:v>0.38684807256235831</c:v>
                </c:pt>
                <c:pt idx="4">
                  <c:v>6.8783068783068784E-3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8-8B44-BAFD-1E3D33F2031D}"/>
            </c:ext>
          </c:extLst>
        </c:ser>
        <c:ser>
          <c:idx val="2"/>
          <c:order val="2"/>
          <c:tx>
            <c:v>I=35W/m2 - 4g/L - C0=10^6cfu/100ml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AllData!$H$30:$H$47</c:f>
              <c:numCache>
                <c:formatCode>0</c:formatCode>
                <c:ptCount val="18"/>
                <c:pt idx="0">
                  <c:v>0</c:v>
                </c:pt>
                <c:pt idx="1">
                  <c:v>1350</c:v>
                </c:pt>
                <c:pt idx="3">
                  <c:v>2700</c:v>
                </c:pt>
                <c:pt idx="4">
                  <c:v>4050</c:v>
                </c:pt>
                <c:pt idx="5">
                  <c:v>5400</c:v>
                </c:pt>
                <c:pt idx="6">
                  <c:v>6750</c:v>
                </c:pt>
                <c:pt idx="7">
                  <c:v>8100</c:v>
                </c:pt>
                <c:pt idx="8">
                  <c:v>9450</c:v>
                </c:pt>
                <c:pt idx="9">
                  <c:v>10800</c:v>
                </c:pt>
                <c:pt idx="10">
                  <c:v>12150</c:v>
                </c:pt>
                <c:pt idx="11">
                  <c:v>13500</c:v>
                </c:pt>
                <c:pt idx="12">
                  <c:v>14850</c:v>
                </c:pt>
                <c:pt idx="13">
                  <c:v>16200</c:v>
                </c:pt>
                <c:pt idx="14">
                  <c:v>17550</c:v>
                </c:pt>
                <c:pt idx="15">
                  <c:v>18900</c:v>
                </c:pt>
                <c:pt idx="16">
                  <c:v>20250</c:v>
                </c:pt>
                <c:pt idx="17">
                  <c:v>21600</c:v>
                </c:pt>
              </c:numCache>
            </c:numRef>
          </c:xVal>
          <c:yVal>
            <c:numRef>
              <c:f>AllData!$K$30:$K$47</c:f>
              <c:numCache>
                <c:formatCode>0.00</c:formatCode>
                <c:ptCount val="18"/>
                <c:pt idx="0">
                  <c:v>1</c:v>
                </c:pt>
                <c:pt idx="1">
                  <c:v>0.36135881104033973</c:v>
                </c:pt>
                <c:pt idx="3">
                  <c:v>1.875442321302194E-2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8-8B44-BAFD-1E3D33F2031D}"/>
            </c:ext>
          </c:extLst>
        </c:ser>
        <c:ser>
          <c:idx val="3"/>
          <c:order val="3"/>
          <c:tx>
            <c:v>I=45W/m2 - 4g/L - C0=10^6cfu/100ml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AllData!$H$2:$H$14</c:f>
              <c:numCache>
                <c:formatCode>0.00</c:formatCode>
                <c:ptCount val="13"/>
                <c:pt idx="0">
                  <c:v>0</c:v>
                </c:pt>
                <c:pt idx="1">
                  <c:v>578.57142857142856</c:v>
                </c:pt>
                <c:pt idx="2">
                  <c:v>1157.1428571428571</c:v>
                </c:pt>
                <c:pt idx="3">
                  <c:v>1735.7142857142856</c:v>
                </c:pt>
                <c:pt idx="4">
                  <c:v>2314.2857142857142</c:v>
                </c:pt>
                <c:pt idx="5">
                  <c:v>2892.8571428571427</c:v>
                </c:pt>
                <c:pt idx="6">
                  <c:v>3471.4285714285711</c:v>
                </c:pt>
                <c:pt idx="7">
                  <c:v>4049.9999999999995</c:v>
                </c:pt>
                <c:pt idx="8">
                  <c:v>4628.5714285714284</c:v>
                </c:pt>
                <c:pt idx="9">
                  <c:v>5207.1428571428569</c:v>
                </c:pt>
                <c:pt idx="10">
                  <c:v>5785.7142857142853</c:v>
                </c:pt>
                <c:pt idx="11">
                  <c:v>6364.2857142857129</c:v>
                </c:pt>
                <c:pt idx="12">
                  <c:v>6942.8571428571422</c:v>
                </c:pt>
              </c:numCache>
            </c:numRef>
          </c:xVal>
          <c:yVal>
            <c:numRef>
              <c:f>AllData!$K$2:$K$14</c:f>
              <c:numCache>
                <c:formatCode>0.00</c:formatCode>
                <c:ptCount val="13"/>
                <c:pt idx="0">
                  <c:v>1</c:v>
                </c:pt>
                <c:pt idx="1">
                  <c:v>0.95723684210526327</c:v>
                </c:pt>
                <c:pt idx="2">
                  <c:v>0.67500000000000004</c:v>
                </c:pt>
                <c:pt idx="3">
                  <c:v>0.55263157894736847</c:v>
                </c:pt>
                <c:pt idx="4">
                  <c:v>1.368421052631579E-2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D-A74E-AA85-333019CEBC1E}"/>
            </c:ext>
          </c:extLst>
        </c:ser>
        <c:ser>
          <c:idx val="4"/>
          <c:order val="4"/>
          <c:tx>
            <c:v>I=35W/m2 - 4g/L - C0=10^8cfu/100ml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AllData!$H$73:$H$85</c:f>
              <c:numCache>
                <c:formatCode>0.00</c:formatCode>
                <c:ptCount val="13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</c:numCache>
            </c:numRef>
          </c:xVal>
          <c:yVal>
            <c:numRef>
              <c:f>AllData!$K$73:$K$85</c:f>
              <c:numCache>
                <c:formatCode>0.00</c:formatCode>
                <c:ptCount val="13"/>
                <c:pt idx="0">
                  <c:v>1</c:v>
                </c:pt>
                <c:pt idx="1">
                  <c:v>0.68181818181818188</c:v>
                </c:pt>
                <c:pt idx="2">
                  <c:v>0.35154845154845155</c:v>
                </c:pt>
                <c:pt idx="3">
                  <c:v>5.1581027667984204E-2</c:v>
                </c:pt>
                <c:pt idx="4">
                  <c:v>2.0979020979020984E-4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1-8041-9BF7-A71F2656765F}"/>
            </c:ext>
          </c:extLst>
        </c:ser>
        <c:ser>
          <c:idx val="5"/>
          <c:order val="5"/>
          <c:tx>
            <c:v>I=10W/m2 - 4g/L - Cà=10^6cfu/100ml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AllData!$H$86:$H$98</c:f>
              <c:numCache>
                <c:formatCode>0.00</c:formatCode>
                <c:ptCount val="13"/>
                <c:pt idx="0">
                  <c:v>0</c:v>
                </c:pt>
                <c:pt idx="1">
                  <c:v>257.14285714285717</c:v>
                </c:pt>
                <c:pt idx="2">
                  <c:v>514.28571428571433</c:v>
                </c:pt>
                <c:pt idx="3">
                  <c:v>771.42857142857144</c:v>
                </c:pt>
                <c:pt idx="4">
                  <c:v>1028.5714285714287</c:v>
                </c:pt>
                <c:pt idx="5">
                  <c:v>1285.7142857142858</c:v>
                </c:pt>
                <c:pt idx="6">
                  <c:v>1542.8571428571429</c:v>
                </c:pt>
                <c:pt idx="7">
                  <c:v>1800</c:v>
                </c:pt>
                <c:pt idx="8">
                  <c:v>2057.1428571428573</c:v>
                </c:pt>
                <c:pt idx="9">
                  <c:v>2314.2857142857142</c:v>
                </c:pt>
                <c:pt idx="10">
                  <c:v>2571.4285714285716</c:v>
                </c:pt>
                <c:pt idx="11">
                  <c:v>2828.5714285714289</c:v>
                </c:pt>
                <c:pt idx="12">
                  <c:v>3085.7142857142858</c:v>
                </c:pt>
              </c:numCache>
            </c:numRef>
          </c:xVal>
          <c:yVal>
            <c:numRef>
              <c:f>AllData!$K$86:$K$98</c:f>
              <c:numCache>
                <c:formatCode>0.00</c:formatCode>
                <c:ptCount val="13"/>
                <c:pt idx="0">
                  <c:v>1</c:v>
                </c:pt>
                <c:pt idx="1">
                  <c:v>0.59018567639257291</c:v>
                </c:pt>
                <c:pt idx="2">
                  <c:v>0.55134520651762031</c:v>
                </c:pt>
                <c:pt idx="3">
                  <c:v>0.30689655172413793</c:v>
                </c:pt>
                <c:pt idx="4">
                  <c:v>0.13183023872679042</c:v>
                </c:pt>
                <c:pt idx="5">
                  <c:v>2.1220159151193633E-2</c:v>
                </c:pt>
                <c:pt idx="6">
                  <c:v>1.9893899204244032E-3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1-2941-8B2E-7B9455BA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44128"/>
        <c:axId val="879069984"/>
      </c:scatterChart>
      <c:valAx>
        <c:axId val="141764412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Q(t) (kJ/m3)</a:t>
                </a:r>
              </a:p>
            </c:rich>
          </c:tx>
          <c:layout>
            <c:manualLayout>
              <c:xMode val="edge"/>
              <c:yMode val="edge"/>
              <c:x val="0.90728403417657899"/>
              <c:y val="0.85307846572797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9069984"/>
        <c:crosses val="autoZero"/>
        <c:crossBetween val="midCat"/>
      </c:valAx>
      <c:valAx>
        <c:axId val="87906998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C/C0</a:t>
                </a:r>
              </a:p>
            </c:rich>
          </c:tx>
          <c:layout>
            <c:manualLayout>
              <c:xMode val="edge"/>
              <c:yMode val="edge"/>
              <c:x val="1.7021276595744681E-2"/>
              <c:y val="4.94435414071900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44128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656313100921"/>
          <c:y val="4.192203390588356E-2"/>
          <c:w val="0.72744720177581945"/>
          <c:h val="0.77432913701634487"/>
        </c:manualLayout>
      </c:layout>
      <c:scatterChart>
        <c:scatterStyle val="lineMarker"/>
        <c:varyColors val="0"/>
        <c:ser>
          <c:idx val="0"/>
          <c:order val="0"/>
          <c:tx>
            <c:v>35W/m2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MoyenneTriplicat!$D$5:$D$10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MoyenneTriplicat!$T$5:$T$10</c:f>
              <c:numCache>
                <c:formatCode>0.00E+00</c:formatCode>
                <c:ptCount val="6"/>
                <c:pt idx="0">
                  <c:v>4557777.7777777771</c:v>
                </c:pt>
                <c:pt idx="1">
                  <c:v>4818627.4509803923</c:v>
                </c:pt>
                <c:pt idx="2">
                  <c:v>3494583.3333333335</c:v>
                </c:pt>
                <c:pt idx="3">
                  <c:v>1248015.8730158731</c:v>
                </c:pt>
                <c:pt idx="4">
                  <c:v>43333.333333333336</c:v>
                </c:pt>
                <c:pt idx="5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5-F242-B197-7B1FE5124C7C}"/>
            </c:ext>
          </c:extLst>
        </c:ser>
        <c:ser>
          <c:idx val="1"/>
          <c:order val="1"/>
          <c:tx>
            <c:v>20W/m2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MoyenneTriplicat!$D$18:$D$24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MoyenneTriplicat!$T$18:$T$24</c:f>
              <c:numCache>
                <c:formatCode>0.00E+00</c:formatCode>
                <c:ptCount val="7"/>
                <c:pt idx="0">
                  <c:v>4753333.333333333</c:v>
                </c:pt>
                <c:pt idx="1">
                  <c:v>2558074.0740740742</c:v>
                </c:pt>
                <c:pt idx="2">
                  <c:v>1672148.1481481481</c:v>
                </c:pt>
                <c:pt idx="3">
                  <c:v>880888.88888888899</c:v>
                </c:pt>
                <c:pt idx="4">
                  <c:v>439722.22222222219</c:v>
                </c:pt>
                <c:pt idx="5">
                  <c:v>108472.22222222223</c:v>
                </c:pt>
                <c:pt idx="6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5-F242-B197-7B1FE5124C7C}"/>
            </c:ext>
          </c:extLst>
        </c:ser>
        <c:ser>
          <c:idx val="2"/>
          <c:order val="2"/>
          <c:tx>
            <c:v>45W/m2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MoyenneTriplicat!$D$32:$D$39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MoyenneTriplicat!$T$32:$T$39</c:f>
              <c:numCache>
                <c:formatCode>0.00E+00</c:formatCode>
                <c:ptCount val="8"/>
                <c:pt idx="0">
                  <c:v>3933333.3333333335</c:v>
                </c:pt>
                <c:pt idx="1">
                  <c:v>4213888.888888889</c:v>
                </c:pt>
                <c:pt idx="2">
                  <c:v>2669000</c:v>
                </c:pt>
                <c:pt idx="3">
                  <c:v>1444722.2222222222</c:v>
                </c:pt>
                <c:pt idx="4">
                  <c:v>423555.55555555556</c:v>
                </c:pt>
                <c:pt idx="5">
                  <c:v>47777.777777777781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5-F242-B197-7B1FE5124C7C}"/>
            </c:ext>
          </c:extLst>
        </c:ser>
        <c:ser>
          <c:idx val="3"/>
          <c:order val="3"/>
          <c:tx>
            <c:v>10W/m2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MoyenneTriplicat!$D$49:$D$58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MoyenneTriplicat!$T$49:$T$57</c:f>
              <c:numCache>
                <c:formatCode>0.00E+00</c:formatCode>
                <c:ptCount val="9"/>
                <c:pt idx="0">
                  <c:v>6953333.333333333</c:v>
                </c:pt>
                <c:pt idx="1">
                  <c:v>3388888.8888888885</c:v>
                </c:pt>
                <c:pt idx="2">
                  <c:v>4368253.9682539683</c:v>
                </c:pt>
                <c:pt idx="3">
                  <c:v>1536444.4444444447</c:v>
                </c:pt>
                <c:pt idx="4">
                  <c:v>803555.5555555555</c:v>
                </c:pt>
                <c:pt idx="5">
                  <c:v>124722.22222222223</c:v>
                </c:pt>
                <c:pt idx="6">
                  <c:v>20000</c:v>
                </c:pt>
                <c:pt idx="7">
                  <c:v>13333.333333333334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5-F242-B197-7B1FE512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7903"/>
        <c:axId val="138868815"/>
      </c:scatterChart>
      <c:valAx>
        <c:axId val="13868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68815"/>
        <c:crosses val="autoZero"/>
        <c:crossBetween val="midCat"/>
      </c:valAx>
      <c:valAx>
        <c:axId val="138868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 (cfu/100ml)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68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 - C0 = 10E7 cfu/100ml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MoyenneTriplicat!$U$69:$U$78</c:f>
                <c:numCache>
                  <c:formatCode>General</c:formatCode>
                  <c:ptCount val="10"/>
                  <c:pt idx="0">
                    <c:v>7909768.9248450864</c:v>
                  </c:pt>
                  <c:pt idx="1">
                    <c:v>8972525.5080032796</c:v>
                  </c:pt>
                  <c:pt idx="2">
                    <c:v>4779849.5218204437</c:v>
                  </c:pt>
                  <c:pt idx="4">
                    <c:v>1403571.7727621007</c:v>
                  </c:pt>
                </c:numCache>
              </c:numRef>
            </c:plus>
            <c:minus>
              <c:numRef>
                <c:f>MoyenneTriplicat!$U$69:$U$78</c:f>
                <c:numCache>
                  <c:formatCode>General</c:formatCode>
                  <c:ptCount val="10"/>
                  <c:pt idx="0">
                    <c:v>7909768.9248450864</c:v>
                  </c:pt>
                  <c:pt idx="1">
                    <c:v>8972525.5080032796</c:v>
                  </c:pt>
                  <c:pt idx="2">
                    <c:v>4779849.5218204437</c:v>
                  </c:pt>
                  <c:pt idx="4">
                    <c:v>1403571.7727621007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MoyenneTriplicat!$D$69:$D$78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MoyenneTriplicat!$T$69:$T$78</c:f>
              <c:numCache>
                <c:formatCode>0.00E+00</c:formatCode>
                <c:ptCount val="10"/>
                <c:pt idx="0">
                  <c:v>54866666.666666657</c:v>
                </c:pt>
                <c:pt idx="1">
                  <c:v>41514814.814814806</c:v>
                </c:pt>
                <c:pt idx="2">
                  <c:v>22119047.619047616</c:v>
                </c:pt>
                <c:pt idx="3">
                  <c:v>6700000</c:v>
                </c:pt>
                <c:pt idx="4">
                  <c:v>838176.32850241533</c:v>
                </c:pt>
                <c:pt idx="5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5-804B-929B-C230123BBA8E}"/>
            </c:ext>
          </c:extLst>
        </c:ser>
        <c:ser>
          <c:idx val="1"/>
          <c:order val="1"/>
          <c:tx>
            <c:v>replicat 1 - 15/02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MoyenneTriplicat!$D$69:$D$78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MoyenneTriplicat!$G$69:$G$78</c:f>
              <c:numCache>
                <c:formatCode>0.00E+00</c:formatCode>
                <c:ptCount val="10"/>
                <c:pt idx="0">
                  <c:v>47666666.666666657</c:v>
                </c:pt>
                <c:pt idx="1">
                  <c:v>32499999.999999996</c:v>
                </c:pt>
                <c:pt idx="2">
                  <c:v>16757142.857142854</c:v>
                </c:pt>
                <c:pt idx="4">
                  <c:v>2458695.6521739131</c:v>
                </c:pt>
                <c:pt idx="5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5-804B-929B-C230123BBA8E}"/>
            </c:ext>
          </c:extLst>
        </c:ser>
        <c:ser>
          <c:idx val="2"/>
          <c:order val="2"/>
          <c:tx>
            <c:v>replicat 2 - 22/03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MoyenneTriplicat!$D$69:$D$78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MoyenneTriplicat!$K$69:$K$78</c:f>
              <c:numCache>
                <c:formatCode>0.00E+00</c:formatCode>
                <c:ptCount val="10"/>
                <c:pt idx="0">
                  <c:v>63333333.333333321</c:v>
                </c:pt>
                <c:pt idx="1">
                  <c:v>50444444.44444444</c:v>
                </c:pt>
                <c:pt idx="2">
                  <c:v>23666666.66666666</c:v>
                </c:pt>
                <c:pt idx="4">
                  <c:v>49166.666666666664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5-804B-929B-C230123BBA8E}"/>
            </c:ext>
          </c:extLst>
        </c:ser>
        <c:ser>
          <c:idx val="3"/>
          <c:order val="3"/>
          <c:tx>
            <c:v>réplicat 3 - 23/03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MoyenneTriplicat!$D$69:$D$78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MoyenneTriplicat!$O$69:$O$78</c:f>
              <c:numCache>
                <c:formatCode>0.00E+00</c:formatCode>
                <c:ptCount val="10"/>
                <c:pt idx="0">
                  <c:v>53599999.999999993</c:v>
                </c:pt>
                <c:pt idx="1">
                  <c:v>41599999.999999993</c:v>
                </c:pt>
                <c:pt idx="2">
                  <c:v>25933333.333333328</c:v>
                </c:pt>
                <c:pt idx="3">
                  <c:v>6700000</c:v>
                </c:pt>
                <c:pt idx="4">
                  <c:v>6666.666666666667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25-804B-929B-C230123BB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63488"/>
        <c:axId val="397628496"/>
      </c:scatterChart>
      <c:valAx>
        <c:axId val="1866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28496"/>
        <c:crosses val="autoZero"/>
        <c:crossBetween val="midCat"/>
      </c:valAx>
      <c:valAx>
        <c:axId val="39762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 (cfu/100ml)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6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8602848048249291E-2"/>
          <c:y val="9.9436997319034853E-2"/>
          <c:w val="0.89057101692075713"/>
          <c:h val="0.81209115281501343"/>
        </c:manualLayout>
      </c:layout>
      <c:scatterChart>
        <c:scatterStyle val="smoothMarker"/>
        <c:varyColors val="0"/>
        <c:ser>
          <c:idx val="0"/>
          <c:order val="0"/>
          <c:tx>
            <c:v>I=20W/m2 - 4g/L - C0=10^6cfu/100ml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AllData!$H$48:$H$59</c:f>
              <c:numCache>
                <c:formatCode>0.00</c:formatCode>
                <c:ptCount val="12"/>
                <c:pt idx="0">
                  <c:v>0</c:v>
                </c:pt>
                <c:pt idx="1">
                  <c:v>514.28571428571433</c:v>
                </c:pt>
                <c:pt idx="2">
                  <c:v>1028.5714285714287</c:v>
                </c:pt>
                <c:pt idx="3">
                  <c:v>1542.8571428571429</c:v>
                </c:pt>
                <c:pt idx="4">
                  <c:v>2057.1428571428573</c:v>
                </c:pt>
                <c:pt idx="5">
                  <c:v>2571.4285714285716</c:v>
                </c:pt>
                <c:pt idx="6">
                  <c:v>3600</c:v>
                </c:pt>
                <c:pt idx="7">
                  <c:v>4114.2857142857147</c:v>
                </c:pt>
                <c:pt idx="8">
                  <c:v>4628.5714285714284</c:v>
                </c:pt>
                <c:pt idx="9">
                  <c:v>5142.8571428571431</c:v>
                </c:pt>
                <c:pt idx="10">
                  <c:v>5657.1428571428578</c:v>
                </c:pt>
                <c:pt idx="11">
                  <c:v>6171.4285714285716</c:v>
                </c:pt>
              </c:numCache>
            </c:numRef>
          </c:xVal>
          <c:yVal>
            <c:numRef>
              <c:f>AllData!$L$48:$L$59</c:f>
              <c:numCache>
                <c:formatCode>0.00</c:formatCode>
                <c:ptCount val="12"/>
                <c:pt idx="0">
                  <c:v>0</c:v>
                </c:pt>
                <c:pt idx="1">
                  <c:v>0.30048224721874267</c:v>
                </c:pt>
                <c:pt idx="2">
                  <c:v>2.9094884841794986E-2</c:v>
                </c:pt>
                <c:pt idx="3">
                  <c:v>-0.34728735353240348</c:v>
                </c:pt>
                <c:pt idx="4">
                  <c:v>-0.82552901563748149</c:v>
                </c:pt>
                <c:pt idx="5">
                  <c:v>-2.3082371064253921</c:v>
                </c:pt>
                <c:pt idx="6">
                  <c:v>-5.3327187932653688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A-2B48-B7F1-68A3FF455DB0}"/>
            </c:ext>
          </c:extLst>
        </c:ser>
        <c:ser>
          <c:idx val="1"/>
          <c:order val="1"/>
          <c:tx>
            <c:v>I=35W/m2 - 4g/L - C0=10^7cfu/100ml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AllData!$H$15:$H$29</c:f>
              <c:numCache>
                <c:formatCode>0</c:formatCode>
                <c:ptCount val="15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6750</c:v>
                </c:pt>
                <c:pt idx="8">
                  <c:v>8100</c:v>
                </c:pt>
                <c:pt idx="9">
                  <c:v>9450</c:v>
                </c:pt>
                <c:pt idx="10">
                  <c:v>10800</c:v>
                </c:pt>
                <c:pt idx="11">
                  <c:v>13500</c:v>
                </c:pt>
                <c:pt idx="12">
                  <c:v>16200</c:v>
                </c:pt>
                <c:pt idx="13">
                  <c:v>18900</c:v>
                </c:pt>
                <c:pt idx="14">
                  <c:v>21600</c:v>
                </c:pt>
              </c:numCache>
            </c:numRef>
          </c:xVal>
          <c:yVal>
            <c:numRef>
              <c:f>AllData!$L$15:$L$29</c:f>
              <c:numCache>
                <c:formatCode>0.00</c:formatCode>
                <c:ptCount val="15"/>
                <c:pt idx="0">
                  <c:v>0</c:v>
                </c:pt>
                <c:pt idx="1">
                  <c:v>4.2053728621452006E-2</c:v>
                </c:pt>
                <c:pt idx="2">
                  <c:v>7.2689733368277554E-2</c:v>
                </c:pt>
                <c:pt idx="3">
                  <c:v>-0.94972324038926714</c:v>
                </c:pt>
                <c:pt idx="4">
                  <c:v>-4.9793827505921513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A-2B48-B7F1-68A3FF455DB0}"/>
            </c:ext>
          </c:extLst>
        </c:ser>
        <c:ser>
          <c:idx val="2"/>
          <c:order val="2"/>
          <c:tx>
            <c:v>I=35W/m2 - 4g/L - C0=10^6cfu/100ml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AllData!$H$30:$H$47</c:f>
              <c:numCache>
                <c:formatCode>0</c:formatCode>
                <c:ptCount val="18"/>
                <c:pt idx="0">
                  <c:v>0</c:v>
                </c:pt>
                <c:pt idx="1">
                  <c:v>1350</c:v>
                </c:pt>
                <c:pt idx="3">
                  <c:v>2700</c:v>
                </c:pt>
                <c:pt idx="4">
                  <c:v>4050</c:v>
                </c:pt>
                <c:pt idx="5">
                  <c:v>5400</c:v>
                </c:pt>
                <c:pt idx="6">
                  <c:v>6750</c:v>
                </c:pt>
                <c:pt idx="7">
                  <c:v>8100</c:v>
                </c:pt>
                <c:pt idx="8">
                  <c:v>9450</c:v>
                </c:pt>
                <c:pt idx="9">
                  <c:v>10800</c:v>
                </c:pt>
                <c:pt idx="10">
                  <c:v>12150</c:v>
                </c:pt>
                <c:pt idx="11">
                  <c:v>13500</c:v>
                </c:pt>
                <c:pt idx="12">
                  <c:v>14850</c:v>
                </c:pt>
                <c:pt idx="13">
                  <c:v>16200</c:v>
                </c:pt>
                <c:pt idx="14">
                  <c:v>17550</c:v>
                </c:pt>
                <c:pt idx="15">
                  <c:v>18900</c:v>
                </c:pt>
                <c:pt idx="16">
                  <c:v>20250</c:v>
                </c:pt>
                <c:pt idx="17">
                  <c:v>21600</c:v>
                </c:pt>
              </c:numCache>
            </c:numRef>
          </c:xVal>
          <c:yVal>
            <c:numRef>
              <c:f>AllData!$L$30:$L$47</c:f>
              <c:numCache>
                <c:formatCode>0.00</c:formatCode>
                <c:ptCount val="18"/>
                <c:pt idx="0">
                  <c:v>0</c:v>
                </c:pt>
                <c:pt idx="1">
                  <c:v>-1.017883877877144</c:v>
                </c:pt>
                <c:pt idx="3">
                  <c:v>-3.9763256496923507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7A-2B48-B7F1-68A3FF455DB0}"/>
            </c:ext>
          </c:extLst>
        </c:ser>
        <c:ser>
          <c:idx val="3"/>
          <c:order val="3"/>
          <c:tx>
            <c:v>I=45W/m2 - 4g/L - C0=10^6cfu/100ml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AllData!$H$2:$H$14</c:f>
              <c:numCache>
                <c:formatCode>0.00</c:formatCode>
                <c:ptCount val="13"/>
                <c:pt idx="0">
                  <c:v>0</c:v>
                </c:pt>
                <c:pt idx="1">
                  <c:v>578.57142857142856</c:v>
                </c:pt>
                <c:pt idx="2">
                  <c:v>1157.1428571428571</c:v>
                </c:pt>
                <c:pt idx="3">
                  <c:v>1735.7142857142856</c:v>
                </c:pt>
                <c:pt idx="4">
                  <c:v>2314.2857142857142</c:v>
                </c:pt>
                <c:pt idx="5">
                  <c:v>2892.8571428571427</c:v>
                </c:pt>
                <c:pt idx="6">
                  <c:v>3471.4285714285711</c:v>
                </c:pt>
                <c:pt idx="7">
                  <c:v>4049.9999999999995</c:v>
                </c:pt>
                <c:pt idx="8">
                  <c:v>4628.5714285714284</c:v>
                </c:pt>
                <c:pt idx="9">
                  <c:v>5207.1428571428569</c:v>
                </c:pt>
                <c:pt idx="10">
                  <c:v>5785.7142857142853</c:v>
                </c:pt>
                <c:pt idx="11">
                  <c:v>6364.2857142857129</c:v>
                </c:pt>
                <c:pt idx="12">
                  <c:v>6942.8571428571422</c:v>
                </c:pt>
              </c:numCache>
            </c:numRef>
          </c:xVal>
          <c:yVal>
            <c:numRef>
              <c:f>AllData!$L$2:$L$14</c:f>
              <c:numCache>
                <c:formatCode>0.00</c:formatCode>
                <c:ptCount val="13"/>
                <c:pt idx="0">
                  <c:v>0</c:v>
                </c:pt>
                <c:pt idx="1">
                  <c:v>-4.3704434234729063E-2</c:v>
                </c:pt>
                <c:pt idx="2">
                  <c:v>-0.39304258810960718</c:v>
                </c:pt>
                <c:pt idx="3">
                  <c:v>-0.59306372200296265</c:v>
                </c:pt>
                <c:pt idx="4">
                  <c:v>-4.2915126271330495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7A-2B48-B7F1-68A3FF455DB0}"/>
            </c:ext>
          </c:extLst>
        </c:ser>
        <c:ser>
          <c:idx val="4"/>
          <c:order val="4"/>
          <c:tx>
            <c:v>I=35W/m2 - 4g/L - C0=10^8cfu/100ml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AllData!$H$73:$H$85</c:f>
              <c:numCache>
                <c:formatCode>0.00</c:formatCode>
                <c:ptCount val="13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</c:numCache>
            </c:numRef>
          </c:xVal>
          <c:yVal>
            <c:numRef>
              <c:f>AllData!$L$73:$L$85</c:f>
              <c:numCache>
                <c:formatCode>0.00</c:formatCode>
                <c:ptCount val="13"/>
                <c:pt idx="0">
                  <c:v>0</c:v>
                </c:pt>
                <c:pt idx="1">
                  <c:v>-0.38299225225610573</c:v>
                </c:pt>
                <c:pt idx="2">
                  <c:v>-1.0454077349876811</c:v>
                </c:pt>
                <c:pt idx="3">
                  <c:v>-2.9646013549588175</c:v>
                </c:pt>
                <c:pt idx="4">
                  <c:v>-8.4694025275798879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E-A445-85C4-11F0DB3A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44128"/>
        <c:axId val="879069984"/>
      </c:scatterChart>
      <c:valAx>
        <c:axId val="141764412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Q(t) (kJ/m3)</a:t>
                </a:r>
              </a:p>
            </c:rich>
          </c:tx>
          <c:layout>
            <c:manualLayout>
              <c:xMode val="edge"/>
              <c:yMode val="edge"/>
              <c:x val="0.90728403417657899"/>
              <c:y val="0.85307846572797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9069984"/>
        <c:crosses val="autoZero"/>
        <c:crossBetween val="midCat"/>
      </c:valAx>
      <c:valAx>
        <c:axId val="8790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ln(C/C0)</a:t>
                </a:r>
              </a:p>
            </c:rich>
          </c:tx>
          <c:layout>
            <c:manualLayout>
              <c:xMode val="edge"/>
              <c:yMode val="edge"/>
              <c:x val="1.7021276595744681E-2"/>
              <c:y val="4.94435414071900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44128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8602848048249291E-2"/>
          <c:y val="9.9436997319034853E-2"/>
          <c:w val="0.89057101692075713"/>
          <c:h val="0.81209115281501343"/>
        </c:manualLayout>
      </c:layout>
      <c:scatterChart>
        <c:scatterStyle val="smoothMarker"/>
        <c:varyColors val="0"/>
        <c:ser>
          <c:idx val="1"/>
          <c:order val="0"/>
          <c:tx>
            <c:v>I=35W/m2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AllData!$H$15:$H$29</c:f>
              <c:numCache>
                <c:formatCode>0</c:formatCode>
                <c:ptCount val="15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6750</c:v>
                </c:pt>
                <c:pt idx="8">
                  <c:v>8100</c:v>
                </c:pt>
                <c:pt idx="9">
                  <c:v>9450</c:v>
                </c:pt>
                <c:pt idx="10">
                  <c:v>10800</c:v>
                </c:pt>
                <c:pt idx="11">
                  <c:v>13500</c:v>
                </c:pt>
                <c:pt idx="12">
                  <c:v>16200</c:v>
                </c:pt>
                <c:pt idx="13">
                  <c:v>18900</c:v>
                </c:pt>
                <c:pt idx="14">
                  <c:v>21600</c:v>
                </c:pt>
              </c:numCache>
            </c:numRef>
          </c:xVal>
          <c:yVal>
            <c:numRef>
              <c:f>AllData!$I$15:$I$29</c:f>
              <c:numCache>
                <c:formatCode>0.0E+00</c:formatCode>
                <c:ptCount val="15"/>
                <c:pt idx="0">
                  <c:v>6300000</c:v>
                </c:pt>
                <c:pt idx="1">
                  <c:v>6570588.2352941176</c:v>
                </c:pt>
                <c:pt idx="2">
                  <c:v>6775000</c:v>
                </c:pt>
                <c:pt idx="3">
                  <c:v>2437142.8571428573</c:v>
                </c:pt>
                <c:pt idx="4">
                  <c:v>43333.333333333336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62-984B-9A85-8FC680366939}"/>
            </c:ext>
          </c:extLst>
        </c:ser>
        <c:ser>
          <c:idx val="2"/>
          <c:order val="1"/>
          <c:tx>
            <c:v>I=35W/m2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AllData!$H$30:$H$47</c:f>
              <c:numCache>
                <c:formatCode>0</c:formatCode>
                <c:ptCount val="18"/>
                <c:pt idx="0">
                  <c:v>0</c:v>
                </c:pt>
                <c:pt idx="1">
                  <c:v>1350</c:v>
                </c:pt>
                <c:pt idx="3">
                  <c:v>2700</c:v>
                </c:pt>
                <c:pt idx="4">
                  <c:v>4050</c:v>
                </c:pt>
                <c:pt idx="5">
                  <c:v>5400</c:v>
                </c:pt>
                <c:pt idx="6">
                  <c:v>6750</c:v>
                </c:pt>
                <c:pt idx="7">
                  <c:v>8100</c:v>
                </c:pt>
                <c:pt idx="8">
                  <c:v>9450</c:v>
                </c:pt>
                <c:pt idx="9">
                  <c:v>10800</c:v>
                </c:pt>
                <c:pt idx="10">
                  <c:v>12150</c:v>
                </c:pt>
                <c:pt idx="11">
                  <c:v>13500</c:v>
                </c:pt>
                <c:pt idx="12">
                  <c:v>14850</c:v>
                </c:pt>
                <c:pt idx="13">
                  <c:v>16200</c:v>
                </c:pt>
                <c:pt idx="14">
                  <c:v>17550</c:v>
                </c:pt>
                <c:pt idx="15">
                  <c:v>18900</c:v>
                </c:pt>
                <c:pt idx="16">
                  <c:v>20250</c:v>
                </c:pt>
                <c:pt idx="17">
                  <c:v>21600</c:v>
                </c:pt>
              </c:numCache>
            </c:numRef>
          </c:xVal>
          <c:yVal>
            <c:numRef>
              <c:f>AllData!$I$30:$I$47</c:f>
              <c:numCache>
                <c:formatCode>0.0E+00</c:formatCode>
                <c:ptCount val="18"/>
                <c:pt idx="0">
                  <c:v>3140000</c:v>
                </c:pt>
                <c:pt idx="1">
                  <c:v>1134666.6666666667</c:v>
                </c:pt>
                <c:pt idx="2">
                  <c:v>500000</c:v>
                </c:pt>
                <c:pt idx="3">
                  <c:v>58888.888888888891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62-984B-9A85-8FC680366939}"/>
            </c:ext>
          </c:extLst>
        </c:ser>
        <c:ser>
          <c:idx val="4"/>
          <c:order val="2"/>
          <c:tx>
            <c:v>I=35W/m2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AllData!$H$73:$H$85</c:f>
              <c:numCache>
                <c:formatCode>0.00</c:formatCode>
                <c:ptCount val="13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</c:numCache>
            </c:numRef>
          </c:xVal>
          <c:yVal>
            <c:numRef>
              <c:f>AllData!$I$73:$I$85</c:f>
              <c:numCache>
                <c:formatCode>0.0E+00</c:formatCode>
                <c:ptCount val="13"/>
                <c:pt idx="0">
                  <c:v>47666666.666666657</c:v>
                </c:pt>
                <c:pt idx="1">
                  <c:v>32499999.999999996</c:v>
                </c:pt>
                <c:pt idx="2">
                  <c:v>16757142.857142854</c:v>
                </c:pt>
                <c:pt idx="3">
                  <c:v>2458695.6521739131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62-984B-9A85-8FC680366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44128"/>
        <c:axId val="879069984"/>
      </c:scatterChart>
      <c:valAx>
        <c:axId val="141764412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Q(t) (kJ/m3)</a:t>
                </a:r>
              </a:p>
            </c:rich>
          </c:tx>
          <c:layout>
            <c:manualLayout>
              <c:xMode val="edge"/>
              <c:yMode val="edge"/>
              <c:x val="0.90728403417657899"/>
              <c:y val="0.85307846572797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9069984"/>
        <c:crosses val="autoZero"/>
        <c:crossBetween val="midCat"/>
      </c:valAx>
      <c:valAx>
        <c:axId val="8790699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</a:t>
                </a:r>
                <a:r>
                  <a:rPr lang="fr-FR" baseline="0"/>
                  <a:t> (cfu/100ml)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21276595744681E-2"/>
              <c:y val="4.94435414071900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44128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8602848048249291E-2"/>
          <c:y val="9.9436997319034853E-2"/>
          <c:w val="0.89057101692075713"/>
          <c:h val="0.81209115281501343"/>
        </c:manualLayout>
      </c:layout>
      <c:scatterChart>
        <c:scatterStyle val="smoothMarker"/>
        <c:varyColors val="0"/>
        <c:ser>
          <c:idx val="0"/>
          <c:order val="0"/>
          <c:tx>
            <c:v>I=20W/m2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AllData!$H$48:$H$59</c:f>
              <c:numCache>
                <c:formatCode>0.00</c:formatCode>
                <c:ptCount val="12"/>
                <c:pt idx="0">
                  <c:v>0</c:v>
                </c:pt>
                <c:pt idx="1">
                  <c:v>514.28571428571433</c:v>
                </c:pt>
                <c:pt idx="2">
                  <c:v>1028.5714285714287</c:v>
                </c:pt>
                <c:pt idx="3">
                  <c:v>1542.8571428571429</c:v>
                </c:pt>
                <c:pt idx="4">
                  <c:v>2057.1428571428573</c:v>
                </c:pt>
                <c:pt idx="5">
                  <c:v>2571.4285714285716</c:v>
                </c:pt>
                <c:pt idx="6">
                  <c:v>3600</c:v>
                </c:pt>
                <c:pt idx="7">
                  <c:v>4114.2857142857147</c:v>
                </c:pt>
                <c:pt idx="8">
                  <c:v>4628.5714285714284</c:v>
                </c:pt>
                <c:pt idx="9">
                  <c:v>5142.8571428571431</c:v>
                </c:pt>
                <c:pt idx="10">
                  <c:v>5657.1428571428578</c:v>
                </c:pt>
                <c:pt idx="11">
                  <c:v>6171.4285714285716</c:v>
                </c:pt>
              </c:numCache>
            </c:numRef>
          </c:xVal>
          <c:yVal>
            <c:numRef>
              <c:f>AllData!$K$48:$K$59</c:f>
              <c:numCache>
                <c:formatCode>0.00</c:formatCode>
                <c:ptCount val="12"/>
                <c:pt idx="0">
                  <c:v>1</c:v>
                </c:pt>
                <c:pt idx="1">
                  <c:v>1.3505099302200751</c:v>
                </c:pt>
                <c:pt idx="2">
                  <c:v>1.0295222758990874</c:v>
                </c:pt>
                <c:pt idx="3">
                  <c:v>0.70660225442834146</c:v>
                </c:pt>
                <c:pt idx="4">
                  <c:v>0.43800322061191627</c:v>
                </c:pt>
                <c:pt idx="5">
                  <c:v>9.9436392914653796E-2</c:v>
                </c:pt>
                <c:pt idx="6">
                  <c:v>4.830917874396135E-3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F-4842-8564-F55B81F10008}"/>
            </c:ext>
          </c:extLst>
        </c:ser>
        <c:ser>
          <c:idx val="2"/>
          <c:order val="1"/>
          <c:tx>
            <c:v>I=35W/m2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AllData!$H$30:$H$47</c:f>
              <c:numCache>
                <c:formatCode>0</c:formatCode>
                <c:ptCount val="18"/>
                <c:pt idx="0">
                  <c:v>0</c:v>
                </c:pt>
                <c:pt idx="1">
                  <c:v>1350</c:v>
                </c:pt>
                <c:pt idx="3">
                  <c:v>2700</c:v>
                </c:pt>
                <c:pt idx="4">
                  <c:v>4050</c:v>
                </c:pt>
                <c:pt idx="5">
                  <c:v>5400</c:v>
                </c:pt>
                <c:pt idx="6">
                  <c:v>6750</c:v>
                </c:pt>
                <c:pt idx="7">
                  <c:v>8100</c:v>
                </c:pt>
                <c:pt idx="8">
                  <c:v>9450</c:v>
                </c:pt>
                <c:pt idx="9">
                  <c:v>10800</c:v>
                </c:pt>
                <c:pt idx="10">
                  <c:v>12150</c:v>
                </c:pt>
                <c:pt idx="11">
                  <c:v>13500</c:v>
                </c:pt>
                <c:pt idx="12">
                  <c:v>14850</c:v>
                </c:pt>
                <c:pt idx="13">
                  <c:v>16200</c:v>
                </c:pt>
                <c:pt idx="14">
                  <c:v>17550</c:v>
                </c:pt>
                <c:pt idx="15">
                  <c:v>18900</c:v>
                </c:pt>
                <c:pt idx="16">
                  <c:v>20250</c:v>
                </c:pt>
                <c:pt idx="17">
                  <c:v>21600</c:v>
                </c:pt>
              </c:numCache>
            </c:numRef>
          </c:xVal>
          <c:yVal>
            <c:numRef>
              <c:f>AllData!$K$30:$K$47</c:f>
              <c:numCache>
                <c:formatCode>0.00</c:formatCode>
                <c:ptCount val="18"/>
                <c:pt idx="0">
                  <c:v>1</c:v>
                </c:pt>
                <c:pt idx="1">
                  <c:v>0.36135881104033973</c:v>
                </c:pt>
                <c:pt idx="3">
                  <c:v>1.875442321302194E-2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F-4842-8564-F55B81F10008}"/>
            </c:ext>
          </c:extLst>
        </c:ser>
        <c:ser>
          <c:idx val="3"/>
          <c:order val="2"/>
          <c:tx>
            <c:v>I=45W/m2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AllData!$H$2:$H$14</c:f>
              <c:numCache>
                <c:formatCode>0.00</c:formatCode>
                <c:ptCount val="13"/>
                <c:pt idx="0">
                  <c:v>0</c:v>
                </c:pt>
                <c:pt idx="1">
                  <c:v>578.57142857142856</c:v>
                </c:pt>
                <c:pt idx="2">
                  <c:v>1157.1428571428571</c:v>
                </c:pt>
                <c:pt idx="3">
                  <c:v>1735.7142857142856</c:v>
                </c:pt>
                <c:pt idx="4">
                  <c:v>2314.2857142857142</c:v>
                </c:pt>
                <c:pt idx="5">
                  <c:v>2892.8571428571427</c:v>
                </c:pt>
                <c:pt idx="6">
                  <c:v>3471.4285714285711</c:v>
                </c:pt>
                <c:pt idx="7">
                  <c:v>4049.9999999999995</c:v>
                </c:pt>
                <c:pt idx="8">
                  <c:v>4628.5714285714284</c:v>
                </c:pt>
                <c:pt idx="9">
                  <c:v>5207.1428571428569</c:v>
                </c:pt>
                <c:pt idx="10">
                  <c:v>5785.7142857142853</c:v>
                </c:pt>
                <c:pt idx="11">
                  <c:v>6364.2857142857129</c:v>
                </c:pt>
                <c:pt idx="12">
                  <c:v>6942.8571428571422</c:v>
                </c:pt>
              </c:numCache>
            </c:numRef>
          </c:xVal>
          <c:yVal>
            <c:numRef>
              <c:f>AllData!$K$2:$K$14</c:f>
              <c:numCache>
                <c:formatCode>0.00</c:formatCode>
                <c:ptCount val="13"/>
                <c:pt idx="0">
                  <c:v>1</c:v>
                </c:pt>
                <c:pt idx="1">
                  <c:v>0.95723684210526327</c:v>
                </c:pt>
                <c:pt idx="2">
                  <c:v>0.67500000000000004</c:v>
                </c:pt>
                <c:pt idx="3">
                  <c:v>0.55263157894736847</c:v>
                </c:pt>
                <c:pt idx="4">
                  <c:v>1.368421052631579E-2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F-4842-8564-F55B81F10008}"/>
            </c:ext>
          </c:extLst>
        </c:ser>
        <c:ser>
          <c:idx val="4"/>
          <c:order val="3"/>
          <c:tx>
            <c:v>I=10W/m2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AllData!$H$86:$H$98</c:f>
              <c:numCache>
                <c:formatCode>0.00</c:formatCode>
                <c:ptCount val="13"/>
                <c:pt idx="0">
                  <c:v>0</c:v>
                </c:pt>
                <c:pt idx="1">
                  <c:v>257.14285714285717</c:v>
                </c:pt>
                <c:pt idx="2">
                  <c:v>514.28571428571433</c:v>
                </c:pt>
                <c:pt idx="3">
                  <c:v>771.42857142857144</c:v>
                </c:pt>
                <c:pt idx="4">
                  <c:v>1028.5714285714287</c:v>
                </c:pt>
                <c:pt idx="5">
                  <c:v>1285.7142857142858</c:v>
                </c:pt>
                <c:pt idx="6">
                  <c:v>1542.8571428571429</c:v>
                </c:pt>
                <c:pt idx="7">
                  <c:v>1800</c:v>
                </c:pt>
                <c:pt idx="8">
                  <c:v>2057.1428571428573</c:v>
                </c:pt>
                <c:pt idx="9">
                  <c:v>2314.2857142857142</c:v>
                </c:pt>
                <c:pt idx="10">
                  <c:v>2571.4285714285716</c:v>
                </c:pt>
                <c:pt idx="11">
                  <c:v>2828.5714285714289</c:v>
                </c:pt>
                <c:pt idx="12">
                  <c:v>3085.7142857142858</c:v>
                </c:pt>
              </c:numCache>
            </c:numRef>
          </c:xVal>
          <c:yVal>
            <c:numRef>
              <c:f>AllData!$K$86:$K$98</c:f>
              <c:numCache>
                <c:formatCode>0.00</c:formatCode>
                <c:ptCount val="13"/>
                <c:pt idx="0">
                  <c:v>1</c:v>
                </c:pt>
                <c:pt idx="1">
                  <c:v>0.59018567639257291</c:v>
                </c:pt>
                <c:pt idx="2">
                  <c:v>0.55134520651762031</c:v>
                </c:pt>
                <c:pt idx="3">
                  <c:v>0.30689655172413793</c:v>
                </c:pt>
                <c:pt idx="4">
                  <c:v>0.13183023872679042</c:v>
                </c:pt>
                <c:pt idx="5">
                  <c:v>2.1220159151193633E-2</c:v>
                </c:pt>
                <c:pt idx="6">
                  <c:v>1.9893899204244032E-3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F-4842-8564-F55B81F10008}"/>
            </c:ext>
          </c:extLst>
        </c:ser>
        <c:ser>
          <c:idx val="1"/>
          <c:order val="4"/>
          <c:tx>
            <c:v>I=35W/m2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AllData!$H$99:$H$101</c:f>
              <c:numCache>
                <c:formatCode>0.00</c:formatCode>
                <c:ptCount val="3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</c:numCache>
            </c:numRef>
          </c:xVal>
          <c:yVal>
            <c:numRef>
              <c:f>AllData!$K$99:$K$101</c:f>
              <c:numCache>
                <c:formatCode>0.00</c:formatCode>
                <c:ptCount val="3"/>
                <c:pt idx="0">
                  <c:v>1</c:v>
                </c:pt>
                <c:pt idx="1">
                  <c:v>0.72440944881889768</c:v>
                </c:pt>
                <c:pt idx="2">
                  <c:v>5.0590551181102367E-2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B-604F-9E37-07C715B3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44128"/>
        <c:axId val="879069984"/>
      </c:scatterChart>
      <c:valAx>
        <c:axId val="141764412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Q(t) (kJ/m3)</a:t>
                </a:r>
              </a:p>
            </c:rich>
          </c:tx>
          <c:layout>
            <c:manualLayout>
              <c:xMode val="edge"/>
              <c:yMode val="edge"/>
              <c:x val="0.90728403417657899"/>
              <c:y val="0.85307846572797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9069984"/>
        <c:crosses val="autoZero"/>
        <c:crossBetween val="midCat"/>
      </c:valAx>
      <c:valAx>
        <c:axId val="87906998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C/C0</a:t>
                </a:r>
              </a:p>
            </c:rich>
          </c:tx>
          <c:layout>
            <c:manualLayout>
              <c:xMode val="edge"/>
              <c:yMode val="edge"/>
              <c:x val="1.7021276595744681E-2"/>
              <c:y val="4.94435414071900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44128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8572213803478"/>
          <c:y val="0.24492913721844928"/>
          <c:w val="0.11713642693527423"/>
          <c:h val="0.2182900662405450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8602848048249291E-2"/>
          <c:y val="9.9436997319034853E-2"/>
          <c:w val="0.89057101692075713"/>
          <c:h val="0.81209115281501343"/>
        </c:manualLayout>
      </c:layout>
      <c:scatterChart>
        <c:scatterStyle val="smoothMarker"/>
        <c:varyColors val="0"/>
        <c:ser>
          <c:idx val="0"/>
          <c:order val="0"/>
          <c:tx>
            <c:v>I=20W/m2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AllData!$J$48:$J$59</c:f>
                <c:numCache>
                  <c:formatCode>General</c:formatCode>
                  <c:ptCount val="12"/>
                  <c:pt idx="0">
                    <c:v>791615.1498389513</c:v>
                  </c:pt>
                  <c:pt idx="1">
                    <c:v>1484263.4228790824</c:v>
                  </c:pt>
                  <c:pt idx="2">
                    <c:v>837762.34794480121</c:v>
                  </c:pt>
                  <c:pt idx="3">
                    <c:v>622523.28317520616</c:v>
                  </c:pt>
                  <c:pt idx="4">
                    <c:v>642569.24770427519</c:v>
                  </c:pt>
                  <c:pt idx="5">
                    <c:v>116810.5173762062</c:v>
                  </c:pt>
                  <c:pt idx="6">
                    <c:v>16733.200530681512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AllData!$J$48:$J$59</c:f>
                <c:numCache>
                  <c:formatCode>General</c:formatCode>
                  <c:ptCount val="12"/>
                  <c:pt idx="0">
                    <c:v>791615.1498389513</c:v>
                  </c:pt>
                  <c:pt idx="1">
                    <c:v>1484263.4228790824</c:v>
                  </c:pt>
                  <c:pt idx="2">
                    <c:v>837762.34794480121</c:v>
                  </c:pt>
                  <c:pt idx="3">
                    <c:v>622523.28317520616</c:v>
                  </c:pt>
                  <c:pt idx="4">
                    <c:v>642569.24770427519</c:v>
                  </c:pt>
                  <c:pt idx="5">
                    <c:v>116810.5173762062</c:v>
                  </c:pt>
                  <c:pt idx="6">
                    <c:v>16733.200530681512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AllData!$H$48:$H$59</c:f>
              <c:numCache>
                <c:formatCode>0.00</c:formatCode>
                <c:ptCount val="12"/>
                <c:pt idx="0">
                  <c:v>0</c:v>
                </c:pt>
                <c:pt idx="1">
                  <c:v>514.28571428571433</c:v>
                </c:pt>
                <c:pt idx="2">
                  <c:v>1028.5714285714287</c:v>
                </c:pt>
                <c:pt idx="3">
                  <c:v>1542.8571428571429</c:v>
                </c:pt>
                <c:pt idx="4">
                  <c:v>2057.1428571428573</c:v>
                </c:pt>
                <c:pt idx="5">
                  <c:v>2571.4285714285716</c:v>
                </c:pt>
                <c:pt idx="6">
                  <c:v>3600</c:v>
                </c:pt>
                <c:pt idx="7">
                  <c:v>4114.2857142857147</c:v>
                </c:pt>
                <c:pt idx="8">
                  <c:v>4628.5714285714284</c:v>
                </c:pt>
                <c:pt idx="9">
                  <c:v>5142.8571428571431</c:v>
                </c:pt>
                <c:pt idx="10">
                  <c:v>5657.1428571428578</c:v>
                </c:pt>
                <c:pt idx="11">
                  <c:v>6171.4285714285716</c:v>
                </c:pt>
              </c:numCache>
            </c:numRef>
          </c:xVal>
          <c:yVal>
            <c:numRef>
              <c:f>AllData!$I$48:$I$59</c:f>
              <c:numCache>
                <c:formatCode>0.0E+00</c:formatCode>
                <c:ptCount val="12"/>
                <c:pt idx="0">
                  <c:v>2070000</c:v>
                </c:pt>
                <c:pt idx="1">
                  <c:v>2795555.5555555555</c:v>
                </c:pt>
                <c:pt idx="2">
                  <c:v>2131111.111111111</c:v>
                </c:pt>
                <c:pt idx="3">
                  <c:v>1462666.6666666667</c:v>
                </c:pt>
                <c:pt idx="4">
                  <c:v>906666.66666666663</c:v>
                </c:pt>
                <c:pt idx="5">
                  <c:v>205833.33333333334</c:v>
                </c:pt>
                <c:pt idx="6">
                  <c:v>10000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7-CE43-B569-A96A4959B8F4}"/>
            </c:ext>
          </c:extLst>
        </c:ser>
        <c:ser>
          <c:idx val="1"/>
          <c:order val="1"/>
          <c:tx>
            <c:v>I=35W/m2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AllData!$J$15:$J$29</c:f>
                <c:numCache>
                  <c:formatCode>General</c:formatCode>
                  <c:ptCount val="15"/>
                  <c:pt idx="0">
                    <c:v>2398038.4140572292</c:v>
                  </c:pt>
                  <c:pt idx="1">
                    <c:v>3240324.9655478895</c:v>
                  </c:pt>
                  <c:pt idx="2">
                    <c:v>2019735.956340166</c:v>
                  </c:pt>
                  <c:pt idx="3">
                    <c:v>2577504.8842963278</c:v>
                  </c:pt>
                  <c:pt idx="4">
                    <c:v>78400.680269157529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AllData!$J$15:$J$29</c:f>
                <c:numCache>
                  <c:formatCode>General</c:formatCode>
                  <c:ptCount val="15"/>
                  <c:pt idx="0">
                    <c:v>2398038.4140572292</c:v>
                  </c:pt>
                  <c:pt idx="1">
                    <c:v>3240324.9655478895</c:v>
                  </c:pt>
                  <c:pt idx="2">
                    <c:v>2019735.956340166</c:v>
                  </c:pt>
                  <c:pt idx="3">
                    <c:v>2577504.8842963278</c:v>
                  </c:pt>
                  <c:pt idx="4">
                    <c:v>78400.680269157529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AllData!$H$15:$H$29</c:f>
              <c:numCache>
                <c:formatCode>0</c:formatCode>
                <c:ptCount val="15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6750</c:v>
                </c:pt>
                <c:pt idx="8">
                  <c:v>8100</c:v>
                </c:pt>
                <c:pt idx="9">
                  <c:v>9450</c:v>
                </c:pt>
                <c:pt idx="10">
                  <c:v>10800</c:v>
                </c:pt>
                <c:pt idx="11">
                  <c:v>13500</c:v>
                </c:pt>
                <c:pt idx="12">
                  <c:v>16200</c:v>
                </c:pt>
                <c:pt idx="13">
                  <c:v>18900</c:v>
                </c:pt>
                <c:pt idx="14">
                  <c:v>21600</c:v>
                </c:pt>
              </c:numCache>
            </c:numRef>
          </c:xVal>
          <c:yVal>
            <c:numRef>
              <c:f>AllData!$I$15:$I$29</c:f>
              <c:numCache>
                <c:formatCode>0.0E+00</c:formatCode>
                <c:ptCount val="15"/>
                <c:pt idx="0">
                  <c:v>6300000</c:v>
                </c:pt>
                <c:pt idx="1">
                  <c:v>6570588.2352941176</c:v>
                </c:pt>
                <c:pt idx="2">
                  <c:v>6775000</c:v>
                </c:pt>
                <c:pt idx="3">
                  <c:v>2437142.8571428573</c:v>
                </c:pt>
                <c:pt idx="4">
                  <c:v>43333.333333333336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7-CE43-B569-A96A4959B8F4}"/>
            </c:ext>
          </c:extLst>
        </c:ser>
        <c:ser>
          <c:idx val="2"/>
          <c:order val="2"/>
          <c:tx>
            <c:v>I=35W/m2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AllData!$J$30:$J$47</c:f>
                <c:numCache>
                  <c:formatCode>General</c:formatCode>
                  <c:ptCount val="18"/>
                  <c:pt idx="0">
                    <c:v>1721428.5753028726</c:v>
                  </c:pt>
                  <c:pt idx="1">
                    <c:v>485413.9127246628</c:v>
                  </c:pt>
                  <c:pt idx="3">
                    <c:v>42557.151116012348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plus>
            <c:minus>
              <c:numRef>
                <c:f>AllData!$J$30:$J$47</c:f>
                <c:numCache>
                  <c:formatCode>General</c:formatCode>
                  <c:ptCount val="18"/>
                  <c:pt idx="0">
                    <c:v>1721428.5753028726</c:v>
                  </c:pt>
                  <c:pt idx="1">
                    <c:v>485413.9127246628</c:v>
                  </c:pt>
                  <c:pt idx="3">
                    <c:v>42557.151116012348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AllData!$H$30:$H$47</c:f>
              <c:numCache>
                <c:formatCode>0</c:formatCode>
                <c:ptCount val="18"/>
                <c:pt idx="0">
                  <c:v>0</c:v>
                </c:pt>
                <c:pt idx="1">
                  <c:v>1350</c:v>
                </c:pt>
                <c:pt idx="3">
                  <c:v>2700</c:v>
                </c:pt>
                <c:pt idx="4">
                  <c:v>4050</c:v>
                </c:pt>
                <c:pt idx="5">
                  <c:v>5400</c:v>
                </c:pt>
                <c:pt idx="6">
                  <c:v>6750</c:v>
                </c:pt>
                <c:pt idx="7">
                  <c:v>8100</c:v>
                </c:pt>
                <c:pt idx="8">
                  <c:v>9450</c:v>
                </c:pt>
                <c:pt idx="9">
                  <c:v>10800</c:v>
                </c:pt>
                <c:pt idx="10">
                  <c:v>12150</c:v>
                </c:pt>
                <c:pt idx="11">
                  <c:v>13500</c:v>
                </c:pt>
                <c:pt idx="12">
                  <c:v>14850</c:v>
                </c:pt>
                <c:pt idx="13">
                  <c:v>16200</c:v>
                </c:pt>
                <c:pt idx="14">
                  <c:v>17550</c:v>
                </c:pt>
                <c:pt idx="15">
                  <c:v>18900</c:v>
                </c:pt>
                <c:pt idx="16">
                  <c:v>20250</c:v>
                </c:pt>
                <c:pt idx="17">
                  <c:v>21600</c:v>
                </c:pt>
              </c:numCache>
            </c:numRef>
          </c:xVal>
          <c:yVal>
            <c:numRef>
              <c:f>AllData!$I$30:$I$47</c:f>
              <c:numCache>
                <c:formatCode>0.0E+00</c:formatCode>
                <c:ptCount val="18"/>
                <c:pt idx="0">
                  <c:v>3140000</c:v>
                </c:pt>
                <c:pt idx="1">
                  <c:v>1134666.6666666667</c:v>
                </c:pt>
                <c:pt idx="2">
                  <c:v>500000</c:v>
                </c:pt>
                <c:pt idx="3">
                  <c:v>58888.888888888891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7-CE43-B569-A96A4959B8F4}"/>
            </c:ext>
          </c:extLst>
        </c:ser>
        <c:ser>
          <c:idx val="3"/>
          <c:order val="3"/>
          <c:tx>
            <c:v>I=45W/m2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AllData!$J$60:$J$72</c:f>
                <c:numCache>
                  <c:formatCode>General</c:formatCode>
                  <c:ptCount val="13"/>
                  <c:pt idx="0">
                    <c:v>1735895.5421722056</c:v>
                  </c:pt>
                  <c:pt idx="1">
                    <c:v>2253280.4368903413</c:v>
                  </c:pt>
                  <c:pt idx="2">
                    <c:v>1348120.3846202197</c:v>
                  </c:pt>
                  <c:pt idx="3">
                    <c:v>2095883.4110530266</c:v>
                  </c:pt>
                  <c:pt idx="4">
                    <c:v>208650.99591240415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AllData!$J$60:$J$72</c:f>
                <c:numCache>
                  <c:formatCode>General</c:formatCode>
                  <c:ptCount val="13"/>
                  <c:pt idx="0">
                    <c:v>1735895.5421722056</c:v>
                  </c:pt>
                  <c:pt idx="1">
                    <c:v>2253280.4368903413</c:v>
                  </c:pt>
                  <c:pt idx="2">
                    <c:v>1348120.3846202197</c:v>
                  </c:pt>
                  <c:pt idx="3">
                    <c:v>2095883.4110530266</c:v>
                  </c:pt>
                  <c:pt idx="4">
                    <c:v>208650.99591240415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AllData!$H$2:$H$14</c:f>
              <c:numCache>
                <c:formatCode>0.00</c:formatCode>
                <c:ptCount val="13"/>
                <c:pt idx="0">
                  <c:v>0</c:v>
                </c:pt>
                <c:pt idx="1">
                  <c:v>578.57142857142856</c:v>
                </c:pt>
                <c:pt idx="2">
                  <c:v>1157.1428571428571</c:v>
                </c:pt>
                <c:pt idx="3">
                  <c:v>1735.7142857142856</c:v>
                </c:pt>
                <c:pt idx="4">
                  <c:v>2314.2857142857142</c:v>
                </c:pt>
                <c:pt idx="5">
                  <c:v>2892.8571428571427</c:v>
                </c:pt>
                <c:pt idx="6">
                  <c:v>3471.4285714285711</c:v>
                </c:pt>
                <c:pt idx="7">
                  <c:v>4049.9999999999995</c:v>
                </c:pt>
                <c:pt idx="8">
                  <c:v>4628.5714285714284</c:v>
                </c:pt>
                <c:pt idx="9">
                  <c:v>5207.1428571428569</c:v>
                </c:pt>
                <c:pt idx="10">
                  <c:v>5785.7142857142853</c:v>
                </c:pt>
                <c:pt idx="11">
                  <c:v>6364.2857142857129</c:v>
                </c:pt>
                <c:pt idx="12">
                  <c:v>6942.8571428571422</c:v>
                </c:pt>
              </c:numCache>
            </c:numRef>
          </c:xVal>
          <c:yVal>
            <c:numRef>
              <c:f>AllData!$I$2:$I$14</c:f>
              <c:numCache>
                <c:formatCode>0.0E+00</c:formatCode>
                <c:ptCount val="13"/>
                <c:pt idx="0">
                  <c:v>5066666.666666666</c:v>
                </c:pt>
                <c:pt idx="1">
                  <c:v>4850000</c:v>
                </c:pt>
                <c:pt idx="2">
                  <c:v>3420000</c:v>
                </c:pt>
                <c:pt idx="3">
                  <c:v>2800000</c:v>
                </c:pt>
                <c:pt idx="4">
                  <c:v>69333.333333333328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7-CE43-B569-A96A4959B8F4}"/>
            </c:ext>
          </c:extLst>
        </c:ser>
        <c:ser>
          <c:idx val="4"/>
          <c:order val="4"/>
          <c:tx>
            <c:v>I=10W/m2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AllData!$J$86:$J$98</c:f>
                <c:numCache>
                  <c:formatCode>General</c:formatCode>
                  <c:ptCount val="13"/>
                  <c:pt idx="0">
                    <c:v>2832582.5335767004</c:v>
                  </c:pt>
                  <c:pt idx="1">
                    <c:v>1015358.2525160174</c:v>
                  </c:pt>
                  <c:pt idx="2">
                    <c:v>1230027.2488717597</c:v>
                  </c:pt>
                  <c:pt idx="3">
                    <c:v>626594.7273804273</c:v>
                  </c:pt>
                  <c:pt idx="4">
                    <c:v>378785.02509747562</c:v>
                  </c:pt>
                  <c:pt idx="5">
                    <c:v>53150.72906367325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AllData!$J$86:$J$98</c:f>
                <c:numCache>
                  <c:formatCode>General</c:formatCode>
                  <c:ptCount val="13"/>
                  <c:pt idx="0">
                    <c:v>2832582.5335767004</c:v>
                  </c:pt>
                  <c:pt idx="1">
                    <c:v>1015358.2525160174</c:v>
                  </c:pt>
                  <c:pt idx="2">
                    <c:v>1230027.2488717597</c:v>
                  </c:pt>
                  <c:pt idx="3">
                    <c:v>626594.7273804273</c:v>
                  </c:pt>
                  <c:pt idx="4">
                    <c:v>378785.02509747562</c:v>
                  </c:pt>
                  <c:pt idx="5">
                    <c:v>53150.72906367325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AllData!$H$86:$H$98</c:f>
              <c:numCache>
                <c:formatCode>0.00</c:formatCode>
                <c:ptCount val="13"/>
                <c:pt idx="0">
                  <c:v>0</c:v>
                </c:pt>
                <c:pt idx="1">
                  <c:v>257.14285714285717</c:v>
                </c:pt>
                <c:pt idx="2">
                  <c:v>514.28571428571433</c:v>
                </c:pt>
                <c:pt idx="3">
                  <c:v>771.42857142857144</c:v>
                </c:pt>
                <c:pt idx="4">
                  <c:v>1028.5714285714287</c:v>
                </c:pt>
                <c:pt idx="5">
                  <c:v>1285.7142857142858</c:v>
                </c:pt>
                <c:pt idx="6">
                  <c:v>1542.8571428571429</c:v>
                </c:pt>
                <c:pt idx="7">
                  <c:v>1800</c:v>
                </c:pt>
                <c:pt idx="8">
                  <c:v>2057.1428571428573</c:v>
                </c:pt>
                <c:pt idx="9">
                  <c:v>2314.2857142857142</c:v>
                </c:pt>
                <c:pt idx="10">
                  <c:v>2571.4285714285716</c:v>
                </c:pt>
                <c:pt idx="11">
                  <c:v>2828.5714285714289</c:v>
                </c:pt>
                <c:pt idx="12">
                  <c:v>3085.7142857142858</c:v>
                </c:pt>
              </c:numCache>
            </c:numRef>
          </c:xVal>
          <c:yVal>
            <c:numRef>
              <c:f>AllData!$I$86:$I$98</c:f>
              <c:numCache>
                <c:formatCode>0.0E+00</c:formatCode>
                <c:ptCount val="13"/>
                <c:pt idx="0">
                  <c:v>5026666.666666667</c:v>
                </c:pt>
                <c:pt idx="1">
                  <c:v>2966666.6666666665</c:v>
                </c:pt>
                <c:pt idx="2">
                  <c:v>2771428.5714285714</c:v>
                </c:pt>
                <c:pt idx="3">
                  <c:v>1542666.6666666667</c:v>
                </c:pt>
                <c:pt idx="4">
                  <c:v>662666.66666666663</c:v>
                </c:pt>
                <c:pt idx="5">
                  <c:v>106666.66666666667</c:v>
                </c:pt>
                <c:pt idx="6">
                  <c:v>10000</c:v>
                </c:pt>
                <c:pt idx="7">
                  <c:v>10000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17-CE43-B569-A96A4959B8F4}"/>
            </c:ext>
          </c:extLst>
        </c:ser>
        <c:ser>
          <c:idx val="5"/>
          <c:order val="5"/>
          <c:tx>
            <c:v>I=35W/m2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AllData!$H$99:$H$111</c:f>
              <c:numCache>
                <c:formatCode>0.00</c:formatCode>
                <c:ptCount val="13"/>
                <c:pt idx="0">
                  <c:v>0</c:v>
                </c:pt>
                <c:pt idx="1">
                  <c:v>900</c:v>
                </c:pt>
                <c:pt idx="2">
                  <c:v>1800</c:v>
                </c:pt>
                <c:pt idx="3">
                  <c:v>2700</c:v>
                </c:pt>
                <c:pt idx="4">
                  <c:v>3600</c:v>
                </c:pt>
                <c:pt idx="5">
                  <c:v>4500</c:v>
                </c:pt>
                <c:pt idx="6">
                  <c:v>5400</c:v>
                </c:pt>
                <c:pt idx="7">
                  <c:v>6300</c:v>
                </c:pt>
                <c:pt idx="8">
                  <c:v>7200</c:v>
                </c:pt>
                <c:pt idx="9">
                  <c:v>8100</c:v>
                </c:pt>
                <c:pt idx="10">
                  <c:v>9000</c:v>
                </c:pt>
                <c:pt idx="11">
                  <c:v>9900</c:v>
                </c:pt>
                <c:pt idx="12">
                  <c:v>10800</c:v>
                </c:pt>
              </c:numCache>
            </c:numRef>
          </c:xVal>
          <c:yVal>
            <c:numRef>
              <c:f>AllData!$I$99:$I$111</c:f>
              <c:numCache>
                <c:formatCode>0.0E+00</c:formatCode>
                <c:ptCount val="13"/>
                <c:pt idx="0">
                  <c:v>4233333.333333333</c:v>
                </c:pt>
                <c:pt idx="1">
                  <c:v>3066666.6666666665</c:v>
                </c:pt>
                <c:pt idx="2">
                  <c:v>214166.66666666666</c:v>
                </c:pt>
                <c:pt idx="3">
                  <c:v>50000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E-3544-81E0-2B0D6D7F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44128"/>
        <c:axId val="879069984"/>
      </c:scatterChart>
      <c:valAx>
        <c:axId val="1417644128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Q(t) (kJ/m3)</a:t>
                </a:r>
              </a:p>
            </c:rich>
          </c:tx>
          <c:layout>
            <c:manualLayout>
              <c:xMode val="edge"/>
              <c:yMode val="edge"/>
              <c:x val="0.90728403417657899"/>
              <c:y val="0.85307846572797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9069984"/>
        <c:crosses val="autoZero"/>
        <c:crossBetween val="midCat"/>
      </c:valAx>
      <c:valAx>
        <c:axId val="8790699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</a:t>
                </a:r>
                <a:r>
                  <a:rPr lang="fr-FR" baseline="0"/>
                  <a:t> (cfu/100ml)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21276595744681E-2"/>
              <c:y val="4.94435414071900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7644128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26890823826297"/>
          <c:y val="0.14040376358819767"/>
          <c:w val="0.11709327422613944"/>
          <c:h val="0.26319383211221664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 - I = 35 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MoyenneTriplicat!$U$5:$U$10</c:f>
                <c:numCache>
                  <c:formatCode>General</c:formatCode>
                  <c:ptCount val="6"/>
                  <c:pt idx="0">
                    <c:v>1604789.1288727478</c:v>
                  </c:pt>
                  <c:pt idx="1">
                    <c:v>2477646.7019222751</c:v>
                  </c:pt>
                  <c:pt idx="2">
                    <c:v>4639209.7402347401</c:v>
                  </c:pt>
                  <c:pt idx="3">
                    <c:v>1681679.5083361971</c:v>
                  </c:pt>
                </c:numCache>
              </c:numRef>
            </c:plus>
            <c:minus>
              <c:numRef>
                <c:f>MoyenneTriplicat!$U$5:$U$10</c:f>
                <c:numCache>
                  <c:formatCode>General</c:formatCode>
                  <c:ptCount val="6"/>
                  <c:pt idx="0">
                    <c:v>1604789.1288727478</c:v>
                  </c:pt>
                  <c:pt idx="1">
                    <c:v>2477646.7019222751</c:v>
                  </c:pt>
                  <c:pt idx="2">
                    <c:v>4639209.7402347401</c:v>
                  </c:pt>
                  <c:pt idx="3">
                    <c:v>1681679.5083361971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MoyenneTriplicat!$D$5:$D$10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MoyenneTriplicat!$T$5:$T$10</c:f>
              <c:numCache>
                <c:formatCode>0.00E+00</c:formatCode>
                <c:ptCount val="6"/>
                <c:pt idx="0">
                  <c:v>4557777.7777777771</c:v>
                </c:pt>
                <c:pt idx="1">
                  <c:v>4818627.4509803923</c:v>
                </c:pt>
                <c:pt idx="2">
                  <c:v>3494583.3333333335</c:v>
                </c:pt>
                <c:pt idx="3">
                  <c:v>1248015.8730158731</c:v>
                </c:pt>
                <c:pt idx="4">
                  <c:v>43333.333333333336</c:v>
                </c:pt>
                <c:pt idx="5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4-544B-B73F-32FC66672947}"/>
            </c:ext>
          </c:extLst>
        </c:ser>
        <c:ser>
          <c:idx val="1"/>
          <c:order val="1"/>
          <c:tx>
            <c:v>replicat 1 - 01/02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MoyenneTriplicat!$D$5:$D$10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MoyenneTriplicat!$G$5:$G$10</c:f>
              <c:numCache>
                <c:formatCode>0.00E+00</c:formatCode>
                <c:ptCount val="6"/>
                <c:pt idx="0">
                  <c:v>6300000</c:v>
                </c:pt>
                <c:pt idx="1">
                  <c:v>6570588.2352941176</c:v>
                </c:pt>
                <c:pt idx="2">
                  <c:v>6775000</c:v>
                </c:pt>
                <c:pt idx="3">
                  <c:v>2437142.8571428573</c:v>
                </c:pt>
                <c:pt idx="4">
                  <c:v>43333.333333333336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4-544B-B73F-32FC66672947}"/>
            </c:ext>
          </c:extLst>
        </c:ser>
        <c:ser>
          <c:idx val="2"/>
          <c:order val="2"/>
          <c:tx>
            <c:v>replicat 2 - 25/01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MoyenneTriplicat!$D$5:$D$10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MoyenneTriplicat!$K$5:$K$10</c:f>
              <c:numCache>
                <c:formatCode>0.00E+00</c:formatCode>
                <c:ptCount val="6"/>
                <c:pt idx="0">
                  <c:v>3140000</c:v>
                </c:pt>
                <c:pt idx="3">
                  <c:v>58888.888888888891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4-544B-B73F-32FC66672947}"/>
            </c:ext>
          </c:extLst>
        </c:ser>
        <c:ser>
          <c:idx val="3"/>
          <c:order val="3"/>
          <c:tx>
            <c:v>replicat 3 - 24/02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MoyenneTriplicat!$D$5:$D$10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MoyenneTriplicat!$O$5:$O$10</c:f>
              <c:numCache>
                <c:formatCode>0.00E+00</c:formatCode>
                <c:ptCount val="6"/>
                <c:pt idx="0">
                  <c:v>4233333.333333333</c:v>
                </c:pt>
                <c:pt idx="1">
                  <c:v>3066666.6666666665</c:v>
                </c:pt>
                <c:pt idx="2">
                  <c:v>214166.66666666666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4-544B-B73F-32FC6667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63488"/>
        <c:axId val="397628496"/>
      </c:scatterChart>
      <c:valAx>
        <c:axId val="1866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28496"/>
        <c:crosses val="autoZero"/>
        <c:crossBetween val="midCat"/>
      </c:valAx>
      <c:valAx>
        <c:axId val="39762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 (cfu/100ml)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6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 - I = 20 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MoyenneTriplicat!$U$18:$U$24</c:f>
                <c:numCache>
                  <c:formatCode>General</c:formatCode>
                  <c:ptCount val="7"/>
                  <c:pt idx="0">
                    <c:v>2381668.4161411808</c:v>
                  </c:pt>
                  <c:pt idx="1">
                    <c:v>516695.35563519486</c:v>
                  </c:pt>
                  <c:pt idx="2">
                    <c:v>757918.4402954703</c:v>
                  </c:pt>
                  <c:pt idx="3">
                    <c:v>662381.33808029129</c:v>
                  </c:pt>
                  <c:pt idx="4">
                    <c:v>405528.06223399536</c:v>
                  </c:pt>
                  <c:pt idx="5">
                    <c:v>137689.40378104718</c:v>
                  </c:pt>
                </c:numCache>
              </c:numRef>
            </c:plus>
            <c:minus>
              <c:numRef>
                <c:f>MoyenneTriplicat!$U$18:$U$24</c:f>
                <c:numCache>
                  <c:formatCode>General</c:formatCode>
                  <c:ptCount val="7"/>
                  <c:pt idx="0">
                    <c:v>2381668.4161411808</c:v>
                  </c:pt>
                  <c:pt idx="1">
                    <c:v>516695.35563519486</c:v>
                  </c:pt>
                  <c:pt idx="2">
                    <c:v>757918.4402954703</c:v>
                  </c:pt>
                  <c:pt idx="3">
                    <c:v>662381.33808029129</c:v>
                  </c:pt>
                  <c:pt idx="4">
                    <c:v>405528.06223399536</c:v>
                  </c:pt>
                  <c:pt idx="5">
                    <c:v>137689.40378104718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MoyenneTriplicat!$D$18:$D$24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MoyenneTriplicat!$T$18:$T$24</c:f>
              <c:numCache>
                <c:formatCode>0.00E+00</c:formatCode>
                <c:ptCount val="7"/>
                <c:pt idx="0">
                  <c:v>4753333.333333333</c:v>
                </c:pt>
                <c:pt idx="1">
                  <c:v>2558074.0740740742</c:v>
                </c:pt>
                <c:pt idx="2">
                  <c:v>1672148.1481481481</c:v>
                </c:pt>
                <c:pt idx="3">
                  <c:v>880888.88888888899</c:v>
                </c:pt>
                <c:pt idx="4">
                  <c:v>439722.22222222219</c:v>
                </c:pt>
                <c:pt idx="5">
                  <c:v>108472.22222222223</c:v>
                </c:pt>
                <c:pt idx="6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9-BA46-917D-F2FC5B74F2F6}"/>
            </c:ext>
          </c:extLst>
        </c:ser>
        <c:ser>
          <c:idx val="1"/>
          <c:order val="1"/>
          <c:tx>
            <c:v>replicat 1 - 08/02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MoyenneTriplicat!$D$18:$D$24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MoyenneTriplicat!$G$18:$G$24</c:f>
              <c:numCache>
                <c:formatCode>0.00E+00</c:formatCode>
                <c:ptCount val="7"/>
                <c:pt idx="0">
                  <c:v>2070000</c:v>
                </c:pt>
                <c:pt idx="1">
                  <c:v>2795555.5555555555</c:v>
                </c:pt>
                <c:pt idx="2">
                  <c:v>2131111.111111111</c:v>
                </c:pt>
                <c:pt idx="3">
                  <c:v>1462666.6666666667</c:v>
                </c:pt>
                <c:pt idx="4">
                  <c:v>906666.66666666663</c:v>
                </c:pt>
                <c:pt idx="5">
                  <c:v>205833.33333333334</c:v>
                </c:pt>
                <c:pt idx="6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9-BA46-917D-F2FC5B74F2F6}"/>
            </c:ext>
          </c:extLst>
        </c:ser>
        <c:ser>
          <c:idx val="2"/>
          <c:order val="2"/>
          <c:tx>
            <c:v>replicat 2 - 01/03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MoyenneTriplicat!$D$18:$D$24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MoyenneTriplicat!$K$18:$K$24</c:f>
              <c:numCache>
                <c:formatCode>0.00E+00</c:formatCode>
                <c:ptCount val="7"/>
                <c:pt idx="0">
                  <c:v>5573333.333333333</c:v>
                </c:pt>
                <c:pt idx="1">
                  <c:v>2913333.3333333335</c:v>
                </c:pt>
                <c:pt idx="2">
                  <c:v>797333.33333333337</c:v>
                </c:pt>
                <c:pt idx="3">
                  <c:v>160000</c:v>
                </c:pt>
                <c:pt idx="4">
                  <c:v>236666.66666666666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9-BA46-917D-F2FC5B74F2F6}"/>
            </c:ext>
          </c:extLst>
        </c:ser>
        <c:ser>
          <c:idx val="3"/>
          <c:order val="3"/>
          <c:tx>
            <c:v>replicat 3 - 15/03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MoyenneTriplicat!$D$18:$D$24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MoyenneTriplicat!$O$18:$O$24</c:f>
              <c:numCache>
                <c:formatCode>0.00E+00</c:formatCode>
                <c:ptCount val="7"/>
                <c:pt idx="0">
                  <c:v>6616666.666666667</c:v>
                </c:pt>
                <c:pt idx="1">
                  <c:v>1965333.3333333333</c:v>
                </c:pt>
                <c:pt idx="2">
                  <c:v>2088000</c:v>
                </c:pt>
                <c:pt idx="3">
                  <c:v>1020000</c:v>
                </c:pt>
                <c:pt idx="4">
                  <c:v>175833.33333333334</c:v>
                </c:pt>
                <c:pt idx="5">
                  <c:v>11111.111111111111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F-4546-9DC7-3C5A9D572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63488"/>
        <c:axId val="397628496"/>
      </c:scatterChart>
      <c:valAx>
        <c:axId val="1866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28496"/>
        <c:crosses val="autoZero"/>
        <c:crossBetween val="midCat"/>
      </c:valAx>
      <c:valAx>
        <c:axId val="39762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 (cfu/100ml)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6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 - I = 45 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MoyenneTriplicat!$U$32:$U$39</c:f>
                <c:numCache>
                  <c:formatCode>General</c:formatCode>
                  <c:ptCount val="8"/>
                  <c:pt idx="0">
                    <c:v>1240323.6584770016</c:v>
                  </c:pt>
                  <c:pt idx="1">
                    <c:v>678352.44308326277</c:v>
                  </c:pt>
                  <c:pt idx="2">
                    <c:v>675235.51446884067</c:v>
                  </c:pt>
                  <c:pt idx="3">
                    <c:v>1328762.0422087675</c:v>
                  </c:pt>
                  <c:pt idx="4">
                    <c:v>500945.87076060293</c:v>
                  </c:pt>
                </c:numCache>
              </c:numRef>
            </c:plus>
            <c:minus>
              <c:numRef>
                <c:f>MoyenneTriplicat!$U$32:$U$39</c:f>
                <c:numCache>
                  <c:formatCode>General</c:formatCode>
                  <c:ptCount val="8"/>
                  <c:pt idx="0">
                    <c:v>1240323.6584770016</c:v>
                  </c:pt>
                  <c:pt idx="1">
                    <c:v>678352.44308326277</c:v>
                  </c:pt>
                  <c:pt idx="2">
                    <c:v>675235.51446884067</c:v>
                  </c:pt>
                  <c:pt idx="3">
                    <c:v>1328762.0422087675</c:v>
                  </c:pt>
                  <c:pt idx="4">
                    <c:v>500945.87076060293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MoyenneTriplicat!$D$32:$D$39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MoyenneTriplicat!$T$32:$T$39</c:f>
              <c:numCache>
                <c:formatCode>0.00E+00</c:formatCode>
                <c:ptCount val="8"/>
                <c:pt idx="0">
                  <c:v>3933333.3333333335</c:v>
                </c:pt>
                <c:pt idx="1">
                  <c:v>4213888.888888889</c:v>
                </c:pt>
                <c:pt idx="2">
                  <c:v>2669000</c:v>
                </c:pt>
                <c:pt idx="3">
                  <c:v>1444722.2222222222</c:v>
                </c:pt>
                <c:pt idx="4">
                  <c:v>423555.55555555556</c:v>
                </c:pt>
                <c:pt idx="5">
                  <c:v>47777.777777777781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3-1A43-BD0A-930018B25EE1}"/>
            </c:ext>
          </c:extLst>
        </c:ser>
        <c:ser>
          <c:idx val="1"/>
          <c:order val="1"/>
          <c:tx>
            <c:v>replicat 1 - 10/02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MoyenneTriplicat!$D$32:$D$39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MoyenneTriplicat!$G$32:$G$39</c:f>
              <c:numCache>
                <c:formatCode>0.00E+00</c:formatCode>
                <c:ptCount val="8"/>
                <c:pt idx="0">
                  <c:v>5066666.666666666</c:v>
                </c:pt>
                <c:pt idx="1">
                  <c:v>4850000</c:v>
                </c:pt>
                <c:pt idx="2">
                  <c:v>3420000</c:v>
                </c:pt>
                <c:pt idx="3">
                  <c:v>2800000</c:v>
                </c:pt>
                <c:pt idx="4">
                  <c:v>69333.333333333328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3-1A43-BD0A-930018B25EE1}"/>
            </c:ext>
          </c:extLst>
        </c:ser>
        <c:ser>
          <c:idx val="2"/>
          <c:order val="2"/>
          <c:tx>
            <c:v>replicat 2 - 02/03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MoyenneTriplicat!$D$32:$D$39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MoyenneTriplicat!$K$32:$K$39</c:f>
              <c:numCache>
                <c:formatCode>0.00E+00</c:formatCode>
                <c:ptCount val="8"/>
                <c:pt idx="0">
                  <c:v>2608333.3333333335</c:v>
                </c:pt>
                <c:pt idx="1">
                  <c:v>4291666.666666667</c:v>
                </c:pt>
                <c:pt idx="2">
                  <c:v>2112000</c:v>
                </c:pt>
                <c:pt idx="3">
                  <c:v>1390000</c:v>
                </c:pt>
                <c:pt idx="4">
                  <c:v>777777.77777777775</c:v>
                </c:pt>
                <c:pt idx="5">
                  <c:v>47777.777777777781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3-1A43-BD0A-930018B25EE1}"/>
            </c:ext>
          </c:extLst>
        </c:ser>
        <c:ser>
          <c:idx val="3"/>
          <c:order val="3"/>
          <c:tx>
            <c:v>replicat 3 - 22/03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MoyenneTriplicat!$D$32:$D$39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MoyenneTriplicat!$O$32:$O$39</c:f>
              <c:numCache>
                <c:formatCode>0.00E+00</c:formatCode>
                <c:ptCount val="8"/>
                <c:pt idx="0">
                  <c:v>4125000</c:v>
                </c:pt>
                <c:pt idx="1">
                  <c:v>3500000</c:v>
                </c:pt>
                <c:pt idx="2">
                  <c:v>2475000</c:v>
                </c:pt>
                <c:pt idx="3">
                  <c:v>144166.66666666666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C-6240-82B4-619DDE4B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63488"/>
        <c:axId val="397628496"/>
      </c:scatterChart>
      <c:valAx>
        <c:axId val="1866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28496"/>
        <c:crosses val="autoZero"/>
        <c:crossBetween val="midCat"/>
      </c:valAx>
      <c:valAx>
        <c:axId val="39762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 (cfu/100ml)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6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 - I = 10 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MoyenneTriplicat!$U$49:$U$58</c:f>
                <c:numCache>
                  <c:formatCode>General</c:formatCode>
                  <c:ptCount val="10"/>
                  <c:pt idx="0">
                    <c:v>1719780.3477317786</c:v>
                  </c:pt>
                  <c:pt idx="1">
                    <c:v>864473.72129800136</c:v>
                  </c:pt>
                  <c:pt idx="2">
                    <c:v>1956016.2632429842</c:v>
                  </c:pt>
                  <c:pt idx="3">
                    <c:v>143434.58955733618</c:v>
                  </c:pt>
                  <c:pt idx="4">
                    <c:v>265083.07572728401</c:v>
                  </c:pt>
                  <c:pt idx="5">
                    <c:v>78653.306304265396</c:v>
                  </c:pt>
                  <c:pt idx="6">
                    <c:v>14529.663145135572</c:v>
                  </c:pt>
                </c:numCache>
              </c:numRef>
            </c:plus>
            <c:minus>
              <c:numRef>
                <c:f>MoyenneTriplicat!$U$49:$U$58</c:f>
                <c:numCache>
                  <c:formatCode>General</c:formatCode>
                  <c:ptCount val="10"/>
                  <c:pt idx="0">
                    <c:v>1719780.3477317786</c:v>
                  </c:pt>
                  <c:pt idx="1">
                    <c:v>864473.72129800136</c:v>
                  </c:pt>
                  <c:pt idx="2">
                    <c:v>1956016.2632429842</c:v>
                  </c:pt>
                  <c:pt idx="3">
                    <c:v>143434.58955733618</c:v>
                  </c:pt>
                  <c:pt idx="4">
                    <c:v>265083.07572728401</c:v>
                  </c:pt>
                  <c:pt idx="5">
                    <c:v>78653.306304265396</c:v>
                  </c:pt>
                  <c:pt idx="6">
                    <c:v>14529.663145135572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MoyenneTriplicat!$D$49:$D$58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MoyenneTriplicat!$T$49:$T$58</c:f>
              <c:numCache>
                <c:formatCode>0.00E+00</c:formatCode>
                <c:ptCount val="10"/>
                <c:pt idx="0">
                  <c:v>6953333.333333333</c:v>
                </c:pt>
                <c:pt idx="1">
                  <c:v>3388888.8888888885</c:v>
                </c:pt>
                <c:pt idx="2">
                  <c:v>4368253.9682539683</c:v>
                </c:pt>
                <c:pt idx="3">
                  <c:v>1536444.4444444447</c:v>
                </c:pt>
                <c:pt idx="4">
                  <c:v>803555.5555555555</c:v>
                </c:pt>
                <c:pt idx="5">
                  <c:v>124722.22222222223</c:v>
                </c:pt>
                <c:pt idx="6">
                  <c:v>20000</c:v>
                </c:pt>
                <c:pt idx="7">
                  <c:v>13333.333333333334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5-C744-BD25-BE2D8047BC08}"/>
            </c:ext>
          </c:extLst>
        </c:ser>
        <c:ser>
          <c:idx val="1"/>
          <c:order val="1"/>
          <c:tx>
            <c:v>replicat 1 - 17/02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MoyenneTriplicat!$D$49:$D$58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MoyenneTriplicat!$G$49:$G$58</c:f>
              <c:numCache>
                <c:formatCode>0.00E+00</c:formatCode>
                <c:ptCount val="10"/>
                <c:pt idx="0">
                  <c:v>5026666.666666667</c:v>
                </c:pt>
                <c:pt idx="1">
                  <c:v>2966666.6666666665</c:v>
                </c:pt>
                <c:pt idx="2">
                  <c:v>2771428.5714285714</c:v>
                </c:pt>
                <c:pt idx="3">
                  <c:v>1542666.6666666667</c:v>
                </c:pt>
                <c:pt idx="4">
                  <c:v>662666.66666666663</c:v>
                </c:pt>
                <c:pt idx="5">
                  <c:v>106666.66666666667</c:v>
                </c:pt>
                <c:pt idx="6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5-C744-BD25-BE2D8047BC08}"/>
            </c:ext>
          </c:extLst>
        </c:ser>
        <c:ser>
          <c:idx val="2"/>
          <c:order val="2"/>
          <c:tx>
            <c:v>replicat 2 - 09/03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MoyenneTriplicat!$D$49:$D$58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MoyenneTriplicat!$K$49:$K$58</c:f>
              <c:numCache>
                <c:formatCode>0.00E+00</c:formatCode>
                <c:ptCount val="10"/>
                <c:pt idx="0">
                  <c:v>7500000</c:v>
                </c:pt>
                <c:pt idx="1">
                  <c:v>4383333.333333333</c:v>
                </c:pt>
                <c:pt idx="2">
                  <c:v>3783333.3333333335</c:v>
                </c:pt>
                <c:pt idx="3">
                  <c:v>1676666.6666666667</c:v>
                </c:pt>
                <c:pt idx="4">
                  <c:v>638666.66666666663</c:v>
                </c:pt>
                <c:pt idx="5">
                  <c:v>210833.33333333334</c:v>
                </c:pt>
                <c:pt idx="6">
                  <c:v>36666.666666666664</c:v>
                </c:pt>
                <c:pt idx="7">
                  <c:v>13333.333333333334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5-C744-BD25-BE2D8047BC08}"/>
            </c:ext>
          </c:extLst>
        </c:ser>
        <c:ser>
          <c:idx val="3"/>
          <c:order val="3"/>
          <c:tx>
            <c:v>replicat 3 - 15/03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MoyenneTriplicat!$D$49:$D$58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MoyenneTriplicat!$O$49:$O$58</c:f>
              <c:numCache>
                <c:formatCode>0.00E+00</c:formatCode>
                <c:ptCount val="10"/>
                <c:pt idx="0">
                  <c:v>8333333.333333333</c:v>
                </c:pt>
                <c:pt idx="1">
                  <c:v>2816666.6666666665</c:v>
                </c:pt>
                <c:pt idx="2">
                  <c:v>6550000</c:v>
                </c:pt>
                <c:pt idx="3">
                  <c:v>1390000</c:v>
                </c:pt>
                <c:pt idx="4">
                  <c:v>1109333.3333333333</c:v>
                </c:pt>
                <c:pt idx="5">
                  <c:v>56666.666666666664</c:v>
                </c:pt>
                <c:pt idx="6">
                  <c:v>13333.333333333334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A240-B3B0-8D4C5E3C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63488"/>
        <c:axId val="397628496"/>
      </c:scatterChart>
      <c:valAx>
        <c:axId val="1866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628496"/>
        <c:crosses val="autoZero"/>
        <c:crossBetween val="midCat"/>
      </c:valAx>
      <c:valAx>
        <c:axId val="39762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 (cfu/100ml)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6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819150</xdr:colOff>
      <xdr:row>3</xdr:row>
      <xdr:rowOff>25400</xdr:rowOff>
    </xdr:from>
    <xdr:to>
      <xdr:col>22</xdr:col>
      <xdr:colOff>25400</xdr:colOff>
      <xdr:row>26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796138-2154-18AE-3F5A-C8D3EFF3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22</xdr:col>
      <xdr:colOff>31750</xdr:colOff>
      <xdr:row>52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6953FF9-31BE-8147-8F8C-8E6CD0C14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32</xdr:col>
      <xdr:colOff>37522</xdr:colOff>
      <xdr:row>75</xdr:row>
      <xdr:rowOff>73892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56C5F8F-A1F6-4245-A58B-584BD628C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209826</xdr:colOff>
      <xdr:row>78</xdr:row>
      <xdr:rowOff>121478</xdr:rowOff>
    </xdr:from>
    <xdr:to>
      <xdr:col>32</xdr:col>
      <xdr:colOff>247349</xdr:colOff>
      <xdr:row>100</xdr:row>
      <xdr:rowOff>171275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97DBE68-5A80-954C-8C1B-31877E9A2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107674</xdr:colOff>
      <xdr:row>78</xdr:row>
      <xdr:rowOff>107280</xdr:rowOff>
    </xdr:from>
    <xdr:to>
      <xdr:col>23</xdr:col>
      <xdr:colOff>147958</xdr:colOff>
      <xdr:row>100</xdr:row>
      <xdr:rowOff>133842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E721FE8-55A3-4540-AAD6-915CABA63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69850</xdr:colOff>
      <xdr:row>1</xdr:row>
      <xdr:rowOff>38100</xdr:rowOff>
    </xdr:from>
    <xdr:to>
      <xdr:col>30</xdr:col>
      <xdr:colOff>719667</xdr:colOff>
      <xdr:row>13</xdr:row>
      <xdr:rowOff>52916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6E8749B-9CA3-3149-923A-68FCCDC3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84666</xdr:colOff>
      <xdr:row>16</xdr:row>
      <xdr:rowOff>10584</xdr:rowOff>
    </xdr:from>
    <xdr:to>
      <xdr:col>30</xdr:col>
      <xdr:colOff>734483</xdr:colOff>
      <xdr:row>28</xdr:row>
      <xdr:rowOff>46567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4FBE4F-BEF1-F94C-AA5D-8737C5D01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84666</xdr:colOff>
      <xdr:row>30</xdr:row>
      <xdr:rowOff>10584</xdr:rowOff>
    </xdr:from>
    <xdr:to>
      <xdr:col>30</xdr:col>
      <xdr:colOff>734483</xdr:colOff>
      <xdr:row>42</xdr:row>
      <xdr:rowOff>46567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27ABE68-B7A8-864B-8436-8ECC60D44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84666</xdr:colOff>
      <xdr:row>47</xdr:row>
      <xdr:rowOff>10584</xdr:rowOff>
    </xdr:from>
    <xdr:to>
      <xdr:col>30</xdr:col>
      <xdr:colOff>734483</xdr:colOff>
      <xdr:row>61</xdr:row>
      <xdr:rowOff>46567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5C1120F-F47E-4B4A-B31D-917F9FC23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16</xdr:row>
      <xdr:rowOff>0</xdr:rowOff>
    </xdr:from>
    <xdr:to>
      <xdr:col>53</xdr:col>
      <xdr:colOff>169332</xdr:colOff>
      <xdr:row>31</xdr:row>
      <xdr:rowOff>39310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842DE16-D631-4742-AC13-0FD8D674C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84666</xdr:colOff>
      <xdr:row>67</xdr:row>
      <xdr:rowOff>10584</xdr:rowOff>
    </xdr:from>
    <xdr:to>
      <xdr:col>30</xdr:col>
      <xdr:colOff>734483</xdr:colOff>
      <xdr:row>81</xdr:row>
      <xdr:rowOff>46567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DED1138-F957-3C44-B608-6DBCD845C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210_Photocatalyse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cileblanchon/Documents/The&#768;seUPVD/Re&#769;sultats/202205_PhotocatalyseBacterienne/202206_Photocatalyse/20230309_Photocatalyse.xlsx" TargetMode="External"/><Relationship Id="rId1" Type="http://schemas.openxmlformats.org/officeDocument/2006/relationships/externalLinkPath" Target="/Users/cecileblanchon/Documents/The&#768;seUPVD/Re&#769;sultats/202205_PhotocatalyseBacterienne/202206_Photocatalyse/20230309_Photocatalys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315_Photocatalys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315PM_Photocatalys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cileblanchon/Documents/The&#768;seUPVD/Re&#769;sultats/202205_PhotocatalyseBacterienne/202206_Photocatalyse/20230322PM_Photocatalyse.xlsx" TargetMode="External"/><Relationship Id="rId1" Type="http://schemas.openxmlformats.org/officeDocument/2006/relationships/externalLinkPath" Target="/Users/cecileblanchon/Documents/The&#768;seUPVD/Re&#769;sultats/202205_PhotocatalyseBacterienne/202206_Photocatalyse/20230322PM_Photocatalys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322AM_Photocatalys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323_Photocatalys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cileblanchon/Documents/The&#768;seUPVD/Re&#769;sultats/202205_PhotocatalyseBacterienne/202206_Photocatalyse/20230726_PhotocatalyseBatchSuccessif.xlsx" TargetMode="External"/><Relationship Id="rId1" Type="http://schemas.openxmlformats.org/officeDocument/2006/relationships/externalLinkPath" Target="/Users/cecileblanchon/Documents/The&#768;seUPVD/Re&#769;sultats/202205_PhotocatalyseBacterienne/202206_Photocatalyse/20230726_PhotocatalyseBatchSuccessi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201_Photocataly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125_Photocataly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208_Photocataly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215_Photocataly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217_Photocataly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224_Photocatalys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301_Photocatalys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206_Photocatalyse/20230302_Photocataly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44967</v>
          </cell>
          <cell r="C4" t="str">
            <v>4 g/L</v>
          </cell>
          <cell r="D4">
            <v>45</v>
          </cell>
          <cell r="K4">
            <v>0</v>
          </cell>
          <cell r="L4">
            <v>0</v>
          </cell>
          <cell r="BV4">
            <v>5066666.666666666</v>
          </cell>
          <cell r="BW4">
            <v>1735895.5421722056</v>
          </cell>
          <cell r="BY4">
            <v>1</v>
          </cell>
          <cell r="CA4">
            <v>0</v>
          </cell>
        </row>
        <row r="5">
          <cell r="K5">
            <v>5</v>
          </cell>
          <cell r="L5">
            <v>578.57142857142856</v>
          </cell>
          <cell r="BV5">
            <v>4850000</v>
          </cell>
          <cell r="BW5">
            <v>2253280.4368903413</v>
          </cell>
          <cell r="BY5">
            <v>0.95723684210526327</v>
          </cell>
          <cell r="CA5">
            <v>-4.3704434234729063E-2</v>
          </cell>
        </row>
        <row r="6">
          <cell r="K6">
            <v>10</v>
          </cell>
          <cell r="L6">
            <v>1157.1428571428571</v>
          </cell>
          <cell r="BV6">
            <v>3420000</v>
          </cell>
          <cell r="BW6">
            <v>1348120.3846202197</v>
          </cell>
          <cell r="BY6">
            <v>0.67500000000000004</v>
          </cell>
          <cell r="CA6">
            <v>-0.39304258810960718</v>
          </cell>
        </row>
        <row r="7">
          <cell r="K7">
            <v>15</v>
          </cell>
          <cell r="L7">
            <v>1735.7142857142856</v>
          </cell>
          <cell r="BV7">
            <v>2800000</v>
          </cell>
          <cell r="BW7">
            <v>2095883.4110530266</v>
          </cell>
          <cell r="BY7">
            <v>0.55263157894736847</v>
          </cell>
          <cell r="CA7">
            <v>-0.59306372200296265</v>
          </cell>
        </row>
        <row r="8">
          <cell r="K8">
            <v>20</v>
          </cell>
          <cell r="L8">
            <v>2314.2857142857142</v>
          </cell>
          <cell r="BV8">
            <v>69333.333333333328</v>
          </cell>
          <cell r="BW8">
            <v>208650.99591240415</v>
          </cell>
          <cell r="BY8">
            <v>1.368421052631579E-2</v>
          </cell>
          <cell r="CA8">
            <v>-4.2915126271330495</v>
          </cell>
        </row>
        <row r="9">
          <cell r="K9">
            <v>25</v>
          </cell>
          <cell r="L9">
            <v>2892.8571428571427</v>
          </cell>
          <cell r="BV9">
            <v>0</v>
          </cell>
          <cell r="BW9">
            <v>0</v>
          </cell>
          <cell r="BY9">
            <v>0</v>
          </cell>
        </row>
        <row r="10">
          <cell r="K10">
            <v>30</v>
          </cell>
          <cell r="L10">
            <v>3471.4285714285711</v>
          </cell>
          <cell r="BV10">
            <v>0</v>
          </cell>
          <cell r="BW10">
            <v>0</v>
          </cell>
          <cell r="BY10">
            <v>0</v>
          </cell>
        </row>
        <row r="11">
          <cell r="K11">
            <v>35</v>
          </cell>
          <cell r="L11">
            <v>4049.9999999999995</v>
          </cell>
          <cell r="BV11">
            <v>0</v>
          </cell>
          <cell r="BW11">
            <v>0</v>
          </cell>
          <cell r="BY11">
            <v>0</v>
          </cell>
        </row>
        <row r="12">
          <cell r="K12">
            <v>40</v>
          </cell>
          <cell r="L12">
            <v>4628.5714285714284</v>
          </cell>
          <cell r="BV12">
            <v>0</v>
          </cell>
          <cell r="BW12">
            <v>0</v>
          </cell>
          <cell r="BY12">
            <v>0</v>
          </cell>
        </row>
        <row r="13">
          <cell r="K13">
            <v>45</v>
          </cell>
          <cell r="L13">
            <v>5207.1428571428569</v>
          </cell>
          <cell r="BV13">
            <v>0</v>
          </cell>
          <cell r="BW13">
            <v>0</v>
          </cell>
          <cell r="BY13">
            <v>0</v>
          </cell>
        </row>
        <row r="14">
          <cell r="K14">
            <v>50</v>
          </cell>
          <cell r="L14">
            <v>5785.7142857142853</v>
          </cell>
          <cell r="BV14">
            <v>0</v>
          </cell>
          <cell r="BW14">
            <v>0</v>
          </cell>
          <cell r="BY14">
            <v>0</v>
          </cell>
        </row>
        <row r="15">
          <cell r="K15">
            <v>55</v>
          </cell>
          <cell r="L15">
            <v>6364.2857142857129</v>
          </cell>
          <cell r="BV15">
            <v>0</v>
          </cell>
          <cell r="BW15">
            <v>0</v>
          </cell>
          <cell r="BY15">
            <v>0</v>
          </cell>
        </row>
        <row r="16">
          <cell r="K16">
            <v>60</v>
          </cell>
          <cell r="L16">
            <v>6942.8571428571422</v>
          </cell>
          <cell r="BV16">
            <v>0</v>
          </cell>
          <cell r="BW16">
            <v>0</v>
          </cell>
          <cell r="BY1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ditionsExperimentales"/>
      <sheetName val="Résultats"/>
    </sheetNames>
    <sheetDataSet>
      <sheetData sheetId="0"/>
      <sheetData sheetId="1">
        <row r="4">
          <cell r="A4">
            <v>44994</v>
          </cell>
          <cell r="C4" t="str">
            <v>4 g/L</v>
          </cell>
          <cell r="D4">
            <v>10</v>
          </cell>
          <cell r="K4">
            <v>0</v>
          </cell>
          <cell r="L4">
            <v>0</v>
          </cell>
          <cell r="BV4">
            <v>7500000</v>
          </cell>
          <cell r="BW4">
            <v>1814229.4704442883</v>
          </cell>
          <cell r="BY4">
            <v>1</v>
          </cell>
          <cell r="CA4">
            <v>0</v>
          </cell>
        </row>
        <row r="5">
          <cell r="K5">
            <v>10</v>
          </cell>
          <cell r="L5">
            <v>257.14285714285717</v>
          </cell>
          <cell r="BV5">
            <v>4383333.333333333</v>
          </cell>
          <cell r="BW5">
            <v>1689450.3319844645</v>
          </cell>
          <cell r="BY5">
            <v>0.58444444444444443</v>
          </cell>
          <cell r="CA5">
            <v>-0.53709355058660091</v>
          </cell>
        </row>
        <row r="6">
          <cell r="K6">
            <v>20</v>
          </cell>
          <cell r="L6">
            <v>514.28571428571433</v>
          </cell>
          <cell r="BV6">
            <v>3783333.3333333335</v>
          </cell>
          <cell r="BW6">
            <v>1896328.190493566</v>
          </cell>
          <cell r="BY6">
            <v>0.50444444444444447</v>
          </cell>
          <cell r="CA6">
            <v>-0.68429756528296271</v>
          </cell>
        </row>
        <row r="7">
          <cell r="K7">
            <v>30</v>
          </cell>
          <cell r="L7">
            <v>771.42857142857144</v>
          </cell>
          <cell r="BV7">
            <v>1676666.6666666667</v>
          </cell>
          <cell r="BW7">
            <v>866123.37283420376</v>
          </cell>
          <cell r="BY7">
            <v>0.22355555555555556</v>
          </cell>
          <cell r="CA7">
            <v>-1.4980953250987266</v>
          </cell>
        </row>
        <row r="8">
          <cell r="K8">
            <v>40</v>
          </cell>
          <cell r="L8">
            <v>1028.5714285714287</v>
          </cell>
          <cell r="BV8">
            <v>638666.66666666663</v>
          </cell>
          <cell r="BW8">
            <v>409561.902990198</v>
          </cell>
          <cell r="BY8">
            <v>8.5155555555555554E-2</v>
          </cell>
          <cell r="CA8">
            <v>-2.4632756296617058</v>
          </cell>
        </row>
        <row r="9">
          <cell r="K9">
            <v>50</v>
          </cell>
          <cell r="L9">
            <v>1285.7142857142858</v>
          </cell>
          <cell r="BV9">
            <v>210833.33333333334</v>
          </cell>
          <cell r="BW9">
            <v>93561.679542363287</v>
          </cell>
          <cell r="BY9">
            <v>2.8111111111111111E-2</v>
          </cell>
          <cell r="CA9">
            <v>-3.571590367590836</v>
          </cell>
        </row>
        <row r="10">
          <cell r="K10">
            <v>60</v>
          </cell>
          <cell r="L10">
            <v>1542.8571428571429</v>
          </cell>
          <cell r="BV10">
            <v>36666.666666666664</v>
          </cell>
          <cell r="BW10">
            <v>24494.89742783178</v>
          </cell>
          <cell r="BY10">
            <v>4.8888888888888888E-3</v>
          </cell>
          <cell r="CA10">
            <v>-5.3207902224000954</v>
          </cell>
        </row>
        <row r="11">
          <cell r="K11">
            <v>70</v>
          </cell>
          <cell r="L11">
            <v>1800</v>
          </cell>
          <cell r="BV11">
            <v>13333.333333333334</v>
          </cell>
          <cell r="BW11">
            <v>5773.5026918962585</v>
          </cell>
          <cell r="BY11">
            <v>1.7777777777777779E-3</v>
          </cell>
          <cell r="CA11">
            <v>-6.3323911340785752</v>
          </cell>
        </row>
        <row r="12">
          <cell r="K12">
            <v>80</v>
          </cell>
          <cell r="L12">
            <v>2057.1428571428573</v>
          </cell>
          <cell r="BV12">
            <v>6666.666666666667</v>
          </cell>
          <cell r="BW12">
            <v>5773.5026918962576</v>
          </cell>
          <cell r="BY12">
            <v>8.8888888888888893E-4</v>
          </cell>
          <cell r="CA12">
            <v>-7.0255383146385206</v>
          </cell>
        </row>
        <row r="13">
          <cell r="K13">
            <v>90</v>
          </cell>
          <cell r="L13">
            <v>2314.2857142857142</v>
          </cell>
          <cell r="BV13">
            <v>0</v>
          </cell>
          <cell r="BW13">
            <v>0</v>
          </cell>
          <cell r="BY13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 refreshError="1"/>
      <sheetData sheetId="1" refreshError="1">
        <row r="4">
          <cell r="A4">
            <v>45000</v>
          </cell>
          <cell r="C4" t="str">
            <v>4 g/L</v>
          </cell>
          <cell r="D4">
            <v>10</v>
          </cell>
          <cell r="K4">
            <v>0</v>
          </cell>
          <cell r="L4">
            <v>0</v>
          </cell>
          <cell r="BV4">
            <v>8333333.333333333</v>
          </cell>
          <cell r="BW4">
            <v>2360084.744241186</v>
          </cell>
          <cell r="BY4">
            <v>1</v>
          </cell>
          <cell r="CA4">
            <v>0</v>
          </cell>
        </row>
        <row r="5">
          <cell r="K5">
            <v>10</v>
          </cell>
          <cell r="L5">
            <v>257.14285714285717</v>
          </cell>
          <cell r="BV5">
            <v>2816666.6666666665</v>
          </cell>
          <cell r="BW5">
            <v>1900637.8514657232</v>
          </cell>
          <cell r="BY5">
            <v>0.33799999999999997</v>
          </cell>
          <cell r="CA5">
            <v>-1.0847093834991184</v>
          </cell>
        </row>
        <row r="6">
          <cell r="K6">
            <v>20</v>
          </cell>
          <cell r="L6">
            <v>514.28571428571433</v>
          </cell>
          <cell r="BV6">
            <v>6550000</v>
          </cell>
          <cell r="BW6">
            <v>2135628.5002099685</v>
          </cell>
          <cell r="BY6">
            <v>0.78600000000000003</v>
          </cell>
          <cell r="CA6">
            <v>-0.24079848655293046</v>
          </cell>
        </row>
        <row r="7">
          <cell r="K7">
            <v>30</v>
          </cell>
          <cell r="L7">
            <v>771.42857142857144</v>
          </cell>
          <cell r="BV7">
            <v>1390000</v>
          </cell>
          <cell r="BW7">
            <v>464562.35514533659</v>
          </cell>
          <cell r="BY7">
            <v>0.1668</v>
          </cell>
          <cell r="CA7">
            <v>-1.7909597890574906</v>
          </cell>
        </row>
        <row r="8">
          <cell r="K8">
            <v>40</v>
          </cell>
          <cell r="L8">
            <v>1028.5714285714287</v>
          </cell>
          <cell r="BV8">
            <v>1109333.3333333333</v>
          </cell>
          <cell r="BW8">
            <v>443484.04169495788</v>
          </cell>
          <cell r="BY8">
            <v>0.13311999999999999</v>
          </cell>
          <cell r="CA8">
            <v>-2.0165043019092388</v>
          </cell>
        </row>
        <row r="9">
          <cell r="K9">
            <v>50</v>
          </cell>
          <cell r="L9">
            <v>1285.7142857142858</v>
          </cell>
          <cell r="BV9">
            <v>56666.666666666664</v>
          </cell>
          <cell r="BW9">
            <v>18708.286933869706</v>
          </cell>
          <cell r="BY9">
            <v>6.7999999999999996E-3</v>
          </cell>
          <cell r="CA9">
            <v>-4.9908326668000758</v>
          </cell>
        </row>
        <row r="10">
          <cell r="K10">
            <v>60</v>
          </cell>
          <cell r="L10">
            <v>1542.8571428571429</v>
          </cell>
          <cell r="BV10">
            <v>13333.333333333334</v>
          </cell>
          <cell r="BW10">
            <v>11547.005383792515</v>
          </cell>
          <cell r="BY10">
            <v>1.6000000000000001E-3</v>
          </cell>
          <cell r="CA10">
            <v>-6.4377516497364011</v>
          </cell>
        </row>
        <row r="11">
          <cell r="K11">
            <v>70</v>
          </cell>
          <cell r="L11">
            <v>1800</v>
          </cell>
          <cell r="BW11">
            <v>0</v>
          </cell>
          <cell r="BY11">
            <v>0</v>
          </cell>
        </row>
        <row r="12">
          <cell r="K12">
            <v>80</v>
          </cell>
          <cell r="L12">
            <v>2057.1428571428573</v>
          </cell>
          <cell r="BV12">
            <v>0</v>
          </cell>
          <cell r="BW12">
            <v>0</v>
          </cell>
          <cell r="BY12">
            <v>0</v>
          </cell>
        </row>
        <row r="13">
          <cell r="K13">
            <v>90</v>
          </cell>
          <cell r="L13">
            <v>2314.2857142857142</v>
          </cell>
          <cell r="BV13">
            <v>0</v>
          </cell>
          <cell r="BW13">
            <v>0</v>
          </cell>
          <cell r="BY1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45000</v>
          </cell>
          <cell r="C4" t="str">
            <v>4 g/L</v>
          </cell>
          <cell r="D4">
            <v>20</v>
          </cell>
          <cell r="K4">
            <v>0</v>
          </cell>
          <cell r="L4">
            <v>0</v>
          </cell>
          <cell r="BV4">
            <v>6616666.666666667</v>
          </cell>
          <cell r="BW4">
            <v>1986240.5481591362</v>
          </cell>
          <cell r="BY4">
            <v>1</v>
          </cell>
          <cell r="CA4">
            <v>0</v>
          </cell>
        </row>
        <row r="5">
          <cell r="K5">
            <v>10</v>
          </cell>
          <cell r="L5">
            <v>514.28571428571433</v>
          </cell>
          <cell r="BV5">
            <v>1965333.3333333333</v>
          </cell>
          <cell r="BW5">
            <v>877999.89152835845</v>
          </cell>
          <cell r="BY5">
            <v>0.29702770780856419</v>
          </cell>
          <cell r="CA5">
            <v>-1.2139298522461641</v>
          </cell>
        </row>
        <row r="6">
          <cell r="K6">
            <v>20</v>
          </cell>
          <cell r="L6">
            <v>1028.5714285714287</v>
          </cell>
          <cell r="BV6">
            <v>2088000</v>
          </cell>
          <cell r="BW6">
            <v>696103.44058911246</v>
          </cell>
          <cell r="BY6">
            <v>0.31556675062972289</v>
          </cell>
          <cell r="CA6">
            <v>-1.1533850484446975</v>
          </cell>
        </row>
        <row r="7">
          <cell r="K7">
            <v>30</v>
          </cell>
          <cell r="L7">
            <v>1542.8571428571429</v>
          </cell>
          <cell r="BV7">
            <v>1020000</v>
          </cell>
          <cell r="BW7">
            <v>478808.04385175364</v>
          </cell>
          <cell r="BY7">
            <v>0.15415617128463474</v>
          </cell>
          <cell r="CA7">
            <v>-1.8697890911689101</v>
          </cell>
        </row>
        <row r="8">
          <cell r="K8">
            <v>40</v>
          </cell>
          <cell r="L8">
            <v>2057.1428571428573</v>
          </cell>
          <cell r="BV8">
            <v>175833.33333333334</v>
          </cell>
          <cell r="BW8">
            <v>101395.56502165471</v>
          </cell>
          <cell r="BY8">
            <v>2.6574307304785893E-2</v>
          </cell>
          <cell r="CA8">
            <v>-3.627810420765115</v>
          </cell>
        </row>
        <row r="9">
          <cell r="K9">
            <v>50</v>
          </cell>
          <cell r="L9">
            <v>2571.4285714285716</v>
          </cell>
          <cell r="BV9">
            <v>11111.111111111111</v>
          </cell>
          <cell r="BW9">
            <v>17638.342073763935</v>
          </cell>
          <cell r="BY9">
            <v>1.6792611251049538E-3</v>
          </cell>
          <cell r="CA9">
            <v>-6.3894013887953545</v>
          </cell>
        </row>
        <row r="10">
          <cell r="K10">
            <v>60</v>
          </cell>
          <cell r="L10">
            <v>3085.7142857142858</v>
          </cell>
          <cell r="BW10">
            <v>0</v>
          </cell>
          <cell r="BY10">
            <v>0</v>
          </cell>
        </row>
        <row r="11">
          <cell r="K11">
            <v>70</v>
          </cell>
          <cell r="L11">
            <v>3600</v>
          </cell>
          <cell r="BV11">
            <v>0</v>
          </cell>
          <cell r="BW11">
            <v>0</v>
          </cell>
          <cell r="BY11">
            <v>0</v>
          </cell>
        </row>
        <row r="12">
          <cell r="K12">
            <v>80</v>
          </cell>
          <cell r="L12">
            <v>4114.2857142857147</v>
          </cell>
          <cell r="BV12">
            <v>0</v>
          </cell>
          <cell r="BW12">
            <v>0</v>
          </cell>
          <cell r="BY12">
            <v>0</v>
          </cell>
        </row>
        <row r="13">
          <cell r="K13">
            <v>90</v>
          </cell>
          <cell r="L13">
            <v>4628.5714285714284</v>
          </cell>
          <cell r="BV13">
            <v>0</v>
          </cell>
          <cell r="BW13">
            <v>0</v>
          </cell>
          <cell r="BY13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ditionsExperimentales"/>
      <sheetName val="Résultats"/>
    </sheetNames>
    <sheetDataSet>
      <sheetData sheetId="0"/>
      <sheetData sheetId="1">
        <row r="4">
          <cell r="A4">
            <v>45007</v>
          </cell>
          <cell r="C4" t="str">
            <v>4 g/L</v>
          </cell>
          <cell r="D4">
            <v>45</v>
          </cell>
          <cell r="K4">
            <v>0</v>
          </cell>
          <cell r="L4">
            <v>0</v>
          </cell>
          <cell r="BV4">
            <v>4125000</v>
          </cell>
          <cell r="BW4">
            <v>671666.85465069721</v>
          </cell>
          <cell r="BY4">
            <v>1</v>
          </cell>
          <cell r="CA4">
            <v>0</v>
          </cell>
        </row>
        <row r="5">
          <cell r="K5">
            <v>5</v>
          </cell>
          <cell r="L5">
            <v>578.57142857142856</v>
          </cell>
          <cell r="BV5">
            <v>3500000</v>
          </cell>
          <cell r="BW5">
            <v>1272077.7563426755</v>
          </cell>
          <cell r="BY5">
            <v>0.84848484848484851</v>
          </cell>
          <cell r="CA5">
            <v>-0.16430305129127629</v>
          </cell>
        </row>
        <row r="6">
          <cell r="K6">
            <v>10</v>
          </cell>
          <cell r="L6">
            <v>1157.1428571428571</v>
          </cell>
          <cell r="BV6">
            <v>2475000</v>
          </cell>
          <cell r="BW6">
            <v>1398131.8704874469</v>
          </cell>
          <cell r="BY6">
            <v>0.6</v>
          </cell>
          <cell r="CA6">
            <v>-0.51082562376599072</v>
          </cell>
        </row>
        <row r="7">
          <cell r="K7">
            <v>15</v>
          </cell>
          <cell r="L7">
            <v>1735.7142857142856</v>
          </cell>
          <cell r="BV7">
            <v>144166.66666666666</v>
          </cell>
          <cell r="BW7">
            <v>157102.07066127614</v>
          </cell>
          <cell r="BY7">
            <v>3.4949494949494946E-2</v>
          </cell>
          <cell r="CA7">
            <v>-3.3538512610649573</v>
          </cell>
        </row>
        <row r="8">
          <cell r="K8">
            <v>20</v>
          </cell>
          <cell r="L8">
            <v>2314.2857142857142</v>
          </cell>
          <cell r="BW8">
            <v>0</v>
          </cell>
          <cell r="BY8">
            <v>0</v>
          </cell>
        </row>
        <row r="9">
          <cell r="K9">
            <v>25</v>
          </cell>
          <cell r="L9">
            <v>2892.8571428571427</v>
          </cell>
          <cell r="BV9">
            <v>0</v>
          </cell>
          <cell r="BW9">
            <v>0</v>
          </cell>
          <cell r="BY9">
            <v>0</v>
          </cell>
        </row>
        <row r="10">
          <cell r="K10">
            <v>30</v>
          </cell>
          <cell r="L10">
            <v>3471.4285714285711</v>
          </cell>
          <cell r="BV10">
            <v>0</v>
          </cell>
          <cell r="BW10">
            <v>0</v>
          </cell>
          <cell r="BY10">
            <v>0</v>
          </cell>
        </row>
        <row r="11">
          <cell r="K11">
            <v>35</v>
          </cell>
          <cell r="L11">
            <v>4049.9999999999995</v>
          </cell>
          <cell r="BV11">
            <v>0</v>
          </cell>
          <cell r="BW11">
            <v>0</v>
          </cell>
          <cell r="BY11">
            <v>0</v>
          </cell>
        </row>
        <row r="12">
          <cell r="K12">
            <v>40</v>
          </cell>
          <cell r="L12">
            <v>4628.5714285714284</v>
          </cell>
          <cell r="BV12">
            <v>0</v>
          </cell>
          <cell r="BW12">
            <v>0</v>
          </cell>
          <cell r="BY12">
            <v>0</v>
          </cell>
        </row>
        <row r="13">
          <cell r="K13">
            <v>45</v>
          </cell>
          <cell r="L13">
            <v>5207.1428571428569</v>
          </cell>
          <cell r="BV13">
            <v>0</v>
          </cell>
          <cell r="BW13">
            <v>0</v>
          </cell>
          <cell r="BY13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45007</v>
          </cell>
          <cell r="C4" t="str">
            <v>4 g/L</v>
          </cell>
          <cell r="D4">
            <v>35</v>
          </cell>
          <cell r="K4">
            <v>0</v>
          </cell>
          <cell r="L4">
            <v>0</v>
          </cell>
          <cell r="CN4">
            <v>63333333.333333321</v>
          </cell>
          <cell r="CO4">
            <v>15132745.950421588</v>
          </cell>
          <cell r="CQ4">
            <v>1</v>
          </cell>
          <cell r="CS4">
            <v>0</v>
          </cell>
        </row>
        <row r="5">
          <cell r="K5">
            <v>10</v>
          </cell>
          <cell r="L5">
            <v>900</v>
          </cell>
          <cell r="CN5">
            <v>50444444.44444444</v>
          </cell>
          <cell r="CO5">
            <v>13182479.955523448</v>
          </cell>
          <cell r="CQ5">
            <v>0.79649122807017558</v>
          </cell>
          <cell r="CS5">
            <v>-0.22753916278724767</v>
          </cell>
        </row>
        <row r="6">
          <cell r="K6">
            <v>20</v>
          </cell>
          <cell r="L6">
            <v>1800</v>
          </cell>
          <cell r="CN6">
            <v>23666666.66666666</v>
          </cell>
          <cell r="CO6">
            <v>5581354.2399237826</v>
          </cell>
          <cell r="CQ6">
            <v>0.37368421052631579</v>
          </cell>
          <cell r="CS6">
            <v>-0.98434419511917071</v>
          </cell>
        </row>
        <row r="7">
          <cell r="K7">
            <v>30</v>
          </cell>
          <cell r="L7">
            <v>2700</v>
          </cell>
          <cell r="CN7">
            <v>49166.666666666664</v>
          </cell>
          <cell r="CO7">
            <v>54515.774753457343</v>
          </cell>
          <cell r="CQ7">
            <v>7.7631578947368431E-4</v>
          </cell>
          <cell r="CS7">
            <v>-7.1609511753627482</v>
          </cell>
        </row>
        <row r="8">
          <cell r="K8">
            <v>40</v>
          </cell>
          <cell r="L8">
            <v>3600</v>
          </cell>
          <cell r="CO8">
            <v>0</v>
          </cell>
          <cell r="CQ8">
            <v>0</v>
          </cell>
        </row>
        <row r="9">
          <cell r="K9">
            <v>50</v>
          </cell>
          <cell r="L9">
            <v>4500</v>
          </cell>
          <cell r="CN9">
            <v>0</v>
          </cell>
          <cell r="CO9">
            <v>0</v>
          </cell>
          <cell r="CQ9">
            <v>0</v>
          </cell>
        </row>
        <row r="10">
          <cell r="K10">
            <v>60</v>
          </cell>
          <cell r="L10">
            <v>5400</v>
          </cell>
          <cell r="CN10">
            <v>0</v>
          </cell>
          <cell r="CO10">
            <v>0</v>
          </cell>
          <cell r="CQ10">
            <v>0</v>
          </cell>
        </row>
        <row r="11">
          <cell r="K11">
            <v>70</v>
          </cell>
          <cell r="L11">
            <v>6300</v>
          </cell>
          <cell r="CN11">
            <v>0</v>
          </cell>
          <cell r="CO11">
            <v>0</v>
          </cell>
          <cell r="CQ11">
            <v>0</v>
          </cell>
        </row>
        <row r="12">
          <cell r="K12">
            <v>80</v>
          </cell>
          <cell r="L12">
            <v>7200</v>
          </cell>
          <cell r="CN12">
            <v>0</v>
          </cell>
          <cell r="CO12">
            <v>0</v>
          </cell>
          <cell r="CQ12">
            <v>0</v>
          </cell>
        </row>
        <row r="13">
          <cell r="K13">
            <v>90</v>
          </cell>
          <cell r="L13">
            <v>8100</v>
          </cell>
          <cell r="CN13">
            <v>0</v>
          </cell>
          <cell r="CO13">
            <v>0</v>
          </cell>
          <cell r="CQ13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45008</v>
          </cell>
          <cell r="C4" t="str">
            <v>4 g/L</v>
          </cell>
          <cell r="D4">
            <v>35</v>
          </cell>
          <cell r="K4">
            <v>0</v>
          </cell>
          <cell r="L4">
            <v>0</v>
          </cell>
          <cell r="CN4">
            <v>53599999.999999993</v>
          </cell>
          <cell r="CO4">
            <v>31121421.194136631</v>
          </cell>
          <cell r="CQ4">
            <v>1</v>
          </cell>
          <cell r="CS4">
            <v>0</v>
          </cell>
        </row>
        <row r="5">
          <cell r="K5">
            <v>10</v>
          </cell>
          <cell r="L5">
            <v>900</v>
          </cell>
          <cell r="CN5">
            <v>41599999.999999993</v>
          </cell>
          <cell r="CO5">
            <v>17422481.371574406</v>
          </cell>
          <cell r="CQ5">
            <v>0.77611940298507465</v>
          </cell>
          <cell r="CS5">
            <v>-0.25344890080953869</v>
          </cell>
        </row>
        <row r="6">
          <cell r="K6">
            <v>20</v>
          </cell>
          <cell r="L6">
            <v>1800</v>
          </cell>
          <cell r="CN6">
            <v>25933333.333333328</v>
          </cell>
          <cell r="CO6">
            <v>13117418.44520737</v>
          </cell>
          <cell r="CQ6">
            <v>0.48383084577114427</v>
          </cell>
          <cell r="CS6">
            <v>-0.72601992556052009</v>
          </cell>
        </row>
        <row r="7">
          <cell r="K7">
            <v>25</v>
          </cell>
          <cell r="L7">
            <v>2250</v>
          </cell>
          <cell r="CN7">
            <v>6700000</v>
          </cell>
          <cell r="CO7">
            <v>4970092.3715579147</v>
          </cell>
          <cell r="CQ7">
            <v>0.12500000000000003</v>
          </cell>
          <cell r="CS7">
            <v>-2.0794415416798357</v>
          </cell>
        </row>
        <row r="8">
          <cell r="K8">
            <v>30</v>
          </cell>
          <cell r="L8">
            <v>2700</v>
          </cell>
          <cell r="CN8">
            <v>6666.666666666667</v>
          </cell>
          <cell r="CO8">
            <v>5773.5026918962576</v>
          </cell>
          <cell r="CQ8">
            <v>1.2437810945273634E-4</v>
          </cell>
          <cell r="CS8">
            <v>-8.9921843621730115</v>
          </cell>
        </row>
        <row r="9">
          <cell r="K9">
            <v>35</v>
          </cell>
          <cell r="L9">
            <v>3150</v>
          </cell>
          <cell r="CN9">
            <v>0</v>
          </cell>
          <cell r="CO9">
            <v>0</v>
          </cell>
          <cell r="CQ9">
            <v>0</v>
          </cell>
        </row>
        <row r="10">
          <cell r="K10">
            <v>40</v>
          </cell>
          <cell r="L10">
            <v>3600</v>
          </cell>
          <cell r="CN10">
            <v>0</v>
          </cell>
          <cell r="CO10">
            <v>0</v>
          </cell>
          <cell r="CQ10">
            <v>0</v>
          </cell>
        </row>
        <row r="11">
          <cell r="K11">
            <v>50</v>
          </cell>
          <cell r="L11">
            <v>4500</v>
          </cell>
          <cell r="CN11">
            <v>0</v>
          </cell>
          <cell r="CO11">
            <v>0</v>
          </cell>
          <cell r="CQ11">
            <v>0</v>
          </cell>
        </row>
        <row r="12">
          <cell r="K12">
            <v>60</v>
          </cell>
          <cell r="L12">
            <v>5400</v>
          </cell>
          <cell r="CN12">
            <v>0</v>
          </cell>
          <cell r="CO12">
            <v>0</v>
          </cell>
          <cell r="CQ12">
            <v>0</v>
          </cell>
        </row>
        <row r="13">
          <cell r="K13">
            <v>70</v>
          </cell>
          <cell r="L13">
            <v>6300</v>
          </cell>
          <cell r="CN13">
            <v>0</v>
          </cell>
          <cell r="CO13">
            <v>0</v>
          </cell>
          <cell r="CQ13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ditionsExperimentales"/>
      <sheetName val="Résultats"/>
    </sheetNames>
    <sheetDataSet>
      <sheetData sheetId="0"/>
      <sheetData sheetId="1">
        <row r="5">
          <cell r="A5">
            <v>45133</v>
          </cell>
          <cell r="C5" t="str">
            <v>4 g/L</v>
          </cell>
          <cell r="D5">
            <v>45</v>
          </cell>
          <cell r="K5">
            <v>0</v>
          </cell>
          <cell r="L5">
            <v>0</v>
          </cell>
          <cell r="CN5">
            <v>4333333.333333333</v>
          </cell>
          <cell r="CO5">
            <v>1349073.7563232041</v>
          </cell>
          <cell r="CQ5">
            <v>1</v>
          </cell>
          <cell r="CS5">
            <v>0</v>
          </cell>
        </row>
        <row r="6">
          <cell r="K6">
            <v>15</v>
          </cell>
          <cell r="L6">
            <v>1735.7142857142856</v>
          </cell>
          <cell r="CN6">
            <v>1618571.4285714286</v>
          </cell>
          <cell r="CO6">
            <v>797938.27737832826</v>
          </cell>
          <cell r="CQ6">
            <v>0.37351648351648353</v>
          </cell>
          <cell r="CS6">
            <v>-0.98479314280882535</v>
          </cell>
        </row>
        <row r="7">
          <cell r="K7">
            <v>30</v>
          </cell>
          <cell r="L7">
            <v>3471.4285714285711</v>
          </cell>
          <cell r="CN7">
            <v>206000</v>
          </cell>
          <cell r="CO7">
            <v>74814.055211189145</v>
          </cell>
          <cell r="CQ7">
            <v>4.7538461538461543E-2</v>
          </cell>
          <cell r="CS7">
            <v>-3.0462161789859827</v>
          </cell>
        </row>
        <row r="8">
          <cell r="K8">
            <v>45</v>
          </cell>
          <cell r="L8">
            <v>5207.1428571428569</v>
          </cell>
          <cell r="CN8">
            <v>115833.33333333333</v>
          </cell>
          <cell r="CO8">
            <v>51778.959105611662</v>
          </cell>
          <cell r="CQ8">
            <v>2.6730769230769232E-2</v>
          </cell>
          <cell r="CS8">
            <v>-3.621939971438827</v>
          </cell>
        </row>
        <row r="9">
          <cell r="K9">
            <v>60</v>
          </cell>
          <cell r="L9">
            <v>6942.8571428571422</v>
          </cell>
          <cell r="CO9">
            <v>118998.34478095089</v>
          </cell>
          <cell r="CQ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  <sheetName val="RésultatsMatLab"/>
    </sheetNames>
    <sheetDataSet>
      <sheetData sheetId="0"/>
      <sheetData sheetId="1">
        <row r="4">
          <cell r="A4">
            <v>44958</v>
          </cell>
          <cell r="C4" t="str">
            <v>4 g/L</v>
          </cell>
          <cell r="D4">
            <v>35</v>
          </cell>
          <cell r="K4">
            <v>0</v>
          </cell>
          <cell r="L4">
            <v>0</v>
          </cell>
          <cell r="CT4">
            <v>6300000</v>
          </cell>
          <cell r="CU4">
            <v>2398038.4140572292</v>
          </cell>
          <cell r="CW4">
            <v>1</v>
          </cell>
          <cell r="CY4">
            <v>0</v>
          </cell>
        </row>
        <row r="5">
          <cell r="K5">
            <v>10</v>
          </cell>
          <cell r="L5">
            <v>900</v>
          </cell>
          <cell r="CT5">
            <v>6570588.2352941176</v>
          </cell>
          <cell r="CU5">
            <v>3240324.9655478895</v>
          </cell>
          <cell r="CW5">
            <v>1.0429505135387489</v>
          </cell>
          <cell r="CY5">
            <v>4.2053728621452006E-2</v>
          </cell>
        </row>
        <row r="6">
          <cell r="K6">
            <v>20</v>
          </cell>
          <cell r="L6">
            <v>1800</v>
          </cell>
          <cell r="CT6">
            <v>6775000</v>
          </cell>
          <cell r="CU6">
            <v>2019735.956340166</v>
          </cell>
          <cell r="CW6">
            <v>1.0753968253968254</v>
          </cell>
          <cell r="CY6">
            <v>7.2689733368277554E-2</v>
          </cell>
        </row>
        <row r="7">
          <cell r="K7">
            <v>30</v>
          </cell>
          <cell r="L7">
            <v>2700</v>
          </cell>
          <cell r="CT7">
            <v>2437142.8571428573</v>
          </cell>
          <cell r="CU7">
            <v>2577504.8842963278</v>
          </cell>
          <cell r="CW7">
            <v>0.38684807256235831</v>
          </cell>
          <cell r="CY7">
            <v>-0.94972324038926714</v>
          </cell>
        </row>
        <row r="8">
          <cell r="K8">
            <v>40</v>
          </cell>
          <cell r="L8">
            <v>3600</v>
          </cell>
          <cell r="CT8">
            <v>43333.333333333336</v>
          </cell>
          <cell r="CU8">
            <v>78400.680269157529</v>
          </cell>
          <cell r="CW8">
            <v>6.8783068783068784E-3</v>
          </cell>
          <cell r="CY8">
            <v>-4.9793827505921513</v>
          </cell>
        </row>
        <row r="9">
          <cell r="K9">
            <v>50</v>
          </cell>
          <cell r="L9">
            <v>4500</v>
          </cell>
          <cell r="CT9">
            <v>0</v>
          </cell>
          <cell r="CU9">
            <v>0</v>
          </cell>
          <cell r="CW9">
            <v>0</v>
          </cell>
        </row>
        <row r="10">
          <cell r="K10">
            <v>60</v>
          </cell>
          <cell r="L10">
            <v>5400</v>
          </cell>
          <cell r="CT10">
            <v>0</v>
          </cell>
          <cell r="CU10">
            <v>0</v>
          </cell>
          <cell r="CW10">
            <v>0</v>
          </cell>
        </row>
        <row r="11">
          <cell r="K11">
            <v>75</v>
          </cell>
          <cell r="L11">
            <v>6750</v>
          </cell>
          <cell r="CT11">
            <v>0</v>
          </cell>
          <cell r="CU11">
            <v>0</v>
          </cell>
          <cell r="CW11">
            <v>0</v>
          </cell>
        </row>
        <row r="12">
          <cell r="K12">
            <v>90</v>
          </cell>
          <cell r="L12">
            <v>8100</v>
          </cell>
          <cell r="CT12">
            <v>0</v>
          </cell>
          <cell r="CU12">
            <v>0</v>
          </cell>
          <cell r="CW12">
            <v>0</v>
          </cell>
        </row>
        <row r="13">
          <cell r="K13">
            <v>105</v>
          </cell>
          <cell r="L13">
            <v>9450</v>
          </cell>
          <cell r="CT13">
            <v>0</v>
          </cell>
          <cell r="CU13">
            <v>0</v>
          </cell>
          <cell r="CW13">
            <v>0</v>
          </cell>
        </row>
        <row r="14">
          <cell r="K14">
            <v>120</v>
          </cell>
          <cell r="L14">
            <v>10800</v>
          </cell>
          <cell r="CT14">
            <v>0</v>
          </cell>
          <cell r="CU14">
            <v>0</v>
          </cell>
          <cell r="CW14">
            <v>0</v>
          </cell>
        </row>
        <row r="15">
          <cell r="K15">
            <v>150</v>
          </cell>
          <cell r="L15">
            <v>13500</v>
          </cell>
          <cell r="CT15">
            <v>0</v>
          </cell>
          <cell r="CU15">
            <v>0</v>
          </cell>
          <cell r="CW15">
            <v>0</v>
          </cell>
        </row>
        <row r="16">
          <cell r="K16">
            <v>180</v>
          </cell>
          <cell r="L16">
            <v>16200</v>
          </cell>
          <cell r="CT16">
            <v>0</v>
          </cell>
          <cell r="CU16">
            <v>0</v>
          </cell>
          <cell r="CW16">
            <v>0</v>
          </cell>
        </row>
        <row r="17">
          <cell r="K17">
            <v>210</v>
          </cell>
          <cell r="L17">
            <v>18900</v>
          </cell>
          <cell r="CT17">
            <v>0</v>
          </cell>
          <cell r="CU17">
            <v>0</v>
          </cell>
          <cell r="CW17">
            <v>0</v>
          </cell>
        </row>
        <row r="18">
          <cell r="K18">
            <v>240</v>
          </cell>
          <cell r="L18">
            <v>21600</v>
          </cell>
          <cell r="CT18">
            <v>0</v>
          </cell>
          <cell r="CU18">
            <v>0</v>
          </cell>
          <cell r="CW18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44951</v>
          </cell>
          <cell r="C4" t="str">
            <v>4 g/L</v>
          </cell>
          <cell r="D4">
            <v>35</v>
          </cell>
          <cell r="K4">
            <v>0</v>
          </cell>
          <cell r="L4">
            <v>0</v>
          </cell>
          <cell r="CT4">
            <v>3140000</v>
          </cell>
          <cell r="CU4">
            <v>1721428.5753028726</v>
          </cell>
          <cell r="CW4">
            <v>1</v>
          </cell>
          <cell r="CY4">
            <v>0</v>
          </cell>
        </row>
        <row r="5">
          <cell r="K5">
            <v>15</v>
          </cell>
          <cell r="L5">
            <v>1350</v>
          </cell>
          <cell r="CT5">
            <v>1134666.6666666667</v>
          </cell>
          <cell r="CU5">
            <v>485413.9127246628</v>
          </cell>
          <cell r="CW5">
            <v>0.36135881104033973</v>
          </cell>
          <cell r="CY5">
            <v>-1.017883877877144</v>
          </cell>
        </row>
        <row r="6">
          <cell r="K6">
            <v>30</v>
          </cell>
          <cell r="L6">
            <v>2700</v>
          </cell>
          <cell r="CT6">
            <v>58888.888888888891</v>
          </cell>
          <cell r="CU6">
            <v>42557.151116012348</v>
          </cell>
          <cell r="CW6">
            <v>1.875442321302194E-2</v>
          </cell>
          <cell r="CY6">
            <v>-3.9763256496923507</v>
          </cell>
        </row>
        <row r="7">
          <cell r="K7">
            <v>45</v>
          </cell>
          <cell r="L7">
            <v>4050</v>
          </cell>
          <cell r="CU7">
            <v>0</v>
          </cell>
          <cell r="CW7">
            <v>0</v>
          </cell>
        </row>
        <row r="8">
          <cell r="K8">
            <v>60</v>
          </cell>
          <cell r="L8">
            <v>5400</v>
          </cell>
          <cell r="CT8">
            <v>0</v>
          </cell>
          <cell r="CU8">
            <v>0</v>
          </cell>
          <cell r="CW8">
            <v>0</v>
          </cell>
        </row>
        <row r="9">
          <cell r="K9">
            <v>75</v>
          </cell>
          <cell r="L9">
            <v>6750</v>
          </cell>
          <cell r="CT9">
            <v>0</v>
          </cell>
          <cell r="CU9">
            <v>0</v>
          </cell>
          <cell r="CW9">
            <v>0</v>
          </cell>
        </row>
        <row r="10">
          <cell r="K10">
            <v>90</v>
          </cell>
          <cell r="L10">
            <v>8100</v>
          </cell>
          <cell r="CT10">
            <v>0</v>
          </cell>
          <cell r="CU10">
            <v>0</v>
          </cell>
          <cell r="CW10">
            <v>0</v>
          </cell>
        </row>
        <row r="11">
          <cell r="K11">
            <v>105</v>
          </cell>
          <cell r="L11">
            <v>9450</v>
          </cell>
          <cell r="CT11">
            <v>0</v>
          </cell>
          <cell r="CU11">
            <v>0</v>
          </cell>
          <cell r="CW11">
            <v>0</v>
          </cell>
        </row>
        <row r="12">
          <cell r="K12">
            <v>120</v>
          </cell>
          <cell r="L12">
            <v>10800</v>
          </cell>
          <cell r="CT12">
            <v>0</v>
          </cell>
          <cell r="CU12">
            <v>0</v>
          </cell>
          <cell r="CW12">
            <v>0</v>
          </cell>
        </row>
        <row r="13">
          <cell r="K13">
            <v>135</v>
          </cell>
          <cell r="L13">
            <v>12150</v>
          </cell>
          <cell r="CT13">
            <v>0</v>
          </cell>
          <cell r="CU13">
            <v>0</v>
          </cell>
          <cell r="CW13">
            <v>0</v>
          </cell>
        </row>
        <row r="14">
          <cell r="K14">
            <v>150</v>
          </cell>
          <cell r="L14">
            <v>13500</v>
          </cell>
          <cell r="CT14">
            <v>0</v>
          </cell>
          <cell r="CU14">
            <v>0</v>
          </cell>
          <cell r="CW14">
            <v>0</v>
          </cell>
        </row>
        <row r="15">
          <cell r="K15">
            <v>165</v>
          </cell>
          <cell r="L15">
            <v>14850</v>
          </cell>
          <cell r="CT15">
            <v>0</v>
          </cell>
          <cell r="CU15">
            <v>0</v>
          </cell>
          <cell r="CW15">
            <v>0</v>
          </cell>
        </row>
        <row r="16">
          <cell r="K16">
            <v>180</v>
          </cell>
          <cell r="L16">
            <v>16200</v>
          </cell>
          <cell r="CT16">
            <v>0</v>
          </cell>
          <cell r="CU16">
            <v>0</v>
          </cell>
          <cell r="CW16">
            <v>0</v>
          </cell>
        </row>
        <row r="17">
          <cell r="K17">
            <v>195</v>
          </cell>
          <cell r="L17">
            <v>17550</v>
          </cell>
          <cell r="CT17">
            <v>0</v>
          </cell>
          <cell r="CU17">
            <v>0</v>
          </cell>
          <cell r="CW17">
            <v>0</v>
          </cell>
        </row>
        <row r="18">
          <cell r="K18">
            <v>210</v>
          </cell>
          <cell r="L18">
            <v>18900</v>
          </cell>
          <cell r="CT18">
            <v>0</v>
          </cell>
          <cell r="CU18">
            <v>0</v>
          </cell>
          <cell r="CW18">
            <v>0</v>
          </cell>
        </row>
        <row r="19">
          <cell r="K19">
            <v>225</v>
          </cell>
          <cell r="L19">
            <v>20250</v>
          </cell>
          <cell r="CT19">
            <v>0</v>
          </cell>
          <cell r="CU19">
            <v>0</v>
          </cell>
          <cell r="CW19">
            <v>0</v>
          </cell>
        </row>
        <row r="20">
          <cell r="K20">
            <v>240</v>
          </cell>
          <cell r="L20">
            <v>21600</v>
          </cell>
          <cell r="CT20">
            <v>0</v>
          </cell>
          <cell r="CU20">
            <v>0</v>
          </cell>
          <cell r="CW2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44965</v>
          </cell>
          <cell r="C4" t="str">
            <v>4 g/L</v>
          </cell>
          <cell r="D4">
            <v>20</v>
          </cell>
          <cell r="K4">
            <v>0</v>
          </cell>
          <cell r="L4">
            <v>0</v>
          </cell>
          <cell r="BV4">
            <v>2070000</v>
          </cell>
          <cell r="BW4">
            <v>791615.1498389513</v>
          </cell>
          <cell r="BY4">
            <v>1</v>
          </cell>
          <cell r="CA4">
            <v>0</v>
          </cell>
        </row>
        <row r="5">
          <cell r="K5">
            <v>10</v>
          </cell>
          <cell r="L5">
            <v>514.28571428571433</v>
          </cell>
          <cell r="BV5">
            <v>2795555.5555555555</v>
          </cell>
          <cell r="BW5">
            <v>1484263.4228790824</v>
          </cell>
          <cell r="BY5">
            <v>1.3505099302200751</v>
          </cell>
          <cell r="CA5">
            <v>0.30048224721874267</v>
          </cell>
        </row>
        <row r="6">
          <cell r="K6">
            <v>20</v>
          </cell>
          <cell r="L6">
            <v>1028.5714285714287</v>
          </cell>
          <cell r="BV6">
            <v>2131111.111111111</v>
          </cell>
          <cell r="BW6">
            <v>837762.34794480121</v>
          </cell>
          <cell r="BY6">
            <v>1.0295222758990874</v>
          </cell>
          <cell r="CA6">
            <v>2.9094884841794986E-2</v>
          </cell>
        </row>
        <row r="7">
          <cell r="K7">
            <v>30</v>
          </cell>
          <cell r="L7">
            <v>1542.8571428571429</v>
          </cell>
          <cell r="BV7">
            <v>1462666.6666666667</v>
          </cell>
          <cell r="BW7">
            <v>622523.28317520616</v>
          </cell>
          <cell r="BY7">
            <v>0.70660225442834146</v>
          </cell>
          <cell r="CA7">
            <v>-0.34728735353240348</v>
          </cell>
        </row>
        <row r="8">
          <cell r="K8">
            <v>40</v>
          </cell>
          <cell r="L8">
            <v>2057.1428571428573</v>
          </cell>
          <cell r="BV8">
            <v>906666.66666666663</v>
          </cell>
          <cell r="BW8">
            <v>642569.24770427519</v>
          </cell>
          <cell r="BY8">
            <v>0.43800322061191627</v>
          </cell>
          <cell r="CA8">
            <v>-0.82552901563748149</v>
          </cell>
        </row>
        <row r="9">
          <cell r="K9">
            <v>50</v>
          </cell>
          <cell r="L9">
            <v>2571.4285714285716</v>
          </cell>
          <cell r="BV9">
            <v>205833.33333333334</v>
          </cell>
          <cell r="BW9">
            <v>116810.5173762062</v>
          </cell>
          <cell r="BY9">
            <v>9.9436392914653796E-2</v>
          </cell>
          <cell r="CA9">
            <v>-2.3082371064253921</v>
          </cell>
        </row>
        <row r="11">
          <cell r="K11">
            <v>70</v>
          </cell>
          <cell r="L11">
            <v>3600</v>
          </cell>
          <cell r="BV11">
            <v>10000</v>
          </cell>
          <cell r="BW11">
            <v>16733.200530681512</v>
          </cell>
          <cell r="BY11">
            <v>4.830917874396135E-3</v>
          </cell>
          <cell r="CA11">
            <v>-5.3327187932653688</v>
          </cell>
        </row>
        <row r="12">
          <cell r="K12">
            <v>80</v>
          </cell>
          <cell r="L12">
            <v>4114.2857142857147</v>
          </cell>
          <cell r="BV12">
            <v>0</v>
          </cell>
          <cell r="BW12">
            <v>0</v>
          </cell>
          <cell r="BY12">
            <v>0</v>
          </cell>
        </row>
        <row r="13">
          <cell r="K13">
            <v>90</v>
          </cell>
          <cell r="L13">
            <v>4628.5714285714284</v>
          </cell>
          <cell r="BV13">
            <v>0</v>
          </cell>
          <cell r="BW13">
            <v>0</v>
          </cell>
          <cell r="BY13">
            <v>0</v>
          </cell>
        </row>
        <row r="14">
          <cell r="K14">
            <v>100</v>
          </cell>
          <cell r="L14">
            <v>5142.8571428571431</v>
          </cell>
          <cell r="BV14">
            <v>0</v>
          </cell>
          <cell r="BW14">
            <v>0</v>
          </cell>
          <cell r="BY14">
            <v>0</v>
          </cell>
        </row>
        <row r="15">
          <cell r="K15">
            <v>110</v>
          </cell>
          <cell r="L15">
            <v>5657.1428571428578</v>
          </cell>
          <cell r="BV15">
            <v>0</v>
          </cell>
          <cell r="BW15">
            <v>0</v>
          </cell>
          <cell r="BY15">
            <v>0</v>
          </cell>
        </row>
        <row r="16">
          <cell r="K16">
            <v>120</v>
          </cell>
          <cell r="L16">
            <v>6171.4285714285716</v>
          </cell>
          <cell r="BV16">
            <v>0</v>
          </cell>
          <cell r="BW16">
            <v>0</v>
          </cell>
          <cell r="BY1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44972</v>
          </cell>
          <cell r="C4" t="str">
            <v>4 g/L</v>
          </cell>
          <cell r="D4">
            <v>35</v>
          </cell>
          <cell r="K4">
            <v>0</v>
          </cell>
          <cell r="L4">
            <v>0</v>
          </cell>
          <cell r="CN4">
            <v>47666666.666666657</v>
          </cell>
          <cell r="CO4">
            <v>17243356.208503421</v>
          </cell>
          <cell r="CQ4">
            <v>1</v>
          </cell>
          <cell r="CS4">
            <v>0</v>
          </cell>
        </row>
        <row r="5">
          <cell r="K5">
            <v>10</v>
          </cell>
          <cell r="L5">
            <v>900</v>
          </cell>
          <cell r="CN5">
            <v>32499999.999999996</v>
          </cell>
          <cell r="CO5">
            <v>16495178.358869264</v>
          </cell>
          <cell r="CQ5">
            <v>0.68181818181818188</v>
          </cell>
          <cell r="CS5">
            <v>-0.38299225225610573</v>
          </cell>
        </row>
        <row r="6">
          <cell r="K6">
            <v>20</v>
          </cell>
          <cell r="L6">
            <v>1800</v>
          </cell>
          <cell r="CN6">
            <v>16757142.857142854</v>
          </cell>
          <cell r="CO6">
            <v>7429330.0542474948</v>
          </cell>
          <cell r="CQ6">
            <v>0.35154845154845155</v>
          </cell>
          <cell r="CS6">
            <v>-1.0454077349876811</v>
          </cell>
        </row>
        <row r="7">
          <cell r="K7">
            <v>30</v>
          </cell>
          <cell r="L7">
            <v>2700</v>
          </cell>
          <cell r="CN7">
            <v>2458695.6521739131</v>
          </cell>
          <cell r="CO7">
            <v>1881436.3573606249</v>
          </cell>
          <cell r="CQ7">
            <v>5.1581027667984204E-2</v>
          </cell>
          <cell r="CS7">
            <v>-2.9646013549588175</v>
          </cell>
        </row>
        <row r="8">
          <cell r="K8">
            <v>40</v>
          </cell>
          <cell r="L8">
            <v>3600</v>
          </cell>
          <cell r="CN8">
            <v>10000</v>
          </cell>
          <cell r="CO8">
            <v>10000</v>
          </cell>
          <cell r="CQ8">
            <v>2.0979020979020984E-4</v>
          </cell>
          <cell r="CS8">
            <v>-8.4694025275798879</v>
          </cell>
        </row>
        <row r="9">
          <cell r="K9">
            <v>50</v>
          </cell>
          <cell r="L9">
            <v>4500</v>
          </cell>
          <cell r="CN9">
            <v>0</v>
          </cell>
          <cell r="CO9">
            <v>0</v>
          </cell>
          <cell r="CQ9">
            <v>0</v>
          </cell>
        </row>
        <row r="10">
          <cell r="K10">
            <v>60</v>
          </cell>
          <cell r="L10">
            <v>5400</v>
          </cell>
          <cell r="CN10">
            <v>0</v>
          </cell>
          <cell r="CO10">
            <v>0</v>
          </cell>
          <cell r="CQ10">
            <v>0</v>
          </cell>
        </row>
        <row r="11">
          <cell r="K11">
            <v>70</v>
          </cell>
          <cell r="L11">
            <v>6300</v>
          </cell>
          <cell r="CN11">
            <v>0</v>
          </cell>
          <cell r="CO11">
            <v>0</v>
          </cell>
          <cell r="CQ11">
            <v>0</v>
          </cell>
        </row>
        <row r="12">
          <cell r="K12">
            <v>80</v>
          </cell>
          <cell r="L12">
            <v>7200</v>
          </cell>
          <cell r="CN12">
            <v>0</v>
          </cell>
          <cell r="CO12">
            <v>0</v>
          </cell>
          <cell r="CQ12">
            <v>0</v>
          </cell>
        </row>
        <row r="13">
          <cell r="K13">
            <v>90</v>
          </cell>
          <cell r="L13">
            <v>8100</v>
          </cell>
          <cell r="CN13">
            <v>0</v>
          </cell>
          <cell r="CO13">
            <v>0</v>
          </cell>
          <cell r="CQ13">
            <v>0</v>
          </cell>
        </row>
        <row r="14">
          <cell r="K14">
            <v>100</v>
          </cell>
          <cell r="L14">
            <v>9000</v>
          </cell>
          <cell r="CN14">
            <v>0</v>
          </cell>
          <cell r="CO14">
            <v>0</v>
          </cell>
          <cell r="CQ14">
            <v>0</v>
          </cell>
        </row>
        <row r="15">
          <cell r="K15">
            <v>110</v>
          </cell>
          <cell r="L15">
            <v>9900</v>
          </cell>
          <cell r="CN15">
            <v>0</v>
          </cell>
          <cell r="CO15">
            <v>0</v>
          </cell>
          <cell r="CQ15">
            <v>0</v>
          </cell>
        </row>
        <row r="16">
          <cell r="K16">
            <v>120</v>
          </cell>
          <cell r="L16">
            <v>10800</v>
          </cell>
          <cell r="CN16">
            <v>0</v>
          </cell>
          <cell r="CO16">
            <v>0</v>
          </cell>
          <cell r="CQ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44974</v>
          </cell>
          <cell r="C4" t="str">
            <v>4 g/L</v>
          </cell>
          <cell r="D4">
            <v>10</v>
          </cell>
          <cell r="K4">
            <v>0</v>
          </cell>
          <cell r="L4">
            <v>0</v>
          </cell>
          <cell r="BV4">
            <v>5026666.666666667</v>
          </cell>
          <cell r="BW4">
            <v>2832582.5335767004</v>
          </cell>
          <cell r="BY4">
            <v>1</v>
          </cell>
          <cell r="CA4">
            <v>0</v>
          </cell>
        </row>
        <row r="5">
          <cell r="K5">
            <v>10</v>
          </cell>
          <cell r="L5">
            <v>257.14285714285717</v>
          </cell>
          <cell r="BV5">
            <v>2966666.6666666665</v>
          </cell>
          <cell r="BW5">
            <v>1015358.2525160174</v>
          </cell>
          <cell r="BY5">
            <v>0.59018567639257291</v>
          </cell>
          <cell r="CA5">
            <v>-0.52731808584171591</v>
          </cell>
        </row>
        <row r="6">
          <cell r="K6">
            <v>20</v>
          </cell>
          <cell r="L6">
            <v>514.28571428571433</v>
          </cell>
          <cell r="BV6">
            <v>2771428.5714285714</v>
          </cell>
          <cell r="BW6">
            <v>1230027.2488717597</v>
          </cell>
          <cell r="BY6">
            <v>0.55134520651762031</v>
          </cell>
          <cell r="CA6">
            <v>-0.59539415689773123</v>
          </cell>
        </row>
        <row r="7">
          <cell r="K7">
            <v>30</v>
          </cell>
          <cell r="L7">
            <v>771.42857142857144</v>
          </cell>
          <cell r="BV7">
            <v>1542666.6666666667</v>
          </cell>
          <cell r="BW7">
            <v>626594.7273804273</v>
          </cell>
          <cell r="BY7">
            <v>0.30689655172413793</v>
          </cell>
          <cell r="CA7">
            <v>-1.18124455324838</v>
          </cell>
        </row>
        <row r="8">
          <cell r="K8">
            <v>40</v>
          </cell>
          <cell r="L8">
            <v>1028.5714285714287</v>
          </cell>
          <cell r="BV8">
            <v>662666.66666666663</v>
          </cell>
          <cell r="BW8">
            <v>378785.02509747562</v>
          </cell>
          <cell r="BY8">
            <v>0.13183023872679042</v>
          </cell>
          <cell r="CA8">
            <v>-2.0262402543454279</v>
          </cell>
        </row>
        <row r="9">
          <cell r="K9">
            <v>50</v>
          </cell>
          <cell r="L9">
            <v>1285.7142857142858</v>
          </cell>
          <cell r="BV9">
            <v>106666.66666666667</v>
          </cell>
          <cell r="BW9">
            <v>53150.72906367325</v>
          </cell>
          <cell r="BY9">
            <v>2.1220159151193633E-2</v>
          </cell>
          <cell r="CA9">
            <v>-3.8528036457681747</v>
          </cell>
        </row>
        <row r="10">
          <cell r="K10">
            <v>60</v>
          </cell>
          <cell r="L10">
            <v>1542.8571428571429</v>
          </cell>
          <cell r="BV10">
            <v>10000</v>
          </cell>
          <cell r="BW10">
            <v>0</v>
          </cell>
          <cell r="BY10">
            <v>1.9893899204244032E-3</v>
          </cell>
          <cell r="CA10">
            <v>-6.2199272598997917</v>
          </cell>
        </row>
        <row r="11">
          <cell r="K11">
            <v>70</v>
          </cell>
          <cell r="L11">
            <v>1800</v>
          </cell>
          <cell r="BW11">
            <v>0</v>
          </cell>
          <cell r="BY11">
            <v>0</v>
          </cell>
        </row>
        <row r="12">
          <cell r="K12">
            <v>80</v>
          </cell>
          <cell r="L12">
            <v>2057.1428571428573</v>
          </cell>
          <cell r="BV12">
            <v>0</v>
          </cell>
          <cell r="BW12">
            <v>0</v>
          </cell>
          <cell r="BY12">
            <v>0</v>
          </cell>
        </row>
        <row r="13">
          <cell r="K13">
            <v>90</v>
          </cell>
          <cell r="L13">
            <v>2314.2857142857142</v>
          </cell>
          <cell r="BV13">
            <v>0</v>
          </cell>
          <cell r="BW13">
            <v>0</v>
          </cell>
          <cell r="BY13">
            <v>0</v>
          </cell>
        </row>
        <row r="14">
          <cell r="K14">
            <v>100</v>
          </cell>
          <cell r="L14">
            <v>2571.4285714285716</v>
          </cell>
          <cell r="BV14">
            <v>0</v>
          </cell>
          <cell r="BW14">
            <v>0</v>
          </cell>
          <cell r="BY14">
            <v>0</v>
          </cell>
        </row>
        <row r="15">
          <cell r="K15">
            <v>110</v>
          </cell>
          <cell r="L15">
            <v>2828.5714285714289</v>
          </cell>
          <cell r="BV15">
            <v>0</v>
          </cell>
          <cell r="BW15">
            <v>0</v>
          </cell>
          <cell r="BY15">
            <v>0</v>
          </cell>
        </row>
        <row r="16">
          <cell r="K16">
            <v>120</v>
          </cell>
          <cell r="L16">
            <v>3085.7142857142858</v>
          </cell>
          <cell r="BV16">
            <v>0</v>
          </cell>
          <cell r="BW16">
            <v>0</v>
          </cell>
          <cell r="BY16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44981</v>
          </cell>
          <cell r="C4" t="str">
            <v>4 g/L</v>
          </cell>
          <cell r="D4">
            <v>35</v>
          </cell>
          <cell r="K4">
            <v>0</v>
          </cell>
          <cell r="L4">
            <v>0</v>
          </cell>
          <cell r="BV4">
            <v>4233333.333333333</v>
          </cell>
          <cell r="BW4">
            <v>1431676.2796445871</v>
          </cell>
          <cell r="BY4">
            <v>1</v>
          </cell>
          <cell r="CA4">
            <v>0</v>
          </cell>
        </row>
        <row r="5">
          <cell r="K5">
            <v>10</v>
          </cell>
          <cell r="L5">
            <v>900</v>
          </cell>
          <cell r="BV5">
            <v>3066666.6666666665</v>
          </cell>
          <cell r="BW5">
            <v>1048808.8481701515</v>
          </cell>
          <cell r="BY5">
            <v>0.72440944881889768</v>
          </cell>
          <cell r="CA5">
            <v>-0.32239850940955089</v>
          </cell>
        </row>
        <row r="6">
          <cell r="K6">
            <v>20</v>
          </cell>
          <cell r="L6">
            <v>1800</v>
          </cell>
          <cell r="BV6">
            <v>214166.66666666666</v>
          </cell>
          <cell r="BW6">
            <v>118969.6931104215</v>
          </cell>
          <cell r="BY6">
            <v>5.0590551181102367E-2</v>
          </cell>
          <cell r="CA6">
            <v>-2.9839904556773078</v>
          </cell>
        </row>
        <row r="7">
          <cell r="K7">
            <v>30</v>
          </cell>
          <cell r="L7">
            <v>2700</v>
          </cell>
          <cell r="BW7">
            <v>0</v>
          </cell>
          <cell r="BY7">
            <v>0</v>
          </cell>
        </row>
        <row r="8">
          <cell r="K8">
            <v>40</v>
          </cell>
          <cell r="L8">
            <v>3600</v>
          </cell>
          <cell r="BW8">
            <v>0</v>
          </cell>
          <cell r="BY8">
            <v>0</v>
          </cell>
        </row>
        <row r="9">
          <cell r="K9">
            <v>50</v>
          </cell>
          <cell r="L9">
            <v>4500</v>
          </cell>
          <cell r="BV9">
            <v>0</v>
          </cell>
          <cell r="BW9">
            <v>0</v>
          </cell>
          <cell r="BY9">
            <v>0</v>
          </cell>
        </row>
        <row r="10">
          <cell r="K10">
            <v>60</v>
          </cell>
          <cell r="L10">
            <v>5400</v>
          </cell>
          <cell r="BV10">
            <v>0</v>
          </cell>
          <cell r="BW10">
            <v>0</v>
          </cell>
          <cell r="BY10">
            <v>0</v>
          </cell>
        </row>
        <row r="11">
          <cell r="K11">
            <v>70</v>
          </cell>
          <cell r="L11">
            <v>6300</v>
          </cell>
          <cell r="BV11">
            <v>0</v>
          </cell>
          <cell r="BW11">
            <v>0</v>
          </cell>
          <cell r="BY11">
            <v>0</v>
          </cell>
        </row>
        <row r="12">
          <cell r="K12">
            <v>80</v>
          </cell>
          <cell r="L12">
            <v>7200</v>
          </cell>
          <cell r="BV12">
            <v>0</v>
          </cell>
          <cell r="BW12">
            <v>0</v>
          </cell>
          <cell r="BY12">
            <v>0</v>
          </cell>
        </row>
        <row r="13">
          <cell r="K13">
            <v>90</v>
          </cell>
          <cell r="L13">
            <v>8100</v>
          </cell>
          <cell r="BV13">
            <v>0</v>
          </cell>
          <cell r="BW13">
            <v>0</v>
          </cell>
          <cell r="BY13">
            <v>0</v>
          </cell>
        </row>
        <row r="14">
          <cell r="K14">
            <v>100</v>
          </cell>
          <cell r="L14">
            <v>9000</v>
          </cell>
          <cell r="BV14">
            <v>0</v>
          </cell>
          <cell r="BW14">
            <v>0</v>
          </cell>
          <cell r="BY14">
            <v>0</v>
          </cell>
        </row>
        <row r="15">
          <cell r="K15">
            <v>110</v>
          </cell>
          <cell r="L15">
            <v>9900</v>
          </cell>
          <cell r="BV15">
            <v>0</v>
          </cell>
          <cell r="BW15">
            <v>0</v>
          </cell>
          <cell r="BY15">
            <v>0</v>
          </cell>
        </row>
        <row r="16">
          <cell r="K16">
            <v>120</v>
          </cell>
          <cell r="L16">
            <v>10800</v>
          </cell>
          <cell r="BV16">
            <v>0</v>
          </cell>
          <cell r="BW16">
            <v>0</v>
          </cell>
          <cell r="BY16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44986</v>
          </cell>
          <cell r="C4" t="str">
            <v>4 g/L</v>
          </cell>
          <cell r="D4">
            <v>20</v>
          </cell>
          <cell r="K4">
            <v>0</v>
          </cell>
          <cell r="L4">
            <v>0</v>
          </cell>
          <cell r="BV4">
            <v>5573333.333333333</v>
          </cell>
          <cell r="BW4">
            <v>2919018.0997497509</v>
          </cell>
          <cell r="BY4">
            <v>1</v>
          </cell>
          <cell r="CA4">
            <v>0</v>
          </cell>
        </row>
        <row r="5">
          <cell r="K5">
            <v>10</v>
          </cell>
          <cell r="L5">
            <v>514.28571428571433</v>
          </cell>
          <cell r="BV5">
            <v>2913333.3333333335</v>
          </cell>
          <cell r="BW5">
            <v>1893170.6838252165</v>
          </cell>
          <cell r="BY5">
            <v>0.52272727272727282</v>
          </cell>
          <cell r="CA5">
            <v>-0.64869541798911134</v>
          </cell>
        </row>
        <row r="6">
          <cell r="K6">
            <v>20</v>
          </cell>
          <cell r="L6">
            <v>1028.5714285714287</v>
          </cell>
          <cell r="BV6">
            <v>797333.33333333337</v>
          </cell>
          <cell r="BW6">
            <v>505956.89633839461</v>
          </cell>
          <cell r="BY6">
            <v>0.14306220095693781</v>
          </cell>
          <cell r="CA6">
            <v>-1.9444757715681702</v>
          </cell>
        </row>
        <row r="7">
          <cell r="K7">
            <v>30</v>
          </cell>
          <cell r="L7">
            <v>1542.8571428571429</v>
          </cell>
          <cell r="BV7">
            <v>160000</v>
          </cell>
          <cell r="BW7">
            <v>178395.62774911273</v>
          </cell>
          <cell r="BY7">
            <v>2.8708133971291867E-2</v>
          </cell>
          <cell r="CA7">
            <v>-3.550574782736756</v>
          </cell>
        </row>
        <row r="8">
          <cell r="K8">
            <v>40</v>
          </cell>
          <cell r="L8">
            <v>2057.1428571428573</v>
          </cell>
          <cell r="BV8">
            <v>236666.66666666666</v>
          </cell>
          <cell r="BW8">
            <v>174928.55684535901</v>
          </cell>
          <cell r="BY8">
            <v>4.2464114832535885E-2</v>
          </cell>
          <cell r="CA8">
            <v>-3.1590959166033317</v>
          </cell>
        </row>
        <row r="9">
          <cell r="K9">
            <v>50</v>
          </cell>
          <cell r="L9">
            <v>2571.4285714285716</v>
          </cell>
          <cell r="BW9">
            <v>0</v>
          </cell>
          <cell r="BY9">
            <v>0</v>
          </cell>
        </row>
        <row r="10">
          <cell r="K10">
            <v>60</v>
          </cell>
          <cell r="L10">
            <v>3085.7142857142858</v>
          </cell>
          <cell r="BW10">
            <v>0</v>
          </cell>
          <cell r="BY10">
            <v>0</v>
          </cell>
        </row>
        <row r="11">
          <cell r="K11">
            <v>70</v>
          </cell>
          <cell r="L11">
            <v>3600</v>
          </cell>
          <cell r="BV11">
            <v>0</v>
          </cell>
          <cell r="BW11">
            <v>0</v>
          </cell>
          <cell r="BY11">
            <v>0</v>
          </cell>
        </row>
        <row r="12">
          <cell r="K12">
            <v>80</v>
          </cell>
          <cell r="L12">
            <v>4114.2857142857147</v>
          </cell>
          <cell r="BV12">
            <v>0</v>
          </cell>
          <cell r="BW12">
            <v>0</v>
          </cell>
          <cell r="BY12">
            <v>0</v>
          </cell>
        </row>
        <row r="13">
          <cell r="K13">
            <v>90</v>
          </cell>
          <cell r="L13">
            <v>4628.5714285714284</v>
          </cell>
          <cell r="BV13">
            <v>0</v>
          </cell>
          <cell r="BW13">
            <v>0</v>
          </cell>
          <cell r="BY1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/>
      <sheetData sheetId="1">
        <row r="4">
          <cell r="A4">
            <v>44987</v>
          </cell>
          <cell r="C4" t="str">
            <v>4 g/L</v>
          </cell>
          <cell r="D4">
            <v>45</v>
          </cell>
          <cell r="K4">
            <v>0</v>
          </cell>
          <cell r="L4">
            <v>0</v>
          </cell>
          <cell r="BV4">
            <v>2608333.3333333335</v>
          </cell>
          <cell r="BW4">
            <v>1646184.7534296513</v>
          </cell>
          <cell r="BY4">
            <v>1</v>
          </cell>
          <cell r="CA4">
            <v>0</v>
          </cell>
        </row>
        <row r="5">
          <cell r="K5">
            <v>5</v>
          </cell>
          <cell r="L5">
            <v>578.57142857142856</v>
          </cell>
          <cell r="BV5">
            <v>4291666.666666667</v>
          </cell>
          <cell r="BW5">
            <v>1157158.2223339847</v>
          </cell>
          <cell r="BY5">
            <v>1.645367412140575</v>
          </cell>
          <cell r="CA5">
            <v>0.49796371012358287</v>
          </cell>
        </row>
        <row r="6">
          <cell r="K6">
            <v>10</v>
          </cell>
          <cell r="L6">
            <v>1157.1428571428571</v>
          </cell>
          <cell r="BV6">
            <v>2112000</v>
          </cell>
          <cell r="BW6">
            <v>1099812.971113076</v>
          </cell>
          <cell r="BY6">
            <v>0.80971246006389774</v>
          </cell>
          <cell r="CA6">
            <v>-0.21107608191409222</v>
          </cell>
        </row>
        <row r="7">
          <cell r="K7">
            <v>15</v>
          </cell>
          <cell r="L7">
            <v>1735.7142857142856</v>
          </cell>
          <cell r="BV7">
            <v>1390000</v>
          </cell>
          <cell r="BW7">
            <v>362365.96268012107</v>
          </cell>
          <cell r="BY7">
            <v>0.5329073482428115</v>
          </cell>
          <cell r="CA7">
            <v>-0.62940770061550688</v>
          </cell>
        </row>
        <row r="8">
          <cell r="K8">
            <v>20</v>
          </cell>
          <cell r="L8">
            <v>2314.2857142857142</v>
          </cell>
          <cell r="BV8">
            <v>777777.77777777775</v>
          </cell>
          <cell r="BW8">
            <v>494716.52938268037</v>
          </cell>
          <cell r="BY8">
            <v>0.29818956336528218</v>
          </cell>
          <cell r="CA8">
            <v>-1.2100258760390135</v>
          </cell>
        </row>
        <row r="9">
          <cell r="K9">
            <v>25</v>
          </cell>
          <cell r="L9">
            <v>2892.8571428571427</v>
          </cell>
          <cell r="BV9">
            <v>47777.777777777781</v>
          </cell>
          <cell r="BW9">
            <v>62804.812271389244</v>
          </cell>
          <cell r="BY9">
            <v>1.8317358892438764E-2</v>
          </cell>
        </row>
        <row r="10">
          <cell r="K10">
            <v>30</v>
          </cell>
          <cell r="L10">
            <v>3471.4285714285711</v>
          </cell>
          <cell r="BV10">
            <v>0</v>
          </cell>
          <cell r="BW10">
            <v>0</v>
          </cell>
          <cell r="BY10">
            <v>0</v>
          </cell>
        </row>
        <row r="11">
          <cell r="K11">
            <v>35</v>
          </cell>
          <cell r="L11">
            <v>4049.9999999999995</v>
          </cell>
          <cell r="BV11">
            <v>0</v>
          </cell>
          <cell r="BW11">
            <v>0</v>
          </cell>
          <cell r="BY11">
            <v>0</v>
          </cell>
        </row>
        <row r="12">
          <cell r="K12">
            <v>40</v>
          </cell>
          <cell r="L12">
            <v>4628.5714285714284</v>
          </cell>
          <cell r="BV12">
            <v>0</v>
          </cell>
          <cell r="BW12">
            <v>0</v>
          </cell>
          <cell r="BY12">
            <v>0</v>
          </cell>
        </row>
        <row r="13">
          <cell r="K13">
            <v>45</v>
          </cell>
          <cell r="L13">
            <v>5207.1428571428569</v>
          </cell>
          <cell r="BV13">
            <v>0</v>
          </cell>
          <cell r="BW13">
            <v>0</v>
          </cell>
          <cell r="BY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D7E8-CA4F-8F47-884C-791CA13F414B}">
  <dimension ref="A1:N196"/>
  <sheetViews>
    <sheetView zoomScale="115" zoomScaleNormal="115" workbookViewId="0">
      <selection activeCell="N60" sqref="N60:N64"/>
    </sheetView>
  </sheetViews>
  <sheetFormatPr baseColWidth="10" defaultRowHeight="16" x14ac:dyDescent="0.2"/>
  <cols>
    <col min="1" max="1" width="19.6640625" style="26" bestFit="1" customWidth="1"/>
    <col min="2" max="3" width="12" customWidth="1"/>
    <col min="4" max="4" width="13.83203125" bestFit="1" customWidth="1"/>
    <col min="5" max="5" width="17.1640625" bestFit="1" customWidth="1"/>
    <col min="6" max="6" width="11.83203125" bestFit="1" customWidth="1"/>
    <col min="7" max="7" width="11.83203125" customWidth="1"/>
    <col min="8" max="8" width="16.5" bestFit="1" customWidth="1"/>
    <col min="9" max="9" width="17.1640625" style="85" bestFit="1" customWidth="1"/>
    <col min="10" max="10" width="13.83203125" style="86" bestFit="1" customWidth="1"/>
    <col min="11" max="11" width="10" style="78" bestFit="1" customWidth="1"/>
    <col min="12" max="12" width="12.83203125" bestFit="1" customWidth="1"/>
  </cols>
  <sheetData>
    <row r="1" spans="1:12" s="18" customFormat="1" ht="35" thickBot="1" x14ac:dyDescent="0.25">
      <c r="A1" s="25" t="s">
        <v>0</v>
      </c>
      <c r="B1" s="20" t="s">
        <v>1</v>
      </c>
      <c r="C1" s="20" t="s">
        <v>14</v>
      </c>
      <c r="D1" s="20" t="s">
        <v>2</v>
      </c>
      <c r="E1" s="21" t="s">
        <v>3</v>
      </c>
      <c r="F1" s="19" t="s">
        <v>4</v>
      </c>
      <c r="G1" s="150" t="s">
        <v>34</v>
      </c>
      <c r="H1" s="21" t="s">
        <v>5</v>
      </c>
      <c r="I1" s="19" t="s">
        <v>6</v>
      </c>
      <c r="J1" s="22" t="s">
        <v>7</v>
      </c>
      <c r="K1" s="23" t="s">
        <v>8</v>
      </c>
      <c r="L1" s="24" t="s">
        <v>9</v>
      </c>
    </row>
    <row r="2" spans="1:12" x14ac:dyDescent="0.2">
      <c r="A2" s="172" t="s">
        <v>15</v>
      </c>
      <c r="B2" s="173">
        <f>[1]Résultats!$A$4</f>
        <v>44967</v>
      </c>
      <c r="C2" s="173" t="str">
        <f>[1]Résultats!$C$4</f>
        <v>4 g/L</v>
      </c>
      <c r="D2" s="174">
        <f>[1]Résultats!$D$4</f>
        <v>45</v>
      </c>
      <c r="E2" s="175" t="s">
        <v>10</v>
      </c>
      <c r="F2" s="16">
        <f>[1]Résultats!$K4</f>
        <v>0</v>
      </c>
      <c r="G2" s="151">
        <f>F2*60</f>
        <v>0</v>
      </c>
      <c r="H2" s="36">
        <f>[1]Résultats!$L4</f>
        <v>0</v>
      </c>
      <c r="I2" s="29">
        <f>[1]Résultats!$BV4</f>
        <v>5066666.666666666</v>
      </c>
      <c r="J2" s="4">
        <f>[1]Résultats!$BW4</f>
        <v>1735895.5421722056</v>
      </c>
      <c r="K2" s="12">
        <f>[1]Résultats!$BY4</f>
        <v>1</v>
      </c>
      <c r="L2" s="8">
        <f>[1]Résultats!$CA4</f>
        <v>0</v>
      </c>
    </row>
    <row r="3" spans="1:12" x14ac:dyDescent="0.2">
      <c r="A3" s="161"/>
      <c r="B3" s="164"/>
      <c r="C3" s="164"/>
      <c r="D3" s="167"/>
      <c r="E3" s="170"/>
      <c r="F3" s="17">
        <f>[1]Résultats!$K5</f>
        <v>5</v>
      </c>
      <c r="G3" s="152">
        <f>F3*60</f>
        <v>300</v>
      </c>
      <c r="H3" s="37">
        <f>[1]Résultats!$L5</f>
        <v>578.57142857142856</v>
      </c>
      <c r="I3" s="30">
        <f>[1]Résultats!$BV5</f>
        <v>4850000</v>
      </c>
      <c r="J3" s="5">
        <f>[1]Résultats!$BW5</f>
        <v>2253280.4368903413</v>
      </c>
      <c r="K3" s="13">
        <f>[1]Résultats!$BY5</f>
        <v>0.95723684210526327</v>
      </c>
      <c r="L3" s="9">
        <f>[1]Résultats!$CA5</f>
        <v>-4.3704434234729063E-2</v>
      </c>
    </row>
    <row r="4" spans="1:12" x14ac:dyDescent="0.2">
      <c r="A4" s="161"/>
      <c r="B4" s="164"/>
      <c r="C4" s="164"/>
      <c r="D4" s="167"/>
      <c r="E4" s="170"/>
      <c r="F4" s="17">
        <f>[1]Résultats!$K6</f>
        <v>10</v>
      </c>
      <c r="G4" s="152">
        <f t="shared" ref="G4:G67" si="0">F4*60</f>
        <v>600</v>
      </c>
      <c r="H4" s="37">
        <f>[1]Résultats!$L6</f>
        <v>1157.1428571428571</v>
      </c>
      <c r="I4" s="30">
        <f>[1]Résultats!$BV6</f>
        <v>3420000</v>
      </c>
      <c r="J4" s="5">
        <f>[1]Résultats!$BW6</f>
        <v>1348120.3846202197</v>
      </c>
      <c r="K4" s="13">
        <f>[1]Résultats!$BY6</f>
        <v>0.67500000000000004</v>
      </c>
      <c r="L4" s="9">
        <f>[1]Résultats!$CA6</f>
        <v>-0.39304258810960718</v>
      </c>
    </row>
    <row r="5" spans="1:12" x14ac:dyDescent="0.2">
      <c r="A5" s="161"/>
      <c r="B5" s="164"/>
      <c r="C5" s="164"/>
      <c r="D5" s="167"/>
      <c r="E5" s="170"/>
      <c r="F5" s="17">
        <f>[1]Résultats!$K7</f>
        <v>15</v>
      </c>
      <c r="G5" s="152">
        <f t="shared" si="0"/>
        <v>900</v>
      </c>
      <c r="H5" s="37">
        <f>[1]Résultats!$L7</f>
        <v>1735.7142857142856</v>
      </c>
      <c r="I5" s="30">
        <f>[1]Résultats!$BV7</f>
        <v>2800000</v>
      </c>
      <c r="J5" s="5">
        <f>[1]Résultats!$BW7</f>
        <v>2095883.4110530266</v>
      </c>
      <c r="K5" s="13">
        <f>[1]Résultats!$BY7</f>
        <v>0.55263157894736847</v>
      </c>
      <c r="L5" s="9">
        <f>[1]Résultats!$CA7</f>
        <v>-0.59306372200296265</v>
      </c>
    </row>
    <row r="6" spans="1:12" x14ac:dyDescent="0.2">
      <c r="A6" s="161"/>
      <c r="B6" s="164"/>
      <c r="C6" s="164"/>
      <c r="D6" s="167"/>
      <c r="E6" s="170"/>
      <c r="F6" s="17">
        <f>[1]Résultats!$K8</f>
        <v>20</v>
      </c>
      <c r="G6" s="152">
        <f t="shared" si="0"/>
        <v>1200</v>
      </c>
      <c r="H6" s="37">
        <f>[1]Résultats!$L8</f>
        <v>2314.2857142857142</v>
      </c>
      <c r="I6" s="30">
        <f>[1]Résultats!$BV8</f>
        <v>69333.333333333328</v>
      </c>
      <c r="J6" s="5">
        <f>[1]Résultats!$BW8</f>
        <v>208650.99591240415</v>
      </c>
      <c r="K6" s="13">
        <f>[1]Résultats!$BY8</f>
        <v>1.368421052631579E-2</v>
      </c>
      <c r="L6" s="9">
        <f>[1]Résultats!$CA8</f>
        <v>-4.2915126271330495</v>
      </c>
    </row>
    <row r="7" spans="1:12" x14ac:dyDescent="0.2">
      <c r="A7" s="161"/>
      <c r="B7" s="164"/>
      <c r="C7" s="164"/>
      <c r="D7" s="167"/>
      <c r="E7" s="170"/>
      <c r="F7" s="14">
        <f>[1]Résultats!$K9</f>
        <v>25</v>
      </c>
      <c r="G7" s="152">
        <f t="shared" si="0"/>
        <v>1500</v>
      </c>
      <c r="H7" s="38">
        <f>[1]Résultats!$L9</f>
        <v>2892.8571428571427</v>
      </c>
      <c r="I7" s="27">
        <f>[1]Résultats!$BV9</f>
        <v>0</v>
      </c>
      <c r="J7" s="2">
        <f>[1]Résultats!$BW9</f>
        <v>0</v>
      </c>
      <c r="K7" s="10">
        <f>[1]Résultats!$BY9</f>
        <v>0</v>
      </c>
      <c r="L7" s="9"/>
    </row>
    <row r="8" spans="1:12" x14ac:dyDescent="0.2">
      <c r="A8" s="161"/>
      <c r="B8" s="164"/>
      <c r="C8" s="164"/>
      <c r="D8" s="167"/>
      <c r="E8" s="170"/>
      <c r="F8" s="14">
        <f>[1]Résultats!$K10</f>
        <v>30</v>
      </c>
      <c r="G8" s="152">
        <f t="shared" si="0"/>
        <v>1800</v>
      </c>
      <c r="H8" s="38">
        <f>[1]Résultats!$L10</f>
        <v>3471.4285714285711</v>
      </c>
      <c r="I8" s="27">
        <f>[1]Résultats!$BV10</f>
        <v>0</v>
      </c>
      <c r="J8" s="2">
        <f>[1]Résultats!$BW10</f>
        <v>0</v>
      </c>
      <c r="K8" s="10">
        <f>[1]Résultats!$BY10</f>
        <v>0</v>
      </c>
      <c r="L8" s="9"/>
    </row>
    <row r="9" spans="1:12" x14ac:dyDescent="0.2">
      <c r="A9" s="161"/>
      <c r="B9" s="164"/>
      <c r="C9" s="164"/>
      <c r="D9" s="167"/>
      <c r="E9" s="170"/>
      <c r="F9" s="14">
        <f>[1]Résultats!$K11</f>
        <v>35</v>
      </c>
      <c r="G9" s="152">
        <f t="shared" si="0"/>
        <v>2100</v>
      </c>
      <c r="H9" s="38">
        <f>[1]Résultats!$L11</f>
        <v>4049.9999999999995</v>
      </c>
      <c r="I9" s="27">
        <f>[1]Résultats!$BV11</f>
        <v>0</v>
      </c>
      <c r="J9" s="2">
        <f>[1]Résultats!$BW11</f>
        <v>0</v>
      </c>
      <c r="K9" s="10">
        <f>[1]Résultats!$BY11</f>
        <v>0</v>
      </c>
      <c r="L9" s="9"/>
    </row>
    <row r="10" spans="1:12" x14ac:dyDescent="0.2">
      <c r="A10" s="161"/>
      <c r="B10" s="164"/>
      <c r="C10" s="164"/>
      <c r="D10" s="167"/>
      <c r="E10" s="170"/>
      <c r="F10" s="14">
        <f>[1]Résultats!$K12</f>
        <v>40</v>
      </c>
      <c r="G10" s="152">
        <f t="shared" si="0"/>
        <v>2400</v>
      </c>
      <c r="H10" s="38">
        <f>[1]Résultats!$L12</f>
        <v>4628.5714285714284</v>
      </c>
      <c r="I10" s="27">
        <f>[1]Résultats!$BV12</f>
        <v>0</v>
      </c>
      <c r="J10" s="2">
        <f>[1]Résultats!$BW12</f>
        <v>0</v>
      </c>
      <c r="K10" s="10">
        <f>[1]Résultats!$BY12</f>
        <v>0</v>
      </c>
      <c r="L10" s="6"/>
    </row>
    <row r="11" spans="1:12" x14ac:dyDescent="0.2">
      <c r="A11" s="161"/>
      <c r="B11" s="164"/>
      <c r="C11" s="164"/>
      <c r="D11" s="167"/>
      <c r="E11" s="170"/>
      <c r="F11" s="14">
        <f>[1]Résultats!$K13</f>
        <v>45</v>
      </c>
      <c r="G11" s="152">
        <f t="shared" si="0"/>
        <v>2700</v>
      </c>
      <c r="H11" s="38">
        <f>[1]Résultats!$L13</f>
        <v>5207.1428571428569</v>
      </c>
      <c r="I11" s="27">
        <f>[1]Résultats!$BV13</f>
        <v>0</v>
      </c>
      <c r="J11" s="2">
        <f>[1]Résultats!$BW13</f>
        <v>0</v>
      </c>
      <c r="K11" s="10">
        <f>[1]Résultats!$BY13</f>
        <v>0</v>
      </c>
      <c r="L11" s="6"/>
    </row>
    <row r="12" spans="1:12" x14ac:dyDescent="0.2">
      <c r="A12" s="161"/>
      <c r="B12" s="164"/>
      <c r="C12" s="164"/>
      <c r="D12" s="167"/>
      <c r="E12" s="170"/>
      <c r="F12" s="14">
        <f>[1]Résultats!$K14</f>
        <v>50</v>
      </c>
      <c r="G12" s="152">
        <f t="shared" si="0"/>
        <v>3000</v>
      </c>
      <c r="H12" s="38">
        <f>[1]Résultats!$L14</f>
        <v>5785.7142857142853</v>
      </c>
      <c r="I12" s="27">
        <f>[1]Résultats!$BV14</f>
        <v>0</v>
      </c>
      <c r="J12" s="2">
        <f>[1]Résultats!$BW14</f>
        <v>0</v>
      </c>
      <c r="K12" s="10">
        <f>[1]Résultats!$BY14</f>
        <v>0</v>
      </c>
      <c r="L12" s="6"/>
    </row>
    <row r="13" spans="1:12" x14ac:dyDescent="0.2">
      <c r="A13" s="161"/>
      <c r="B13" s="164"/>
      <c r="C13" s="164"/>
      <c r="D13" s="167"/>
      <c r="E13" s="170"/>
      <c r="F13" s="14">
        <f>[1]Résultats!$K15</f>
        <v>55</v>
      </c>
      <c r="G13" s="152">
        <f t="shared" si="0"/>
        <v>3300</v>
      </c>
      <c r="H13" s="38">
        <f>[1]Résultats!$L15</f>
        <v>6364.2857142857129</v>
      </c>
      <c r="I13" s="27">
        <f>[1]Résultats!$BV15</f>
        <v>0</v>
      </c>
      <c r="J13" s="2">
        <f>[1]Résultats!$BW15</f>
        <v>0</v>
      </c>
      <c r="K13" s="10">
        <f>[1]Résultats!$BY15</f>
        <v>0</v>
      </c>
      <c r="L13" s="6"/>
    </row>
    <row r="14" spans="1:12" ht="17" thickBot="1" x14ac:dyDescent="0.25">
      <c r="A14" s="162"/>
      <c r="B14" s="165"/>
      <c r="C14" s="165"/>
      <c r="D14" s="168"/>
      <c r="E14" s="171"/>
      <c r="F14" s="15">
        <f>[1]Résultats!$K16</f>
        <v>60</v>
      </c>
      <c r="G14" s="152">
        <f t="shared" si="0"/>
        <v>3600</v>
      </c>
      <c r="H14" s="39">
        <f>[1]Résultats!$L16</f>
        <v>6942.8571428571422</v>
      </c>
      <c r="I14" s="28">
        <f>[1]Résultats!$BV16</f>
        <v>0</v>
      </c>
      <c r="J14" s="3">
        <f>[1]Résultats!$BW16</f>
        <v>0</v>
      </c>
      <c r="K14" s="11">
        <f>[1]Résultats!$BY16</f>
        <v>0</v>
      </c>
      <c r="L14" s="7"/>
    </row>
    <row r="15" spans="1:12" ht="16" customHeight="1" x14ac:dyDescent="0.2">
      <c r="A15" s="172" t="s">
        <v>12</v>
      </c>
      <c r="B15" s="173">
        <f>[2]Résultats!$A$4</f>
        <v>44958</v>
      </c>
      <c r="C15" s="173" t="str">
        <f>[2]Résultats!$C$4</f>
        <v>4 g/L</v>
      </c>
      <c r="D15" s="174">
        <f>[2]Résultats!$D$4</f>
        <v>35</v>
      </c>
      <c r="E15" s="175" t="s">
        <v>10</v>
      </c>
      <c r="F15" s="16">
        <f>[2]Résultats!$K4</f>
        <v>0</v>
      </c>
      <c r="G15" s="152">
        <f t="shared" si="0"/>
        <v>0</v>
      </c>
      <c r="H15" s="79">
        <f>[2]Résultats!$L4</f>
        <v>0</v>
      </c>
      <c r="I15" s="29">
        <f>[2]Résultats!$CT4</f>
        <v>6300000</v>
      </c>
      <c r="J15" s="4">
        <f>[2]Résultats!$CU4</f>
        <v>2398038.4140572292</v>
      </c>
      <c r="K15" s="12">
        <f>[2]Résultats!$CW4</f>
        <v>1</v>
      </c>
      <c r="L15" s="8">
        <f>[2]Résultats!$CY4</f>
        <v>0</v>
      </c>
    </row>
    <row r="16" spans="1:12" x14ac:dyDescent="0.2">
      <c r="A16" s="161"/>
      <c r="B16" s="164"/>
      <c r="C16" s="164"/>
      <c r="D16" s="167"/>
      <c r="E16" s="170"/>
      <c r="F16" s="17">
        <f>[2]Résultats!$K5</f>
        <v>10</v>
      </c>
      <c r="G16" s="152">
        <f t="shared" si="0"/>
        <v>600</v>
      </c>
      <c r="H16" s="80">
        <f>[2]Résultats!$L5</f>
        <v>900</v>
      </c>
      <c r="I16" s="30">
        <f>[2]Résultats!$CT5</f>
        <v>6570588.2352941176</v>
      </c>
      <c r="J16" s="5">
        <f>[2]Résultats!$CU5</f>
        <v>3240324.9655478895</v>
      </c>
      <c r="K16" s="13">
        <f>[2]Résultats!$CW5</f>
        <v>1.0429505135387489</v>
      </c>
      <c r="L16" s="9">
        <f>[2]Résultats!$CY5</f>
        <v>4.2053728621452006E-2</v>
      </c>
    </row>
    <row r="17" spans="1:12" x14ac:dyDescent="0.2">
      <c r="A17" s="161"/>
      <c r="B17" s="164"/>
      <c r="C17" s="164"/>
      <c r="D17" s="167"/>
      <c r="E17" s="170"/>
      <c r="F17" s="17">
        <f>[2]Résultats!$K6</f>
        <v>20</v>
      </c>
      <c r="G17" s="152">
        <f t="shared" si="0"/>
        <v>1200</v>
      </c>
      <c r="H17" s="80">
        <f>[2]Résultats!$L6</f>
        <v>1800</v>
      </c>
      <c r="I17" s="30">
        <f>[2]Résultats!$CT6</f>
        <v>6775000</v>
      </c>
      <c r="J17" s="5">
        <f>[2]Résultats!$CU6</f>
        <v>2019735.956340166</v>
      </c>
      <c r="K17" s="13">
        <f>[2]Résultats!$CW6</f>
        <v>1.0753968253968254</v>
      </c>
      <c r="L17" s="9">
        <f>[2]Résultats!$CY6</f>
        <v>7.2689733368277554E-2</v>
      </c>
    </row>
    <row r="18" spans="1:12" x14ac:dyDescent="0.2">
      <c r="A18" s="161"/>
      <c r="B18" s="164"/>
      <c r="C18" s="164"/>
      <c r="D18" s="167"/>
      <c r="E18" s="170"/>
      <c r="F18" s="17">
        <f>[2]Résultats!$K7</f>
        <v>30</v>
      </c>
      <c r="G18" s="152">
        <f t="shared" si="0"/>
        <v>1800</v>
      </c>
      <c r="H18" s="80">
        <f>[2]Résultats!$L7</f>
        <v>2700</v>
      </c>
      <c r="I18" s="30">
        <f>[2]Résultats!$CT7</f>
        <v>2437142.8571428573</v>
      </c>
      <c r="J18" s="5">
        <f>[2]Résultats!$CU7</f>
        <v>2577504.8842963278</v>
      </c>
      <c r="K18" s="13">
        <f>[2]Résultats!$CW7</f>
        <v>0.38684807256235831</v>
      </c>
      <c r="L18" s="9">
        <f>[2]Résultats!$CY7</f>
        <v>-0.94972324038926714</v>
      </c>
    </row>
    <row r="19" spans="1:12" x14ac:dyDescent="0.2">
      <c r="A19" s="161"/>
      <c r="B19" s="164"/>
      <c r="C19" s="164"/>
      <c r="D19" s="167"/>
      <c r="E19" s="170"/>
      <c r="F19" s="17">
        <f>[2]Résultats!$K8</f>
        <v>40</v>
      </c>
      <c r="G19" s="152">
        <f t="shared" si="0"/>
        <v>2400</v>
      </c>
      <c r="H19" s="80">
        <f>[2]Résultats!$L8</f>
        <v>3600</v>
      </c>
      <c r="I19" s="30">
        <f>[2]Résultats!$CT8</f>
        <v>43333.333333333336</v>
      </c>
      <c r="J19" s="5">
        <f>[2]Résultats!$CU8</f>
        <v>78400.680269157529</v>
      </c>
      <c r="K19" s="13">
        <f>[2]Résultats!$CW8</f>
        <v>6.8783068783068784E-3</v>
      </c>
      <c r="L19" s="9">
        <f>[2]Résultats!$CY8</f>
        <v>-4.9793827505921513</v>
      </c>
    </row>
    <row r="20" spans="1:12" x14ac:dyDescent="0.2">
      <c r="A20" s="161"/>
      <c r="B20" s="164"/>
      <c r="C20" s="164"/>
      <c r="D20" s="167"/>
      <c r="E20" s="170"/>
      <c r="F20" s="14">
        <f>[2]Résultats!$K9</f>
        <v>50</v>
      </c>
      <c r="G20" s="152">
        <f t="shared" si="0"/>
        <v>3000</v>
      </c>
      <c r="H20" s="66">
        <f>[2]Résultats!$L9</f>
        <v>4500</v>
      </c>
      <c r="I20" s="27">
        <f>[2]Résultats!$CT9</f>
        <v>0</v>
      </c>
      <c r="J20" s="2">
        <f>[2]Résultats!$CU9</f>
        <v>0</v>
      </c>
      <c r="K20" s="10">
        <f>[2]Résultats!$CW9</f>
        <v>0</v>
      </c>
      <c r="L20" s="6"/>
    </row>
    <row r="21" spans="1:12" x14ac:dyDescent="0.2">
      <c r="A21" s="161"/>
      <c r="B21" s="164"/>
      <c r="C21" s="164"/>
      <c r="D21" s="167"/>
      <c r="E21" s="170"/>
      <c r="F21" s="14">
        <f>[2]Résultats!$K10</f>
        <v>60</v>
      </c>
      <c r="G21" s="152">
        <f t="shared" si="0"/>
        <v>3600</v>
      </c>
      <c r="H21" s="66">
        <f>[2]Résultats!$L10</f>
        <v>5400</v>
      </c>
      <c r="I21" s="27">
        <f>[2]Résultats!$CT10</f>
        <v>0</v>
      </c>
      <c r="J21" s="2">
        <f>[2]Résultats!$CU10</f>
        <v>0</v>
      </c>
      <c r="K21" s="10">
        <f>[2]Résultats!$CW10</f>
        <v>0</v>
      </c>
      <c r="L21" s="6"/>
    </row>
    <row r="22" spans="1:12" x14ac:dyDescent="0.2">
      <c r="A22" s="161"/>
      <c r="B22" s="164"/>
      <c r="C22" s="164"/>
      <c r="D22" s="167"/>
      <c r="E22" s="170"/>
      <c r="F22" s="14">
        <f>[2]Résultats!$K11</f>
        <v>75</v>
      </c>
      <c r="G22" s="152">
        <f t="shared" si="0"/>
        <v>4500</v>
      </c>
      <c r="H22" s="66">
        <f>[2]Résultats!$L11</f>
        <v>6750</v>
      </c>
      <c r="I22" s="27">
        <f>[2]Résultats!$CT11</f>
        <v>0</v>
      </c>
      <c r="J22" s="2">
        <f>[2]Résultats!$CU11</f>
        <v>0</v>
      </c>
      <c r="K22" s="10">
        <f>[2]Résultats!$CW11</f>
        <v>0</v>
      </c>
      <c r="L22" s="6"/>
    </row>
    <row r="23" spans="1:12" x14ac:dyDescent="0.2">
      <c r="A23" s="161"/>
      <c r="B23" s="164"/>
      <c r="C23" s="164"/>
      <c r="D23" s="167"/>
      <c r="E23" s="170"/>
      <c r="F23" s="14">
        <f>[2]Résultats!$K12</f>
        <v>90</v>
      </c>
      <c r="G23" s="152">
        <f t="shared" si="0"/>
        <v>5400</v>
      </c>
      <c r="H23" s="66">
        <f>[2]Résultats!$L12</f>
        <v>8100</v>
      </c>
      <c r="I23" s="27">
        <f>[2]Résultats!$CT12</f>
        <v>0</v>
      </c>
      <c r="J23" s="2">
        <f>[2]Résultats!$CU12</f>
        <v>0</v>
      </c>
      <c r="K23" s="10">
        <f>[2]Résultats!$CW12</f>
        <v>0</v>
      </c>
      <c r="L23" s="6"/>
    </row>
    <row r="24" spans="1:12" x14ac:dyDescent="0.2">
      <c r="A24" s="161"/>
      <c r="B24" s="164"/>
      <c r="C24" s="164"/>
      <c r="D24" s="167"/>
      <c r="E24" s="170"/>
      <c r="F24" s="14">
        <f>[2]Résultats!$K13</f>
        <v>105</v>
      </c>
      <c r="G24" s="152">
        <f t="shared" si="0"/>
        <v>6300</v>
      </c>
      <c r="H24" s="66">
        <f>[2]Résultats!$L13</f>
        <v>9450</v>
      </c>
      <c r="I24" s="27">
        <f>[2]Résultats!$CT13</f>
        <v>0</v>
      </c>
      <c r="J24" s="2">
        <f>[2]Résultats!$CU13</f>
        <v>0</v>
      </c>
      <c r="K24" s="10">
        <f>[2]Résultats!$CW13</f>
        <v>0</v>
      </c>
      <c r="L24" s="6"/>
    </row>
    <row r="25" spans="1:12" x14ac:dyDescent="0.2">
      <c r="A25" s="161"/>
      <c r="B25" s="164"/>
      <c r="C25" s="164"/>
      <c r="D25" s="167"/>
      <c r="E25" s="170"/>
      <c r="F25" s="14">
        <f>[2]Résultats!$K14</f>
        <v>120</v>
      </c>
      <c r="G25" s="152">
        <f t="shared" si="0"/>
        <v>7200</v>
      </c>
      <c r="H25" s="66">
        <f>[2]Résultats!$L14</f>
        <v>10800</v>
      </c>
      <c r="I25" s="27">
        <f>[2]Résultats!$CT14</f>
        <v>0</v>
      </c>
      <c r="J25" s="2">
        <f>[2]Résultats!$CU14</f>
        <v>0</v>
      </c>
      <c r="K25" s="10">
        <f>[2]Résultats!$CW14</f>
        <v>0</v>
      </c>
      <c r="L25" s="6"/>
    </row>
    <row r="26" spans="1:12" x14ac:dyDescent="0.2">
      <c r="A26" s="161"/>
      <c r="B26" s="164"/>
      <c r="C26" s="164"/>
      <c r="D26" s="167"/>
      <c r="E26" s="170"/>
      <c r="F26" s="14">
        <f>[2]Résultats!$K15</f>
        <v>150</v>
      </c>
      <c r="G26" s="152">
        <f t="shared" si="0"/>
        <v>9000</v>
      </c>
      <c r="H26" s="66">
        <f>[2]Résultats!$L15</f>
        <v>13500</v>
      </c>
      <c r="I26" s="27">
        <f>[2]Résultats!$CT15</f>
        <v>0</v>
      </c>
      <c r="J26" s="2">
        <f>[2]Résultats!$CU15</f>
        <v>0</v>
      </c>
      <c r="K26" s="10">
        <f>[2]Résultats!$CW15</f>
        <v>0</v>
      </c>
      <c r="L26" s="6"/>
    </row>
    <row r="27" spans="1:12" x14ac:dyDescent="0.2">
      <c r="A27" s="161"/>
      <c r="B27" s="164"/>
      <c r="C27" s="164"/>
      <c r="D27" s="167"/>
      <c r="E27" s="170"/>
      <c r="F27" s="14">
        <f>[2]Résultats!$K16</f>
        <v>180</v>
      </c>
      <c r="G27" s="152">
        <f t="shared" si="0"/>
        <v>10800</v>
      </c>
      <c r="H27" s="66">
        <f>[2]Résultats!$L16</f>
        <v>16200</v>
      </c>
      <c r="I27" s="27">
        <f>[2]Résultats!$CT16</f>
        <v>0</v>
      </c>
      <c r="J27" s="2">
        <f>[2]Résultats!$CU16</f>
        <v>0</v>
      </c>
      <c r="K27" s="10">
        <f>[2]Résultats!$CW16</f>
        <v>0</v>
      </c>
      <c r="L27" s="6"/>
    </row>
    <row r="28" spans="1:12" x14ac:dyDescent="0.2">
      <c r="A28" s="161"/>
      <c r="B28" s="164"/>
      <c r="C28" s="164"/>
      <c r="D28" s="167"/>
      <c r="E28" s="170"/>
      <c r="F28" s="14">
        <f>[2]Résultats!$K17</f>
        <v>210</v>
      </c>
      <c r="G28" s="152">
        <f t="shared" si="0"/>
        <v>12600</v>
      </c>
      <c r="H28" s="66">
        <f>[2]Résultats!$L17</f>
        <v>18900</v>
      </c>
      <c r="I28" s="27">
        <f>[2]Résultats!$CT17</f>
        <v>0</v>
      </c>
      <c r="J28" s="2">
        <f>[2]Résultats!$CU17</f>
        <v>0</v>
      </c>
      <c r="K28" s="10">
        <f>[2]Résultats!$CW17</f>
        <v>0</v>
      </c>
      <c r="L28" s="6"/>
    </row>
    <row r="29" spans="1:12" ht="17" thickBot="1" x14ac:dyDescent="0.25">
      <c r="A29" s="162"/>
      <c r="B29" s="165"/>
      <c r="C29" s="165"/>
      <c r="D29" s="168"/>
      <c r="E29" s="171"/>
      <c r="F29" s="15">
        <f>[2]Résultats!$K18</f>
        <v>240</v>
      </c>
      <c r="G29" s="152">
        <f t="shared" si="0"/>
        <v>14400</v>
      </c>
      <c r="H29" s="67">
        <f>[2]Résultats!$L18</f>
        <v>21600</v>
      </c>
      <c r="I29" s="28">
        <f>[2]Résultats!$CT18</f>
        <v>0</v>
      </c>
      <c r="J29" s="3">
        <f>[2]Résultats!$CU18</f>
        <v>0</v>
      </c>
      <c r="K29" s="11">
        <f>[2]Résultats!$CW18</f>
        <v>0</v>
      </c>
      <c r="L29" s="7"/>
    </row>
    <row r="30" spans="1:12" x14ac:dyDescent="0.2">
      <c r="A30" s="172" t="s">
        <v>13</v>
      </c>
      <c r="B30" s="173">
        <f>[3]Résultats!$A$4</f>
        <v>44951</v>
      </c>
      <c r="C30" s="173" t="str">
        <f>[3]Résultats!$C$4</f>
        <v>4 g/L</v>
      </c>
      <c r="D30" s="174">
        <f>[3]Résultats!$D$4</f>
        <v>35</v>
      </c>
      <c r="E30" s="176" t="s">
        <v>10</v>
      </c>
      <c r="F30" s="16">
        <f>[3]Résultats!$K4</f>
        <v>0</v>
      </c>
      <c r="G30" s="152">
        <f t="shared" si="0"/>
        <v>0</v>
      </c>
      <c r="H30" s="79">
        <f>[3]Résultats!$L4</f>
        <v>0</v>
      </c>
      <c r="I30" s="29">
        <f>[3]Résultats!$CT4</f>
        <v>3140000</v>
      </c>
      <c r="J30" s="4">
        <f>[3]Résultats!$CU4</f>
        <v>1721428.5753028726</v>
      </c>
      <c r="K30" s="12">
        <f>[3]Résultats!$CW4</f>
        <v>1</v>
      </c>
      <c r="L30" s="8">
        <f>[3]Résultats!$CY4</f>
        <v>0</v>
      </c>
    </row>
    <row r="31" spans="1:12" x14ac:dyDescent="0.2">
      <c r="A31" s="161"/>
      <c r="B31" s="167"/>
      <c r="C31" s="167"/>
      <c r="D31" s="167"/>
      <c r="E31" s="177"/>
      <c r="F31" s="17">
        <f>[3]Résultats!$K5</f>
        <v>15</v>
      </c>
      <c r="G31" s="152">
        <f t="shared" si="0"/>
        <v>900</v>
      </c>
      <c r="H31" s="80">
        <f>[3]Résultats!$L5</f>
        <v>1350</v>
      </c>
      <c r="I31" s="30">
        <f>[3]Résultats!$CT5</f>
        <v>1134666.6666666667</v>
      </c>
      <c r="J31" s="5">
        <f>[3]Résultats!$CU5</f>
        <v>485413.9127246628</v>
      </c>
      <c r="K31" s="13">
        <f>[3]Résultats!$CW5</f>
        <v>0.36135881104033973</v>
      </c>
      <c r="L31" s="9">
        <f>[3]Résultats!$CY5</f>
        <v>-1.017883877877144</v>
      </c>
    </row>
    <row r="32" spans="1:12" x14ac:dyDescent="0.2">
      <c r="A32" s="161"/>
      <c r="B32" s="167"/>
      <c r="C32" s="167"/>
      <c r="D32" s="167"/>
      <c r="E32" s="177"/>
      <c r="F32" s="155">
        <v>20</v>
      </c>
      <c r="G32" s="156">
        <f t="shared" si="0"/>
        <v>1200</v>
      </c>
      <c r="H32" s="157"/>
      <c r="I32" s="154">
        <v>500000</v>
      </c>
      <c r="J32" s="5"/>
      <c r="K32" s="13"/>
      <c r="L32" s="9"/>
    </row>
    <row r="33" spans="1:12" x14ac:dyDescent="0.2">
      <c r="A33" s="161"/>
      <c r="B33" s="167"/>
      <c r="C33" s="167"/>
      <c r="D33" s="167"/>
      <c r="E33" s="177"/>
      <c r="F33" s="17">
        <f>[3]Résultats!$K6</f>
        <v>30</v>
      </c>
      <c r="G33" s="152">
        <f t="shared" si="0"/>
        <v>1800</v>
      </c>
      <c r="H33" s="80">
        <f>[3]Résultats!$L6</f>
        <v>2700</v>
      </c>
      <c r="I33" s="30">
        <f>[3]Résultats!$CT6</f>
        <v>58888.888888888891</v>
      </c>
      <c r="J33" s="5">
        <f>[3]Résultats!$CU6</f>
        <v>42557.151116012348</v>
      </c>
      <c r="K33" s="13">
        <f>[3]Résultats!$CW6</f>
        <v>1.875442321302194E-2</v>
      </c>
      <c r="L33" s="9">
        <f>[3]Résultats!$CY6</f>
        <v>-3.9763256496923507</v>
      </c>
    </row>
    <row r="34" spans="1:12" x14ac:dyDescent="0.2">
      <c r="A34" s="161"/>
      <c r="B34" s="167"/>
      <c r="C34" s="167"/>
      <c r="D34" s="167"/>
      <c r="E34" s="177"/>
      <c r="F34" s="14">
        <f>[3]Résultats!$K7</f>
        <v>45</v>
      </c>
      <c r="G34" s="152">
        <f t="shared" si="0"/>
        <v>2700</v>
      </c>
      <c r="H34" s="66">
        <f>[3]Résultats!$L7</f>
        <v>4050</v>
      </c>
      <c r="I34" s="154">
        <v>10000</v>
      </c>
      <c r="J34" s="2">
        <f>[3]Résultats!$CU7</f>
        <v>0</v>
      </c>
      <c r="K34" s="10">
        <f>[3]Résultats!$CW7</f>
        <v>0</v>
      </c>
      <c r="L34" s="6"/>
    </row>
    <row r="35" spans="1:12" x14ac:dyDescent="0.2">
      <c r="A35" s="161"/>
      <c r="B35" s="167"/>
      <c r="C35" s="167"/>
      <c r="D35" s="167"/>
      <c r="E35" s="177"/>
      <c r="F35" s="14">
        <f>[3]Résultats!$K8</f>
        <v>60</v>
      </c>
      <c r="G35" s="152">
        <f t="shared" si="0"/>
        <v>3600</v>
      </c>
      <c r="H35" s="66">
        <f>[3]Résultats!$L8</f>
        <v>5400</v>
      </c>
      <c r="I35" s="27">
        <f>[3]Résultats!$CT8</f>
        <v>0</v>
      </c>
      <c r="J35" s="2">
        <f>[3]Résultats!$CU8</f>
        <v>0</v>
      </c>
      <c r="K35" s="10">
        <f>[3]Résultats!$CW8</f>
        <v>0</v>
      </c>
      <c r="L35" s="6"/>
    </row>
    <row r="36" spans="1:12" x14ac:dyDescent="0.2">
      <c r="A36" s="161"/>
      <c r="B36" s="167"/>
      <c r="C36" s="167"/>
      <c r="D36" s="167"/>
      <c r="E36" s="177"/>
      <c r="F36" s="14">
        <f>[3]Résultats!$K9</f>
        <v>75</v>
      </c>
      <c r="G36" s="152">
        <f t="shared" si="0"/>
        <v>4500</v>
      </c>
      <c r="H36" s="66">
        <f>[3]Résultats!$L9</f>
        <v>6750</v>
      </c>
      <c r="I36" s="27">
        <f>[3]Résultats!$CT9</f>
        <v>0</v>
      </c>
      <c r="J36" s="2">
        <f>[3]Résultats!$CU9</f>
        <v>0</v>
      </c>
      <c r="K36" s="10">
        <f>[3]Résultats!$CW9</f>
        <v>0</v>
      </c>
      <c r="L36" s="6"/>
    </row>
    <row r="37" spans="1:12" x14ac:dyDescent="0.2">
      <c r="A37" s="161"/>
      <c r="B37" s="167"/>
      <c r="C37" s="167"/>
      <c r="D37" s="167"/>
      <c r="E37" s="177"/>
      <c r="F37" s="14">
        <f>[3]Résultats!$K10</f>
        <v>90</v>
      </c>
      <c r="G37" s="152">
        <f t="shared" si="0"/>
        <v>5400</v>
      </c>
      <c r="H37" s="66">
        <f>[3]Résultats!$L10</f>
        <v>8100</v>
      </c>
      <c r="I37" s="27">
        <f>[3]Résultats!$CT10</f>
        <v>0</v>
      </c>
      <c r="J37" s="2">
        <f>[3]Résultats!$CU10</f>
        <v>0</v>
      </c>
      <c r="K37" s="10">
        <f>[3]Résultats!$CW10</f>
        <v>0</v>
      </c>
      <c r="L37" s="6"/>
    </row>
    <row r="38" spans="1:12" x14ac:dyDescent="0.2">
      <c r="A38" s="161"/>
      <c r="B38" s="167"/>
      <c r="C38" s="167"/>
      <c r="D38" s="167"/>
      <c r="E38" s="177"/>
      <c r="F38" s="14">
        <f>[3]Résultats!$K11</f>
        <v>105</v>
      </c>
      <c r="G38" s="152">
        <f t="shared" si="0"/>
        <v>6300</v>
      </c>
      <c r="H38" s="66">
        <f>[3]Résultats!$L11</f>
        <v>9450</v>
      </c>
      <c r="I38" s="27">
        <f>[3]Résultats!$CT11</f>
        <v>0</v>
      </c>
      <c r="J38" s="2">
        <f>[3]Résultats!$CU11</f>
        <v>0</v>
      </c>
      <c r="K38" s="10">
        <f>[3]Résultats!$CW11</f>
        <v>0</v>
      </c>
      <c r="L38" s="6"/>
    </row>
    <row r="39" spans="1:12" x14ac:dyDescent="0.2">
      <c r="A39" s="161"/>
      <c r="B39" s="167"/>
      <c r="C39" s="167"/>
      <c r="D39" s="167"/>
      <c r="E39" s="177"/>
      <c r="F39" s="14">
        <f>[3]Résultats!$K12</f>
        <v>120</v>
      </c>
      <c r="G39" s="152">
        <f t="shared" si="0"/>
        <v>7200</v>
      </c>
      <c r="H39" s="66">
        <f>[3]Résultats!$L12</f>
        <v>10800</v>
      </c>
      <c r="I39" s="27">
        <f>[3]Résultats!$CT12</f>
        <v>0</v>
      </c>
      <c r="J39" s="2">
        <f>[3]Résultats!$CU12</f>
        <v>0</v>
      </c>
      <c r="K39" s="10">
        <f>[3]Résultats!$CW12</f>
        <v>0</v>
      </c>
      <c r="L39" s="6"/>
    </row>
    <row r="40" spans="1:12" x14ac:dyDescent="0.2">
      <c r="A40" s="161"/>
      <c r="B40" s="167"/>
      <c r="C40" s="167"/>
      <c r="D40" s="167"/>
      <c r="E40" s="177"/>
      <c r="F40" s="14">
        <f>[3]Résultats!$K13</f>
        <v>135</v>
      </c>
      <c r="G40" s="152">
        <f t="shared" si="0"/>
        <v>8100</v>
      </c>
      <c r="H40" s="66">
        <f>[3]Résultats!$L13</f>
        <v>12150</v>
      </c>
      <c r="I40" s="27">
        <f>[3]Résultats!$CT13</f>
        <v>0</v>
      </c>
      <c r="J40" s="2">
        <f>[3]Résultats!$CU13</f>
        <v>0</v>
      </c>
      <c r="K40" s="10">
        <f>[3]Résultats!$CW13</f>
        <v>0</v>
      </c>
      <c r="L40" s="6"/>
    </row>
    <row r="41" spans="1:12" x14ac:dyDescent="0.2">
      <c r="A41" s="161"/>
      <c r="B41" s="167"/>
      <c r="C41" s="167"/>
      <c r="D41" s="167"/>
      <c r="E41" s="177"/>
      <c r="F41" s="14">
        <f>[3]Résultats!$K14</f>
        <v>150</v>
      </c>
      <c r="G41" s="152">
        <f t="shared" si="0"/>
        <v>9000</v>
      </c>
      <c r="H41" s="66">
        <f>[3]Résultats!$L14</f>
        <v>13500</v>
      </c>
      <c r="I41" s="27">
        <f>[3]Résultats!$CT14</f>
        <v>0</v>
      </c>
      <c r="J41" s="2">
        <f>[3]Résultats!$CU14</f>
        <v>0</v>
      </c>
      <c r="K41" s="10">
        <f>[3]Résultats!$CW14</f>
        <v>0</v>
      </c>
      <c r="L41" s="6"/>
    </row>
    <row r="42" spans="1:12" x14ac:dyDescent="0.2">
      <c r="A42" s="161"/>
      <c r="B42" s="167"/>
      <c r="C42" s="167"/>
      <c r="D42" s="167"/>
      <c r="E42" s="177"/>
      <c r="F42" s="14">
        <f>[3]Résultats!$K15</f>
        <v>165</v>
      </c>
      <c r="G42" s="152">
        <f t="shared" si="0"/>
        <v>9900</v>
      </c>
      <c r="H42" s="66">
        <f>[3]Résultats!$L15</f>
        <v>14850</v>
      </c>
      <c r="I42" s="27">
        <f>[3]Résultats!$CT15</f>
        <v>0</v>
      </c>
      <c r="J42" s="2">
        <f>[3]Résultats!$CU15</f>
        <v>0</v>
      </c>
      <c r="K42" s="10">
        <f>[3]Résultats!$CW15</f>
        <v>0</v>
      </c>
      <c r="L42" s="6"/>
    </row>
    <row r="43" spans="1:12" x14ac:dyDescent="0.2">
      <c r="A43" s="161"/>
      <c r="B43" s="167"/>
      <c r="C43" s="167"/>
      <c r="D43" s="167"/>
      <c r="E43" s="177"/>
      <c r="F43" s="14">
        <f>[3]Résultats!$K16</f>
        <v>180</v>
      </c>
      <c r="G43" s="152">
        <f t="shared" si="0"/>
        <v>10800</v>
      </c>
      <c r="H43" s="66">
        <f>[3]Résultats!$L16</f>
        <v>16200</v>
      </c>
      <c r="I43" s="27">
        <f>[3]Résultats!$CT16</f>
        <v>0</v>
      </c>
      <c r="J43" s="2">
        <f>[3]Résultats!$CU16</f>
        <v>0</v>
      </c>
      <c r="K43" s="10">
        <f>[3]Résultats!$CW16</f>
        <v>0</v>
      </c>
      <c r="L43" s="6"/>
    </row>
    <row r="44" spans="1:12" x14ac:dyDescent="0.2">
      <c r="A44" s="161"/>
      <c r="B44" s="167"/>
      <c r="C44" s="167"/>
      <c r="D44" s="167"/>
      <c r="E44" s="177"/>
      <c r="F44" s="14">
        <f>[3]Résultats!$K17</f>
        <v>195</v>
      </c>
      <c r="G44" s="152">
        <f t="shared" si="0"/>
        <v>11700</v>
      </c>
      <c r="H44" s="66">
        <f>[3]Résultats!$L17</f>
        <v>17550</v>
      </c>
      <c r="I44" s="27">
        <f>[3]Résultats!$CT17</f>
        <v>0</v>
      </c>
      <c r="J44" s="2">
        <f>[3]Résultats!$CU17</f>
        <v>0</v>
      </c>
      <c r="K44" s="10">
        <f>[3]Résultats!$CW17</f>
        <v>0</v>
      </c>
      <c r="L44" s="6"/>
    </row>
    <row r="45" spans="1:12" x14ac:dyDescent="0.2">
      <c r="A45" s="161"/>
      <c r="B45" s="167"/>
      <c r="C45" s="167"/>
      <c r="D45" s="167"/>
      <c r="E45" s="177"/>
      <c r="F45" s="14">
        <f>[3]Résultats!$K18</f>
        <v>210</v>
      </c>
      <c r="G45" s="152">
        <f t="shared" si="0"/>
        <v>12600</v>
      </c>
      <c r="H45" s="66">
        <f>[3]Résultats!$L18</f>
        <v>18900</v>
      </c>
      <c r="I45" s="27">
        <f>[3]Résultats!$CT18</f>
        <v>0</v>
      </c>
      <c r="J45" s="2">
        <f>[3]Résultats!$CU18</f>
        <v>0</v>
      </c>
      <c r="K45" s="10">
        <f>[3]Résultats!$CW18</f>
        <v>0</v>
      </c>
      <c r="L45" s="6"/>
    </row>
    <row r="46" spans="1:12" x14ac:dyDescent="0.2">
      <c r="A46" s="161"/>
      <c r="B46" s="167"/>
      <c r="C46" s="167"/>
      <c r="D46" s="167"/>
      <c r="E46" s="177"/>
      <c r="F46" s="14">
        <f>[3]Résultats!$K19</f>
        <v>225</v>
      </c>
      <c r="G46" s="152">
        <f t="shared" si="0"/>
        <v>13500</v>
      </c>
      <c r="H46" s="66">
        <f>[3]Résultats!$L19</f>
        <v>20250</v>
      </c>
      <c r="I46" s="27">
        <f>[3]Résultats!$CT19</f>
        <v>0</v>
      </c>
      <c r="J46" s="2">
        <f>[3]Résultats!$CU19</f>
        <v>0</v>
      </c>
      <c r="K46" s="10">
        <f>[3]Résultats!$CW19</f>
        <v>0</v>
      </c>
      <c r="L46" s="6"/>
    </row>
    <row r="47" spans="1:12" ht="17" thickBot="1" x14ac:dyDescent="0.25">
      <c r="A47" s="162"/>
      <c r="B47" s="168"/>
      <c r="C47" s="168"/>
      <c r="D47" s="168"/>
      <c r="E47" s="178"/>
      <c r="F47" s="31">
        <f>[3]Résultats!$K20</f>
        <v>240</v>
      </c>
      <c r="G47" s="152">
        <f t="shared" si="0"/>
        <v>14400</v>
      </c>
      <c r="H47" s="81">
        <f>[3]Résultats!$L20</f>
        <v>21600</v>
      </c>
      <c r="I47" s="32">
        <f>[3]Résultats!$CT20</f>
        <v>0</v>
      </c>
      <c r="J47" s="33">
        <f>[3]Résultats!$CU20</f>
        <v>0</v>
      </c>
      <c r="K47" s="34">
        <f>[3]Résultats!$CW20</f>
        <v>0</v>
      </c>
      <c r="L47" s="35"/>
    </row>
    <row r="48" spans="1:12" x14ac:dyDescent="0.2">
      <c r="A48" s="172" t="s">
        <v>11</v>
      </c>
      <c r="B48" s="173">
        <f>[4]Résultats!$A$4</f>
        <v>44965</v>
      </c>
      <c r="C48" s="173" t="str">
        <f>[4]Résultats!$C$4</f>
        <v>4 g/L</v>
      </c>
      <c r="D48" s="174">
        <f>[4]Résultats!$D$4</f>
        <v>20</v>
      </c>
      <c r="E48" s="175" t="s">
        <v>10</v>
      </c>
      <c r="F48" s="16">
        <f>[4]Résultats!$K4</f>
        <v>0</v>
      </c>
      <c r="G48" s="152">
        <f t="shared" si="0"/>
        <v>0</v>
      </c>
      <c r="H48" s="36">
        <f>[4]Résultats!$L4</f>
        <v>0</v>
      </c>
      <c r="I48" s="29">
        <f>[4]Résultats!$BV4</f>
        <v>2070000</v>
      </c>
      <c r="J48" s="4">
        <f>[4]Résultats!$BW4</f>
        <v>791615.1498389513</v>
      </c>
      <c r="K48" s="12">
        <f>[4]Résultats!$BY4</f>
        <v>1</v>
      </c>
      <c r="L48" s="8">
        <f>[4]Résultats!$CA4</f>
        <v>0</v>
      </c>
    </row>
    <row r="49" spans="1:14" x14ac:dyDescent="0.2">
      <c r="A49" s="161"/>
      <c r="B49" s="164"/>
      <c r="C49" s="164"/>
      <c r="D49" s="167"/>
      <c r="E49" s="170"/>
      <c r="F49" s="17">
        <f>[4]Résultats!$K5</f>
        <v>10</v>
      </c>
      <c r="G49" s="152">
        <f t="shared" si="0"/>
        <v>600</v>
      </c>
      <c r="H49" s="37">
        <f>[4]Résultats!$L5</f>
        <v>514.28571428571433</v>
      </c>
      <c r="I49" s="30">
        <f>[4]Résultats!$BV5</f>
        <v>2795555.5555555555</v>
      </c>
      <c r="J49" s="5">
        <f>[4]Résultats!$BW5</f>
        <v>1484263.4228790824</v>
      </c>
      <c r="K49" s="13">
        <f>[4]Résultats!$BY5</f>
        <v>1.3505099302200751</v>
      </c>
      <c r="L49" s="9">
        <f>[4]Résultats!$CA5</f>
        <v>0.30048224721874267</v>
      </c>
    </row>
    <row r="50" spans="1:14" x14ac:dyDescent="0.2">
      <c r="A50" s="161"/>
      <c r="B50" s="164"/>
      <c r="C50" s="164"/>
      <c r="D50" s="167"/>
      <c r="E50" s="170"/>
      <c r="F50" s="17">
        <f>[4]Résultats!$K6</f>
        <v>20</v>
      </c>
      <c r="G50" s="152">
        <f t="shared" si="0"/>
        <v>1200</v>
      </c>
      <c r="H50" s="37">
        <f>[4]Résultats!$L6</f>
        <v>1028.5714285714287</v>
      </c>
      <c r="I50" s="30">
        <f>[4]Résultats!$BV6</f>
        <v>2131111.111111111</v>
      </c>
      <c r="J50" s="5">
        <f>[4]Résultats!$BW6</f>
        <v>837762.34794480121</v>
      </c>
      <c r="K50" s="13">
        <f>[4]Résultats!$BY6</f>
        <v>1.0295222758990874</v>
      </c>
      <c r="L50" s="9">
        <f>[4]Résultats!$CA6</f>
        <v>2.9094884841794986E-2</v>
      </c>
    </row>
    <row r="51" spans="1:14" x14ac:dyDescent="0.2">
      <c r="A51" s="161"/>
      <c r="B51" s="164"/>
      <c r="C51" s="164"/>
      <c r="D51" s="167"/>
      <c r="E51" s="170"/>
      <c r="F51" s="17">
        <f>[4]Résultats!$K7</f>
        <v>30</v>
      </c>
      <c r="G51" s="152">
        <f t="shared" si="0"/>
        <v>1800</v>
      </c>
      <c r="H51" s="37">
        <f>[4]Résultats!$L7</f>
        <v>1542.8571428571429</v>
      </c>
      <c r="I51" s="30">
        <f>[4]Résultats!$BV7</f>
        <v>1462666.6666666667</v>
      </c>
      <c r="J51" s="5">
        <f>[4]Résultats!$BW7</f>
        <v>622523.28317520616</v>
      </c>
      <c r="K51" s="13">
        <f>[4]Résultats!$BY7</f>
        <v>0.70660225442834146</v>
      </c>
      <c r="L51" s="9">
        <f>[4]Résultats!$CA7</f>
        <v>-0.34728735353240348</v>
      </c>
    </row>
    <row r="52" spans="1:14" x14ac:dyDescent="0.2">
      <c r="A52" s="161"/>
      <c r="B52" s="164"/>
      <c r="C52" s="164"/>
      <c r="D52" s="167"/>
      <c r="E52" s="170"/>
      <c r="F52" s="17">
        <f>[4]Résultats!$K8</f>
        <v>40</v>
      </c>
      <c r="G52" s="152">
        <f t="shared" si="0"/>
        <v>2400</v>
      </c>
      <c r="H52" s="37">
        <f>[4]Résultats!$L8</f>
        <v>2057.1428571428573</v>
      </c>
      <c r="I52" s="30">
        <f>[4]Résultats!$BV8</f>
        <v>906666.66666666663</v>
      </c>
      <c r="J52" s="5">
        <f>[4]Résultats!$BW8</f>
        <v>642569.24770427519</v>
      </c>
      <c r="K52" s="13">
        <f>[4]Résultats!$BY8</f>
        <v>0.43800322061191627</v>
      </c>
      <c r="L52" s="9">
        <f>[4]Résultats!$CA8</f>
        <v>-0.82552901563748149</v>
      </c>
    </row>
    <row r="53" spans="1:14" x14ac:dyDescent="0.2">
      <c r="A53" s="161"/>
      <c r="B53" s="164"/>
      <c r="C53" s="164"/>
      <c r="D53" s="167"/>
      <c r="E53" s="170"/>
      <c r="F53" s="17">
        <f>[4]Résultats!$K9</f>
        <v>50</v>
      </c>
      <c r="G53" s="152">
        <f t="shared" si="0"/>
        <v>3000</v>
      </c>
      <c r="H53" s="37">
        <f>[4]Résultats!$L9</f>
        <v>2571.4285714285716</v>
      </c>
      <c r="I53" s="30">
        <f>[4]Résultats!$BV9</f>
        <v>205833.33333333334</v>
      </c>
      <c r="J53" s="5">
        <f>[4]Résultats!$BW9</f>
        <v>116810.5173762062</v>
      </c>
      <c r="K53" s="13">
        <f>[4]Résultats!$BY9</f>
        <v>9.9436392914653796E-2</v>
      </c>
      <c r="L53" s="9">
        <f>[4]Résultats!$CA9</f>
        <v>-2.3082371064253921</v>
      </c>
    </row>
    <row r="54" spans="1:14" x14ac:dyDescent="0.2">
      <c r="A54" s="161"/>
      <c r="B54" s="164"/>
      <c r="C54" s="164"/>
      <c r="D54" s="167"/>
      <c r="E54" s="170"/>
      <c r="F54" s="17">
        <f>[4]Résultats!$K11</f>
        <v>70</v>
      </c>
      <c r="G54" s="152">
        <f t="shared" si="0"/>
        <v>4200</v>
      </c>
      <c r="H54" s="37">
        <f>[4]Résultats!$L11</f>
        <v>3600</v>
      </c>
      <c r="I54" s="30">
        <f>[4]Résultats!$BV11</f>
        <v>10000</v>
      </c>
      <c r="J54" s="5">
        <f>[4]Résultats!$BW11</f>
        <v>16733.200530681512</v>
      </c>
      <c r="K54" s="13">
        <f>[4]Résultats!$BY11</f>
        <v>4.830917874396135E-3</v>
      </c>
      <c r="L54" s="9">
        <f>[4]Résultats!$CA11</f>
        <v>-5.3327187932653688</v>
      </c>
    </row>
    <row r="55" spans="1:14" x14ac:dyDescent="0.2">
      <c r="A55" s="161"/>
      <c r="B55" s="164"/>
      <c r="C55" s="164"/>
      <c r="D55" s="167"/>
      <c r="E55" s="170"/>
      <c r="F55" s="14">
        <f>[4]Résultats!$K12</f>
        <v>80</v>
      </c>
      <c r="G55" s="152">
        <f t="shared" si="0"/>
        <v>4800</v>
      </c>
      <c r="H55" s="38">
        <f>[4]Résultats!$L12</f>
        <v>4114.2857142857147</v>
      </c>
      <c r="I55" s="27">
        <f>[4]Résultats!$BV12</f>
        <v>0</v>
      </c>
      <c r="J55" s="2">
        <f>[4]Résultats!$BW12</f>
        <v>0</v>
      </c>
      <c r="K55" s="10">
        <f>[4]Résultats!$BY12</f>
        <v>0</v>
      </c>
      <c r="L55" s="6"/>
    </row>
    <row r="56" spans="1:14" x14ac:dyDescent="0.2">
      <c r="A56" s="161"/>
      <c r="B56" s="164"/>
      <c r="C56" s="164"/>
      <c r="D56" s="167"/>
      <c r="E56" s="170"/>
      <c r="F56" s="14">
        <f>[4]Résultats!$K13</f>
        <v>90</v>
      </c>
      <c r="G56" s="152">
        <f t="shared" si="0"/>
        <v>5400</v>
      </c>
      <c r="H56" s="38">
        <f>[4]Résultats!$L13</f>
        <v>4628.5714285714284</v>
      </c>
      <c r="I56" s="27">
        <f>[4]Résultats!$BV13</f>
        <v>0</v>
      </c>
      <c r="J56" s="2">
        <f>[4]Résultats!$BW13</f>
        <v>0</v>
      </c>
      <c r="K56" s="10">
        <f>[4]Résultats!$BY13</f>
        <v>0</v>
      </c>
      <c r="L56" s="6"/>
    </row>
    <row r="57" spans="1:14" x14ac:dyDescent="0.2">
      <c r="A57" s="161"/>
      <c r="B57" s="164"/>
      <c r="C57" s="164"/>
      <c r="D57" s="167"/>
      <c r="E57" s="170"/>
      <c r="F57" s="14">
        <f>[4]Résultats!$K14</f>
        <v>100</v>
      </c>
      <c r="G57" s="152">
        <f t="shared" si="0"/>
        <v>6000</v>
      </c>
      <c r="H57" s="38">
        <f>[4]Résultats!$L14</f>
        <v>5142.8571428571431</v>
      </c>
      <c r="I57" s="27">
        <f>[4]Résultats!$BV14</f>
        <v>0</v>
      </c>
      <c r="J57" s="2">
        <f>[4]Résultats!$BW14</f>
        <v>0</v>
      </c>
      <c r="K57" s="10">
        <f>[4]Résultats!$BY14</f>
        <v>0</v>
      </c>
      <c r="L57" s="6"/>
    </row>
    <row r="58" spans="1:14" x14ac:dyDescent="0.2">
      <c r="A58" s="161"/>
      <c r="B58" s="164"/>
      <c r="C58" s="164"/>
      <c r="D58" s="167"/>
      <c r="E58" s="170"/>
      <c r="F58" s="14">
        <f>[4]Résultats!$K15</f>
        <v>110</v>
      </c>
      <c r="G58" s="152">
        <f t="shared" si="0"/>
        <v>6600</v>
      </c>
      <c r="H58" s="38">
        <f>[4]Résultats!$L15</f>
        <v>5657.1428571428578</v>
      </c>
      <c r="I58" s="27">
        <f>[4]Résultats!$BV15</f>
        <v>0</v>
      </c>
      <c r="J58" s="2">
        <f>[4]Résultats!$BW15</f>
        <v>0</v>
      </c>
      <c r="K58" s="10">
        <f>[4]Résultats!$BY15</f>
        <v>0</v>
      </c>
      <c r="L58" s="6"/>
    </row>
    <row r="59" spans="1:14" ht="17" thickBot="1" x14ac:dyDescent="0.25">
      <c r="A59" s="179"/>
      <c r="B59" s="180"/>
      <c r="C59" s="180"/>
      <c r="D59" s="181"/>
      <c r="E59" s="182"/>
      <c r="F59" s="31">
        <f>[4]Résultats!$K16</f>
        <v>120</v>
      </c>
      <c r="G59" s="152">
        <f t="shared" si="0"/>
        <v>7200</v>
      </c>
      <c r="H59" s="71">
        <f>[4]Résultats!$L16</f>
        <v>6171.4285714285716</v>
      </c>
      <c r="I59" s="32">
        <f>[4]Résultats!$BV16</f>
        <v>0</v>
      </c>
      <c r="J59" s="33">
        <f>[4]Résultats!$BW16</f>
        <v>0</v>
      </c>
      <c r="K59" s="34">
        <f>[4]Résultats!$BY16</f>
        <v>0</v>
      </c>
      <c r="L59" s="35"/>
    </row>
    <row r="60" spans="1:14" x14ac:dyDescent="0.2">
      <c r="A60" s="172" t="s">
        <v>15</v>
      </c>
      <c r="B60" s="173">
        <f>[1]Résultats!$A$4</f>
        <v>44967</v>
      </c>
      <c r="C60" s="173" t="str">
        <f>[1]Résultats!$C$4</f>
        <v>4 g/L</v>
      </c>
      <c r="D60" s="174">
        <f>[1]Résultats!$D$4</f>
        <v>45</v>
      </c>
      <c r="E60" s="175" t="s">
        <v>10</v>
      </c>
      <c r="F60" s="74">
        <f>[1]Résultats!$K4</f>
        <v>0</v>
      </c>
      <c r="G60" s="152">
        <f t="shared" si="0"/>
        <v>0</v>
      </c>
      <c r="H60" s="36">
        <f>[1]Résultats!$L4</f>
        <v>0</v>
      </c>
      <c r="I60" s="29">
        <f>[1]Résultats!$BV4</f>
        <v>5066666.666666666</v>
      </c>
      <c r="J60" s="4">
        <f>[1]Résultats!$BW4</f>
        <v>1735895.5421722056</v>
      </c>
      <c r="K60" s="12">
        <f>[1]Résultats!$BY4</f>
        <v>1</v>
      </c>
      <c r="L60" s="8">
        <f>[1]Résultats!$CA4</f>
        <v>0</v>
      </c>
      <c r="N60" s="70">
        <f>ABS(I61-$I$60)/$I$60*100</f>
        <v>4.2763157894736725</v>
      </c>
    </row>
    <row r="61" spans="1:14" x14ac:dyDescent="0.2">
      <c r="A61" s="161"/>
      <c r="B61" s="164"/>
      <c r="C61" s="164"/>
      <c r="D61" s="167"/>
      <c r="E61" s="170"/>
      <c r="F61" s="73">
        <f>[1]Résultats!$K5</f>
        <v>5</v>
      </c>
      <c r="G61" s="152">
        <f t="shared" si="0"/>
        <v>300</v>
      </c>
      <c r="H61" s="37">
        <f>[1]Résultats!$L5</f>
        <v>578.57142857142856</v>
      </c>
      <c r="I61" s="30">
        <f>[1]Résultats!$BV5</f>
        <v>4850000</v>
      </c>
      <c r="J61" s="5">
        <f>[1]Résultats!$BW5</f>
        <v>2253280.4368903413</v>
      </c>
      <c r="K61" s="13">
        <f>[1]Résultats!$BY5</f>
        <v>0.95723684210526327</v>
      </c>
      <c r="L61" s="9">
        <f>[1]Résultats!$CA5</f>
        <v>-4.3704434234729063E-2</v>
      </c>
      <c r="N61" s="70">
        <f t="shared" ref="N61:N64" si="1">ABS(I62-$I$60)/$I$60*100</f>
        <v>32.499999999999993</v>
      </c>
    </row>
    <row r="62" spans="1:14" x14ac:dyDescent="0.2">
      <c r="A62" s="161"/>
      <c r="B62" s="164"/>
      <c r="C62" s="164"/>
      <c r="D62" s="167"/>
      <c r="E62" s="170"/>
      <c r="F62" s="73">
        <f>[1]Résultats!$K6</f>
        <v>10</v>
      </c>
      <c r="G62" s="152">
        <f t="shared" si="0"/>
        <v>600</v>
      </c>
      <c r="H62" s="37">
        <f>[1]Résultats!$L6</f>
        <v>1157.1428571428571</v>
      </c>
      <c r="I62" s="30">
        <f>[1]Résultats!$BV6</f>
        <v>3420000</v>
      </c>
      <c r="J62" s="5">
        <f>[1]Résultats!$BW6</f>
        <v>1348120.3846202197</v>
      </c>
      <c r="K62" s="13">
        <f>[1]Résultats!$BY6</f>
        <v>0.67500000000000004</v>
      </c>
      <c r="L62" s="9">
        <f>[1]Résultats!$CA6</f>
        <v>-0.39304258810960718</v>
      </c>
      <c r="N62" s="70">
        <f t="shared" si="1"/>
        <v>44.73684210526315</v>
      </c>
    </row>
    <row r="63" spans="1:14" x14ac:dyDescent="0.2">
      <c r="A63" s="161"/>
      <c r="B63" s="164"/>
      <c r="C63" s="164"/>
      <c r="D63" s="167"/>
      <c r="E63" s="170"/>
      <c r="F63" s="73">
        <f>[1]Résultats!$K7</f>
        <v>15</v>
      </c>
      <c r="G63" s="152">
        <f t="shared" si="0"/>
        <v>900</v>
      </c>
      <c r="H63" s="37">
        <f>[1]Résultats!$L7</f>
        <v>1735.7142857142856</v>
      </c>
      <c r="I63" s="30">
        <f>[1]Résultats!$BV7</f>
        <v>2800000</v>
      </c>
      <c r="J63" s="5">
        <f>[1]Résultats!$BW7</f>
        <v>2095883.4110530266</v>
      </c>
      <c r="K63" s="13">
        <f>[1]Résultats!$BY7</f>
        <v>0.55263157894736847</v>
      </c>
      <c r="L63" s="9">
        <f>[1]Résultats!$CA7</f>
        <v>-0.59306372200296265</v>
      </c>
      <c r="N63" s="70">
        <f t="shared" si="1"/>
        <v>98.631578947368425</v>
      </c>
    </row>
    <row r="64" spans="1:14" x14ac:dyDescent="0.2">
      <c r="A64" s="161"/>
      <c r="B64" s="164"/>
      <c r="C64" s="164"/>
      <c r="D64" s="167"/>
      <c r="E64" s="170"/>
      <c r="F64" s="73">
        <f>[1]Résultats!$K8</f>
        <v>20</v>
      </c>
      <c r="G64" s="152">
        <f t="shared" si="0"/>
        <v>1200</v>
      </c>
      <c r="H64" s="37">
        <f>[1]Résultats!$L8</f>
        <v>2314.2857142857142</v>
      </c>
      <c r="I64" s="30">
        <f>[1]Résultats!$BV8</f>
        <v>69333.333333333328</v>
      </c>
      <c r="J64" s="5">
        <f>[1]Résultats!$BW8</f>
        <v>208650.99591240415</v>
      </c>
      <c r="K64" s="13">
        <f>[1]Résultats!$BY8</f>
        <v>1.368421052631579E-2</v>
      </c>
      <c r="L64" s="9">
        <f>[1]Résultats!$CA8</f>
        <v>-4.2915126271330495</v>
      </c>
      <c r="N64" s="70">
        <f t="shared" si="1"/>
        <v>100</v>
      </c>
    </row>
    <row r="65" spans="1:12" x14ac:dyDescent="0.2">
      <c r="A65" s="161"/>
      <c r="B65" s="164"/>
      <c r="C65" s="164"/>
      <c r="D65" s="167"/>
      <c r="E65" s="170"/>
      <c r="F65" s="47">
        <f>[1]Résultats!$K9</f>
        <v>25</v>
      </c>
      <c r="G65" s="152">
        <f t="shared" si="0"/>
        <v>1500</v>
      </c>
      <c r="H65" s="38">
        <f>[1]Résultats!$L9</f>
        <v>2892.8571428571427</v>
      </c>
      <c r="I65" s="27">
        <f>[1]Résultats!$BV9</f>
        <v>0</v>
      </c>
      <c r="J65" s="2">
        <f>[1]Résultats!$BW9</f>
        <v>0</v>
      </c>
      <c r="K65" s="10">
        <f>[1]Résultats!$BY9</f>
        <v>0</v>
      </c>
      <c r="L65" s="6"/>
    </row>
    <row r="66" spans="1:12" x14ac:dyDescent="0.2">
      <c r="A66" s="161"/>
      <c r="B66" s="164"/>
      <c r="C66" s="164"/>
      <c r="D66" s="167"/>
      <c r="E66" s="170"/>
      <c r="F66" s="47">
        <f>[1]Résultats!$K10</f>
        <v>30</v>
      </c>
      <c r="G66" s="152">
        <f t="shared" si="0"/>
        <v>1800</v>
      </c>
      <c r="H66" s="38">
        <f>[1]Résultats!$L10</f>
        <v>3471.4285714285711</v>
      </c>
      <c r="I66" s="27">
        <f>[1]Résultats!$BV10</f>
        <v>0</v>
      </c>
      <c r="J66" s="2">
        <f>[1]Résultats!$BW10</f>
        <v>0</v>
      </c>
      <c r="K66" s="10">
        <f>[1]Résultats!$BY10</f>
        <v>0</v>
      </c>
      <c r="L66" s="6"/>
    </row>
    <row r="67" spans="1:12" x14ac:dyDescent="0.2">
      <c r="A67" s="161"/>
      <c r="B67" s="164"/>
      <c r="C67" s="164"/>
      <c r="D67" s="167"/>
      <c r="E67" s="170"/>
      <c r="F67" s="47">
        <f>[1]Résultats!$K11</f>
        <v>35</v>
      </c>
      <c r="G67" s="152">
        <f t="shared" si="0"/>
        <v>2100</v>
      </c>
      <c r="H67" s="38">
        <f>[1]Résultats!$L11</f>
        <v>4049.9999999999995</v>
      </c>
      <c r="I67" s="27">
        <f>[1]Résultats!$BV11</f>
        <v>0</v>
      </c>
      <c r="J67" s="2">
        <f>[1]Résultats!$BW11</f>
        <v>0</v>
      </c>
      <c r="K67" s="10">
        <f>[1]Résultats!$BY11</f>
        <v>0</v>
      </c>
      <c r="L67" s="6"/>
    </row>
    <row r="68" spans="1:12" x14ac:dyDescent="0.2">
      <c r="A68" s="161"/>
      <c r="B68" s="164"/>
      <c r="C68" s="164"/>
      <c r="D68" s="167"/>
      <c r="E68" s="170"/>
      <c r="F68" s="47">
        <f>[1]Résultats!$K12</f>
        <v>40</v>
      </c>
      <c r="G68" s="152">
        <f t="shared" ref="G68:G131" si="2">F68*60</f>
        <v>2400</v>
      </c>
      <c r="H68" s="38">
        <f>[1]Résultats!$L12</f>
        <v>4628.5714285714284</v>
      </c>
      <c r="I68" s="27">
        <f>[1]Résultats!$BV12</f>
        <v>0</v>
      </c>
      <c r="J68" s="2">
        <f>[1]Résultats!$BW12</f>
        <v>0</v>
      </c>
      <c r="K68" s="10">
        <f>[1]Résultats!$BY12</f>
        <v>0</v>
      </c>
      <c r="L68" s="6"/>
    </row>
    <row r="69" spans="1:12" x14ac:dyDescent="0.2">
      <c r="A69" s="161"/>
      <c r="B69" s="164"/>
      <c r="C69" s="164"/>
      <c r="D69" s="167"/>
      <c r="E69" s="170"/>
      <c r="F69" s="47">
        <f>[1]Résultats!$K13</f>
        <v>45</v>
      </c>
      <c r="G69" s="152">
        <f t="shared" si="2"/>
        <v>2700</v>
      </c>
      <c r="H69" s="38">
        <f>[1]Résultats!$L13</f>
        <v>5207.1428571428569</v>
      </c>
      <c r="I69" s="27">
        <f>[1]Résultats!$BV13</f>
        <v>0</v>
      </c>
      <c r="J69" s="2">
        <f>[1]Résultats!$BW13</f>
        <v>0</v>
      </c>
      <c r="K69" s="10">
        <f>[1]Résultats!$BY13</f>
        <v>0</v>
      </c>
      <c r="L69" s="6"/>
    </row>
    <row r="70" spans="1:12" x14ac:dyDescent="0.2">
      <c r="A70" s="161"/>
      <c r="B70" s="164"/>
      <c r="C70" s="164"/>
      <c r="D70" s="167"/>
      <c r="E70" s="170"/>
      <c r="F70" s="47">
        <f>[1]Résultats!$K14</f>
        <v>50</v>
      </c>
      <c r="G70" s="152">
        <f t="shared" si="2"/>
        <v>3000</v>
      </c>
      <c r="H70" s="38">
        <f>[1]Résultats!$L14</f>
        <v>5785.7142857142853</v>
      </c>
      <c r="I70" s="27">
        <f>[1]Résultats!$BV14</f>
        <v>0</v>
      </c>
      <c r="J70" s="2">
        <f>[1]Résultats!$BW14</f>
        <v>0</v>
      </c>
      <c r="K70" s="10">
        <f>[1]Résultats!$BY14</f>
        <v>0</v>
      </c>
      <c r="L70" s="6"/>
    </row>
    <row r="71" spans="1:12" x14ac:dyDescent="0.2">
      <c r="A71" s="161"/>
      <c r="B71" s="164"/>
      <c r="C71" s="164"/>
      <c r="D71" s="167"/>
      <c r="E71" s="170"/>
      <c r="F71" s="47">
        <f>[1]Résultats!$K15</f>
        <v>55</v>
      </c>
      <c r="G71" s="152">
        <f t="shared" si="2"/>
        <v>3300</v>
      </c>
      <c r="H71" s="38">
        <f>[1]Résultats!$L15</f>
        <v>6364.2857142857129</v>
      </c>
      <c r="I71" s="27">
        <f>[1]Résultats!$BV15</f>
        <v>0</v>
      </c>
      <c r="J71" s="2">
        <f>[1]Résultats!$BW15</f>
        <v>0</v>
      </c>
      <c r="K71" s="10">
        <f>[1]Résultats!$BY15</f>
        <v>0</v>
      </c>
      <c r="L71" s="6"/>
    </row>
    <row r="72" spans="1:12" ht="17" thickBot="1" x14ac:dyDescent="0.25">
      <c r="A72" s="162"/>
      <c r="B72" s="165"/>
      <c r="C72" s="165"/>
      <c r="D72" s="168"/>
      <c r="E72" s="171"/>
      <c r="F72" s="50">
        <f>[1]Résultats!$K16</f>
        <v>60</v>
      </c>
      <c r="G72" s="152">
        <f t="shared" si="2"/>
        <v>3600</v>
      </c>
      <c r="H72" s="39">
        <f>[1]Résultats!$L16</f>
        <v>6942.8571428571422</v>
      </c>
      <c r="I72" s="28">
        <f>[1]Résultats!$BV16</f>
        <v>0</v>
      </c>
      <c r="J72" s="3">
        <f>[1]Résultats!$BW16</f>
        <v>0</v>
      </c>
      <c r="K72" s="11">
        <f>[1]Résultats!$BY16</f>
        <v>0</v>
      </c>
      <c r="L72" s="7"/>
    </row>
    <row r="73" spans="1:12" x14ac:dyDescent="0.2">
      <c r="A73" s="172" t="s">
        <v>16</v>
      </c>
      <c r="B73" s="173">
        <f>[5]Résultats!$A$4</f>
        <v>44972</v>
      </c>
      <c r="C73" s="173" t="str">
        <f>[5]Résultats!$C$4</f>
        <v>4 g/L</v>
      </c>
      <c r="D73" s="174">
        <f>[5]Résultats!$D$4</f>
        <v>35</v>
      </c>
      <c r="E73" s="175" t="s">
        <v>26</v>
      </c>
      <c r="F73" s="74">
        <f>[5]Résultats!$K4</f>
        <v>0</v>
      </c>
      <c r="G73" s="152">
        <f t="shared" si="2"/>
        <v>0</v>
      </c>
      <c r="H73" s="36">
        <f>[5]Résultats!$L4</f>
        <v>0</v>
      </c>
      <c r="I73" s="29">
        <f>[5]Résultats!$CN4</f>
        <v>47666666.666666657</v>
      </c>
      <c r="J73" s="4">
        <f>[5]Résultats!$CO4</f>
        <v>17243356.208503421</v>
      </c>
      <c r="K73" s="12">
        <f>[5]Résultats!$CQ4</f>
        <v>1</v>
      </c>
      <c r="L73" s="8">
        <f>[5]Résultats!$CS4</f>
        <v>0</v>
      </c>
    </row>
    <row r="74" spans="1:12" x14ac:dyDescent="0.2">
      <c r="A74" s="161"/>
      <c r="B74" s="164"/>
      <c r="C74" s="164"/>
      <c r="D74" s="167"/>
      <c r="E74" s="170"/>
      <c r="F74" s="73">
        <f>[5]Résultats!$K5</f>
        <v>10</v>
      </c>
      <c r="G74" s="152">
        <f t="shared" si="2"/>
        <v>600</v>
      </c>
      <c r="H74" s="37">
        <f>[5]Résultats!$L5</f>
        <v>900</v>
      </c>
      <c r="I74" s="30">
        <f>[5]Résultats!$CN5</f>
        <v>32499999.999999996</v>
      </c>
      <c r="J74" s="5">
        <f>[5]Résultats!$CO5</f>
        <v>16495178.358869264</v>
      </c>
      <c r="K74" s="13">
        <f>[5]Résultats!$CQ5</f>
        <v>0.68181818181818188</v>
      </c>
      <c r="L74" s="9">
        <f>[5]Résultats!$CS5</f>
        <v>-0.38299225225610573</v>
      </c>
    </row>
    <row r="75" spans="1:12" x14ac:dyDescent="0.2">
      <c r="A75" s="161"/>
      <c r="B75" s="164"/>
      <c r="C75" s="164"/>
      <c r="D75" s="167"/>
      <c r="E75" s="170"/>
      <c r="F75" s="73">
        <f>[5]Résultats!$K6</f>
        <v>20</v>
      </c>
      <c r="G75" s="152">
        <f t="shared" si="2"/>
        <v>1200</v>
      </c>
      <c r="H75" s="37">
        <f>[5]Résultats!$L6</f>
        <v>1800</v>
      </c>
      <c r="I75" s="30">
        <f>[5]Résultats!$CN6</f>
        <v>16757142.857142854</v>
      </c>
      <c r="J75" s="5">
        <f>[5]Résultats!$CO6</f>
        <v>7429330.0542474948</v>
      </c>
      <c r="K75" s="13">
        <f>[5]Résultats!$CQ6</f>
        <v>0.35154845154845155</v>
      </c>
      <c r="L75" s="9">
        <f>[5]Résultats!$CS6</f>
        <v>-1.0454077349876811</v>
      </c>
    </row>
    <row r="76" spans="1:12" x14ac:dyDescent="0.2">
      <c r="A76" s="161"/>
      <c r="B76" s="164"/>
      <c r="C76" s="164"/>
      <c r="D76" s="167"/>
      <c r="E76" s="170"/>
      <c r="F76" s="73">
        <f>[5]Résultats!$K7</f>
        <v>30</v>
      </c>
      <c r="G76" s="152">
        <f t="shared" si="2"/>
        <v>1800</v>
      </c>
      <c r="H76" s="37">
        <f>[5]Résultats!$L7</f>
        <v>2700</v>
      </c>
      <c r="I76" s="30">
        <f>[5]Résultats!$CN7</f>
        <v>2458695.6521739131</v>
      </c>
      <c r="J76" s="5">
        <f>[5]Résultats!$CO7</f>
        <v>1881436.3573606249</v>
      </c>
      <c r="K76" s="13">
        <f>[5]Résultats!$CQ7</f>
        <v>5.1581027667984204E-2</v>
      </c>
      <c r="L76" s="9">
        <f>[5]Résultats!$CS7</f>
        <v>-2.9646013549588175</v>
      </c>
    </row>
    <row r="77" spans="1:12" x14ac:dyDescent="0.2">
      <c r="A77" s="161"/>
      <c r="B77" s="164"/>
      <c r="C77" s="164"/>
      <c r="D77" s="167"/>
      <c r="E77" s="170"/>
      <c r="F77" s="73">
        <f>[5]Résultats!$K8</f>
        <v>40</v>
      </c>
      <c r="G77" s="152">
        <f t="shared" si="2"/>
        <v>2400</v>
      </c>
      <c r="H77" s="37">
        <f>[5]Résultats!$L8</f>
        <v>3600</v>
      </c>
      <c r="I77" s="30">
        <f>[5]Résultats!$CN8</f>
        <v>10000</v>
      </c>
      <c r="J77" s="5">
        <f>[5]Résultats!$CO8</f>
        <v>10000</v>
      </c>
      <c r="K77" s="13">
        <f>[5]Résultats!$CQ8</f>
        <v>2.0979020979020984E-4</v>
      </c>
      <c r="L77" s="9">
        <f>[5]Résultats!$CS8</f>
        <v>-8.4694025275798879</v>
      </c>
    </row>
    <row r="78" spans="1:12" x14ac:dyDescent="0.2">
      <c r="A78" s="161"/>
      <c r="B78" s="164"/>
      <c r="C78" s="164"/>
      <c r="D78" s="167"/>
      <c r="E78" s="170"/>
      <c r="F78" s="47">
        <f>[5]Résultats!$K9</f>
        <v>50</v>
      </c>
      <c r="G78" s="152">
        <f t="shared" si="2"/>
        <v>3000</v>
      </c>
      <c r="H78" s="38">
        <f>[5]Résultats!$L9</f>
        <v>4500</v>
      </c>
      <c r="I78" s="27">
        <f>[5]Résultats!$CN9</f>
        <v>0</v>
      </c>
      <c r="J78" s="2">
        <f>[5]Résultats!$CO9</f>
        <v>0</v>
      </c>
      <c r="K78" s="10">
        <f>[5]Résultats!$CQ9</f>
        <v>0</v>
      </c>
      <c r="L78" s="6"/>
    </row>
    <row r="79" spans="1:12" x14ac:dyDescent="0.2">
      <c r="A79" s="161"/>
      <c r="B79" s="164"/>
      <c r="C79" s="164"/>
      <c r="D79" s="167"/>
      <c r="E79" s="170"/>
      <c r="F79" s="47">
        <f>[5]Résultats!$K10</f>
        <v>60</v>
      </c>
      <c r="G79" s="152">
        <f t="shared" si="2"/>
        <v>3600</v>
      </c>
      <c r="H79" s="38">
        <f>[5]Résultats!$L10</f>
        <v>5400</v>
      </c>
      <c r="I79" s="27">
        <f>[5]Résultats!$CN10</f>
        <v>0</v>
      </c>
      <c r="J79" s="2">
        <f>[5]Résultats!$CO10</f>
        <v>0</v>
      </c>
      <c r="K79" s="10">
        <f>[5]Résultats!$CQ10</f>
        <v>0</v>
      </c>
      <c r="L79" s="6"/>
    </row>
    <row r="80" spans="1:12" x14ac:dyDescent="0.2">
      <c r="A80" s="161"/>
      <c r="B80" s="164"/>
      <c r="C80" s="164"/>
      <c r="D80" s="167"/>
      <c r="E80" s="170"/>
      <c r="F80" s="47">
        <f>[5]Résultats!$K11</f>
        <v>70</v>
      </c>
      <c r="G80" s="152">
        <f t="shared" si="2"/>
        <v>4200</v>
      </c>
      <c r="H80" s="38">
        <f>[5]Résultats!$L11</f>
        <v>6300</v>
      </c>
      <c r="I80" s="27">
        <f>[5]Résultats!$CN11</f>
        <v>0</v>
      </c>
      <c r="J80" s="2">
        <f>[5]Résultats!$CO11</f>
        <v>0</v>
      </c>
      <c r="K80" s="10">
        <f>[5]Résultats!$CQ11</f>
        <v>0</v>
      </c>
      <c r="L80" s="6"/>
    </row>
    <row r="81" spans="1:12" x14ac:dyDescent="0.2">
      <c r="A81" s="161"/>
      <c r="B81" s="164"/>
      <c r="C81" s="164"/>
      <c r="D81" s="167"/>
      <c r="E81" s="170"/>
      <c r="F81" s="47">
        <f>[5]Résultats!$K12</f>
        <v>80</v>
      </c>
      <c r="G81" s="152">
        <f t="shared" si="2"/>
        <v>4800</v>
      </c>
      <c r="H81" s="38">
        <f>[5]Résultats!$L12</f>
        <v>7200</v>
      </c>
      <c r="I81" s="27">
        <f>[5]Résultats!$CN12</f>
        <v>0</v>
      </c>
      <c r="J81" s="2">
        <f>[5]Résultats!$CO12</f>
        <v>0</v>
      </c>
      <c r="K81" s="10">
        <f>[5]Résultats!$CQ12</f>
        <v>0</v>
      </c>
      <c r="L81" s="6"/>
    </row>
    <row r="82" spans="1:12" x14ac:dyDescent="0.2">
      <c r="A82" s="161"/>
      <c r="B82" s="164"/>
      <c r="C82" s="164"/>
      <c r="D82" s="167"/>
      <c r="E82" s="170"/>
      <c r="F82" s="47">
        <f>[5]Résultats!$K13</f>
        <v>90</v>
      </c>
      <c r="G82" s="152">
        <f t="shared" si="2"/>
        <v>5400</v>
      </c>
      <c r="H82" s="38">
        <f>[5]Résultats!$L13</f>
        <v>8100</v>
      </c>
      <c r="I82" s="27">
        <f>[5]Résultats!$CN13</f>
        <v>0</v>
      </c>
      <c r="J82" s="2">
        <f>[5]Résultats!$CO13</f>
        <v>0</v>
      </c>
      <c r="K82" s="10">
        <f>[5]Résultats!$CQ13</f>
        <v>0</v>
      </c>
      <c r="L82" s="6"/>
    </row>
    <row r="83" spans="1:12" x14ac:dyDescent="0.2">
      <c r="A83" s="161"/>
      <c r="B83" s="164"/>
      <c r="C83" s="164"/>
      <c r="D83" s="167"/>
      <c r="E83" s="170"/>
      <c r="F83" s="47">
        <f>[5]Résultats!$K14</f>
        <v>100</v>
      </c>
      <c r="G83" s="152">
        <f t="shared" si="2"/>
        <v>6000</v>
      </c>
      <c r="H83" s="38">
        <f>[5]Résultats!$L14</f>
        <v>9000</v>
      </c>
      <c r="I83" s="27">
        <f>[5]Résultats!$CN14</f>
        <v>0</v>
      </c>
      <c r="J83" s="2">
        <f>[5]Résultats!$CO14</f>
        <v>0</v>
      </c>
      <c r="K83" s="10">
        <f>[5]Résultats!$CQ14</f>
        <v>0</v>
      </c>
      <c r="L83" s="6"/>
    </row>
    <row r="84" spans="1:12" x14ac:dyDescent="0.2">
      <c r="A84" s="161"/>
      <c r="B84" s="164"/>
      <c r="C84" s="164"/>
      <c r="D84" s="167"/>
      <c r="E84" s="170"/>
      <c r="F84" s="47">
        <f>[5]Résultats!$K15</f>
        <v>110</v>
      </c>
      <c r="G84" s="152">
        <f t="shared" si="2"/>
        <v>6600</v>
      </c>
      <c r="H84" s="38">
        <f>[5]Résultats!$L15</f>
        <v>9900</v>
      </c>
      <c r="I84" s="27">
        <f>[5]Résultats!$CN15</f>
        <v>0</v>
      </c>
      <c r="J84" s="2">
        <f>[5]Résultats!$CO15</f>
        <v>0</v>
      </c>
      <c r="K84" s="10">
        <f>[5]Résultats!$CQ15</f>
        <v>0</v>
      </c>
      <c r="L84" s="6"/>
    </row>
    <row r="85" spans="1:12" ht="17" thickBot="1" x14ac:dyDescent="0.25">
      <c r="A85" s="162"/>
      <c r="B85" s="165"/>
      <c r="C85" s="165"/>
      <c r="D85" s="168"/>
      <c r="E85" s="171"/>
      <c r="F85" s="50">
        <f>[5]Résultats!$K16</f>
        <v>120</v>
      </c>
      <c r="G85" s="152">
        <f t="shared" si="2"/>
        <v>7200</v>
      </c>
      <c r="H85" s="39">
        <f>[5]Résultats!$L16</f>
        <v>10800</v>
      </c>
      <c r="I85" s="28">
        <f>[5]Résultats!$CN16</f>
        <v>0</v>
      </c>
      <c r="J85" s="3">
        <f>[5]Résultats!$CO16</f>
        <v>0</v>
      </c>
      <c r="K85" s="11">
        <f>[5]Résultats!$CQ16</f>
        <v>0</v>
      </c>
      <c r="L85" s="7"/>
    </row>
    <row r="86" spans="1:12" ht="17" customHeight="1" x14ac:dyDescent="0.2">
      <c r="A86" s="172" t="s">
        <v>17</v>
      </c>
      <c r="B86" s="173">
        <f>[6]Résultats!$A$4</f>
        <v>44974</v>
      </c>
      <c r="C86" s="173" t="str">
        <f>[6]Résultats!$C$4</f>
        <v>4 g/L</v>
      </c>
      <c r="D86" s="174">
        <f>[6]Résultats!$D$4</f>
        <v>10</v>
      </c>
      <c r="E86" s="175" t="s">
        <v>10</v>
      </c>
      <c r="F86" s="74">
        <f>[6]Résultats!$K4</f>
        <v>0</v>
      </c>
      <c r="G86" s="152">
        <f t="shared" si="2"/>
        <v>0</v>
      </c>
      <c r="H86" s="36">
        <f>[6]Résultats!$L4</f>
        <v>0</v>
      </c>
      <c r="I86" s="29">
        <f>[6]Résultats!$BV4</f>
        <v>5026666.666666667</v>
      </c>
      <c r="J86" s="4">
        <f>[6]Résultats!$BW4</f>
        <v>2832582.5335767004</v>
      </c>
      <c r="K86" s="12">
        <f>[6]Résultats!$BY4</f>
        <v>1</v>
      </c>
      <c r="L86" s="8">
        <f>[6]Résultats!$CA4</f>
        <v>0</v>
      </c>
    </row>
    <row r="87" spans="1:12" x14ac:dyDescent="0.2">
      <c r="A87" s="161"/>
      <c r="B87" s="164"/>
      <c r="C87" s="164"/>
      <c r="D87" s="167"/>
      <c r="E87" s="170"/>
      <c r="F87" s="73">
        <f>[6]Résultats!$K5</f>
        <v>10</v>
      </c>
      <c r="G87" s="152">
        <f t="shared" si="2"/>
        <v>600</v>
      </c>
      <c r="H87" s="37">
        <f>[6]Résultats!$L5</f>
        <v>257.14285714285717</v>
      </c>
      <c r="I87" s="30">
        <f>[6]Résultats!$BV5</f>
        <v>2966666.6666666665</v>
      </c>
      <c r="J87" s="5">
        <f>[6]Résultats!$BW5</f>
        <v>1015358.2525160174</v>
      </c>
      <c r="K87" s="13">
        <f>[6]Résultats!$BY5</f>
        <v>0.59018567639257291</v>
      </c>
      <c r="L87" s="9">
        <f>[6]Résultats!$CA5</f>
        <v>-0.52731808584171591</v>
      </c>
    </row>
    <row r="88" spans="1:12" x14ac:dyDescent="0.2">
      <c r="A88" s="161"/>
      <c r="B88" s="164"/>
      <c r="C88" s="164"/>
      <c r="D88" s="167"/>
      <c r="E88" s="170"/>
      <c r="F88" s="73">
        <f>[6]Résultats!$K6</f>
        <v>20</v>
      </c>
      <c r="G88" s="152">
        <f t="shared" si="2"/>
        <v>1200</v>
      </c>
      <c r="H88" s="37">
        <f>[6]Résultats!$L6</f>
        <v>514.28571428571433</v>
      </c>
      <c r="I88" s="30">
        <f>[6]Résultats!$BV6</f>
        <v>2771428.5714285714</v>
      </c>
      <c r="J88" s="5">
        <f>[6]Résultats!$BW6</f>
        <v>1230027.2488717597</v>
      </c>
      <c r="K88" s="13">
        <f>[6]Résultats!$BY6</f>
        <v>0.55134520651762031</v>
      </c>
      <c r="L88" s="9">
        <f>[6]Résultats!$CA6</f>
        <v>-0.59539415689773123</v>
      </c>
    </row>
    <row r="89" spans="1:12" x14ac:dyDescent="0.2">
      <c r="A89" s="161"/>
      <c r="B89" s="164"/>
      <c r="C89" s="164"/>
      <c r="D89" s="167"/>
      <c r="E89" s="170"/>
      <c r="F89" s="73">
        <f>[6]Résultats!$K7</f>
        <v>30</v>
      </c>
      <c r="G89" s="152">
        <f t="shared" si="2"/>
        <v>1800</v>
      </c>
      <c r="H89" s="37">
        <f>[6]Résultats!$L7</f>
        <v>771.42857142857144</v>
      </c>
      <c r="I89" s="30">
        <f>[6]Résultats!$BV7</f>
        <v>1542666.6666666667</v>
      </c>
      <c r="J89" s="5">
        <f>[6]Résultats!$BW7</f>
        <v>626594.7273804273</v>
      </c>
      <c r="K89" s="13">
        <f>[6]Résultats!$BY7</f>
        <v>0.30689655172413793</v>
      </c>
      <c r="L89" s="9">
        <f>[6]Résultats!$CA7</f>
        <v>-1.18124455324838</v>
      </c>
    </row>
    <row r="90" spans="1:12" x14ac:dyDescent="0.2">
      <c r="A90" s="161"/>
      <c r="B90" s="164"/>
      <c r="C90" s="164"/>
      <c r="D90" s="167"/>
      <c r="E90" s="170"/>
      <c r="F90" s="73">
        <f>[6]Résultats!$K8</f>
        <v>40</v>
      </c>
      <c r="G90" s="152">
        <f t="shared" si="2"/>
        <v>2400</v>
      </c>
      <c r="H90" s="37">
        <f>[6]Résultats!$L8</f>
        <v>1028.5714285714287</v>
      </c>
      <c r="I90" s="30">
        <f>[6]Résultats!$BV8</f>
        <v>662666.66666666663</v>
      </c>
      <c r="J90" s="5">
        <f>[6]Résultats!$BW8</f>
        <v>378785.02509747562</v>
      </c>
      <c r="K90" s="13">
        <f>[6]Résultats!$BY8</f>
        <v>0.13183023872679042</v>
      </c>
      <c r="L90" s="9">
        <f>[6]Résultats!$CA8</f>
        <v>-2.0262402543454279</v>
      </c>
    </row>
    <row r="91" spans="1:12" x14ac:dyDescent="0.2">
      <c r="A91" s="161"/>
      <c r="B91" s="164"/>
      <c r="C91" s="164"/>
      <c r="D91" s="167"/>
      <c r="E91" s="170"/>
      <c r="F91" s="73">
        <f>[6]Résultats!$K9</f>
        <v>50</v>
      </c>
      <c r="G91" s="152">
        <f t="shared" si="2"/>
        <v>3000</v>
      </c>
      <c r="H91" s="37">
        <f>[6]Résultats!$L9</f>
        <v>1285.7142857142858</v>
      </c>
      <c r="I91" s="30">
        <f>[6]Résultats!$BV9</f>
        <v>106666.66666666667</v>
      </c>
      <c r="J91" s="5">
        <f>[6]Résultats!$BW9</f>
        <v>53150.72906367325</v>
      </c>
      <c r="K91" s="13">
        <f>[6]Résultats!$BY9</f>
        <v>2.1220159151193633E-2</v>
      </c>
      <c r="L91" s="9">
        <f>[6]Résultats!$CA9</f>
        <v>-3.8528036457681747</v>
      </c>
    </row>
    <row r="92" spans="1:12" x14ac:dyDescent="0.2">
      <c r="A92" s="161"/>
      <c r="B92" s="164"/>
      <c r="C92" s="164"/>
      <c r="D92" s="167"/>
      <c r="E92" s="170"/>
      <c r="F92" s="73">
        <f>[6]Résultats!$K10</f>
        <v>60</v>
      </c>
      <c r="G92" s="152">
        <f t="shared" si="2"/>
        <v>3600</v>
      </c>
      <c r="H92" s="37">
        <f>[6]Résultats!$L10</f>
        <v>1542.8571428571429</v>
      </c>
      <c r="I92" s="30">
        <f>[6]Résultats!$BV10</f>
        <v>10000</v>
      </c>
      <c r="J92" s="5">
        <f>[6]Résultats!$BW10</f>
        <v>0</v>
      </c>
      <c r="K92" s="13">
        <f>[6]Résultats!$BY10</f>
        <v>1.9893899204244032E-3</v>
      </c>
      <c r="L92" s="9">
        <f>[6]Résultats!$CA10</f>
        <v>-6.2199272598997917</v>
      </c>
    </row>
    <row r="93" spans="1:12" x14ac:dyDescent="0.2">
      <c r="A93" s="161"/>
      <c r="B93" s="164"/>
      <c r="C93" s="164"/>
      <c r="D93" s="167"/>
      <c r="E93" s="170"/>
      <c r="F93" s="47">
        <f>[6]Résultats!$K11</f>
        <v>70</v>
      </c>
      <c r="G93" s="152">
        <f t="shared" si="2"/>
        <v>4200</v>
      </c>
      <c r="H93" s="38">
        <f>[6]Résultats!$L11</f>
        <v>1800</v>
      </c>
      <c r="I93" s="153">
        <v>10000</v>
      </c>
      <c r="J93" s="2">
        <f>[6]Résultats!$BW11</f>
        <v>0</v>
      </c>
      <c r="K93" s="10">
        <f>[6]Résultats!$BY11</f>
        <v>0</v>
      </c>
      <c r="L93" s="6"/>
    </row>
    <row r="94" spans="1:12" x14ac:dyDescent="0.2">
      <c r="A94" s="161"/>
      <c r="B94" s="164"/>
      <c r="C94" s="164"/>
      <c r="D94" s="167"/>
      <c r="E94" s="170"/>
      <c r="F94" s="47">
        <f>[6]Résultats!$K12</f>
        <v>80</v>
      </c>
      <c r="G94" s="152">
        <f t="shared" si="2"/>
        <v>4800</v>
      </c>
      <c r="H94" s="38">
        <f>[6]Résultats!$L12</f>
        <v>2057.1428571428573</v>
      </c>
      <c r="I94" s="27">
        <f>[6]Résultats!$BV12</f>
        <v>0</v>
      </c>
      <c r="J94" s="2">
        <f>[6]Résultats!$BW12</f>
        <v>0</v>
      </c>
      <c r="K94" s="10">
        <f>[6]Résultats!$BY12</f>
        <v>0</v>
      </c>
      <c r="L94" s="6"/>
    </row>
    <row r="95" spans="1:12" x14ac:dyDescent="0.2">
      <c r="A95" s="161"/>
      <c r="B95" s="164"/>
      <c r="C95" s="164"/>
      <c r="D95" s="167"/>
      <c r="E95" s="170"/>
      <c r="F95" s="47">
        <f>[6]Résultats!$K13</f>
        <v>90</v>
      </c>
      <c r="G95" s="152">
        <f t="shared" si="2"/>
        <v>5400</v>
      </c>
      <c r="H95" s="38">
        <f>[6]Résultats!$L13</f>
        <v>2314.2857142857142</v>
      </c>
      <c r="I95" s="27">
        <f>[6]Résultats!$BV13</f>
        <v>0</v>
      </c>
      <c r="J95" s="2">
        <f>[6]Résultats!$BW13</f>
        <v>0</v>
      </c>
      <c r="K95" s="10">
        <f>[6]Résultats!$BY13</f>
        <v>0</v>
      </c>
      <c r="L95" s="6"/>
    </row>
    <row r="96" spans="1:12" x14ac:dyDescent="0.2">
      <c r="A96" s="161"/>
      <c r="B96" s="164"/>
      <c r="C96" s="164"/>
      <c r="D96" s="167"/>
      <c r="E96" s="170"/>
      <c r="F96" s="47">
        <f>[6]Résultats!$K14</f>
        <v>100</v>
      </c>
      <c r="G96" s="152">
        <f t="shared" si="2"/>
        <v>6000</v>
      </c>
      <c r="H96" s="38">
        <f>[6]Résultats!$L14</f>
        <v>2571.4285714285716</v>
      </c>
      <c r="I96" s="27">
        <f>[6]Résultats!$BV14</f>
        <v>0</v>
      </c>
      <c r="J96" s="2">
        <f>[6]Résultats!$BW14</f>
        <v>0</v>
      </c>
      <c r="K96" s="10">
        <f>[6]Résultats!$BY14</f>
        <v>0</v>
      </c>
      <c r="L96" s="6"/>
    </row>
    <row r="97" spans="1:12" x14ac:dyDescent="0.2">
      <c r="A97" s="161"/>
      <c r="B97" s="164"/>
      <c r="C97" s="164"/>
      <c r="D97" s="167"/>
      <c r="E97" s="170"/>
      <c r="F97" s="47">
        <f>[6]Résultats!$K15</f>
        <v>110</v>
      </c>
      <c r="G97" s="152">
        <f t="shared" si="2"/>
        <v>6600</v>
      </c>
      <c r="H97" s="38">
        <f>[6]Résultats!$L15</f>
        <v>2828.5714285714289</v>
      </c>
      <c r="I97" s="27">
        <f>[6]Résultats!$BV15</f>
        <v>0</v>
      </c>
      <c r="J97" s="2">
        <f>[6]Résultats!$BW15</f>
        <v>0</v>
      </c>
      <c r="K97" s="10">
        <f>[6]Résultats!$BY15</f>
        <v>0</v>
      </c>
      <c r="L97" s="6"/>
    </row>
    <row r="98" spans="1:12" ht="17" thickBot="1" x14ac:dyDescent="0.25">
      <c r="A98" s="162"/>
      <c r="B98" s="165"/>
      <c r="C98" s="165"/>
      <c r="D98" s="168"/>
      <c r="E98" s="171"/>
      <c r="F98" s="50">
        <f>[6]Résultats!$K16</f>
        <v>120</v>
      </c>
      <c r="G98" s="152">
        <f t="shared" si="2"/>
        <v>7200</v>
      </c>
      <c r="H98" s="39">
        <f>[6]Résultats!$L16</f>
        <v>3085.7142857142858</v>
      </c>
      <c r="I98" s="28">
        <f>[6]Résultats!$BV16</f>
        <v>0</v>
      </c>
      <c r="J98" s="3">
        <f>[6]Résultats!$BW16</f>
        <v>0</v>
      </c>
      <c r="K98" s="11">
        <f>[6]Résultats!$BY16</f>
        <v>0</v>
      </c>
      <c r="L98" s="7"/>
    </row>
    <row r="99" spans="1:12" x14ac:dyDescent="0.2">
      <c r="A99" s="172" t="s">
        <v>18</v>
      </c>
      <c r="B99" s="173">
        <f>[7]Résultats!$A$4</f>
        <v>44981</v>
      </c>
      <c r="C99" s="173" t="str">
        <f>[7]Résultats!$C$4</f>
        <v>4 g/L</v>
      </c>
      <c r="D99" s="174">
        <f>[7]Résultats!$D$4</f>
        <v>35</v>
      </c>
      <c r="E99" s="175" t="s">
        <v>10</v>
      </c>
      <c r="F99" s="74">
        <f>[7]Résultats!$K4</f>
        <v>0</v>
      </c>
      <c r="G99" s="152">
        <f t="shared" si="2"/>
        <v>0</v>
      </c>
      <c r="H99" s="36">
        <f>[7]Résultats!$L4</f>
        <v>0</v>
      </c>
      <c r="I99" s="29">
        <f>[7]Résultats!$BV4</f>
        <v>4233333.333333333</v>
      </c>
      <c r="J99" s="4">
        <f>[7]Résultats!$BW4</f>
        <v>1431676.2796445871</v>
      </c>
      <c r="K99" s="12">
        <f>[7]Résultats!$BY4</f>
        <v>1</v>
      </c>
      <c r="L99" s="8">
        <f>[7]Résultats!$CA4</f>
        <v>0</v>
      </c>
    </row>
    <row r="100" spans="1:12" x14ac:dyDescent="0.2">
      <c r="A100" s="161"/>
      <c r="B100" s="164"/>
      <c r="C100" s="164"/>
      <c r="D100" s="167"/>
      <c r="E100" s="170"/>
      <c r="F100" s="73">
        <f>[7]Résultats!$K5</f>
        <v>10</v>
      </c>
      <c r="G100" s="152">
        <f t="shared" si="2"/>
        <v>600</v>
      </c>
      <c r="H100" s="37">
        <f>[7]Résultats!$L5</f>
        <v>900</v>
      </c>
      <c r="I100" s="30">
        <f>[7]Résultats!$BV5</f>
        <v>3066666.6666666665</v>
      </c>
      <c r="J100" s="5">
        <f>[7]Résultats!$BW5</f>
        <v>1048808.8481701515</v>
      </c>
      <c r="K100" s="13">
        <f>[7]Résultats!$BY5</f>
        <v>0.72440944881889768</v>
      </c>
      <c r="L100" s="9">
        <f>[7]Résultats!$CA5</f>
        <v>-0.32239850940955089</v>
      </c>
    </row>
    <row r="101" spans="1:12" x14ac:dyDescent="0.2">
      <c r="A101" s="161"/>
      <c r="B101" s="164"/>
      <c r="C101" s="164"/>
      <c r="D101" s="167"/>
      <c r="E101" s="170"/>
      <c r="F101" s="73">
        <f>[7]Résultats!$K6</f>
        <v>20</v>
      </c>
      <c r="G101" s="152">
        <f t="shared" si="2"/>
        <v>1200</v>
      </c>
      <c r="H101" s="37">
        <f>[7]Résultats!$L6</f>
        <v>1800</v>
      </c>
      <c r="I101" s="30">
        <f>[7]Résultats!$BV6</f>
        <v>214166.66666666666</v>
      </c>
      <c r="J101" s="5">
        <f>[7]Résultats!$BW6</f>
        <v>118969.6931104215</v>
      </c>
      <c r="K101" s="13">
        <f>[7]Résultats!$BY6</f>
        <v>5.0590551181102367E-2</v>
      </c>
      <c r="L101" s="9">
        <f>[7]Résultats!$CA6</f>
        <v>-2.9839904556773078</v>
      </c>
    </row>
    <row r="102" spans="1:12" x14ac:dyDescent="0.2">
      <c r="A102" s="161"/>
      <c r="B102" s="164"/>
      <c r="C102" s="164"/>
      <c r="D102" s="167"/>
      <c r="E102" s="170"/>
      <c r="F102" s="47">
        <f>[7]Résultats!$K7</f>
        <v>30</v>
      </c>
      <c r="G102" s="152">
        <f t="shared" si="2"/>
        <v>1800</v>
      </c>
      <c r="H102" s="38">
        <f>[7]Résultats!$L7</f>
        <v>2700</v>
      </c>
      <c r="I102" s="154">
        <v>50000</v>
      </c>
      <c r="J102" s="2">
        <f>[7]Résultats!$BW7</f>
        <v>0</v>
      </c>
      <c r="K102" s="10">
        <f>[7]Résultats!$BY7</f>
        <v>0</v>
      </c>
      <c r="L102" s="9"/>
    </row>
    <row r="103" spans="1:12" x14ac:dyDescent="0.2">
      <c r="A103" s="161"/>
      <c r="B103" s="164"/>
      <c r="C103" s="164"/>
      <c r="D103" s="167"/>
      <c r="E103" s="170"/>
      <c r="F103" s="47">
        <f>[7]Résultats!$K8</f>
        <v>40</v>
      </c>
      <c r="G103" s="152">
        <f t="shared" si="2"/>
        <v>2400</v>
      </c>
      <c r="H103" s="38">
        <f>[7]Résultats!$L8</f>
        <v>3600</v>
      </c>
      <c r="I103" s="154">
        <v>10000</v>
      </c>
      <c r="J103" s="2">
        <f>[7]Résultats!$BW8</f>
        <v>0</v>
      </c>
      <c r="K103" s="10">
        <f>[7]Résultats!$BY8</f>
        <v>0</v>
      </c>
      <c r="L103" s="9"/>
    </row>
    <row r="104" spans="1:12" x14ac:dyDescent="0.2">
      <c r="A104" s="161"/>
      <c r="B104" s="164"/>
      <c r="C104" s="164"/>
      <c r="D104" s="167"/>
      <c r="E104" s="170"/>
      <c r="F104" s="47">
        <f>[7]Résultats!$K9</f>
        <v>50</v>
      </c>
      <c r="G104" s="152">
        <f t="shared" si="2"/>
        <v>3000</v>
      </c>
      <c r="H104" s="38">
        <f>[7]Résultats!$L9</f>
        <v>4500</v>
      </c>
      <c r="I104" s="27">
        <f>[7]Résultats!$BV9</f>
        <v>0</v>
      </c>
      <c r="J104" s="2">
        <f>[7]Résultats!$BW9</f>
        <v>0</v>
      </c>
      <c r="K104" s="10">
        <f>[7]Résultats!$BY9</f>
        <v>0</v>
      </c>
      <c r="L104" s="9"/>
    </row>
    <row r="105" spans="1:12" x14ac:dyDescent="0.2">
      <c r="A105" s="161"/>
      <c r="B105" s="164"/>
      <c r="C105" s="164"/>
      <c r="D105" s="167"/>
      <c r="E105" s="170"/>
      <c r="F105" s="47">
        <f>[7]Résultats!$K10</f>
        <v>60</v>
      </c>
      <c r="G105" s="152">
        <f t="shared" si="2"/>
        <v>3600</v>
      </c>
      <c r="H105" s="38">
        <f>[7]Résultats!$L10</f>
        <v>5400</v>
      </c>
      <c r="I105" s="27">
        <f>[7]Résultats!$BV10</f>
        <v>0</v>
      </c>
      <c r="J105" s="2">
        <f>[7]Résultats!$BW10</f>
        <v>0</v>
      </c>
      <c r="K105" s="10">
        <f>[7]Résultats!$BY10</f>
        <v>0</v>
      </c>
      <c r="L105" s="9"/>
    </row>
    <row r="106" spans="1:12" x14ac:dyDescent="0.2">
      <c r="A106" s="161"/>
      <c r="B106" s="164"/>
      <c r="C106" s="164"/>
      <c r="D106" s="167"/>
      <c r="E106" s="170"/>
      <c r="F106" s="47">
        <f>[7]Résultats!$K11</f>
        <v>70</v>
      </c>
      <c r="G106" s="152">
        <f t="shared" si="2"/>
        <v>4200</v>
      </c>
      <c r="H106" s="38">
        <f>[7]Résultats!$L11</f>
        <v>6300</v>
      </c>
      <c r="I106" s="27">
        <f>[7]Résultats!$BV11</f>
        <v>0</v>
      </c>
      <c r="J106" s="2">
        <f>[7]Résultats!$BW11</f>
        <v>0</v>
      </c>
      <c r="K106" s="10">
        <f>[7]Résultats!$BY11</f>
        <v>0</v>
      </c>
      <c r="L106" s="9"/>
    </row>
    <row r="107" spans="1:12" x14ac:dyDescent="0.2">
      <c r="A107" s="161"/>
      <c r="B107" s="164"/>
      <c r="C107" s="164"/>
      <c r="D107" s="167"/>
      <c r="E107" s="170"/>
      <c r="F107" s="47">
        <f>[7]Résultats!$K12</f>
        <v>80</v>
      </c>
      <c r="G107" s="152">
        <f t="shared" si="2"/>
        <v>4800</v>
      </c>
      <c r="H107" s="38">
        <f>[7]Résultats!$L12</f>
        <v>7200</v>
      </c>
      <c r="I107" s="27">
        <f>[7]Résultats!$BV12</f>
        <v>0</v>
      </c>
      <c r="J107" s="2">
        <f>[7]Résultats!$BW12</f>
        <v>0</v>
      </c>
      <c r="K107" s="10">
        <f>[7]Résultats!$BY12</f>
        <v>0</v>
      </c>
      <c r="L107" s="9"/>
    </row>
    <row r="108" spans="1:12" x14ac:dyDescent="0.2">
      <c r="A108" s="161"/>
      <c r="B108" s="164"/>
      <c r="C108" s="164"/>
      <c r="D108" s="167"/>
      <c r="E108" s="170"/>
      <c r="F108" s="47">
        <f>[7]Résultats!$K13</f>
        <v>90</v>
      </c>
      <c r="G108" s="152">
        <f t="shared" si="2"/>
        <v>5400</v>
      </c>
      <c r="H108" s="38">
        <f>[7]Résultats!$L13</f>
        <v>8100</v>
      </c>
      <c r="I108" s="27">
        <f>[7]Résultats!$BV13</f>
        <v>0</v>
      </c>
      <c r="J108" s="2">
        <f>[7]Résultats!$BW13</f>
        <v>0</v>
      </c>
      <c r="K108" s="10">
        <f>[7]Résultats!$BY13</f>
        <v>0</v>
      </c>
      <c r="L108" s="9"/>
    </row>
    <row r="109" spans="1:12" x14ac:dyDescent="0.2">
      <c r="A109" s="161"/>
      <c r="B109" s="164"/>
      <c r="C109" s="164"/>
      <c r="D109" s="167"/>
      <c r="E109" s="170"/>
      <c r="F109" s="47">
        <f>[7]Résultats!$K14</f>
        <v>100</v>
      </c>
      <c r="G109" s="152">
        <f t="shared" si="2"/>
        <v>6000</v>
      </c>
      <c r="H109" s="38">
        <f>[7]Résultats!$L14</f>
        <v>9000</v>
      </c>
      <c r="I109" s="27">
        <f>[7]Résultats!$BV14</f>
        <v>0</v>
      </c>
      <c r="J109" s="2">
        <f>[7]Résultats!$BW14</f>
        <v>0</v>
      </c>
      <c r="K109" s="10">
        <f>[7]Résultats!$BY14</f>
        <v>0</v>
      </c>
      <c r="L109" s="9"/>
    </row>
    <row r="110" spans="1:12" x14ac:dyDescent="0.2">
      <c r="A110" s="161"/>
      <c r="B110" s="164"/>
      <c r="C110" s="164"/>
      <c r="D110" s="167"/>
      <c r="E110" s="170"/>
      <c r="F110" s="47">
        <f>[7]Résultats!$K15</f>
        <v>110</v>
      </c>
      <c r="G110" s="152">
        <f t="shared" si="2"/>
        <v>6600</v>
      </c>
      <c r="H110" s="38">
        <f>[7]Résultats!$L15</f>
        <v>9900</v>
      </c>
      <c r="I110" s="27">
        <f>[7]Résultats!$BV15</f>
        <v>0</v>
      </c>
      <c r="J110" s="2">
        <f>[7]Résultats!$BW15</f>
        <v>0</v>
      </c>
      <c r="K110" s="10">
        <f>[7]Résultats!$BY15</f>
        <v>0</v>
      </c>
      <c r="L110" s="9"/>
    </row>
    <row r="111" spans="1:12" ht="17" thickBot="1" x14ac:dyDescent="0.25">
      <c r="A111" s="162"/>
      <c r="B111" s="165"/>
      <c r="C111" s="165"/>
      <c r="D111" s="168"/>
      <c r="E111" s="171"/>
      <c r="F111" s="50">
        <f>[7]Résultats!$K16</f>
        <v>120</v>
      </c>
      <c r="G111" s="152">
        <f t="shared" si="2"/>
        <v>7200</v>
      </c>
      <c r="H111" s="39">
        <f>[7]Résultats!$L16</f>
        <v>10800</v>
      </c>
      <c r="I111" s="28">
        <f>[7]Résultats!$BV16</f>
        <v>0</v>
      </c>
      <c r="J111" s="3">
        <f>[7]Résultats!$BW16</f>
        <v>0</v>
      </c>
      <c r="K111" s="11">
        <f>[7]Résultats!$BY16</f>
        <v>0</v>
      </c>
      <c r="L111" s="75"/>
    </row>
    <row r="112" spans="1:12" x14ac:dyDescent="0.2">
      <c r="A112" s="172" t="s">
        <v>24</v>
      </c>
      <c r="B112" s="173">
        <f>[8]Résultats!$A$4</f>
        <v>44986</v>
      </c>
      <c r="C112" s="173" t="str">
        <f>[8]Résultats!$C$4</f>
        <v>4 g/L</v>
      </c>
      <c r="D112" s="174">
        <f>[8]Résultats!$D$4</f>
        <v>20</v>
      </c>
      <c r="E112" s="175" t="s">
        <v>10</v>
      </c>
      <c r="F112" s="74">
        <f>[8]Résultats!$K4</f>
        <v>0</v>
      </c>
      <c r="G112" s="152">
        <f t="shared" si="2"/>
        <v>0</v>
      </c>
      <c r="H112" s="36">
        <f>[8]Résultats!$L4</f>
        <v>0</v>
      </c>
      <c r="I112" s="29">
        <f>[8]Résultats!$BV4</f>
        <v>5573333.333333333</v>
      </c>
      <c r="J112" s="4">
        <f>[8]Résultats!$BW4</f>
        <v>2919018.0997497509</v>
      </c>
      <c r="K112" s="12">
        <f>[8]Résultats!$BY4</f>
        <v>1</v>
      </c>
      <c r="L112" s="8">
        <f>[8]Résultats!$CA4</f>
        <v>0</v>
      </c>
    </row>
    <row r="113" spans="1:12" x14ac:dyDescent="0.2">
      <c r="A113" s="161"/>
      <c r="B113" s="164"/>
      <c r="C113" s="164"/>
      <c r="D113" s="167"/>
      <c r="E113" s="170"/>
      <c r="F113" s="73">
        <f>[8]Résultats!$K5</f>
        <v>10</v>
      </c>
      <c r="G113" s="152">
        <f t="shared" si="2"/>
        <v>600</v>
      </c>
      <c r="H113" s="37">
        <f>[8]Résultats!$L5</f>
        <v>514.28571428571433</v>
      </c>
      <c r="I113" s="30">
        <f>[8]Résultats!$BV5</f>
        <v>2913333.3333333335</v>
      </c>
      <c r="J113" s="5">
        <f>[8]Résultats!$BW5</f>
        <v>1893170.6838252165</v>
      </c>
      <c r="K113" s="13">
        <f>[8]Résultats!$BY5</f>
        <v>0.52272727272727282</v>
      </c>
      <c r="L113" s="9">
        <f>[8]Résultats!$CA5</f>
        <v>-0.64869541798911134</v>
      </c>
    </row>
    <row r="114" spans="1:12" x14ac:dyDescent="0.2">
      <c r="A114" s="161"/>
      <c r="B114" s="164"/>
      <c r="C114" s="164"/>
      <c r="D114" s="167"/>
      <c r="E114" s="170"/>
      <c r="F114" s="73">
        <f>[8]Résultats!$K6</f>
        <v>20</v>
      </c>
      <c r="G114" s="152">
        <f t="shared" si="2"/>
        <v>1200</v>
      </c>
      <c r="H114" s="37">
        <f>[8]Résultats!$L6</f>
        <v>1028.5714285714287</v>
      </c>
      <c r="I114" s="30">
        <f>[8]Résultats!$BV6</f>
        <v>797333.33333333337</v>
      </c>
      <c r="J114" s="5">
        <f>[8]Résultats!$BW6</f>
        <v>505956.89633839461</v>
      </c>
      <c r="K114" s="13">
        <f>[8]Résultats!$BY6</f>
        <v>0.14306220095693781</v>
      </c>
      <c r="L114" s="9">
        <f>[8]Résultats!$CA6</f>
        <v>-1.9444757715681702</v>
      </c>
    </row>
    <row r="115" spans="1:12" x14ac:dyDescent="0.2">
      <c r="A115" s="161"/>
      <c r="B115" s="164"/>
      <c r="C115" s="164"/>
      <c r="D115" s="167"/>
      <c r="E115" s="170"/>
      <c r="F115" s="73">
        <f>[8]Résultats!$K7</f>
        <v>30</v>
      </c>
      <c r="G115" s="152">
        <f t="shared" si="2"/>
        <v>1800</v>
      </c>
      <c r="H115" s="37">
        <f>[8]Résultats!$L7</f>
        <v>1542.8571428571429</v>
      </c>
      <c r="I115" s="30">
        <f>[8]Résultats!$BV7</f>
        <v>160000</v>
      </c>
      <c r="J115" s="5">
        <f>[8]Résultats!$BW7</f>
        <v>178395.62774911273</v>
      </c>
      <c r="K115" s="13">
        <f>[8]Résultats!$BY7</f>
        <v>2.8708133971291867E-2</v>
      </c>
      <c r="L115" s="9">
        <f>[8]Résultats!$CA7</f>
        <v>-3.550574782736756</v>
      </c>
    </row>
    <row r="116" spans="1:12" x14ac:dyDescent="0.2">
      <c r="A116" s="161"/>
      <c r="B116" s="164"/>
      <c r="C116" s="164"/>
      <c r="D116" s="167"/>
      <c r="E116" s="170"/>
      <c r="F116" s="73">
        <f>[8]Résultats!$K8</f>
        <v>40</v>
      </c>
      <c r="G116" s="152">
        <f t="shared" si="2"/>
        <v>2400</v>
      </c>
      <c r="H116" s="37">
        <f>[8]Résultats!$L8</f>
        <v>2057.1428571428573</v>
      </c>
      <c r="I116" s="30">
        <f>[8]Résultats!$BV8</f>
        <v>236666.66666666666</v>
      </c>
      <c r="J116" s="5">
        <f>[8]Résultats!$BW8</f>
        <v>174928.55684535901</v>
      </c>
      <c r="K116" s="13">
        <f>[8]Résultats!$BY8</f>
        <v>4.2464114832535885E-2</v>
      </c>
      <c r="L116" s="9">
        <f>[8]Résultats!$CA8</f>
        <v>-3.1590959166033317</v>
      </c>
    </row>
    <row r="117" spans="1:12" x14ac:dyDescent="0.2">
      <c r="A117" s="161"/>
      <c r="B117" s="164"/>
      <c r="C117" s="164"/>
      <c r="D117" s="167"/>
      <c r="E117" s="170"/>
      <c r="F117" s="47">
        <f>[8]Résultats!$K9</f>
        <v>50</v>
      </c>
      <c r="G117" s="152">
        <f t="shared" si="2"/>
        <v>3000</v>
      </c>
      <c r="H117" s="38">
        <f>[8]Résultats!$L9</f>
        <v>2571.4285714285716</v>
      </c>
      <c r="I117" s="154">
        <v>50000</v>
      </c>
      <c r="J117" s="2">
        <f>[8]Résultats!$BW9</f>
        <v>0</v>
      </c>
      <c r="K117" s="10">
        <f>[8]Résultats!$BY9</f>
        <v>0</v>
      </c>
      <c r="L117" s="6"/>
    </row>
    <row r="118" spans="1:12" x14ac:dyDescent="0.2">
      <c r="A118" s="161"/>
      <c r="B118" s="164"/>
      <c r="C118" s="164"/>
      <c r="D118" s="167"/>
      <c r="E118" s="170"/>
      <c r="F118" s="47">
        <f>[8]Résultats!$K10</f>
        <v>60</v>
      </c>
      <c r="G118" s="152">
        <f t="shared" si="2"/>
        <v>3600</v>
      </c>
      <c r="H118" s="38">
        <f>[8]Résultats!$L10</f>
        <v>3085.7142857142858</v>
      </c>
      <c r="I118" s="154">
        <v>10000</v>
      </c>
      <c r="J118" s="2">
        <f>[8]Résultats!$BW10</f>
        <v>0</v>
      </c>
      <c r="K118" s="10">
        <f>[8]Résultats!$BY10</f>
        <v>0</v>
      </c>
      <c r="L118" s="6"/>
    </row>
    <row r="119" spans="1:12" x14ac:dyDescent="0.2">
      <c r="A119" s="161"/>
      <c r="B119" s="164"/>
      <c r="C119" s="164"/>
      <c r="D119" s="167"/>
      <c r="E119" s="170"/>
      <c r="F119" s="47">
        <f>[8]Résultats!$K11</f>
        <v>70</v>
      </c>
      <c r="G119" s="152">
        <f t="shared" si="2"/>
        <v>4200</v>
      </c>
      <c r="H119" s="38">
        <f>[8]Résultats!$L11</f>
        <v>3600</v>
      </c>
      <c r="I119" s="27">
        <f>[8]Résultats!$BV11</f>
        <v>0</v>
      </c>
      <c r="J119" s="2">
        <f>[8]Résultats!$BW11</f>
        <v>0</v>
      </c>
      <c r="K119" s="10">
        <f>[8]Résultats!$BY11</f>
        <v>0</v>
      </c>
      <c r="L119" s="6"/>
    </row>
    <row r="120" spans="1:12" x14ac:dyDescent="0.2">
      <c r="A120" s="161"/>
      <c r="B120" s="164"/>
      <c r="C120" s="164"/>
      <c r="D120" s="167"/>
      <c r="E120" s="170"/>
      <c r="F120" s="47">
        <f>[8]Résultats!$K12</f>
        <v>80</v>
      </c>
      <c r="G120" s="152">
        <f t="shared" si="2"/>
        <v>4800</v>
      </c>
      <c r="H120" s="38">
        <f>[8]Résultats!$L12</f>
        <v>4114.2857142857147</v>
      </c>
      <c r="I120" s="27">
        <f>[8]Résultats!$BV12</f>
        <v>0</v>
      </c>
      <c r="J120" s="2">
        <f>[8]Résultats!$BW12</f>
        <v>0</v>
      </c>
      <c r="K120" s="10">
        <f>[8]Résultats!$BY12</f>
        <v>0</v>
      </c>
      <c r="L120" s="6"/>
    </row>
    <row r="121" spans="1:12" ht="17" thickBot="1" x14ac:dyDescent="0.25">
      <c r="A121" s="162"/>
      <c r="B121" s="165"/>
      <c r="C121" s="165"/>
      <c r="D121" s="168"/>
      <c r="E121" s="171"/>
      <c r="F121" s="50">
        <f>[8]Résultats!$K13</f>
        <v>90</v>
      </c>
      <c r="G121" s="152">
        <f t="shared" si="2"/>
        <v>5400</v>
      </c>
      <c r="H121" s="39">
        <f>[8]Résultats!$L13</f>
        <v>4628.5714285714284</v>
      </c>
      <c r="I121" s="28">
        <f>[8]Résultats!$BV13</f>
        <v>0</v>
      </c>
      <c r="J121" s="3">
        <f>[8]Résultats!$BW13</f>
        <v>0</v>
      </c>
      <c r="K121" s="11">
        <f>[8]Résultats!$BY13</f>
        <v>0</v>
      </c>
      <c r="L121" s="7"/>
    </row>
    <row r="122" spans="1:12" x14ac:dyDescent="0.2">
      <c r="A122" s="160" t="s">
        <v>25</v>
      </c>
      <c r="B122" s="163">
        <f>[9]Résultats!$A$4</f>
        <v>44987</v>
      </c>
      <c r="C122" s="163" t="str">
        <f>[9]Résultats!$C$4</f>
        <v>4 g/L</v>
      </c>
      <c r="D122" s="166">
        <f>[9]Résultats!$D$4</f>
        <v>45</v>
      </c>
      <c r="E122" s="169" t="s">
        <v>10</v>
      </c>
      <c r="F122" s="109">
        <f>[9]Résultats!$K4</f>
        <v>0</v>
      </c>
      <c r="G122" s="152">
        <f t="shared" si="2"/>
        <v>0</v>
      </c>
      <c r="H122" s="110">
        <f>[9]Résultats!$L4</f>
        <v>0</v>
      </c>
      <c r="I122" s="111">
        <f>[9]Résultats!$BV4</f>
        <v>2608333.3333333335</v>
      </c>
      <c r="J122" s="112">
        <f>[9]Résultats!$BW4</f>
        <v>1646184.7534296513</v>
      </c>
      <c r="K122" s="113">
        <f>[9]Résultats!$BY4</f>
        <v>1</v>
      </c>
      <c r="L122" s="114">
        <f>[9]Résultats!$CA4</f>
        <v>0</v>
      </c>
    </row>
    <row r="123" spans="1:12" x14ac:dyDescent="0.2">
      <c r="A123" s="161"/>
      <c r="B123" s="164"/>
      <c r="C123" s="164"/>
      <c r="D123" s="167"/>
      <c r="E123" s="170"/>
      <c r="F123" s="17">
        <f>[9]Résultats!$K5</f>
        <v>5</v>
      </c>
      <c r="G123" s="152">
        <f t="shared" si="2"/>
        <v>300</v>
      </c>
      <c r="H123" s="37">
        <f>[9]Résultats!$L5</f>
        <v>578.57142857142856</v>
      </c>
      <c r="I123" s="30">
        <f>[9]Résultats!$BV5</f>
        <v>4291666.666666667</v>
      </c>
      <c r="J123" s="5">
        <f>[9]Résultats!$BW5</f>
        <v>1157158.2223339847</v>
      </c>
      <c r="K123" s="13">
        <f>[9]Résultats!$BY5</f>
        <v>1.645367412140575</v>
      </c>
      <c r="L123" s="9">
        <f>[9]Résultats!$CA5</f>
        <v>0.49796371012358287</v>
      </c>
    </row>
    <row r="124" spans="1:12" x14ac:dyDescent="0.2">
      <c r="A124" s="161"/>
      <c r="B124" s="164"/>
      <c r="C124" s="164"/>
      <c r="D124" s="167"/>
      <c r="E124" s="170"/>
      <c r="F124" s="17">
        <f>[9]Résultats!$K6</f>
        <v>10</v>
      </c>
      <c r="G124" s="152">
        <f t="shared" si="2"/>
        <v>600</v>
      </c>
      <c r="H124" s="37">
        <f>[9]Résultats!$L6</f>
        <v>1157.1428571428571</v>
      </c>
      <c r="I124" s="30">
        <f>[9]Résultats!$BV6</f>
        <v>2112000</v>
      </c>
      <c r="J124" s="5">
        <f>[9]Résultats!$BW6</f>
        <v>1099812.971113076</v>
      </c>
      <c r="K124" s="13">
        <f>[9]Résultats!$BY6</f>
        <v>0.80971246006389774</v>
      </c>
      <c r="L124" s="9">
        <f>[9]Résultats!$CA6</f>
        <v>-0.21107608191409222</v>
      </c>
    </row>
    <row r="125" spans="1:12" x14ac:dyDescent="0.2">
      <c r="A125" s="161"/>
      <c r="B125" s="164"/>
      <c r="C125" s="164"/>
      <c r="D125" s="167"/>
      <c r="E125" s="170"/>
      <c r="F125" s="17">
        <f>[9]Résultats!$K7</f>
        <v>15</v>
      </c>
      <c r="G125" s="152">
        <f t="shared" si="2"/>
        <v>900</v>
      </c>
      <c r="H125" s="37">
        <f>[9]Résultats!$L7</f>
        <v>1735.7142857142856</v>
      </c>
      <c r="I125" s="30">
        <f>[9]Résultats!$BV7</f>
        <v>1390000</v>
      </c>
      <c r="J125" s="5">
        <f>[9]Résultats!$BW7</f>
        <v>362365.96268012107</v>
      </c>
      <c r="K125" s="13">
        <f>[9]Résultats!$BY7</f>
        <v>0.5329073482428115</v>
      </c>
      <c r="L125" s="9">
        <f>[9]Résultats!$CA7</f>
        <v>-0.62940770061550688</v>
      </c>
    </row>
    <row r="126" spans="1:12" x14ac:dyDescent="0.2">
      <c r="A126" s="161"/>
      <c r="B126" s="164"/>
      <c r="C126" s="164"/>
      <c r="D126" s="167"/>
      <c r="E126" s="170"/>
      <c r="F126" s="17">
        <f>[9]Résultats!$K8</f>
        <v>20</v>
      </c>
      <c r="G126" s="152">
        <f t="shared" si="2"/>
        <v>1200</v>
      </c>
      <c r="H126" s="37">
        <f>[9]Résultats!$L8</f>
        <v>2314.2857142857142</v>
      </c>
      <c r="I126" s="30">
        <f>[9]Résultats!$BV8</f>
        <v>777777.77777777775</v>
      </c>
      <c r="J126" s="5">
        <f>[9]Résultats!$BW8</f>
        <v>494716.52938268037</v>
      </c>
      <c r="K126" s="13">
        <f>[9]Résultats!$BY8</f>
        <v>0.29818956336528218</v>
      </c>
      <c r="L126" s="9">
        <f>[9]Résultats!$CA8</f>
        <v>-1.2100258760390135</v>
      </c>
    </row>
    <row r="127" spans="1:12" x14ac:dyDescent="0.2">
      <c r="A127" s="161"/>
      <c r="B127" s="164"/>
      <c r="C127" s="164"/>
      <c r="D127" s="167"/>
      <c r="E127" s="170"/>
      <c r="F127" s="14">
        <f>[9]Résultats!$K9</f>
        <v>25</v>
      </c>
      <c r="G127" s="152">
        <f t="shared" si="2"/>
        <v>1500</v>
      </c>
      <c r="H127" s="38">
        <f>[9]Résultats!$L9</f>
        <v>2892.8571428571427</v>
      </c>
      <c r="I127" s="27">
        <f>[9]Résultats!$BV9</f>
        <v>47777.777777777781</v>
      </c>
      <c r="J127" s="2">
        <f>[9]Résultats!$BW9</f>
        <v>62804.812271389244</v>
      </c>
      <c r="K127" s="10">
        <f>[9]Résultats!$BY9</f>
        <v>1.8317358892438764E-2</v>
      </c>
      <c r="L127" s="6"/>
    </row>
    <row r="128" spans="1:12" x14ac:dyDescent="0.2">
      <c r="A128" s="161"/>
      <c r="B128" s="164"/>
      <c r="C128" s="164"/>
      <c r="D128" s="167"/>
      <c r="E128" s="170"/>
      <c r="F128" s="14">
        <f>[9]Résultats!$K10</f>
        <v>30</v>
      </c>
      <c r="G128" s="152">
        <f t="shared" si="2"/>
        <v>1800</v>
      </c>
      <c r="H128" s="38">
        <f>[9]Résultats!$L10</f>
        <v>3471.4285714285711</v>
      </c>
      <c r="I128" s="27">
        <f>[9]Résultats!$BV10</f>
        <v>0</v>
      </c>
      <c r="J128" s="2">
        <f>[9]Résultats!$BW10</f>
        <v>0</v>
      </c>
      <c r="K128" s="10">
        <f>[9]Résultats!$BY10</f>
        <v>0</v>
      </c>
      <c r="L128" s="6"/>
    </row>
    <row r="129" spans="1:12" x14ac:dyDescent="0.2">
      <c r="A129" s="161"/>
      <c r="B129" s="164"/>
      <c r="C129" s="164"/>
      <c r="D129" s="167"/>
      <c r="E129" s="170"/>
      <c r="F129" s="14">
        <f>[9]Résultats!$K11</f>
        <v>35</v>
      </c>
      <c r="G129" s="152">
        <f t="shared" si="2"/>
        <v>2100</v>
      </c>
      <c r="H129" s="38">
        <f>[9]Résultats!$L11</f>
        <v>4049.9999999999995</v>
      </c>
      <c r="I129" s="27">
        <f>[9]Résultats!$BV11</f>
        <v>0</v>
      </c>
      <c r="J129" s="2">
        <f>[9]Résultats!$BW11</f>
        <v>0</v>
      </c>
      <c r="K129" s="10">
        <f>[9]Résultats!$BY11</f>
        <v>0</v>
      </c>
      <c r="L129" s="6"/>
    </row>
    <row r="130" spans="1:12" x14ac:dyDescent="0.2">
      <c r="A130" s="161"/>
      <c r="B130" s="164"/>
      <c r="C130" s="164"/>
      <c r="D130" s="167"/>
      <c r="E130" s="170"/>
      <c r="F130" s="14">
        <f>[9]Résultats!$K12</f>
        <v>40</v>
      </c>
      <c r="G130" s="152">
        <f t="shared" si="2"/>
        <v>2400</v>
      </c>
      <c r="H130" s="38">
        <f>[9]Résultats!$L12</f>
        <v>4628.5714285714284</v>
      </c>
      <c r="I130" s="27">
        <f>[9]Résultats!$BV12</f>
        <v>0</v>
      </c>
      <c r="J130" s="2">
        <f>[9]Résultats!$BW12</f>
        <v>0</v>
      </c>
      <c r="K130" s="10">
        <f>[9]Résultats!$BY12</f>
        <v>0</v>
      </c>
      <c r="L130" s="6"/>
    </row>
    <row r="131" spans="1:12" ht="17" thickBot="1" x14ac:dyDescent="0.25">
      <c r="A131" s="162"/>
      <c r="B131" s="165"/>
      <c r="C131" s="165"/>
      <c r="D131" s="168"/>
      <c r="E131" s="171"/>
      <c r="F131" s="15">
        <f>[9]Résultats!$K13</f>
        <v>45</v>
      </c>
      <c r="G131" s="152">
        <f t="shared" si="2"/>
        <v>2700</v>
      </c>
      <c r="H131" s="39">
        <f>[9]Résultats!$L13</f>
        <v>5207.1428571428569</v>
      </c>
      <c r="I131" s="28">
        <f>[9]Résultats!$BV13</f>
        <v>0</v>
      </c>
      <c r="J131" s="3">
        <f>[9]Résultats!$BW13</f>
        <v>0</v>
      </c>
      <c r="K131" s="11">
        <f>[9]Résultats!$BY13</f>
        <v>0</v>
      </c>
      <c r="L131" s="7"/>
    </row>
    <row r="132" spans="1:12" x14ac:dyDescent="0.2">
      <c r="A132" s="160" t="s">
        <v>27</v>
      </c>
      <c r="B132" s="163">
        <f>[10]Résultats!$A$4</f>
        <v>44994</v>
      </c>
      <c r="C132" s="163" t="str">
        <f>[10]Résultats!$C$4</f>
        <v>4 g/L</v>
      </c>
      <c r="D132" s="166">
        <f>[10]Résultats!$D$4</f>
        <v>10</v>
      </c>
      <c r="E132" s="169" t="s">
        <v>10</v>
      </c>
      <c r="F132" s="109">
        <f>[10]Résultats!$K4</f>
        <v>0</v>
      </c>
      <c r="G132" s="152">
        <f t="shared" ref="G132:G195" si="3">F132*60</f>
        <v>0</v>
      </c>
      <c r="H132" s="110">
        <f>[10]Résultats!$L4</f>
        <v>0</v>
      </c>
      <c r="I132" s="111">
        <f>[10]Résultats!$BV4</f>
        <v>7500000</v>
      </c>
      <c r="J132" s="112">
        <f>[10]Résultats!$BW4</f>
        <v>1814229.4704442883</v>
      </c>
      <c r="K132" s="113">
        <f>[10]Résultats!$BY4</f>
        <v>1</v>
      </c>
      <c r="L132" s="114">
        <f>[10]Résultats!$CA4</f>
        <v>0</v>
      </c>
    </row>
    <row r="133" spans="1:12" x14ac:dyDescent="0.2">
      <c r="A133" s="161"/>
      <c r="B133" s="164"/>
      <c r="C133" s="164"/>
      <c r="D133" s="167"/>
      <c r="E133" s="170"/>
      <c r="F133" s="109">
        <f>[10]Résultats!$K5</f>
        <v>10</v>
      </c>
      <c r="G133" s="152">
        <f t="shared" si="3"/>
        <v>600</v>
      </c>
      <c r="H133" s="110">
        <f>[10]Résultats!$L5</f>
        <v>257.14285714285717</v>
      </c>
      <c r="I133" s="111">
        <f>[10]Résultats!$BV5</f>
        <v>4383333.333333333</v>
      </c>
      <c r="J133" s="112">
        <f>[10]Résultats!$BW5</f>
        <v>1689450.3319844645</v>
      </c>
      <c r="K133" s="113">
        <f>[10]Résultats!$BY5</f>
        <v>0.58444444444444443</v>
      </c>
      <c r="L133" s="114">
        <f>[10]Résultats!$CA5</f>
        <v>-0.53709355058660091</v>
      </c>
    </row>
    <row r="134" spans="1:12" x14ac:dyDescent="0.2">
      <c r="A134" s="161"/>
      <c r="B134" s="164"/>
      <c r="C134" s="164"/>
      <c r="D134" s="167"/>
      <c r="E134" s="170"/>
      <c r="F134" s="109">
        <f>[10]Résultats!$K6</f>
        <v>20</v>
      </c>
      <c r="G134" s="152">
        <f t="shared" si="3"/>
        <v>1200</v>
      </c>
      <c r="H134" s="110">
        <f>[10]Résultats!$L6</f>
        <v>514.28571428571433</v>
      </c>
      <c r="I134" s="111">
        <f>[10]Résultats!$BV6</f>
        <v>3783333.3333333335</v>
      </c>
      <c r="J134" s="112">
        <f>[10]Résultats!$BW6</f>
        <v>1896328.190493566</v>
      </c>
      <c r="K134" s="113">
        <f>[10]Résultats!$BY6</f>
        <v>0.50444444444444447</v>
      </c>
      <c r="L134" s="114">
        <f>[10]Résultats!$CA6</f>
        <v>-0.68429756528296271</v>
      </c>
    </row>
    <row r="135" spans="1:12" x14ac:dyDescent="0.2">
      <c r="A135" s="161"/>
      <c r="B135" s="164"/>
      <c r="C135" s="164"/>
      <c r="D135" s="167"/>
      <c r="E135" s="170"/>
      <c r="F135" s="109">
        <f>[10]Résultats!$K7</f>
        <v>30</v>
      </c>
      <c r="G135" s="152">
        <f t="shared" si="3"/>
        <v>1800</v>
      </c>
      <c r="H135" s="110">
        <f>[10]Résultats!$L7</f>
        <v>771.42857142857144</v>
      </c>
      <c r="I135" s="111">
        <f>[10]Résultats!$BV7</f>
        <v>1676666.6666666667</v>
      </c>
      <c r="J135" s="112">
        <f>[10]Résultats!$BW7</f>
        <v>866123.37283420376</v>
      </c>
      <c r="K135" s="113">
        <f>[10]Résultats!$BY7</f>
        <v>0.22355555555555556</v>
      </c>
      <c r="L135" s="114">
        <f>[10]Résultats!$CA7</f>
        <v>-1.4980953250987266</v>
      </c>
    </row>
    <row r="136" spans="1:12" x14ac:dyDescent="0.2">
      <c r="A136" s="161"/>
      <c r="B136" s="164"/>
      <c r="C136" s="164"/>
      <c r="D136" s="167"/>
      <c r="E136" s="170"/>
      <c r="F136" s="109">
        <f>[10]Résultats!$K8</f>
        <v>40</v>
      </c>
      <c r="G136" s="152">
        <f t="shared" si="3"/>
        <v>2400</v>
      </c>
      <c r="H136" s="110">
        <f>[10]Résultats!$L8</f>
        <v>1028.5714285714287</v>
      </c>
      <c r="I136" s="111">
        <f>[10]Résultats!$BV8</f>
        <v>638666.66666666663</v>
      </c>
      <c r="J136" s="112">
        <f>[10]Résultats!$BW8</f>
        <v>409561.902990198</v>
      </c>
      <c r="K136" s="113">
        <f>[10]Résultats!$BY8</f>
        <v>8.5155555555555554E-2</v>
      </c>
      <c r="L136" s="114">
        <f>[10]Résultats!$CA8</f>
        <v>-2.4632756296617058</v>
      </c>
    </row>
    <row r="137" spans="1:12" x14ac:dyDescent="0.2">
      <c r="A137" s="161"/>
      <c r="B137" s="164"/>
      <c r="C137" s="164"/>
      <c r="D137" s="167"/>
      <c r="E137" s="170"/>
      <c r="F137" s="109">
        <f>[10]Résultats!$K9</f>
        <v>50</v>
      </c>
      <c r="G137" s="152">
        <f t="shared" si="3"/>
        <v>3000</v>
      </c>
      <c r="H137" s="110">
        <f>[10]Résultats!$L9</f>
        <v>1285.7142857142858</v>
      </c>
      <c r="I137" s="111">
        <f>[10]Résultats!$BV9</f>
        <v>210833.33333333334</v>
      </c>
      <c r="J137" s="112">
        <f>[10]Résultats!$BW9</f>
        <v>93561.679542363287</v>
      </c>
      <c r="K137" s="113">
        <f>[10]Résultats!$BY9</f>
        <v>2.8111111111111111E-2</v>
      </c>
      <c r="L137" s="114">
        <f>[10]Résultats!$CA9</f>
        <v>-3.571590367590836</v>
      </c>
    </row>
    <row r="138" spans="1:12" x14ac:dyDescent="0.2">
      <c r="A138" s="161"/>
      <c r="B138" s="164"/>
      <c r="C138" s="164"/>
      <c r="D138" s="167"/>
      <c r="E138" s="170"/>
      <c r="F138" s="109">
        <f>[10]Résultats!$K10</f>
        <v>60</v>
      </c>
      <c r="G138" s="152">
        <f t="shared" si="3"/>
        <v>3600</v>
      </c>
      <c r="H138" s="110">
        <f>[10]Résultats!$L10</f>
        <v>1542.8571428571429</v>
      </c>
      <c r="I138" s="111">
        <f>[10]Résultats!$BV10</f>
        <v>36666.666666666664</v>
      </c>
      <c r="J138" s="112">
        <f>[10]Résultats!$BW10</f>
        <v>24494.89742783178</v>
      </c>
      <c r="K138" s="113">
        <f>[10]Résultats!$BY10</f>
        <v>4.8888888888888888E-3</v>
      </c>
      <c r="L138" s="114">
        <f>[10]Résultats!$CA10</f>
        <v>-5.3207902224000954</v>
      </c>
    </row>
    <row r="139" spans="1:12" x14ac:dyDescent="0.2">
      <c r="A139" s="161"/>
      <c r="B139" s="164"/>
      <c r="C139" s="164"/>
      <c r="D139" s="167"/>
      <c r="E139" s="170"/>
      <c r="F139" s="109">
        <f>[10]Résultats!$K11</f>
        <v>70</v>
      </c>
      <c r="G139" s="152">
        <f t="shared" si="3"/>
        <v>4200</v>
      </c>
      <c r="H139" s="110">
        <f>[10]Résultats!$L11</f>
        <v>1800</v>
      </c>
      <c r="I139" s="111">
        <f>[10]Résultats!$BV11</f>
        <v>13333.333333333334</v>
      </c>
      <c r="J139" s="112">
        <f>[10]Résultats!$BW11</f>
        <v>5773.5026918962585</v>
      </c>
      <c r="K139" s="113">
        <f>[10]Résultats!$BY11</f>
        <v>1.7777777777777779E-3</v>
      </c>
      <c r="L139" s="114">
        <f>[10]Résultats!$CA11</f>
        <v>-6.3323911340785752</v>
      </c>
    </row>
    <row r="140" spans="1:12" x14ac:dyDescent="0.2">
      <c r="A140" s="161"/>
      <c r="B140" s="164"/>
      <c r="C140" s="164"/>
      <c r="D140" s="167"/>
      <c r="E140" s="170"/>
      <c r="F140" s="109">
        <f>[10]Résultats!$K12</f>
        <v>80</v>
      </c>
      <c r="G140" s="152">
        <f t="shared" si="3"/>
        <v>4800</v>
      </c>
      <c r="H140" s="110">
        <f>[10]Résultats!$L12</f>
        <v>2057.1428571428573</v>
      </c>
      <c r="I140" s="111">
        <f>[10]Résultats!$BV12</f>
        <v>6666.666666666667</v>
      </c>
      <c r="J140" s="112">
        <f>[10]Résultats!$BW12</f>
        <v>5773.5026918962576</v>
      </c>
      <c r="K140" s="113">
        <f>[10]Résultats!$BY12</f>
        <v>8.8888888888888893E-4</v>
      </c>
      <c r="L140" s="114">
        <f>[10]Résultats!$CA12</f>
        <v>-7.0255383146385206</v>
      </c>
    </row>
    <row r="141" spans="1:12" ht="17" thickBot="1" x14ac:dyDescent="0.25">
      <c r="A141" s="162"/>
      <c r="B141" s="165"/>
      <c r="C141" s="165"/>
      <c r="D141" s="168"/>
      <c r="E141" s="171"/>
      <c r="F141" s="90">
        <f>[10]Résultats!$K13</f>
        <v>90</v>
      </c>
      <c r="G141" s="152">
        <f t="shared" si="3"/>
        <v>5400</v>
      </c>
      <c r="H141" s="91">
        <f>[10]Résultats!$L13</f>
        <v>2314.2857142857142</v>
      </c>
      <c r="I141" s="92">
        <f>[10]Résultats!$BV13</f>
        <v>0</v>
      </c>
      <c r="J141" s="93">
        <f>[10]Résultats!$BW13</f>
        <v>0</v>
      </c>
      <c r="K141" s="94">
        <f>[10]Résultats!$BY13</f>
        <v>0</v>
      </c>
      <c r="L141" s="95"/>
    </row>
    <row r="142" spans="1:12" x14ac:dyDescent="0.2">
      <c r="A142" s="160" t="s">
        <v>28</v>
      </c>
      <c r="B142" s="163">
        <f>[11]Résultats!$A$4</f>
        <v>45000</v>
      </c>
      <c r="C142" s="163" t="str">
        <f>[11]Résultats!$C$4</f>
        <v>4 g/L</v>
      </c>
      <c r="D142" s="166">
        <f>[11]Résultats!$D$4</f>
        <v>10</v>
      </c>
      <c r="E142" s="169" t="s">
        <v>10</v>
      </c>
      <c r="F142" s="16">
        <f>[11]Résultats!$K4</f>
        <v>0</v>
      </c>
      <c r="G142" s="152">
        <f t="shared" si="3"/>
        <v>0</v>
      </c>
      <c r="H142" s="36">
        <f>[11]Résultats!$L4</f>
        <v>0</v>
      </c>
      <c r="I142" s="29">
        <f>[11]Résultats!$BV4</f>
        <v>8333333.333333333</v>
      </c>
      <c r="J142" s="4">
        <f>[11]Résultats!$BW4</f>
        <v>2360084.744241186</v>
      </c>
      <c r="K142" s="12">
        <f>[11]Résultats!$BY4</f>
        <v>1</v>
      </c>
      <c r="L142" s="8">
        <f>[11]Résultats!$CA4</f>
        <v>0</v>
      </c>
    </row>
    <row r="143" spans="1:12" x14ac:dyDescent="0.2">
      <c r="A143" s="161"/>
      <c r="B143" s="164"/>
      <c r="C143" s="164"/>
      <c r="D143" s="167"/>
      <c r="E143" s="170"/>
      <c r="F143" s="109">
        <f>[11]Résultats!$K5</f>
        <v>10</v>
      </c>
      <c r="G143" s="152">
        <f t="shared" si="3"/>
        <v>600</v>
      </c>
      <c r="H143" s="110">
        <f>[11]Résultats!$L5</f>
        <v>257.14285714285717</v>
      </c>
      <c r="I143" s="111">
        <f>[11]Résultats!$BV5</f>
        <v>2816666.6666666665</v>
      </c>
      <c r="J143" s="112">
        <f>[11]Résultats!$BW5</f>
        <v>1900637.8514657232</v>
      </c>
      <c r="K143" s="113">
        <f>[11]Résultats!$BY5</f>
        <v>0.33799999999999997</v>
      </c>
      <c r="L143" s="114">
        <f>[11]Résultats!$CA5</f>
        <v>-1.0847093834991184</v>
      </c>
    </row>
    <row r="144" spans="1:12" x14ac:dyDescent="0.2">
      <c r="A144" s="161"/>
      <c r="B144" s="164"/>
      <c r="C144" s="164"/>
      <c r="D144" s="167"/>
      <c r="E144" s="170"/>
      <c r="F144" s="109">
        <f>[11]Résultats!$K6</f>
        <v>20</v>
      </c>
      <c r="G144" s="152">
        <f t="shared" si="3"/>
        <v>1200</v>
      </c>
      <c r="H144" s="110">
        <f>[11]Résultats!$L6</f>
        <v>514.28571428571433</v>
      </c>
      <c r="I144" s="111">
        <f>[11]Résultats!$BV6</f>
        <v>6550000</v>
      </c>
      <c r="J144" s="112">
        <f>[11]Résultats!$BW6</f>
        <v>2135628.5002099685</v>
      </c>
      <c r="K144" s="113">
        <f>[11]Résultats!$BY6</f>
        <v>0.78600000000000003</v>
      </c>
      <c r="L144" s="114">
        <f>[11]Résultats!$CA6</f>
        <v>-0.24079848655293046</v>
      </c>
    </row>
    <row r="145" spans="1:12" x14ac:dyDescent="0.2">
      <c r="A145" s="161"/>
      <c r="B145" s="164"/>
      <c r="C145" s="164"/>
      <c r="D145" s="167"/>
      <c r="E145" s="170"/>
      <c r="F145" s="109">
        <f>[11]Résultats!$K7</f>
        <v>30</v>
      </c>
      <c r="G145" s="152">
        <f t="shared" si="3"/>
        <v>1800</v>
      </c>
      <c r="H145" s="110">
        <f>[11]Résultats!$L7</f>
        <v>771.42857142857144</v>
      </c>
      <c r="I145" s="111">
        <f>[11]Résultats!$BV7</f>
        <v>1390000</v>
      </c>
      <c r="J145" s="112">
        <f>[11]Résultats!$BW7</f>
        <v>464562.35514533659</v>
      </c>
      <c r="K145" s="113">
        <f>[11]Résultats!$BY7</f>
        <v>0.1668</v>
      </c>
      <c r="L145" s="114">
        <f>[11]Résultats!$CA7</f>
        <v>-1.7909597890574906</v>
      </c>
    </row>
    <row r="146" spans="1:12" x14ac:dyDescent="0.2">
      <c r="A146" s="161"/>
      <c r="B146" s="164"/>
      <c r="C146" s="164"/>
      <c r="D146" s="167"/>
      <c r="E146" s="170"/>
      <c r="F146" s="109">
        <f>[11]Résultats!$K8</f>
        <v>40</v>
      </c>
      <c r="G146" s="152">
        <f t="shared" si="3"/>
        <v>2400</v>
      </c>
      <c r="H146" s="110">
        <f>[11]Résultats!$L8</f>
        <v>1028.5714285714287</v>
      </c>
      <c r="I146" s="111">
        <f>[11]Résultats!$BV8</f>
        <v>1109333.3333333333</v>
      </c>
      <c r="J146" s="112">
        <f>[11]Résultats!$BW8</f>
        <v>443484.04169495788</v>
      </c>
      <c r="K146" s="113">
        <f>[11]Résultats!$BY8</f>
        <v>0.13311999999999999</v>
      </c>
      <c r="L146" s="114">
        <f>[11]Résultats!$CA8</f>
        <v>-2.0165043019092388</v>
      </c>
    </row>
    <row r="147" spans="1:12" x14ac:dyDescent="0.2">
      <c r="A147" s="161"/>
      <c r="B147" s="164"/>
      <c r="C147" s="164"/>
      <c r="D147" s="167"/>
      <c r="E147" s="170"/>
      <c r="F147" s="109">
        <f>[11]Résultats!$K9</f>
        <v>50</v>
      </c>
      <c r="G147" s="152">
        <f t="shared" si="3"/>
        <v>3000</v>
      </c>
      <c r="H147" s="110">
        <f>[11]Résultats!$L9</f>
        <v>1285.7142857142858</v>
      </c>
      <c r="I147" s="111">
        <f>[11]Résultats!$BV9</f>
        <v>56666.666666666664</v>
      </c>
      <c r="J147" s="112">
        <f>[11]Résultats!$BW9</f>
        <v>18708.286933869706</v>
      </c>
      <c r="K147" s="113">
        <f>[11]Résultats!$BY9</f>
        <v>6.7999999999999996E-3</v>
      </c>
      <c r="L147" s="114">
        <f>[11]Résultats!$CA9</f>
        <v>-4.9908326668000758</v>
      </c>
    </row>
    <row r="148" spans="1:12" x14ac:dyDescent="0.2">
      <c r="A148" s="161"/>
      <c r="B148" s="164"/>
      <c r="C148" s="164"/>
      <c r="D148" s="167"/>
      <c r="E148" s="170"/>
      <c r="F148" s="109">
        <f>[11]Résultats!$K10</f>
        <v>60</v>
      </c>
      <c r="G148" s="152">
        <f t="shared" si="3"/>
        <v>3600</v>
      </c>
      <c r="H148" s="110">
        <f>[11]Résultats!$L10</f>
        <v>1542.8571428571429</v>
      </c>
      <c r="I148" s="111">
        <f>[11]Résultats!$BV10</f>
        <v>13333.333333333334</v>
      </c>
      <c r="J148" s="112">
        <f>[11]Résultats!$BW10</f>
        <v>11547.005383792515</v>
      </c>
      <c r="K148" s="113">
        <f>[11]Résultats!$BY10</f>
        <v>1.6000000000000001E-3</v>
      </c>
      <c r="L148" s="114">
        <f>[11]Résultats!$CA10</f>
        <v>-6.4377516497364011</v>
      </c>
    </row>
    <row r="149" spans="1:12" x14ac:dyDescent="0.2">
      <c r="A149" s="161"/>
      <c r="B149" s="164"/>
      <c r="C149" s="164"/>
      <c r="D149" s="167"/>
      <c r="E149" s="170"/>
      <c r="F149" s="72">
        <f>[11]Résultats!$K11</f>
        <v>70</v>
      </c>
      <c r="G149" s="152">
        <f t="shared" si="3"/>
        <v>4200</v>
      </c>
      <c r="H149" s="82">
        <f>[11]Résultats!$L11</f>
        <v>1800</v>
      </c>
      <c r="I149" s="153">
        <v>10000</v>
      </c>
      <c r="J149" s="84">
        <f>[11]Résultats!$BW11</f>
        <v>0</v>
      </c>
      <c r="K149" s="77">
        <f>[11]Résultats!$BY11</f>
        <v>0</v>
      </c>
      <c r="L149" s="76"/>
    </row>
    <row r="150" spans="1:12" x14ac:dyDescent="0.2">
      <c r="A150" s="161"/>
      <c r="B150" s="164"/>
      <c r="C150" s="164"/>
      <c r="D150" s="167"/>
      <c r="E150" s="170"/>
      <c r="F150" s="72">
        <f>[11]Résultats!$K12</f>
        <v>80</v>
      </c>
      <c r="G150" s="152">
        <f t="shared" si="3"/>
        <v>4800</v>
      </c>
      <c r="H150" s="82">
        <f>[11]Résultats!$L12</f>
        <v>2057.1428571428573</v>
      </c>
      <c r="I150" s="83">
        <f>[11]Résultats!$BV12</f>
        <v>0</v>
      </c>
      <c r="J150" s="84">
        <f>[11]Résultats!$BW12</f>
        <v>0</v>
      </c>
      <c r="K150" s="77">
        <f>[11]Résultats!$BY12</f>
        <v>0</v>
      </c>
      <c r="L150" s="76"/>
    </row>
    <row r="151" spans="1:12" ht="17" thickBot="1" x14ac:dyDescent="0.25">
      <c r="A151" s="162"/>
      <c r="B151" s="165"/>
      <c r="C151" s="165"/>
      <c r="D151" s="168"/>
      <c r="E151" s="171"/>
      <c r="F151" s="90">
        <f>[11]Résultats!$K13</f>
        <v>90</v>
      </c>
      <c r="G151" s="152">
        <f t="shared" si="3"/>
        <v>5400</v>
      </c>
      <c r="H151" s="91">
        <f>[11]Résultats!$L13</f>
        <v>2314.2857142857142</v>
      </c>
      <c r="I151" s="92">
        <f>[11]Résultats!$BV13</f>
        <v>0</v>
      </c>
      <c r="J151" s="93">
        <f>[11]Résultats!$BW13</f>
        <v>0</v>
      </c>
      <c r="K151" s="94">
        <f>[11]Résultats!$BY13</f>
        <v>0</v>
      </c>
      <c r="L151" s="95"/>
    </row>
    <row r="152" spans="1:12" x14ac:dyDescent="0.2">
      <c r="A152" s="160" t="s">
        <v>29</v>
      </c>
      <c r="B152" s="163">
        <f>[12]Résultats!$A$4</f>
        <v>45000</v>
      </c>
      <c r="C152" s="163" t="str">
        <f>[12]Résultats!$C$4</f>
        <v>4 g/L</v>
      </c>
      <c r="D152" s="166">
        <f>[12]Résultats!$D$4</f>
        <v>20</v>
      </c>
      <c r="E152" s="169" t="s">
        <v>10</v>
      </c>
      <c r="F152" s="16">
        <f>[12]Résultats!$K4</f>
        <v>0</v>
      </c>
      <c r="G152" s="152">
        <f t="shared" si="3"/>
        <v>0</v>
      </c>
      <c r="H152" s="101">
        <f>[12]Résultats!$L4</f>
        <v>0</v>
      </c>
      <c r="I152" s="102">
        <f>[12]Résultats!$BV4</f>
        <v>6616666.666666667</v>
      </c>
      <c r="J152" s="103">
        <f>[12]Résultats!$BW4</f>
        <v>1986240.5481591362</v>
      </c>
      <c r="K152" s="101">
        <f>[12]Résultats!$BY4</f>
        <v>1</v>
      </c>
      <c r="L152" s="104">
        <f>[12]Résultats!$CA4</f>
        <v>0</v>
      </c>
    </row>
    <row r="153" spans="1:12" x14ac:dyDescent="0.2">
      <c r="A153" s="161"/>
      <c r="B153" s="164"/>
      <c r="C153" s="164"/>
      <c r="D153" s="167"/>
      <c r="E153" s="170"/>
      <c r="F153" s="17">
        <f>[12]Résultats!$K5</f>
        <v>10</v>
      </c>
      <c r="G153" s="152">
        <f t="shared" si="3"/>
        <v>600</v>
      </c>
      <c r="H153" s="105">
        <f>[12]Résultats!$L5</f>
        <v>514.28571428571433</v>
      </c>
      <c r="I153" s="106">
        <f>[12]Résultats!$BV5</f>
        <v>1965333.3333333333</v>
      </c>
      <c r="J153" s="107">
        <f>[12]Résultats!$BW5</f>
        <v>877999.89152835845</v>
      </c>
      <c r="K153" s="105">
        <f>[12]Résultats!$BY5</f>
        <v>0.29702770780856419</v>
      </c>
      <c r="L153" s="108">
        <f>[12]Résultats!$CA5</f>
        <v>-1.2139298522461641</v>
      </c>
    </row>
    <row r="154" spans="1:12" x14ac:dyDescent="0.2">
      <c r="A154" s="161"/>
      <c r="B154" s="164"/>
      <c r="C154" s="164"/>
      <c r="D154" s="167"/>
      <c r="E154" s="170"/>
      <c r="F154" s="17">
        <f>[12]Résultats!$K6</f>
        <v>20</v>
      </c>
      <c r="G154" s="152">
        <f t="shared" si="3"/>
        <v>1200</v>
      </c>
      <c r="H154" s="105">
        <f>[12]Résultats!$L6</f>
        <v>1028.5714285714287</v>
      </c>
      <c r="I154" s="106">
        <f>[12]Résultats!$BV6</f>
        <v>2088000</v>
      </c>
      <c r="J154" s="107">
        <f>[12]Résultats!$BW6</f>
        <v>696103.44058911246</v>
      </c>
      <c r="K154" s="105">
        <f>[12]Résultats!$BY6</f>
        <v>0.31556675062972289</v>
      </c>
      <c r="L154" s="108">
        <f>[12]Résultats!$CA6</f>
        <v>-1.1533850484446975</v>
      </c>
    </row>
    <row r="155" spans="1:12" x14ac:dyDescent="0.2">
      <c r="A155" s="161"/>
      <c r="B155" s="164"/>
      <c r="C155" s="164"/>
      <c r="D155" s="167"/>
      <c r="E155" s="170"/>
      <c r="F155" s="17">
        <f>[12]Résultats!$K7</f>
        <v>30</v>
      </c>
      <c r="G155" s="152">
        <f t="shared" si="3"/>
        <v>1800</v>
      </c>
      <c r="H155" s="105">
        <f>[12]Résultats!$L7</f>
        <v>1542.8571428571429</v>
      </c>
      <c r="I155" s="106">
        <f>[12]Résultats!$BV7</f>
        <v>1020000</v>
      </c>
      <c r="J155" s="107">
        <f>[12]Résultats!$BW7</f>
        <v>478808.04385175364</v>
      </c>
      <c r="K155" s="105">
        <f>[12]Résultats!$BY7</f>
        <v>0.15415617128463474</v>
      </c>
      <c r="L155" s="108">
        <f>[12]Résultats!$CA7</f>
        <v>-1.8697890911689101</v>
      </c>
    </row>
    <row r="156" spans="1:12" x14ac:dyDescent="0.2">
      <c r="A156" s="161"/>
      <c r="B156" s="164"/>
      <c r="C156" s="164"/>
      <c r="D156" s="167"/>
      <c r="E156" s="170"/>
      <c r="F156" s="17">
        <f>[12]Résultats!$K8</f>
        <v>40</v>
      </c>
      <c r="G156" s="152">
        <f t="shared" si="3"/>
        <v>2400</v>
      </c>
      <c r="H156" s="105">
        <f>[12]Résultats!$L8</f>
        <v>2057.1428571428573</v>
      </c>
      <c r="I156" s="106">
        <f>[12]Résultats!$BV8</f>
        <v>175833.33333333334</v>
      </c>
      <c r="J156" s="107">
        <f>[12]Résultats!$BW8</f>
        <v>101395.56502165471</v>
      </c>
      <c r="K156" s="105">
        <f>[12]Résultats!$BY8</f>
        <v>2.6574307304785893E-2</v>
      </c>
      <c r="L156" s="108">
        <f>[12]Résultats!$CA8</f>
        <v>-3.627810420765115</v>
      </c>
    </row>
    <row r="157" spans="1:12" x14ac:dyDescent="0.2">
      <c r="A157" s="161"/>
      <c r="B157" s="164"/>
      <c r="C157" s="164"/>
      <c r="D157" s="167"/>
      <c r="E157" s="170"/>
      <c r="F157" s="17">
        <f>[12]Résultats!$K9</f>
        <v>50</v>
      </c>
      <c r="G157" s="152">
        <f t="shared" si="3"/>
        <v>3000</v>
      </c>
      <c r="H157" s="105">
        <f>[12]Résultats!$L9</f>
        <v>2571.4285714285716</v>
      </c>
      <c r="I157" s="106">
        <f>[12]Résultats!$BV9</f>
        <v>11111.111111111111</v>
      </c>
      <c r="J157" s="107">
        <f>[12]Résultats!$BW9</f>
        <v>17638.342073763935</v>
      </c>
      <c r="K157" s="105">
        <f>[12]Résultats!$BY9</f>
        <v>1.6792611251049538E-3</v>
      </c>
      <c r="L157" s="108">
        <f>[12]Résultats!$CA9</f>
        <v>-6.3894013887953545</v>
      </c>
    </row>
    <row r="158" spans="1:12" x14ac:dyDescent="0.2">
      <c r="A158" s="161"/>
      <c r="B158" s="164"/>
      <c r="C158" s="164"/>
      <c r="D158" s="167"/>
      <c r="E158" s="170"/>
      <c r="F158" s="14">
        <f>[12]Résultats!$K10</f>
        <v>60</v>
      </c>
      <c r="G158" s="152">
        <f t="shared" si="3"/>
        <v>3600</v>
      </c>
      <c r="H158" s="68">
        <f>[12]Résultats!$L10</f>
        <v>3085.7142857142858</v>
      </c>
      <c r="I158" s="154">
        <v>10000</v>
      </c>
      <c r="J158" s="48">
        <f>[12]Résultats!$BW10</f>
        <v>0</v>
      </c>
      <c r="K158" s="68">
        <f>[12]Résultats!$BY10</f>
        <v>0</v>
      </c>
      <c r="L158" s="1"/>
    </row>
    <row r="159" spans="1:12" x14ac:dyDescent="0.2">
      <c r="A159" s="161"/>
      <c r="B159" s="164"/>
      <c r="C159" s="164"/>
      <c r="D159" s="167"/>
      <c r="E159" s="170"/>
      <c r="F159" s="14">
        <f>[12]Résultats!$K11</f>
        <v>70</v>
      </c>
      <c r="G159" s="152">
        <f t="shared" si="3"/>
        <v>4200</v>
      </c>
      <c r="H159" s="68">
        <f>[12]Résultats!$L11</f>
        <v>3600</v>
      </c>
      <c r="I159" s="96">
        <f>[12]Résultats!$BV11</f>
        <v>0</v>
      </c>
      <c r="J159" s="48">
        <f>[12]Résultats!$BW11</f>
        <v>0</v>
      </c>
      <c r="K159" s="68">
        <f>[12]Résultats!$BY11</f>
        <v>0</v>
      </c>
      <c r="L159" s="1"/>
    </row>
    <row r="160" spans="1:12" x14ac:dyDescent="0.2">
      <c r="A160" s="161"/>
      <c r="B160" s="164"/>
      <c r="C160" s="164"/>
      <c r="D160" s="167"/>
      <c r="E160" s="170"/>
      <c r="F160" s="14">
        <f>[12]Résultats!$K12</f>
        <v>80</v>
      </c>
      <c r="G160" s="152">
        <f t="shared" si="3"/>
        <v>4800</v>
      </c>
      <c r="H160" s="68">
        <f>[12]Résultats!$L12</f>
        <v>4114.2857142857147</v>
      </c>
      <c r="I160" s="96">
        <f>[12]Résultats!$BV12</f>
        <v>0</v>
      </c>
      <c r="J160" s="48">
        <f>[12]Résultats!$BW12</f>
        <v>0</v>
      </c>
      <c r="K160" s="68">
        <f>[12]Résultats!$BY12</f>
        <v>0</v>
      </c>
      <c r="L160" s="1"/>
    </row>
    <row r="161" spans="1:12" ht="17" thickBot="1" x14ac:dyDescent="0.25">
      <c r="A161" s="162"/>
      <c r="B161" s="165"/>
      <c r="C161" s="165"/>
      <c r="D161" s="168"/>
      <c r="E161" s="171"/>
      <c r="F161" s="31">
        <f>[12]Résultats!$K13</f>
        <v>90</v>
      </c>
      <c r="G161" s="152">
        <f t="shared" si="3"/>
        <v>5400</v>
      </c>
      <c r="H161" s="98">
        <f>[12]Résultats!$L13</f>
        <v>4628.5714285714284</v>
      </c>
      <c r="I161" s="99">
        <f>[12]Résultats!$BV13</f>
        <v>0</v>
      </c>
      <c r="J161" s="63">
        <f>[12]Résultats!$BW13</f>
        <v>0</v>
      </c>
      <c r="K161" s="98">
        <f>[12]Résultats!$BY13</f>
        <v>0</v>
      </c>
      <c r="L161" s="100"/>
    </row>
    <row r="162" spans="1:12" x14ac:dyDescent="0.2">
      <c r="A162" s="160" t="s">
        <v>30</v>
      </c>
      <c r="B162" s="163">
        <f>[13]Résultats!$A$4</f>
        <v>45007</v>
      </c>
      <c r="C162" s="163" t="str">
        <f>[13]Résultats!$C$4</f>
        <v>4 g/L</v>
      </c>
      <c r="D162" s="166">
        <f>[13]Résultats!$D$4</f>
        <v>45</v>
      </c>
      <c r="E162" s="169" t="s">
        <v>10</v>
      </c>
      <c r="F162" s="16">
        <f>[13]Résultats!$K4</f>
        <v>0</v>
      </c>
      <c r="G162" s="152">
        <f t="shared" si="3"/>
        <v>0</v>
      </c>
      <c r="H162" s="101">
        <f>[13]Résultats!$L4</f>
        <v>0</v>
      </c>
      <c r="I162" s="102">
        <f>[13]Résultats!$BV4</f>
        <v>4125000</v>
      </c>
      <c r="J162" s="103">
        <f>[13]Résultats!$BW4</f>
        <v>671666.85465069721</v>
      </c>
      <c r="K162" s="101">
        <f>[13]Résultats!$BY4</f>
        <v>1</v>
      </c>
      <c r="L162" s="104">
        <f>[13]Résultats!$CA4</f>
        <v>0</v>
      </c>
    </row>
    <row r="163" spans="1:12" x14ac:dyDescent="0.2">
      <c r="A163" s="161"/>
      <c r="B163" s="164"/>
      <c r="C163" s="164"/>
      <c r="D163" s="167"/>
      <c r="E163" s="170"/>
      <c r="F163" s="17">
        <f>[13]Résultats!$K5</f>
        <v>5</v>
      </c>
      <c r="G163" s="152">
        <f t="shared" si="3"/>
        <v>300</v>
      </c>
      <c r="H163" s="105">
        <f>[13]Résultats!$L5</f>
        <v>578.57142857142856</v>
      </c>
      <c r="I163" s="106">
        <f>[13]Résultats!$BV5</f>
        <v>3500000</v>
      </c>
      <c r="J163" s="107">
        <f>[13]Résultats!$BW5</f>
        <v>1272077.7563426755</v>
      </c>
      <c r="K163" s="105">
        <f>[13]Résultats!$BY5</f>
        <v>0.84848484848484851</v>
      </c>
      <c r="L163" s="108">
        <f>[13]Résultats!$CA5</f>
        <v>-0.16430305129127629</v>
      </c>
    </row>
    <row r="164" spans="1:12" x14ac:dyDescent="0.2">
      <c r="A164" s="161"/>
      <c r="B164" s="164"/>
      <c r="C164" s="164"/>
      <c r="D164" s="167"/>
      <c r="E164" s="170"/>
      <c r="F164" s="17">
        <f>[13]Résultats!$K6</f>
        <v>10</v>
      </c>
      <c r="G164" s="152">
        <f t="shared" si="3"/>
        <v>600</v>
      </c>
      <c r="H164" s="105">
        <f>[13]Résultats!$L6</f>
        <v>1157.1428571428571</v>
      </c>
      <c r="I164" s="106">
        <f>[13]Résultats!$BV6</f>
        <v>2475000</v>
      </c>
      <c r="J164" s="107">
        <f>[13]Résultats!$BW6</f>
        <v>1398131.8704874469</v>
      </c>
      <c r="K164" s="105">
        <f>[13]Résultats!$BY6</f>
        <v>0.6</v>
      </c>
      <c r="L164" s="108">
        <f>[13]Résultats!$CA6</f>
        <v>-0.51082562376599072</v>
      </c>
    </row>
    <row r="165" spans="1:12" x14ac:dyDescent="0.2">
      <c r="A165" s="161"/>
      <c r="B165" s="164"/>
      <c r="C165" s="164"/>
      <c r="D165" s="167"/>
      <c r="E165" s="170"/>
      <c r="F165" s="17">
        <f>[13]Résultats!$K7</f>
        <v>15</v>
      </c>
      <c r="G165" s="152">
        <f t="shared" si="3"/>
        <v>900</v>
      </c>
      <c r="H165" s="105">
        <f>[13]Résultats!$L7</f>
        <v>1735.7142857142856</v>
      </c>
      <c r="I165" s="106">
        <f>[13]Résultats!$BV7</f>
        <v>144166.66666666666</v>
      </c>
      <c r="J165" s="107">
        <f>[13]Résultats!$BW7</f>
        <v>157102.07066127614</v>
      </c>
      <c r="K165" s="105">
        <f>[13]Résultats!$BY7</f>
        <v>3.4949494949494946E-2</v>
      </c>
      <c r="L165" s="108">
        <f>[13]Résultats!$CA7</f>
        <v>-3.3538512610649573</v>
      </c>
    </row>
    <row r="166" spans="1:12" x14ac:dyDescent="0.2">
      <c r="A166" s="161"/>
      <c r="B166" s="164"/>
      <c r="C166" s="164"/>
      <c r="D166" s="167"/>
      <c r="E166" s="170"/>
      <c r="F166" s="14">
        <f>[13]Résultats!$K8</f>
        <v>20</v>
      </c>
      <c r="G166" s="152">
        <f t="shared" si="3"/>
        <v>1200</v>
      </c>
      <c r="H166" s="68">
        <f>[13]Résultats!$L8</f>
        <v>2314.2857142857142</v>
      </c>
      <c r="I166" s="158">
        <v>10000</v>
      </c>
      <c r="J166" s="48">
        <f>[13]Résultats!$BW8</f>
        <v>0</v>
      </c>
      <c r="K166" s="68">
        <f>[13]Résultats!$BY8</f>
        <v>0</v>
      </c>
      <c r="L166" s="1"/>
    </row>
    <row r="167" spans="1:12" x14ac:dyDescent="0.2">
      <c r="A167" s="161"/>
      <c r="B167" s="164"/>
      <c r="C167" s="164"/>
      <c r="D167" s="167"/>
      <c r="E167" s="170"/>
      <c r="F167" s="14">
        <f>[13]Résultats!$K9</f>
        <v>25</v>
      </c>
      <c r="G167" s="152">
        <f t="shared" si="3"/>
        <v>1500</v>
      </c>
      <c r="H167" s="68">
        <f>[13]Résultats!$L9</f>
        <v>2892.8571428571427</v>
      </c>
      <c r="I167" s="96">
        <f>[13]Résultats!$BV9</f>
        <v>0</v>
      </c>
      <c r="J167" s="48">
        <f>[13]Résultats!$BW9</f>
        <v>0</v>
      </c>
      <c r="K167" s="68">
        <f>[13]Résultats!$BY9</f>
        <v>0</v>
      </c>
      <c r="L167" s="1"/>
    </row>
    <row r="168" spans="1:12" x14ac:dyDescent="0.2">
      <c r="A168" s="161"/>
      <c r="B168" s="164"/>
      <c r="C168" s="164"/>
      <c r="D168" s="167"/>
      <c r="E168" s="170"/>
      <c r="F168" s="14">
        <f>[13]Résultats!$K10</f>
        <v>30</v>
      </c>
      <c r="G168" s="152">
        <f t="shared" si="3"/>
        <v>1800</v>
      </c>
      <c r="H168" s="68">
        <f>[13]Résultats!$L10</f>
        <v>3471.4285714285711</v>
      </c>
      <c r="I168" s="96">
        <f>[13]Résultats!$BV10</f>
        <v>0</v>
      </c>
      <c r="J168" s="48">
        <f>[13]Résultats!$BW10</f>
        <v>0</v>
      </c>
      <c r="K168" s="68">
        <f>[13]Résultats!$BY10</f>
        <v>0</v>
      </c>
      <c r="L168" s="1"/>
    </row>
    <row r="169" spans="1:12" x14ac:dyDescent="0.2">
      <c r="A169" s="161"/>
      <c r="B169" s="164"/>
      <c r="C169" s="164"/>
      <c r="D169" s="167"/>
      <c r="E169" s="170"/>
      <c r="F169" s="14">
        <f>[13]Résultats!$K11</f>
        <v>35</v>
      </c>
      <c r="G169" s="152">
        <f t="shared" si="3"/>
        <v>2100</v>
      </c>
      <c r="H169" s="68">
        <f>[13]Résultats!$L11</f>
        <v>4049.9999999999995</v>
      </c>
      <c r="I169" s="96">
        <f>[13]Résultats!$BV11</f>
        <v>0</v>
      </c>
      <c r="J169" s="48">
        <f>[13]Résultats!$BW11</f>
        <v>0</v>
      </c>
      <c r="K169" s="68">
        <f>[13]Résultats!$BY11</f>
        <v>0</v>
      </c>
      <c r="L169" s="1"/>
    </row>
    <row r="170" spans="1:12" x14ac:dyDescent="0.2">
      <c r="A170" s="161"/>
      <c r="B170" s="164"/>
      <c r="C170" s="164"/>
      <c r="D170" s="167"/>
      <c r="E170" s="170"/>
      <c r="F170" s="14">
        <f>[13]Résultats!$K12</f>
        <v>40</v>
      </c>
      <c r="G170" s="152">
        <f t="shared" si="3"/>
        <v>2400</v>
      </c>
      <c r="H170" s="68">
        <f>[13]Résultats!$L12</f>
        <v>4628.5714285714284</v>
      </c>
      <c r="I170" s="96">
        <f>[13]Résultats!$BV12</f>
        <v>0</v>
      </c>
      <c r="J170" s="48">
        <f>[13]Résultats!$BW12</f>
        <v>0</v>
      </c>
      <c r="K170" s="68">
        <f>[13]Résultats!$BY12</f>
        <v>0</v>
      </c>
      <c r="L170" s="1"/>
    </row>
    <row r="171" spans="1:12" ht="17" thickBot="1" x14ac:dyDescent="0.25">
      <c r="A171" s="162"/>
      <c r="B171" s="165"/>
      <c r="C171" s="165"/>
      <c r="D171" s="168"/>
      <c r="E171" s="171"/>
      <c r="F171" s="31">
        <f>[13]Résultats!$K13</f>
        <v>45</v>
      </c>
      <c r="G171" s="152">
        <f t="shared" si="3"/>
        <v>2700</v>
      </c>
      <c r="H171" s="98">
        <f>[13]Résultats!$L13</f>
        <v>5207.1428571428569</v>
      </c>
      <c r="I171" s="99">
        <f>[13]Résultats!$BV13</f>
        <v>0</v>
      </c>
      <c r="J171" s="63">
        <f>[13]Résultats!$BW13</f>
        <v>0</v>
      </c>
      <c r="K171" s="98">
        <f>[13]Résultats!$BY13</f>
        <v>0</v>
      </c>
      <c r="L171" s="100"/>
    </row>
    <row r="172" spans="1:12" x14ac:dyDescent="0.2">
      <c r="A172" s="160" t="s">
        <v>31</v>
      </c>
      <c r="B172" s="163">
        <f>[14]Résultats!$A$4</f>
        <v>45007</v>
      </c>
      <c r="C172" s="163" t="str">
        <f>[14]Résultats!$C$4</f>
        <v>4 g/L</v>
      </c>
      <c r="D172" s="166">
        <f>[14]Résultats!$D$4</f>
        <v>35</v>
      </c>
      <c r="E172" s="169" t="s">
        <v>26</v>
      </c>
      <c r="F172" s="16">
        <f>[14]Résultats!$K4</f>
        <v>0</v>
      </c>
      <c r="G172" s="152">
        <f t="shared" si="3"/>
        <v>0</v>
      </c>
      <c r="H172" s="101">
        <f>[14]Résultats!$L4</f>
        <v>0</v>
      </c>
      <c r="I172" s="102">
        <f>[14]Résultats!$CN4</f>
        <v>63333333.333333321</v>
      </c>
      <c r="J172" s="103">
        <f>[14]Résultats!$CO4</f>
        <v>15132745.950421588</v>
      </c>
      <c r="K172" s="101">
        <f>[14]Résultats!$CQ4</f>
        <v>1</v>
      </c>
      <c r="L172" s="104">
        <f>[14]Résultats!$CS4</f>
        <v>0</v>
      </c>
    </row>
    <row r="173" spans="1:12" x14ac:dyDescent="0.2">
      <c r="A173" s="161"/>
      <c r="B173" s="164"/>
      <c r="C173" s="164"/>
      <c r="D173" s="167"/>
      <c r="E173" s="170"/>
      <c r="F173" s="17">
        <f>[14]Résultats!$K5</f>
        <v>10</v>
      </c>
      <c r="G173" s="152">
        <f t="shared" si="3"/>
        <v>600</v>
      </c>
      <c r="H173" s="105">
        <f>[14]Résultats!$L5</f>
        <v>900</v>
      </c>
      <c r="I173" s="106">
        <f>[14]Résultats!$CN5</f>
        <v>50444444.44444444</v>
      </c>
      <c r="J173" s="107">
        <f>[14]Résultats!$CO5</f>
        <v>13182479.955523448</v>
      </c>
      <c r="K173" s="105">
        <f>[14]Résultats!$CQ5</f>
        <v>0.79649122807017558</v>
      </c>
      <c r="L173" s="108">
        <f>[14]Résultats!$CS5</f>
        <v>-0.22753916278724767</v>
      </c>
    </row>
    <row r="174" spans="1:12" x14ac:dyDescent="0.2">
      <c r="A174" s="161"/>
      <c r="B174" s="164"/>
      <c r="C174" s="164"/>
      <c r="D174" s="167"/>
      <c r="E174" s="170"/>
      <c r="F174" s="17">
        <f>[14]Résultats!$K6</f>
        <v>20</v>
      </c>
      <c r="G174" s="152">
        <f t="shared" si="3"/>
        <v>1200</v>
      </c>
      <c r="H174" s="105">
        <f>[14]Résultats!$L6</f>
        <v>1800</v>
      </c>
      <c r="I174" s="106">
        <f>[14]Résultats!$CN6</f>
        <v>23666666.66666666</v>
      </c>
      <c r="J174" s="107">
        <f>[14]Résultats!$CO6</f>
        <v>5581354.2399237826</v>
      </c>
      <c r="K174" s="105">
        <f>[14]Résultats!$CQ6</f>
        <v>0.37368421052631579</v>
      </c>
      <c r="L174" s="108">
        <f>[14]Résultats!$CS6</f>
        <v>-0.98434419511917071</v>
      </c>
    </row>
    <row r="175" spans="1:12" x14ac:dyDescent="0.2">
      <c r="A175" s="161"/>
      <c r="B175" s="164"/>
      <c r="C175" s="164"/>
      <c r="D175" s="167"/>
      <c r="E175" s="170"/>
      <c r="F175" s="17">
        <f>[14]Résultats!$K7</f>
        <v>30</v>
      </c>
      <c r="G175" s="152">
        <f t="shared" si="3"/>
        <v>1800</v>
      </c>
      <c r="H175" s="105">
        <f>[14]Résultats!$L7</f>
        <v>2700</v>
      </c>
      <c r="I175" s="106">
        <f>[14]Résultats!$CN7</f>
        <v>49166.666666666664</v>
      </c>
      <c r="J175" s="107">
        <f>[14]Résultats!$CO7</f>
        <v>54515.774753457343</v>
      </c>
      <c r="K175" s="105">
        <f>[14]Résultats!$CQ7</f>
        <v>7.7631578947368431E-4</v>
      </c>
      <c r="L175" s="108">
        <f>[14]Résultats!$CS7</f>
        <v>-7.1609511753627482</v>
      </c>
    </row>
    <row r="176" spans="1:12" x14ac:dyDescent="0.2">
      <c r="A176" s="161"/>
      <c r="B176" s="164"/>
      <c r="C176" s="164"/>
      <c r="D176" s="167"/>
      <c r="E176" s="170"/>
      <c r="F176" s="14">
        <f>[14]Résultats!$K8</f>
        <v>40</v>
      </c>
      <c r="G176" s="152">
        <f t="shared" si="3"/>
        <v>2400</v>
      </c>
      <c r="H176" s="68">
        <f>[14]Résultats!$L8</f>
        <v>3600</v>
      </c>
      <c r="I176" s="158">
        <v>10000</v>
      </c>
      <c r="J176" s="48">
        <f>[14]Résultats!$CO8</f>
        <v>0</v>
      </c>
      <c r="K176" s="68">
        <f>[14]Résultats!$CQ8</f>
        <v>0</v>
      </c>
      <c r="L176" s="1"/>
    </row>
    <row r="177" spans="1:14" x14ac:dyDescent="0.2">
      <c r="A177" s="161"/>
      <c r="B177" s="164"/>
      <c r="C177" s="164"/>
      <c r="D177" s="167"/>
      <c r="E177" s="170"/>
      <c r="F177" s="14">
        <f>[14]Résultats!$K9</f>
        <v>50</v>
      </c>
      <c r="G177" s="152">
        <f t="shared" si="3"/>
        <v>3000</v>
      </c>
      <c r="H177" s="68">
        <f>[14]Résultats!$L9</f>
        <v>4500</v>
      </c>
      <c r="I177" s="96">
        <f>[14]Résultats!$CN9</f>
        <v>0</v>
      </c>
      <c r="J177" s="48">
        <f>[14]Résultats!$CO9</f>
        <v>0</v>
      </c>
      <c r="K177" s="68">
        <f>[14]Résultats!$CQ9</f>
        <v>0</v>
      </c>
      <c r="L177" s="1"/>
    </row>
    <row r="178" spans="1:14" x14ac:dyDescent="0.2">
      <c r="A178" s="161"/>
      <c r="B178" s="164"/>
      <c r="C178" s="164"/>
      <c r="D178" s="167"/>
      <c r="E178" s="170"/>
      <c r="F178" s="14">
        <f>[14]Résultats!$K10</f>
        <v>60</v>
      </c>
      <c r="G178" s="152">
        <f t="shared" si="3"/>
        <v>3600</v>
      </c>
      <c r="H178" s="68">
        <f>[14]Résultats!$L10</f>
        <v>5400</v>
      </c>
      <c r="I178" s="96">
        <f>[14]Résultats!$CN10</f>
        <v>0</v>
      </c>
      <c r="J178" s="48">
        <f>[14]Résultats!$CO10</f>
        <v>0</v>
      </c>
      <c r="K178" s="68">
        <f>[14]Résultats!$CQ10</f>
        <v>0</v>
      </c>
      <c r="L178" s="1"/>
    </row>
    <row r="179" spans="1:14" x14ac:dyDescent="0.2">
      <c r="A179" s="161"/>
      <c r="B179" s="164"/>
      <c r="C179" s="164"/>
      <c r="D179" s="167"/>
      <c r="E179" s="170"/>
      <c r="F179" s="14">
        <f>[14]Résultats!$K11</f>
        <v>70</v>
      </c>
      <c r="G179" s="152">
        <f t="shared" si="3"/>
        <v>4200</v>
      </c>
      <c r="H179" s="68">
        <f>[14]Résultats!$L11</f>
        <v>6300</v>
      </c>
      <c r="I179" s="96">
        <f>[14]Résultats!$CN11</f>
        <v>0</v>
      </c>
      <c r="J179" s="48">
        <f>[14]Résultats!$CO11</f>
        <v>0</v>
      </c>
      <c r="K179" s="68">
        <f>[14]Résultats!$CQ11</f>
        <v>0</v>
      </c>
      <c r="L179" s="1"/>
    </row>
    <row r="180" spans="1:14" x14ac:dyDescent="0.2">
      <c r="A180" s="161"/>
      <c r="B180" s="164"/>
      <c r="C180" s="164"/>
      <c r="D180" s="167"/>
      <c r="E180" s="170"/>
      <c r="F180" s="14">
        <f>[14]Résultats!$K12</f>
        <v>80</v>
      </c>
      <c r="G180" s="152">
        <f t="shared" si="3"/>
        <v>4800</v>
      </c>
      <c r="H180" s="68">
        <f>[14]Résultats!$L12</f>
        <v>7200</v>
      </c>
      <c r="I180" s="96">
        <f>[14]Résultats!$CN12</f>
        <v>0</v>
      </c>
      <c r="J180" s="48">
        <f>[14]Résultats!$CO12</f>
        <v>0</v>
      </c>
      <c r="K180" s="68">
        <f>[14]Résultats!$CQ12</f>
        <v>0</v>
      </c>
      <c r="L180" s="1"/>
    </row>
    <row r="181" spans="1:14" ht="17" thickBot="1" x14ac:dyDescent="0.25">
      <c r="A181" s="162"/>
      <c r="B181" s="165"/>
      <c r="C181" s="165"/>
      <c r="D181" s="168"/>
      <c r="E181" s="171"/>
      <c r="F181" s="31">
        <f>[14]Résultats!$K13</f>
        <v>90</v>
      </c>
      <c r="G181" s="152">
        <f t="shared" si="3"/>
        <v>5400</v>
      </c>
      <c r="H181" s="98">
        <f>[14]Résultats!$L13</f>
        <v>8100</v>
      </c>
      <c r="I181" s="99">
        <f>[14]Résultats!$CN13</f>
        <v>0</v>
      </c>
      <c r="J181" s="63">
        <f>[14]Résultats!$CO13</f>
        <v>0</v>
      </c>
      <c r="K181" s="98">
        <f>[14]Résultats!$CQ13</f>
        <v>0</v>
      </c>
      <c r="L181" s="100"/>
    </row>
    <row r="182" spans="1:14" x14ac:dyDescent="0.2">
      <c r="A182" s="172" t="s">
        <v>32</v>
      </c>
      <c r="B182" s="173">
        <f>[15]Résultats!$A$4</f>
        <v>45008</v>
      </c>
      <c r="C182" s="173" t="str">
        <f>[15]Résultats!$C$4</f>
        <v>4 g/L</v>
      </c>
      <c r="D182" s="174">
        <f>[15]Résultats!$D$4</f>
        <v>35</v>
      </c>
      <c r="E182" s="175" t="s">
        <v>26</v>
      </c>
      <c r="F182" s="16">
        <f>[15]Résultats!$K4</f>
        <v>0</v>
      </c>
      <c r="G182" s="152">
        <f t="shared" si="3"/>
        <v>0</v>
      </c>
      <c r="H182" s="101">
        <f>[15]Résultats!$L4</f>
        <v>0</v>
      </c>
      <c r="I182" s="102">
        <f>[15]Résultats!$CN4</f>
        <v>53599999.999999993</v>
      </c>
      <c r="J182" s="103">
        <f>[15]Résultats!$CO4</f>
        <v>31121421.194136631</v>
      </c>
      <c r="K182" s="101">
        <f>[15]Résultats!$CQ4</f>
        <v>1</v>
      </c>
      <c r="L182" s="104">
        <f>[15]Résultats!$CS4</f>
        <v>0</v>
      </c>
    </row>
    <row r="183" spans="1:14" x14ac:dyDescent="0.2">
      <c r="A183" s="161"/>
      <c r="B183" s="164"/>
      <c r="C183" s="164"/>
      <c r="D183" s="167"/>
      <c r="E183" s="170"/>
      <c r="F183" s="17">
        <f>[15]Résultats!$K5</f>
        <v>10</v>
      </c>
      <c r="G183" s="152">
        <f t="shared" si="3"/>
        <v>600</v>
      </c>
      <c r="H183" s="105">
        <f>[15]Résultats!$L5</f>
        <v>900</v>
      </c>
      <c r="I183" s="106">
        <f>[15]Résultats!$CN5</f>
        <v>41599999.999999993</v>
      </c>
      <c r="J183" s="107">
        <f>[15]Résultats!$CO5</f>
        <v>17422481.371574406</v>
      </c>
      <c r="K183" s="105">
        <f>[15]Résultats!$CQ5</f>
        <v>0.77611940298507465</v>
      </c>
      <c r="L183" s="108">
        <f>[15]Résultats!$CS5</f>
        <v>-0.25344890080953869</v>
      </c>
    </row>
    <row r="184" spans="1:14" x14ac:dyDescent="0.2">
      <c r="A184" s="161"/>
      <c r="B184" s="164"/>
      <c r="C184" s="164"/>
      <c r="D184" s="167"/>
      <c r="E184" s="170"/>
      <c r="F184" s="17">
        <f>[15]Résultats!$K6</f>
        <v>20</v>
      </c>
      <c r="G184" s="152">
        <f t="shared" si="3"/>
        <v>1200</v>
      </c>
      <c r="H184" s="105">
        <f>[15]Résultats!$L6</f>
        <v>1800</v>
      </c>
      <c r="I184" s="106">
        <f>[15]Résultats!$CN6</f>
        <v>25933333.333333328</v>
      </c>
      <c r="J184" s="107">
        <f>[15]Résultats!$CO6</f>
        <v>13117418.44520737</v>
      </c>
      <c r="K184" s="105">
        <f>[15]Résultats!$CQ6</f>
        <v>0.48383084577114427</v>
      </c>
      <c r="L184" s="108">
        <f>[15]Résultats!$CS6</f>
        <v>-0.72601992556052009</v>
      </c>
    </row>
    <row r="185" spans="1:14" x14ac:dyDescent="0.2">
      <c r="A185" s="161"/>
      <c r="B185" s="164"/>
      <c r="C185" s="164"/>
      <c r="D185" s="167"/>
      <c r="E185" s="170"/>
      <c r="F185" s="17">
        <f>[15]Résultats!$K7</f>
        <v>25</v>
      </c>
      <c r="G185" s="152">
        <f t="shared" si="3"/>
        <v>1500</v>
      </c>
      <c r="H185" s="105">
        <f>[15]Résultats!$L7</f>
        <v>2250</v>
      </c>
      <c r="I185" s="106">
        <f>[15]Résultats!$CN7</f>
        <v>6700000</v>
      </c>
      <c r="J185" s="107">
        <f>[15]Résultats!$CO7</f>
        <v>4970092.3715579147</v>
      </c>
      <c r="K185" s="105">
        <f>[15]Résultats!$CQ7</f>
        <v>0.12500000000000003</v>
      </c>
      <c r="L185" s="108">
        <f>[15]Résultats!$CS7</f>
        <v>-2.0794415416798357</v>
      </c>
    </row>
    <row r="186" spans="1:14" x14ac:dyDescent="0.2">
      <c r="A186" s="161"/>
      <c r="B186" s="164"/>
      <c r="C186" s="164"/>
      <c r="D186" s="167"/>
      <c r="E186" s="170"/>
      <c r="F186" s="17">
        <f>[15]Résultats!$K8</f>
        <v>30</v>
      </c>
      <c r="G186" s="152">
        <f t="shared" si="3"/>
        <v>1800</v>
      </c>
      <c r="H186" s="105">
        <f>[15]Résultats!$L8</f>
        <v>2700</v>
      </c>
      <c r="I186" s="106">
        <f>[15]Résultats!$CN8</f>
        <v>6666.666666666667</v>
      </c>
      <c r="J186" s="107">
        <f>[15]Résultats!$CO8</f>
        <v>5773.5026918962576</v>
      </c>
      <c r="K186" s="105">
        <f>[15]Résultats!$CQ8</f>
        <v>1.2437810945273634E-4</v>
      </c>
      <c r="L186" s="108">
        <f>[15]Résultats!$CS8</f>
        <v>-8.9921843621730115</v>
      </c>
    </row>
    <row r="187" spans="1:14" x14ac:dyDescent="0.2">
      <c r="A187" s="161"/>
      <c r="B187" s="164"/>
      <c r="C187" s="164"/>
      <c r="D187" s="167"/>
      <c r="E187" s="170"/>
      <c r="F187" s="14">
        <f>[15]Résultats!$K9</f>
        <v>35</v>
      </c>
      <c r="G187" s="152">
        <f t="shared" si="3"/>
        <v>2100</v>
      </c>
      <c r="H187" s="68">
        <f>[15]Résultats!$L9</f>
        <v>3150</v>
      </c>
      <c r="I187" s="96">
        <f>[15]Résultats!$CN9</f>
        <v>0</v>
      </c>
      <c r="J187" s="48">
        <f>[15]Résultats!$CO9</f>
        <v>0</v>
      </c>
      <c r="K187" s="68">
        <f>[15]Résultats!$CQ9</f>
        <v>0</v>
      </c>
      <c r="L187" s="1"/>
    </row>
    <row r="188" spans="1:14" x14ac:dyDescent="0.2">
      <c r="A188" s="161"/>
      <c r="B188" s="164"/>
      <c r="C188" s="164"/>
      <c r="D188" s="167"/>
      <c r="E188" s="170"/>
      <c r="F188" s="14">
        <f>[15]Résultats!$K10</f>
        <v>40</v>
      </c>
      <c r="G188" s="152">
        <f t="shared" si="3"/>
        <v>2400</v>
      </c>
      <c r="H188" s="68">
        <f>[15]Résultats!$L10</f>
        <v>3600</v>
      </c>
      <c r="I188" s="96">
        <f>[15]Résultats!$CN10</f>
        <v>0</v>
      </c>
      <c r="J188" s="48">
        <f>[15]Résultats!$CO10</f>
        <v>0</v>
      </c>
      <c r="K188" s="68">
        <f>[15]Résultats!$CQ10</f>
        <v>0</v>
      </c>
      <c r="L188" s="1"/>
    </row>
    <row r="189" spans="1:14" x14ac:dyDescent="0.2">
      <c r="A189" s="161"/>
      <c r="B189" s="164"/>
      <c r="C189" s="164"/>
      <c r="D189" s="167"/>
      <c r="E189" s="170"/>
      <c r="F189" s="14">
        <f>[15]Résultats!$K11</f>
        <v>50</v>
      </c>
      <c r="G189" s="152">
        <f t="shared" si="3"/>
        <v>3000</v>
      </c>
      <c r="H189" s="68">
        <f>[15]Résultats!$L11</f>
        <v>4500</v>
      </c>
      <c r="I189" s="96">
        <f>[15]Résultats!$CN11</f>
        <v>0</v>
      </c>
      <c r="J189" s="48">
        <f>[15]Résultats!$CO11</f>
        <v>0</v>
      </c>
      <c r="K189" s="68">
        <f>[15]Résultats!$CQ11</f>
        <v>0</v>
      </c>
      <c r="L189" s="1"/>
    </row>
    <row r="190" spans="1:14" x14ac:dyDescent="0.2">
      <c r="A190" s="161"/>
      <c r="B190" s="164"/>
      <c r="C190" s="164"/>
      <c r="D190" s="167"/>
      <c r="E190" s="170"/>
      <c r="F190" s="14">
        <f>[15]Résultats!$K12</f>
        <v>60</v>
      </c>
      <c r="G190" s="152">
        <f t="shared" si="3"/>
        <v>3600</v>
      </c>
      <c r="H190" s="68">
        <f>[15]Résultats!$L12</f>
        <v>5400</v>
      </c>
      <c r="I190" s="96">
        <f>[15]Résultats!$CN12</f>
        <v>0</v>
      </c>
      <c r="J190" s="48">
        <f>[15]Résultats!$CO12</f>
        <v>0</v>
      </c>
      <c r="K190" s="68">
        <f>[15]Résultats!$CQ12</f>
        <v>0</v>
      </c>
      <c r="L190" s="1"/>
    </row>
    <row r="191" spans="1:14" ht="17" thickBot="1" x14ac:dyDescent="0.25">
      <c r="A191" s="161"/>
      <c r="B191" s="164"/>
      <c r="C191" s="164"/>
      <c r="D191" s="167"/>
      <c r="E191" s="170"/>
      <c r="F191" s="14">
        <f>[15]Résultats!$K13</f>
        <v>70</v>
      </c>
      <c r="G191" s="152">
        <f t="shared" si="3"/>
        <v>4200</v>
      </c>
      <c r="H191" s="68">
        <f>[15]Résultats!$L13</f>
        <v>6300</v>
      </c>
      <c r="I191" s="96">
        <f>[15]Résultats!$CN13</f>
        <v>0</v>
      </c>
      <c r="J191" s="48">
        <f>[15]Résultats!$CO13</f>
        <v>0</v>
      </c>
      <c r="K191" s="68">
        <f>[15]Résultats!$CQ13</f>
        <v>0</v>
      </c>
      <c r="L191" s="1"/>
    </row>
    <row r="192" spans="1:14" ht="17" thickBot="1" x14ac:dyDescent="0.25">
      <c r="A192" s="172" t="s">
        <v>35</v>
      </c>
      <c r="B192" s="173">
        <f>[16]Résultats!$A$5</f>
        <v>45133</v>
      </c>
      <c r="C192" s="173" t="str">
        <f>[16]Résultats!$C$5</f>
        <v>4 g/L</v>
      </c>
      <c r="D192" s="174">
        <f>[16]Résultats!$D$5</f>
        <v>45</v>
      </c>
      <c r="E192" s="175" t="s">
        <v>26</v>
      </c>
      <c r="F192" s="16">
        <f>[16]Résultats!$K$5</f>
        <v>0</v>
      </c>
      <c r="G192" s="152">
        <f t="shared" si="3"/>
        <v>0</v>
      </c>
      <c r="H192" s="101">
        <f>[16]Résultats!$L$5</f>
        <v>0</v>
      </c>
      <c r="I192" s="103">
        <f>[16]Résultats!$CN5</f>
        <v>4333333.333333333</v>
      </c>
      <c r="J192" s="103">
        <f>[16]Résultats!$CO5</f>
        <v>1349073.7563232041</v>
      </c>
      <c r="K192" s="101">
        <f>[16]Résultats!$CQ5</f>
        <v>1</v>
      </c>
      <c r="L192" s="101">
        <f>[16]Résultats!$CS5</f>
        <v>0</v>
      </c>
      <c r="N192" s="70">
        <f>ABS(I193-$I$192)/$I$192*100</f>
        <v>62.648351648351642</v>
      </c>
    </row>
    <row r="193" spans="1:14" ht="17" thickBot="1" x14ac:dyDescent="0.25">
      <c r="A193" s="161"/>
      <c r="B193" s="164"/>
      <c r="C193" s="164"/>
      <c r="D193" s="167"/>
      <c r="E193" s="170"/>
      <c r="F193" s="17">
        <f>[16]Résultats!$K6</f>
        <v>15</v>
      </c>
      <c r="G193" s="152">
        <f t="shared" si="3"/>
        <v>900</v>
      </c>
      <c r="H193" s="105">
        <f>[16]Résultats!$L6</f>
        <v>1735.7142857142856</v>
      </c>
      <c r="I193" s="103">
        <f>[16]Résultats!$CN6</f>
        <v>1618571.4285714286</v>
      </c>
      <c r="J193" s="103">
        <f>[16]Résultats!$CO6</f>
        <v>797938.27737832826</v>
      </c>
      <c r="K193" s="101">
        <f>[16]Résultats!$CQ6</f>
        <v>0.37351648351648353</v>
      </c>
      <c r="L193" s="101">
        <f>[16]Résultats!$CS6</f>
        <v>-0.98479314280882535</v>
      </c>
      <c r="N193" s="70">
        <f t="shared" ref="N193:N196" si="4">ABS(I194-$I$192)/$I$192*100</f>
        <v>95.246153846153845</v>
      </c>
    </row>
    <row r="194" spans="1:14" ht="17" thickBot="1" x14ac:dyDescent="0.25">
      <c r="A194" s="161"/>
      <c r="B194" s="164"/>
      <c r="C194" s="164"/>
      <c r="D194" s="167"/>
      <c r="E194" s="170"/>
      <c r="F194" s="17">
        <f>[16]Résultats!$K7</f>
        <v>30</v>
      </c>
      <c r="G194" s="152">
        <f t="shared" si="3"/>
        <v>1800</v>
      </c>
      <c r="H194" s="105">
        <f>[16]Résultats!$L7</f>
        <v>3471.4285714285711</v>
      </c>
      <c r="I194" s="103">
        <f>[16]Résultats!$CN7</f>
        <v>206000</v>
      </c>
      <c r="J194" s="103">
        <f>[16]Résultats!$CO7</f>
        <v>74814.055211189145</v>
      </c>
      <c r="K194" s="101">
        <f>[16]Résultats!$CQ7</f>
        <v>4.7538461538461543E-2</v>
      </c>
      <c r="L194" s="101">
        <f>[16]Résultats!$CS7</f>
        <v>-3.0462161789859827</v>
      </c>
      <c r="N194" s="70">
        <f t="shared" si="4"/>
        <v>97.326923076923094</v>
      </c>
    </row>
    <row r="195" spans="1:14" ht="17" thickBot="1" x14ac:dyDescent="0.25">
      <c r="A195" s="161"/>
      <c r="B195" s="164"/>
      <c r="C195" s="164"/>
      <c r="D195" s="167"/>
      <c r="E195" s="170"/>
      <c r="F195" s="17">
        <f>[16]Résultats!$K8</f>
        <v>45</v>
      </c>
      <c r="G195" s="152">
        <f t="shared" si="3"/>
        <v>2700</v>
      </c>
      <c r="H195" s="105">
        <f>[16]Résultats!$L8</f>
        <v>5207.1428571428569</v>
      </c>
      <c r="I195" s="103">
        <f>[16]Résultats!$CN8</f>
        <v>115833.33333333333</v>
      </c>
      <c r="J195" s="103">
        <f>[16]Résultats!$CO8</f>
        <v>51778.959105611662</v>
      </c>
      <c r="K195" s="101">
        <f>[16]Résultats!$CQ8</f>
        <v>2.6730769230769232E-2</v>
      </c>
      <c r="L195" s="101">
        <f>[16]Résultats!$CS8</f>
        <v>-3.621939971438827</v>
      </c>
      <c r="N195" s="70">
        <f t="shared" si="4"/>
        <v>99.769230769230759</v>
      </c>
    </row>
    <row r="196" spans="1:14" x14ac:dyDescent="0.2">
      <c r="A196" s="161"/>
      <c r="B196" s="164"/>
      <c r="C196" s="164"/>
      <c r="D196" s="167"/>
      <c r="E196" s="170"/>
      <c r="F196" s="14">
        <f>[16]Résultats!$K9</f>
        <v>60</v>
      </c>
      <c r="G196" s="117">
        <f t="shared" ref="G196" si="5">F196*60</f>
        <v>3600</v>
      </c>
      <c r="H196" s="105">
        <f>[16]Résultats!$L9</f>
        <v>6942.8571428571422</v>
      </c>
      <c r="I196" s="159">
        <v>10000</v>
      </c>
      <c r="J196" s="49">
        <f>[16]Résultats!$CO9</f>
        <v>118998.34478095089</v>
      </c>
      <c r="K196" s="64">
        <f>[16]Résultats!$CQ9</f>
        <v>0</v>
      </c>
      <c r="L196" s="64"/>
      <c r="N196" s="70">
        <f t="shared" si="4"/>
        <v>100</v>
      </c>
    </row>
  </sheetData>
  <autoFilter ref="A1:L191" xr:uid="{6BD3D7E8-CA4F-8F47-884C-791CA13F414B}"/>
  <mergeCells count="85">
    <mergeCell ref="A192:A196"/>
    <mergeCell ref="B192:B196"/>
    <mergeCell ref="C192:C196"/>
    <mergeCell ref="D192:D196"/>
    <mergeCell ref="E192:E196"/>
    <mergeCell ref="A182:A191"/>
    <mergeCell ref="B182:B191"/>
    <mergeCell ref="C182:C191"/>
    <mergeCell ref="D182:D191"/>
    <mergeCell ref="E182:E191"/>
    <mergeCell ref="A172:A181"/>
    <mergeCell ref="B172:B181"/>
    <mergeCell ref="C172:C181"/>
    <mergeCell ref="D172:D181"/>
    <mergeCell ref="E172:E181"/>
    <mergeCell ref="A162:A171"/>
    <mergeCell ref="B162:B171"/>
    <mergeCell ref="C162:C171"/>
    <mergeCell ref="D162:D171"/>
    <mergeCell ref="E162:E171"/>
    <mergeCell ref="A152:A161"/>
    <mergeCell ref="B152:B161"/>
    <mergeCell ref="C152:C161"/>
    <mergeCell ref="D152:D161"/>
    <mergeCell ref="E152:E161"/>
    <mergeCell ref="A142:A151"/>
    <mergeCell ref="B142:B151"/>
    <mergeCell ref="C142:C151"/>
    <mergeCell ref="D142:D151"/>
    <mergeCell ref="E142:E151"/>
    <mergeCell ref="A99:A111"/>
    <mergeCell ref="B99:B111"/>
    <mergeCell ref="C99:C111"/>
    <mergeCell ref="D99:D111"/>
    <mergeCell ref="E99:E111"/>
    <mergeCell ref="A86:A98"/>
    <mergeCell ref="B86:B98"/>
    <mergeCell ref="C86:C98"/>
    <mergeCell ref="D86:D98"/>
    <mergeCell ref="E86:E98"/>
    <mergeCell ref="A48:A59"/>
    <mergeCell ref="B48:B59"/>
    <mergeCell ref="C48:C59"/>
    <mergeCell ref="D48:D59"/>
    <mergeCell ref="E48:E59"/>
    <mergeCell ref="A30:A47"/>
    <mergeCell ref="B30:B47"/>
    <mergeCell ref="D30:D47"/>
    <mergeCell ref="E30:E47"/>
    <mergeCell ref="B2:B14"/>
    <mergeCell ref="D2:D14"/>
    <mergeCell ref="E2:E14"/>
    <mergeCell ref="A2:A14"/>
    <mergeCell ref="A15:A29"/>
    <mergeCell ref="B15:B29"/>
    <mergeCell ref="C2:C14"/>
    <mergeCell ref="C15:C29"/>
    <mergeCell ref="C30:C47"/>
    <mergeCell ref="D15:D29"/>
    <mergeCell ref="E15:E29"/>
    <mergeCell ref="A60:A72"/>
    <mergeCell ref="B60:B72"/>
    <mergeCell ref="C60:C72"/>
    <mergeCell ref="D60:D72"/>
    <mergeCell ref="E60:E72"/>
    <mergeCell ref="A73:A85"/>
    <mergeCell ref="B73:B85"/>
    <mergeCell ref="C73:C85"/>
    <mergeCell ref="D73:D85"/>
    <mergeCell ref="E73:E85"/>
    <mergeCell ref="A112:A121"/>
    <mergeCell ref="B112:B121"/>
    <mergeCell ref="C112:C121"/>
    <mergeCell ref="D112:D121"/>
    <mergeCell ref="E112:E121"/>
    <mergeCell ref="A122:A131"/>
    <mergeCell ref="B122:B131"/>
    <mergeCell ref="C122:C131"/>
    <mergeCell ref="D122:D131"/>
    <mergeCell ref="E122:E131"/>
    <mergeCell ref="A132:A141"/>
    <mergeCell ref="B132:B141"/>
    <mergeCell ref="C132:C141"/>
    <mergeCell ref="D132:D141"/>
    <mergeCell ref="E132:E1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1CD2-B723-8E4E-B7FC-2AC2ED518237}">
  <dimension ref="A2:AS78"/>
  <sheetViews>
    <sheetView tabSelected="1" zoomScale="180" zoomScaleNormal="180" workbookViewId="0">
      <selection sqref="A1:V1048576"/>
    </sheetView>
  </sheetViews>
  <sheetFormatPr baseColWidth="10" defaultRowHeight="16" x14ac:dyDescent="0.2"/>
  <cols>
    <col min="9" max="10" width="10.83203125" style="70"/>
    <col min="13" max="14" width="10.83203125" style="70"/>
    <col min="17" max="18" width="10.83203125" style="70"/>
    <col min="22" max="22" width="10.83203125" style="70"/>
  </cols>
  <sheetData>
    <row r="2" spans="1:23" ht="17" thickBot="1" x14ac:dyDescent="0.25"/>
    <row r="3" spans="1:23" ht="17" thickBot="1" x14ac:dyDescent="0.25">
      <c r="G3" s="183" t="s">
        <v>19</v>
      </c>
      <c r="H3" s="184"/>
      <c r="I3" s="184"/>
      <c r="J3" s="185"/>
      <c r="K3" s="183" t="s">
        <v>20</v>
      </c>
      <c r="L3" s="184"/>
      <c r="M3" s="184"/>
      <c r="N3" s="185"/>
      <c r="O3" s="183" t="s">
        <v>21</v>
      </c>
      <c r="P3" s="184"/>
      <c r="Q3" s="184"/>
      <c r="R3" s="185"/>
    </row>
    <row r="4" spans="1:23" ht="69" thickBot="1" x14ac:dyDescent="0.25">
      <c r="A4" s="45" t="s">
        <v>14</v>
      </c>
      <c r="B4" s="43" t="s">
        <v>2</v>
      </c>
      <c r="C4" s="46" t="s">
        <v>3</v>
      </c>
      <c r="D4" s="45" t="s">
        <v>4</v>
      </c>
      <c r="E4" s="115" t="s">
        <v>33</v>
      </c>
      <c r="F4" s="44" t="s">
        <v>5</v>
      </c>
      <c r="G4" s="45" t="s">
        <v>6</v>
      </c>
      <c r="H4" s="46" t="s">
        <v>7</v>
      </c>
      <c r="I4" s="141" t="s">
        <v>8</v>
      </c>
      <c r="J4" s="142" t="s">
        <v>9</v>
      </c>
      <c r="K4" s="45" t="s">
        <v>6</v>
      </c>
      <c r="L4" s="46" t="s">
        <v>7</v>
      </c>
      <c r="M4" s="141" t="s">
        <v>8</v>
      </c>
      <c r="N4" s="142" t="s">
        <v>9</v>
      </c>
      <c r="O4" s="45" t="s">
        <v>6</v>
      </c>
      <c r="P4" s="46" t="s">
        <v>7</v>
      </c>
      <c r="Q4" s="141" t="s">
        <v>8</v>
      </c>
      <c r="R4" s="142" t="s">
        <v>9</v>
      </c>
      <c r="T4" s="58" t="s">
        <v>22</v>
      </c>
      <c r="U4" s="58" t="s">
        <v>23</v>
      </c>
      <c r="V4" s="122" t="s">
        <v>8</v>
      </c>
      <c r="W4" s="58"/>
    </row>
    <row r="5" spans="1:23" x14ac:dyDescent="0.2">
      <c r="A5" s="186">
        <v>4</v>
      </c>
      <c r="B5" s="174">
        <v>35</v>
      </c>
      <c r="C5" s="191" t="s">
        <v>10</v>
      </c>
      <c r="D5" s="40">
        <f>AllData!F15</f>
        <v>0</v>
      </c>
      <c r="E5" s="116">
        <f>D5*60</f>
        <v>0</v>
      </c>
      <c r="F5" s="52">
        <f>AllData!H15</f>
        <v>0</v>
      </c>
      <c r="G5" s="55">
        <f>AllData!I15</f>
        <v>6300000</v>
      </c>
      <c r="H5" s="49">
        <f>AllData!J15</f>
        <v>2398038.4140572292</v>
      </c>
      <c r="I5" s="64">
        <f>AllData!K15</f>
        <v>1</v>
      </c>
      <c r="J5" s="62">
        <f>AllData!L15</f>
        <v>0</v>
      </c>
      <c r="K5" s="55">
        <f>AllData!I30</f>
        <v>3140000</v>
      </c>
      <c r="L5" s="49">
        <f>AllData!J30</f>
        <v>1721428.5753028726</v>
      </c>
      <c r="M5" s="64">
        <f>AllData!K30</f>
        <v>1</v>
      </c>
      <c r="N5" s="62">
        <f>AllData!L30</f>
        <v>0</v>
      </c>
      <c r="O5" s="55">
        <f>AllData!I99</f>
        <v>4233333.333333333</v>
      </c>
      <c r="P5" s="49">
        <f>AllData!J99</f>
        <v>1431676.2796445871</v>
      </c>
      <c r="Q5" s="64">
        <f>AllData!K99</f>
        <v>1</v>
      </c>
      <c r="R5" s="62">
        <f>AllData!L99</f>
        <v>0</v>
      </c>
      <c r="S5" s="70"/>
      <c r="T5" s="42">
        <f>AVERAGE(G5,K5,O5)</f>
        <v>4557777.7777777771</v>
      </c>
      <c r="U5" s="42">
        <f>_xlfn.STDEV.S(G5,K5,O5)</f>
        <v>1604789.1288727478</v>
      </c>
      <c r="V5" s="70">
        <f>T5/$T$5</f>
        <v>1</v>
      </c>
      <c r="W5" s="42"/>
    </row>
    <row r="6" spans="1:23" x14ac:dyDescent="0.2">
      <c r="A6" s="187"/>
      <c r="B6" s="167"/>
      <c r="C6" s="192"/>
      <c r="D6" s="14">
        <f>AllData!F16</f>
        <v>10</v>
      </c>
      <c r="E6" s="117">
        <f>D6*60</f>
        <v>600</v>
      </c>
      <c r="F6" s="53">
        <f>AllData!H16</f>
        <v>900</v>
      </c>
      <c r="G6" s="56">
        <f>AllData!I16</f>
        <v>6570588.2352941176</v>
      </c>
      <c r="H6" s="48">
        <f>AllData!J16</f>
        <v>3240324.9655478895</v>
      </c>
      <c r="I6" s="68">
        <f>AllData!K16</f>
        <v>1.0429505135387489</v>
      </c>
      <c r="J6" s="1">
        <f>AllData!L16</f>
        <v>4.2053728621452006E-2</v>
      </c>
      <c r="K6" s="56"/>
      <c r="L6" s="48"/>
      <c r="M6" s="68"/>
      <c r="N6" s="1"/>
      <c r="O6" s="56">
        <f>AllData!I100</f>
        <v>3066666.6666666665</v>
      </c>
      <c r="P6" s="48">
        <f>AllData!J100</f>
        <v>1048808.8481701515</v>
      </c>
      <c r="Q6" s="68">
        <f>AllData!K100</f>
        <v>0.72440944881889768</v>
      </c>
      <c r="R6" s="1">
        <f>AllData!L100</f>
        <v>-0.32239850940955089</v>
      </c>
      <c r="S6">
        <f>ABS((T$5-T6)/T$5)</f>
        <v>5.7231766426707395E-2</v>
      </c>
      <c r="T6" s="42">
        <f>AVERAGE(G6,K6,O6)</f>
        <v>4818627.4509803923</v>
      </c>
      <c r="U6" s="42">
        <f>_xlfn.STDEV.S(G6,K6,O6)</f>
        <v>2477646.7019222751</v>
      </c>
      <c r="V6" s="70">
        <f t="shared" ref="V6:V10" si="0">T6/$T$5</f>
        <v>1.0572317664267075</v>
      </c>
      <c r="W6" s="42"/>
    </row>
    <row r="7" spans="1:23" s="130" customFormat="1" x14ac:dyDescent="0.2">
      <c r="A7" s="187"/>
      <c r="B7" s="167"/>
      <c r="C7" s="192"/>
      <c r="D7" s="125">
        <f>AllData!F17</f>
        <v>20</v>
      </c>
      <c r="E7" s="126">
        <f t="shared" ref="E7:E9" si="1">D7*60</f>
        <v>1200</v>
      </c>
      <c r="F7" s="127">
        <f>AllData!H17</f>
        <v>1800</v>
      </c>
      <c r="G7" s="128">
        <f>AllData!I17</f>
        <v>6775000</v>
      </c>
      <c r="H7" s="129">
        <f>AllData!J17</f>
        <v>2019735.956340166</v>
      </c>
      <c r="I7" s="134">
        <f>AllData!K17</f>
        <v>1.0753968253968254</v>
      </c>
      <c r="J7" s="137">
        <f>AllData!L17</f>
        <v>7.2689733368277554E-2</v>
      </c>
      <c r="K7" s="128"/>
      <c r="L7" s="129"/>
      <c r="M7" s="134"/>
      <c r="N7" s="137"/>
      <c r="O7" s="128">
        <f>AllData!I101</f>
        <v>214166.66666666666</v>
      </c>
      <c r="P7" s="129">
        <f>AllData!J101</f>
        <v>118969.6931104215</v>
      </c>
      <c r="Q7" s="134">
        <f>AllData!K101</f>
        <v>5.0590551181102367E-2</v>
      </c>
      <c r="R7" s="137">
        <f>AllData!L101</f>
        <v>-2.9839904556773078</v>
      </c>
      <c r="S7" s="130">
        <f t="shared" ref="S7:S10" si="2">ABS((T$5-T7)/T$5)</f>
        <v>0.23327035592393938</v>
      </c>
      <c r="T7" s="131">
        <f>AVERAGE(G7,K7,O7)</f>
        <v>3494583.3333333335</v>
      </c>
      <c r="U7" s="131">
        <f>_xlfn.STDEV.S(G7,K7,O7)</f>
        <v>4639209.7402347401</v>
      </c>
      <c r="V7" s="132">
        <f t="shared" si="0"/>
        <v>0.76672964407606059</v>
      </c>
      <c r="W7" s="131"/>
    </row>
    <row r="8" spans="1:23" x14ac:dyDescent="0.2">
      <c r="A8" s="187"/>
      <c r="B8" s="167"/>
      <c r="C8" s="192"/>
      <c r="D8" s="14">
        <f>AllData!F18</f>
        <v>30</v>
      </c>
      <c r="E8" s="117">
        <f t="shared" si="1"/>
        <v>1800</v>
      </c>
      <c r="F8" s="53">
        <f>AllData!H18</f>
        <v>2700</v>
      </c>
      <c r="G8" s="56">
        <f>AllData!I18</f>
        <v>2437142.8571428573</v>
      </c>
      <c r="H8" s="48">
        <f>AllData!J18</f>
        <v>2577504.8842963278</v>
      </c>
      <c r="I8" s="68">
        <f>AllData!K18</f>
        <v>0.38684807256235831</v>
      </c>
      <c r="J8" s="1">
        <f>AllData!L18</f>
        <v>-0.94972324038926714</v>
      </c>
      <c r="K8" s="56">
        <f>AllData!I33</f>
        <v>58888.888888888891</v>
      </c>
      <c r="L8" s="48">
        <f>AllData!J33</f>
        <v>42557.151116012348</v>
      </c>
      <c r="M8" s="68">
        <f>AllData!K33</f>
        <v>1.875442321302194E-2</v>
      </c>
      <c r="N8" s="1">
        <f>AllData!L33</f>
        <v>-3.9763256496923507</v>
      </c>
      <c r="O8" s="56"/>
      <c r="P8" s="48"/>
      <c r="Q8" s="68"/>
      <c r="R8" s="1"/>
      <c r="S8">
        <f t="shared" si="2"/>
        <v>0.72617886745141735</v>
      </c>
      <c r="T8" s="42">
        <f>AVERAGE(G8,K8,O8)</f>
        <v>1248015.8730158731</v>
      </c>
      <c r="U8" s="42">
        <f>_xlfn.STDEV.S(G8,K8,O8)</f>
        <v>1681679.5083361971</v>
      </c>
      <c r="V8" s="70">
        <f t="shared" si="0"/>
        <v>0.27382113254858265</v>
      </c>
      <c r="W8" s="42"/>
    </row>
    <row r="9" spans="1:23" x14ac:dyDescent="0.2">
      <c r="A9" s="187"/>
      <c r="B9" s="167"/>
      <c r="C9" s="192"/>
      <c r="D9" s="14">
        <f>AllData!F19</f>
        <v>40</v>
      </c>
      <c r="E9" s="117">
        <f t="shared" si="1"/>
        <v>2400</v>
      </c>
      <c r="F9" s="53">
        <f>AllData!H19</f>
        <v>3600</v>
      </c>
      <c r="G9" s="56">
        <f>AllData!I19</f>
        <v>43333.333333333336</v>
      </c>
      <c r="H9" s="48">
        <f>AllData!J19</f>
        <v>78400.680269157529</v>
      </c>
      <c r="I9" s="68">
        <f>AllData!K19</f>
        <v>6.8783068783068784E-3</v>
      </c>
      <c r="J9" s="1">
        <f>AllData!L19</f>
        <v>-4.9793827505921513</v>
      </c>
      <c r="K9" s="56"/>
      <c r="L9" s="48"/>
      <c r="M9" s="68"/>
      <c r="N9" s="1"/>
      <c r="O9" s="56"/>
      <c r="P9" s="48"/>
      <c r="Q9" s="68"/>
      <c r="R9" s="1"/>
      <c r="S9">
        <f t="shared" si="2"/>
        <v>0.99049244271087278</v>
      </c>
      <c r="T9" s="42">
        <f>AVERAGE(G9,K9,O9)</f>
        <v>43333.333333333336</v>
      </c>
      <c r="U9" s="42"/>
      <c r="V9" s="70">
        <f t="shared" si="0"/>
        <v>9.5075572891272567E-3</v>
      </c>
      <c r="W9" s="42"/>
    </row>
    <row r="10" spans="1:23" ht="17" thickBot="1" x14ac:dyDescent="0.25">
      <c r="A10" s="189"/>
      <c r="B10" s="168"/>
      <c r="C10" s="193"/>
      <c r="D10" s="15">
        <f>AllData!F20</f>
        <v>50</v>
      </c>
      <c r="E10" s="118">
        <f>D10*60</f>
        <v>3000</v>
      </c>
      <c r="F10" s="54">
        <f>AllData!H20</f>
        <v>4500</v>
      </c>
      <c r="G10" s="57"/>
      <c r="H10" s="51"/>
      <c r="I10" s="69"/>
      <c r="J10" s="143"/>
      <c r="K10" s="57"/>
      <c r="L10" s="51"/>
      <c r="M10" s="69"/>
      <c r="N10" s="143"/>
      <c r="O10" s="57"/>
      <c r="P10" s="51"/>
      <c r="Q10" s="69"/>
      <c r="R10" s="143"/>
      <c r="S10">
        <f t="shared" si="2"/>
        <v>0.99780594831789371</v>
      </c>
      <c r="T10" s="42">
        <v>10000</v>
      </c>
      <c r="U10" s="42"/>
      <c r="V10" s="70">
        <f t="shared" si="0"/>
        <v>2.1940516821062901E-3</v>
      </c>
      <c r="W10" s="42"/>
    </row>
    <row r="15" spans="1:23" ht="17" thickBot="1" x14ac:dyDescent="0.25"/>
    <row r="16" spans="1:23" ht="17" thickBot="1" x14ac:dyDescent="0.25">
      <c r="G16" s="183" t="s">
        <v>19</v>
      </c>
      <c r="H16" s="184"/>
      <c r="I16" s="184"/>
      <c r="J16" s="185"/>
      <c r="K16" s="183" t="s">
        <v>20</v>
      </c>
      <c r="L16" s="184"/>
      <c r="M16" s="184"/>
      <c r="N16" s="185"/>
      <c r="O16" s="183" t="s">
        <v>21</v>
      </c>
      <c r="P16" s="184"/>
      <c r="Q16" s="184"/>
      <c r="R16" s="185"/>
    </row>
    <row r="17" spans="1:45" ht="69" thickBot="1" x14ac:dyDescent="0.25">
      <c r="A17" s="45" t="s">
        <v>14</v>
      </c>
      <c r="B17" s="43" t="s">
        <v>2</v>
      </c>
      <c r="C17" s="46" t="s">
        <v>3</v>
      </c>
      <c r="D17" s="45" t="s">
        <v>4</v>
      </c>
      <c r="E17" s="115" t="s">
        <v>33</v>
      </c>
      <c r="F17" s="44" t="s">
        <v>5</v>
      </c>
      <c r="G17" s="45" t="s">
        <v>6</v>
      </c>
      <c r="H17" s="46" t="s">
        <v>7</v>
      </c>
      <c r="I17" s="141" t="s">
        <v>8</v>
      </c>
      <c r="J17" s="142" t="s">
        <v>9</v>
      </c>
      <c r="K17" s="45" t="s">
        <v>6</v>
      </c>
      <c r="L17" s="46" t="s">
        <v>7</v>
      </c>
      <c r="M17" s="141" t="s">
        <v>8</v>
      </c>
      <c r="N17" s="142" t="s">
        <v>9</v>
      </c>
      <c r="O17" s="45" t="s">
        <v>6</v>
      </c>
      <c r="P17" s="46" t="s">
        <v>7</v>
      </c>
      <c r="Q17" s="141" t="s">
        <v>8</v>
      </c>
      <c r="R17" s="142" t="s">
        <v>9</v>
      </c>
      <c r="T17" s="58" t="s">
        <v>22</v>
      </c>
      <c r="U17" s="58" t="s">
        <v>23</v>
      </c>
      <c r="V17" s="122" t="s">
        <v>8</v>
      </c>
      <c r="W17" s="58"/>
      <c r="AS17" s="97"/>
    </row>
    <row r="18" spans="1:45" x14ac:dyDescent="0.2">
      <c r="A18" s="186">
        <v>4</v>
      </c>
      <c r="B18" s="174">
        <v>20</v>
      </c>
      <c r="C18" s="176" t="s">
        <v>10</v>
      </c>
      <c r="D18" s="40">
        <f>AllData!F48</f>
        <v>0</v>
      </c>
      <c r="E18" s="116">
        <f>D18*60</f>
        <v>0</v>
      </c>
      <c r="F18" s="65">
        <f>AllData!H48</f>
        <v>0</v>
      </c>
      <c r="G18" s="55">
        <f>AllData!I48</f>
        <v>2070000</v>
      </c>
      <c r="H18" s="49">
        <f>AllData!J48</f>
        <v>791615.1498389513</v>
      </c>
      <c r="I18" s="64">
        <f>AllData!K48</f>
        <v>1</v>
      </c>
      <c r="J18" s="41">
        <f>AllData!L48</f>
        <v>0</v>
      </c>
      <c r="K18" s="55">
        <f>AllData!I112</f>
        <v>5573333.333333333</v>
      </c>
      <c r="L18" s="49">
        <f>AllData!J112</f>
        <v>2919018.0997497509</v>
      </c>
      <c r="M18" s="64">
        <f>AllData!K112</f>
        <v>1</v>
      </c>
      <c r="N18" s="41">
        <f>AllData!L112</f>
        <v>0</v>
      </c>
      <c r="O18" s="55">
        <f>AllData!I152</f>
        <v>6616666.666666667</v>
      </c>
      <c r="P18" s="49">
        <f>AllData!J152</f>
        <v>1986240.5481591362</v>
      </c>
      <c r="Q18" s="64">
        <f>AllData!K152</f>
        <v>1</v>
      </c>
      <c r="R18" s="62">
        <f>AllData!L152</f>
        <v>0</v>
      </c>
      <c r="T18" s="42">
        <f t="shared" ref="T18:T24" si="3">AVERAGE(G18,K18,O18)</f>
        <v>4753333.333333333</v>
      </c>
      <c r="U18" s="42">
        <f t="shared" ref="U18:U23" si="4">_xlfn.STDEV.S(G18,K18,O18)</f>
        <v>2381668.4161411808</v>
      </c>
      <c r="V18" s="70">
        <f>T18/$T$18</f>
        <v>1</v>
      </c>
      <c r="W18" s="70"/>
    </row>
    <row r="19" spans="1:45" x14ac:dyDescent="0.2">
      <c r="A19" s="187"/>
      <c r="B19" s="167"/>
      <c r="C19" s="177"/>
      <c r="D19" s="14">
        <f>AllData!F49</f>
        <v>10</v>
      </c>
      <c r="E19" s="117">
        <f>D19*60</f>
        <v>600</v>
      </c>
      <c r="F19" s="66">
        <f>AllData!H49</f>
        <v>514.28571428571433</v>
      </c>
      <c r="G19" s="56">
        <f>AllData!I49</f>
        <v>2795555.5555555555</v>
      </c>
      <c r="H19" s="48">
        <f>AllData!J49</f>
        <v>1484263.4228790824</v>
      </c>
      <c r="I19" s="68">
        <f>AllData!K49</f>
        <v>1.3505099302200751</v>
      </c>
      <c r="J19" s="38">
        <f>AllData!L49</f>
        <v>0.30048224721874267</v>
      </c>
      <c r="K19" s="56">
        <f>AllData!I113</f>
        <v>2913333.3333333335</v>
      </c>
      <c r="L19" s="48">
        <f>AllData!J113</f>
        <v>1893170.6838252165</v>
      </c>
      <c r="M19" s="68">
        <f>AllData!K113</f>
        <v>0.52272727272727282</v>
      </c>
      <c r="N19" s="38">
        <f>AllData!L113</f>
        <v>-0.64869541798911134</v>
      </c>
      <c r="O19" s="56">
        <f>AllData!I153</f>
        <v>1965333.3333333333</v>
      </c>
      <c r="P19" s="48">
        <f>AllData!J153</f>
        <v>877999.89152835845</v>
      </c>
      <c r="Q19" s="68">
        <f>AllData!K153</f>
        <v>0.29702770780856419</v>
      </c>
      <c r="R19" s="1">
        <f>AllData!L153</f>
        <v>-1.2139298522461641</v>
      </c>
      <c r="S19">
        <f>ABS((T$18-T19)/T$18)</f>
        <v>0.46183574879227046</v>
      </c>
      <c r="T19" s="42">
        <f t="shared" si="3"/>
        <v>2558074.0740740742</v>
      </c>
      <c r="U19" s="42">
        <f t="shared" si="4"/>
        <v>516695.35563519486</v>
      </c>
      <c r="V19" s="70">
        <f t="shared" ref="V19:V24" si="5">T19/$T$18</f>
        <v>0.53816425120772948</v>
      </c>
      <c r="W19" s="70"/>
    </row>
    <row r="20" spans="1:45" s="130" customFormat="1" x14ac:dyDescent="0.2">
      <c r="A20" s="187"/>
      <c r="B20" s="167"/>
      <c r="C20" s="177"/>
      <c r="D20" s="125">
        <f>AllData!F50</f>
        <v>20</v>
      </c>
      <c r="E20" s="126">
        <f t="shared" ref="E20:E24" si="6">D20*60</f>
        <v>1200</v>
      </c>
      <c r="F20" s="133">
        <f>AllData!H50</f>
        <v>1028.5714285714287</v>
      </c>
      <c r="G20" s="128">
        <f>AllData!I50</f>
        <v>2131111.111111111</v>
      </c>
      <c r="H20" s="129">
        <f>AllData!J50</f>
        <v>837762.34794480121</v>
      </c>
      <c r="I20" s="134">
        <f>AllData!K50</f>
        <v>1.0295222758990874</v>
      </c>
      <c r="J20" s="135">
        <f>AllData!L50</f>
        <v>2.9094884841794986E-2</v>
      </c>
      <c r="K20" s="128">
        <f>AllData!I114</f>
        <v>797333.33333333337</v>
      </c>
      <c r="L20" s="129">
        <f>AllData!J114</f>
        <v>505956.89633839461</v>
      </c>
      <c r="M20" s="134">
        <f>AllData!K114</f>
        <v>0.14306220095693781</v>
      </c>
      <c r="N20" s="135">
        <f>AllData!L114</f>
        <v>-1.9444757715681702</v>
      </c>
      <c r="O20" s="128">
        <f>AllData!I154</f>
        <v>2088000</v>
      </c>
      <c r="P20" s="129">
        <f>AllData!J154</f>
        <v>696103.44058911246</v>
      </c>
      <c r="Q20" s="134">
        <f>AllData!K154</f>
        <v>0.31556675062972289</v>
      </c>
      <c r="R20" s="137">
        <f>AllData!L154</f>
        <v>-1.1533850484446975</v>
      </c>
      <c r="S20" s="130">
        <f t="shared" ref="S20:S24" si="7">ABS((T$18-T20)/T$18)</f>
        <v>0.64821567710768269</v>
      </c>
      <c r="T20" s="131">
        <f t="shared" si="3"/>
        <v>1672148.1481481481</v>
      </c>
      <c r="U20" s="131">
        <f t="shared" si="4"/>
        <v>757918.4402954703</v>
      </c>
      <c r="V20" s="132">
        <f t="shared" si="5"/>
        <v>0.35178432289231731</v>
      </c>
      <c r="W20" s="132"/>
    </row>
    <row r="21" spans="1:45" s="130" customFormat="1" x14ac:dyDescent="0.2">
      <c r="A21" s="187"/>
      <c r="B21" s="167"/>
      <c r="C21" s="177"/>
      <c r="D21" s="125">
        <f>AllData!F51</f>
        <v>30</v>
      </c>
      <c r="E21" s="126">
        <f t="shared" si="6"/>
        <v>1800</v>
      </c>
      <c r="F21" s="133">
        <f>AllData!H51</f>
        <v>1542.8571428571429</v>
      </c>
      <c r="G21" s="128">
        <f>AllData!I51</f>
        <v>1462666.6666666667</v>
      </c>
      <c r="H21" s="129">
        <f>AllData!J51</f>
        <v>622523.28317520616</v>
      </c>
      <c r="I21" s="134">
        <f>AllData!K51</f>
        <v>0.70660225442834146</v>
      </c>
      <c r="J21" s="135">
        <f>AllData!L51</f>
        <v>-0.34728735353240348</v>
      </c>
      <c r="K21" s="128">
        <f>AllData!I115</f>
        <v>160000</v>
      </c>
      <c r="L21" s="129">
        <f>AllData!J115</f>
        <v>178395.62774911273</v>
      </c>
      <c r="M21" s="134">
        <f>AllData!K115</f>
        <v>2.8708133971291867E-2</v>
      </c>
      <c r="N21" s="135">
        <f>AllData!L115</f>
        <v>-3.550574782736756</v>
      </c>
      <c r="O21" s="128">
        <f>AllData!I155</f>
        <v>1020000</v>
      </c>
      <c r="P21" s="129">
        <f>AllData!J155</f>
        <v>478808.04385175364</v>
      </c>
      <c r="Q21" s="134">
        <f>AllData!K155</f>
        <v>0.15415617128463474</v>
      </c>
      <c r="R21" s="137">
        <f>AllData!L155</f>
        <v>-1.8697890911689101</v>
      </c>
      <c r="S21" s="130">
        <f t="shared" si="7"/>
        <v>0.81467975689574568</v>
      </c>
      <c r="T21" s="131">
        <f t="shared" si="3"/>
        <v>880888.88888888899</v>
      </c>
      <c r="U21" s="131">
        <f t="shared" si="4"/>
        <v>662381.33808029129</v>
      </c>
      <c r="V21" s="132">
        <f t="shared" si="5"/>
        <v>0.18532024310425435</v>
      </c>
      <c r="W21" s="132"/>
    </row>
    <row r="22" spans="1:45" x14ac:dyDescent="0.2">
      <c r="A22" s="187"/>
      <c r="B22" s="167"/>
      <c r="C22" s="177"/>
      <c r="D22" s="14">
        <f>AllData!F52</f>
        <v>40</v>
      </c>
      <c r="E22" s="117">
        <f t="shared" si="6"/>
        <v>2400</v>
      </c>
      <c r="F22" s="66">
        <f>AllData!H52</f>
        <v>2057.1428571428573</v>
      </c>
      <c r="G22" s="56">
        <f>AllData!I52</f>
        <v>906666.66666666663</v>
      </c>
      <c r="H22" s="48">
        <f>AllData!J52</f>
        <v>642569.24770427519</v>
      </c>
      <c r="I22" s="68">
        <f>AllData!K52</f>
        <v>0.43800322061191627</v>
      </c>
      <c r="J22" s="38">
        <f>AllData!L52</f>
        <v>-0.82552901563748149</v>
      </c>
      <c r="K22" s="56">
        <f>AllData!I116</f>
        <v>236666.66666666666</v>
      </c>
      <c r="L22" s="48">
        <f>AllData!J116</f>
        <v>174928.55684535901</v>
      </c>
      <c r="M22" s="68">
        <f>AllData!K116</f>
        <v>4.2464114832535885E-2</v>
      </c>
      <c r="N22" s="38">
        <f>AllData!L116</f>
        <v>-3.1590959166033317</v>
      </c>
      <c r="O22" s="56">
        <f>AllData!I156</f>
        <v>175833.33333333334</v>
      </c>
      <c r="P22" s="48">
        <f>AllData!J156</f>
        <v>101395.56502165471</v>
      </c>
      <c r="Q22" s="68">
        <f>AllData!K156</f>
        <v>2.6574307304785893E-2</v>
      </c>
      <c r="R22" s="1">
        <f>AllData!L156</f>
        <v>-3.627810420765115</v>
      </c>
      <c r="S22">
        <f t="shared" si="7"/>
        <v>0.90749181860682571</v>
      </c>
      <c r="T22" s="42">
        <f t="shared" si="3"/>
        <v>439722.22222222219</v>
      </c>
      <c r="U22" s="42">
        <f t="shared" si="4"/>
        <v>405528.06223399536</v>
      </c>
      <c r="V22" s="70">
        <f t="shared" si="5"/>
        <v>9.2508181393174377E-2</v>
      </c>
      <c r="W22" s="70"/>
    </row>
    <row r="23" spans="1:45" x14ac:dyDescent="0.2">
      <c r="A23" s="187"/>
      <c r="B23" s="167"/>
      <c r="C23" s="177"/>
      <c r="D23" s="14">
        <f>AllData!F53</f>
        <v>50</v>
      </c>
      <c r="E23" s="117">
        <f t="shared" si="6"/>
        <v>3000</v>
      </c>
      <c r="F23" s="66">
        <f>AllData!H53</f>
        <v>2571.4285714285716</v>
      </c>
      <c r="G23" s="56">
        <f>AllData!I53</f>
        <v>205833.33333333334</v>
      </c>
      <c r="H23" s="48">
        <f>AllData!J53</f>
        <v>116810.5173762062</v>
      </c>
      <c r="I23" s="68">
        <f>AllData!K53</f>
        <v>9.9436392914653796E-2</v>
      </c>
      <c r="J23" s="38">
        <f>AllData!L53</f>
        <v>-2.3082371064253921</v>
      </c>
      <c r="K23" s="56"/>
      <c r="L23" s="48"/>
      <c r="M23" s="68"/>
      <c r="N23" s="38"/>
      <c r="O23" s="56">
        <f>AllData!I157</f>
        <v>11111.111111111111</v>
      </c>
      <c r="P23" s="48">
        <f>AllData!J157</f>
        <v>17638.342073763935</v>
      </c>
      <c r="Q23" s="68">
        <f>AllData!K157</f>
        <v>1.6792611251049538E-3</v>
      </c>
      <c r="R23" s="1">
        <f>AllData!L157</f>
        <v>-6.3894013887953545</v>
      </c>
      <c r="S23">
        <f t="shared" si="7"/>
        <v>0.97717975689574577</v>
      </c>
      <c r="T23" s="42">
        <f t="shared" si="3"/>
        <v>108472.22222222223</v>
      </c>
      <c r="U23" s="42">
        <f t="shared" si="4"/>
        <v>137689.40378104718</v>
      </c>
      <c r="V23" s="70">
        <f t="shared" si="5"/>
        <v>2.2820243104254328E-2</v>
      </c>
      <c r="W23" s="70"/>
    </row>
    <row r="24" spans="1:45" ht="17" thickBot="1" x14ac:dyDescent="0.25">
      <c r="A24" s="189"/>
      <c r="B24" s="168"/>
      <c r="C24" s="178"/>
      <c r="D24" s="15">
        <f>AllData!F54</f>
        <v>70</v>
      </c>
      <c r="E24" s="117">
        <f t="shared" si="6"/>
        <v>4200</v>
      </c>
      <c r="F24" s="67">
        <f>AllData!H54</f>
        <v>3600</v>
      </c>
      <c r="G24" s="57">
        <f>AllData!I54</f>
        <v>10000</v>
      </c>
      <c r="H24" s="51">
        <f>AllData!J54</f>
        <v>16733.200530681512</v>
      </c>
      <c r="I24" s="69">
        <f>AllData!K54</f>
        <v>4.830917874396135E-3</v>
      </c>
      <c r="J24" s="39">
        <f>AllData!L54</f>
        <v>-5.3327187932653688</v>
      </c>
      <c r="K24" s="57"/>
      <c r="L24" s="51"/>
      <c r="M24" s="69"/>
      <c r="N24" s="39"/>
      <c r="O24" s="57"/>
      <c r="P24" s="51"/>
      <c r="Q24" s="69"/>
      <c r="R24" s="143"/>
      <c r="S24">
        <f t="shared" si="7"/>
        <v>0.99789621318373067</v>
      </c>
      <c r="T24" s="42">
        <f t="shared" si="3"/>
        <v>10000</v>
      </c>
      <c r="U24" s="42"/>
      <c r="V24" s="70">
        <f t="shared" si="5"/>
        <v>2.1037868162692847E-3</v>
      </c>
      <c r="W24" s="70"/>
    </row>
    <row r="29" spans="1:45" ht="17" thickBot="1" x14ac:dyDescent="0.25"/>
    <row r="30" spans="1:45" ht="17" thickBot="1" x14ac:dyDescent="0.25">
      <c r="G30" s="183" t="s">
        <v>19</v>
      </c>
      <c r="H30" s="184"/>
      <c r="I30" s="184"/>
      <c r="J30" s="185"/>
      <c r="K30" s="183" t="s">
        <v>20</v>
      </c>
      <c r="L30" s="184"/>
      <c r="M30" s="184"/>
      <c r="N30" s="185"/>
      <c r="O30" s="183" t="s">
        <v>21</v>
      </c>
      <c r="P30" s="184"/>
      <c r="Q30" s="184"/>
      <c r="R30" s="185"/>
    </row>
    <row r="31" spans="1:45" ht="69" thickBot="1" x14ac:dyDescent="0.25">
      <c r="A31" s="45" t="s">
        <v>14</v>
      </c>
      <c r="B31" s="43" t="s">
        <v>2</v>
      </c>
      <c r="C31" s="46" t="s">
        <v>3</v>
      </c>
      <c r="D31" s="45" t="s">
        <v>4</v>
      </c>
      <c r="E31" s="115" t="s">
        <v>33</v>
      </c>
      <c r="F31" s="44" t="s">
        <v>5</v>
      </c>
      <c r="G31" s="45" t="s">
        <v>6</v>
      </c>
      <c r="H31" s="46" t="s">
        <v>7</v>
      </c>
      <c r="I31" s="141" t="s">
        <v>8</v>
      </c>
      <c r="J31" s="142" t="s">
        <v>9</v>
      </c>
      <c r="K31" s="45" t="s">
        <v>6</v>
      </c>
      <c r="L31" s="46" t="s">
        <v>7</v>
      </c>
      <c r="M31" s="141" t="s">
        <v>8</v>
      </c>
      <c r="N31" s="142" t="s">
        <v>9</v>
      </c>
      <c r="O31" s="45" t="s">
        <v>6</v>
      </c>
      <c r="P31" s="46" t="s">
        <v>7</v>
      </c>
      <c r="Q31" s="141" t="s">
        <v>8</v>
      </c>
      <c r="R31" s="142" t="s">
        <v>9</v>
      </c>
      <c r="T31" s="58" t="s">
        <v>22</v>
      </c>
      <c r="U31" s="58" t="s">
        <v>23</v>
      </c>
      <c r="V31" s="122" t="s">
        <v>8</v>
      </c>
      <c r="W31" s="58"/>
    </row>
    <row r="32" spans="1:45" x14ac:dyDescent="0.2">
      <c r="A32" s="186">
        <v>4</v>
      </c>
      <c r="B32" s="174">
        <v>45</v>
      </c>
      <c r="C32" s="176" t="s">
        <v>10</v>
      </c>
      <c r="D32" s="40">
        <f>AllData!F2</f>
        <v>0</v>
      </c>
      <c r="E32" s="116">
        <f>D32*60</f>
        <v>0</v>
      </c>
      <c r="F32" s="65">
        <f>AllData!H2</f>
        <v>0</v>
      </c>
      <c r="G32" s="55">
        <f>AllData!I2</f>
        <v>5066666.666666666</v>
      </c>
      <c r="H32" s="49">
        <f>AllData!J2</f>
        <v>1735895.5421722056</v>
      </c>
      <c r="I32" s="64">
        <f>AllData!K2</f>
        <v>1</v>
      </c>
      <c r="J32" s="41">
        <f>AllData!L2</f>
        <v>0</v>
      </c>
      <c r="K32" s="55">
        <f>AllData!I122</f>
        <v>2608333.3333333335</v>
      </c>
      <c r="L32" s="49">
        <f>AllData!J122</f>
        <v>1646184.7534296513</v>
      </c>
      <c r="M32" s="64">
        <f>AllData!K122</f>
        <v>1</v>
      </c>
      <c r="N32" s="41">
        <f>AllData!L122</f>
        <v>0</v>
      </c>
      <c r="O32" s="55">
        <f>AllData!I162</f>
        <v>4125000</v>
      </c>
      <c r="P32" s="49">
        <f>AllData!J162</f>
        <v>671666.85465069721</v>
      </c>
      <c r="Q32" s="64">
        <f>AllData!K162</f>
        <v>1</v>
      </c>
      <c r="R32" s="62">
        <f>AllData!L162</f>
        <v>0</v>
      </c>
      <c r="S32" s="119"/>
      <c r="T32" s="42">
        <f t="shared" ref="T32:T37" si="8">AVERAGE(G32,K32,O32)</f>
        <v>3933333.3333333335</v>
      </c>
      <c r="U32" s="42">
        <f>_xlfn.STDEV.S(G32,K32,O32)</f>
        <v>1240323.6584770016</v>
      </c>
      <c r="V32" s="70">
        <f>T32/$T$32</f>
        <v>1</v>
      </c>
      <c r="W32" s="42"/>
    </row>
    <row r="33" spans="1:23" x14ac:dyDescent="0.2">
      <c r="A33" s="187"/>
      <c r="B33" s="167"/>
      <c r="C33" s="177"/>
      <c r="D33" s="14">
        <f>AllData!F3</f>
        <v>5</v>
      </c>
      <c r="E33" s="117">
        <f>D33*60</f>
        <v>300</v>
      </c>
      <c r="F33" s="66">
        <f>AllData!H3</f>
        <v>578.57142857142856</v>
      </c>
      <c r="G33" s="56">
        <f>AllData!I3</f>
        <v>4850000</v>
      </c>
      <c r="H33" s="48">
        <f>AllData!J3</f>
        <v>2253280.4368903413</v>
      </c>
      <c r="I33" s="68">
        <f>AllData!K3</f>
        <v>0.95723684210526327</v>
      </c>
      <c r="J33" s="38">
        <f>AllData!L3</f>
        <v>-4.3704434234729063E-2</v>
      </c>
      <c r="K33" s="56">
        <f>AllData!I123</f>
        <v>4291666.666666667</v>
      </c>
      <c r="L33" s="48">
        <f>AllData!J123</f>
        <v>1157158.2223339847</v>
      </c>
      <c r="M33" s="68">
        <f>AllData!K123</f>
        <v>1.645367412140575</v>
      </c>
      <c r="N33" s="38">
        <f>AllData!L123</f>
        <v>0.49796371012358287</v>
      </c>
      <c r="O33" s="56">
        <f>AllData!I163</f>
        <v>3500000</v>
      </c>
      <c r="P33" s="48">
        <f>AllData!J163</f>
        <v>1272077.7563426755</v>
      </c>
      <c r="Q33" s="68">
        <f>AllData!K163</f>
        <v>0.84848484848484851</v>
      </c>
      <c r="R33" s="1">
        <f>AllData!L163</f>
        <v>-0.16430305129127629</v>
      </c>
      <c r="S33">
        <f>ABS((T$32-T33)/T$32)</f>
        <v>7.132768361581919E-2</v>
      </c>
      <c r="T33" s="42">
        <f>AVERAGE(G33,K33,O33)</f>
        <v>4213888.888888889</v>
      </c>
      <c r="U33" s="42">
        <f>_xlfn.STDEV.S(G33,K33,O33)</f>
        <v>678352.44308326277</v>
      </c>
      <c r="V33" s="70">
        <f t="shared" ref="V33:V39" si="9">T33/$T$32</f>
        <v>1.0713276836158192</v>
      </c>
      <c r="W33" s="42"/>
    </row>
    <row r="34" spans="1:23" s="130" customFormat="1" x14ac:dyDescent="0.2">
      <c r="A34" s="187"/>
      <c r="B34" s="167"/>
      <c r="C34" s="177"/>
      <c r="D34" s="125">
        <f>AllData!F4</f>
        <v>10</v>
      </c>
      <c r="E34" s="126">
        <f t="shared" ref="E34:E39" si="10">D34*60</f>
        <v>600</v>
      </c>
      <c r="F34" s="133">
        <f>AllData!H4</f>
        <v>1157.1428571428571</v>
      </c>
      <c r="G34" s="128">
        <f>AllData!I4</f>
        <v>3420000</v>
      </c>
      <c r="H34" s="129">
        <f>AllData!J4</f>
        <v>1348120.3846202197</v>
      </c>
      <c r="I34" s="134">
        <f>AllData!K4</f>
        <v>0.67500000000000004</v>
      </c>
      <c r="J34" s="135">
        <f>AllData!L4</f>
        <v>-0.39304258810960718</v>
      </c>
      <c r="K34" s="128">
        <f>AllData!I124</f>
        <v>2112000</v>
      </c>
      <c r="L34" s="129">
        <f>AllData!J124</f>
        <v>1099812.971113076</v>
      </c>
      <c r="M34" s="134">
        <f>AllData!K124</f>
        <v>0.80971246006389774</v>
      </c>
      <c r="N34" s="135">
        <f>AllData!L124</f>
        <v>-0.21107608191409222</v>
      </c>
      <c r="O34" s="128">
        <f>AllData!I164</f>
        <v>2475000</v>
      </c>
      <c r="P34" s="129">
        <f>AllData!J164</f>
        <v>1398131.8704874469</v>
      </c>
      <c r="Q34" s="134">
        <f>AllData!K164</f>
        <v>0.6</v>
      </c>
      <c r="R34" s="137">
        <f>AllData!L164</f>
        <v>-0.51082562376599072</v>
      </c>
      <c r="S34" s="130">
        <f t="shared" ref="S34:S37" si="11">ABS((T$32-T34)/T$32)</f>
        <v>0.32144067796610171</v>
      </c>
      <c r="T34" s="131">
        <f t="shared" si="8"/>
        <v>2669000</v>
      </c>
      <c r="U34" s="131">
        <f>_xlfn.STDEV.S(G34,K34,O34)</f>
        <v>675235.51446884067</v>
      </c>
      <c r="V34" s="132">
        <f t="shared" si="9"/>
        <v>0.67855932203389824</v>
      </c>
      <c r="W34" s="131"/>
    </row>
    <row r="35" spans="1:23" x14ac:dyDescent="0.2">
      <c r="A35" s="187"/>
      <c r="B35" s="167"/>
      <c r="C35" s="177"/>
      <c r="D35" s="14">
        <f>AllData!F5</f>
        <v>15</v>
      </c>
      <c r="E35" s="117">
        <f t="shared" si="10"/>
        <v>900</v>
      </c>
      <c r="F35" s="66">
        <f>AllData!H5</f>
        <v>1735.7142857142856</v>
      </c>
      <c r="G35" s="56">
        <f>AllData!I5</f>
        <v>2800000</v>
      </c>
      <c r="H35" s="48">
        <f>AllData!J5</f>
        <v>2095883.4110530266</v>
      </c>
      <c r="I35" s="68">
        <f>AllData!K5</f>
        <v>0.55263157894736847</v>
      </c>
      <c r="J35" s="38">
        <f>AllData!L5</f>
        <v>-0.59306372200296265</v>
      </c>
      <c r="K35" s="56">
        <f>AllData!I125</f>
        <v>1390000</v>
      </c>
      <c r="L35" s="48">
        <f>AllData!J125</f>
        <v>362365.96268012107</v>
      </c>
      <c r="M35" s="68">
        <f>AllData!K125</f>
        <v>0.5329073482428115</v>
      </c>
      <c r="N35" s="38">
        <f>AllData!L125</f>
        <v>-0.62940770061550688</v>
      </c>
      <c r="O35" s="56">
        <f>AllData!I165</f>
        <v>144166.66666666666</v>
      </c>
      <c r="P35" s="48">
        <f>AllData!J165</f>
        <v>157102.07066127614</v>
      </c>
      <c r="Q35" s="68">
        <f>AllData!K165</f>
        <v>3.4949494949494946E-2</v>
      </c>
      <c r="R35" s="1">
        <f>AllData!L165</f>
        <v>-3.3538512610649573</v>
      </c>
      <c r="S35">
        <f t="shared" si="11"/>
        <v>0.63269774011299429</v>
      </c>
      <c r="T35" s="42">
        <f t="shared" si="8"/>
        <v>1444722.2222222222</v>
      </c>
      <c r="U35" s="42">
        <f>_xlfn.STDEV.S(G35,K35,O35)</f>
        <v>1328762.0422087675</v>
      </c>
      <c r="V35" s="70">
        <f t="shared" si="9"/>
        <v>0.36730225988700566</v>
      </c>
      <c r="W35" s="42"/>
    </row>
    <row r="36" spans="1:23" x14ac:dyDescent="0.2">
      <c r="A36" s="187"/>
      <c r="B36" s="167"/>
      <c r="C36" s="177"/>
      <c r="D36" s="14">
        <f>AllData!F6</f>
        <v>20</v>
      </c>
      <c r="E36" s="117">
        <f t="shared" si="10"/>
        <v>1200</v>
      </c>
      <c r="F36" s="66">
        <f>AllData!H6</f>
        <v>2314.2857142857142</v>
      </c>
      <c r="G36" s="56">
        <f>AllData!I6</f>
        <v>69333.333333333328</v>
      </c>
      <c r="H36" s="48">
        <f>AllData!J6</f>
        <v>208650.99591240415</v>
      </c>
      <c r="I36" s="68">
        <f>AllData!K6</f>
        <v>1.368421052631579E-2</v>
      </c>
      <c r="J36" s="38">
        <f>AllData!L6</f>
        <v>-4.2915126271330495</v>
      </c>
      <c r="K36" s="56">
        <f>AllData!I126</f>
        <v>777777.77777777775</v>
      </c>
      <c r="L36" s="48">
        <f>AllData!J126</f>
        <v>494716.52938268037</v>
      </c>
      <c r="M36" s="68">
        <f>AllData!K126</f>
        <v>0.29818956336528218</v>
      </c>
      <c r="N36" s="38">
        <f>AllData!L126</f>
        <v>-1.2100258760390135</v>
      </c>
      <c r="O36" s="56"/>
      <c r="P36" s="48"/>
      <c r="Q36" s="68"/>
      <c r="R36" s="1"/>
      <c r="S36">
        <f t="shared" si="11"/>
        <v>0.89231638418079096</v>
      </c>
      <c r="T36" s="42">
        <f t="shared" si="8"/>
        <v>423555.55555555556</v>
      </c>
      <c r="U36" s="42">
        <f>_xlfn.STDEV.S(G36,K36,O36)</f>
        <v>500945.87076060293</v>
      </c>
      <c r="V36" s="70">
        <f t="shared" si="9"/>
        <v>0.10768361581920903</v>
      </c>
      <c r="W36" s="42"/>
    </row>
    <row r="37" spans="1:23" x14ac:dyDescent="0.2">
      <c r="A37" s="187"/>
      <c r="B37" s="167"/>
      <c r="C37" s="177"/>
      <c r="D37" s="14">
        <f>AllData!F7</f>
        <v>25</v>
      </c>
      <c r="E37" s="117">
        <f t="shared" si="10"/>
        <v>1500</v>
      </c>
      <c r="F37" s="66">
        <f>AllData!H7</f>
        <v>2892.8571428571427</v>
      </c>
      <c r="G37" s="56"/>
      <c r="H37" s="48"/>
      <c r="I37" s="68"/>
      <c r="J37" s="38"/>
      <c r="K37" s="56">
        <f>AllData!I127</f>
        <v>47777.777777777781</v>
      </c>
      <c r="L37" s="48">
        <f>AllData!J127</f>
        <v>62804.812271389244</v>
      </c>
      <c r="M37" s="68">
        <f>AllData!K127</f>
        <v>1.8317358892438764E-2</v>
      </c>
      <c r="N37" s="38">
        <f>AllData!L127</f>
        <v>0</v>
      </c>
      <c r="O37" s="56"/>
      <c r="P37" s="48"/>
      <c r="Q37" s="68"/>
      <c r="R37" s="1"/>
      <c r="S37">
        <f t="shared" si="11"/>
        <v>0.98785310734463272</v>
      </c>
      <c r="T37" s="42">
        <f t="shared" si="8"/>
        <v>47777.777777777781</v>
      </c>
      <c r="U37" s="42"/>
      <c r="V37" s="70">
        <f>T37/$T$32</f>
        <v>1.2146892655367232E-2</v>
      </c>
      <c r="W37" s="42"/>
    </row>
    <row r="38" spans="1:23" x14ac:dyDescent="0.2">
      <c r="A38" s="188"/>
      <c r="B38" s="181"/>
      <c r="C38" s="190"/>
      <c r="D38" s="14">
        <f>AllData!F8</f>
        <v>30</v>
      </c>
      <c r="E38" s="117">
        <f t="shared" si="10"/>
        <v>1800</v>
      </c>
      <c r="F38" s="66">
        <f>AllData!H8</f>
        <v>3471.4285714285711</v>
      </c>
      <c r="G38" s="56"/>
      <c r="H38" s="48"/>
      <c r="I38" s="68"/>
      <c r="J38" s="38"/>
      <c r="K38" s="56"/>
      <c r="L38" s="48"/>
      <c r="M38" s="68"/>
      <c r="N38" s="38"/>
      <c r="O38" s="56"/>
      <c r="P38" s="48"/>
      <c r="Q38" s="68"/>
      <c r="R38" s="1"/>
      <c r="T38" s="42"/>
      <c r="U38" s="42"/>
      <c r="V38" s="70">
        <f t="shared" si="9"/>
        <v>0</v>
      </c>
      <c r="W38" s="42"/>
    </row>
    <row r="39" spans="1:23" ht="17" thickBot="1" x14ac:dyDescent="0.25">
      <c r="A39" s="189"/>
      <c r="B39" s="168"/>
      <c r="C39" s="178"/>
      <c r="D39" s="14">
        <f>AllData!F9</f>
        <v>35</v>
      </c>
      <c r="E39" s="117">
        <f t="shared" si="10"/>
        <v>2100</v>
      </c>
      <c r="F39" s="66">
        <f>AllData!H9</f>
        <v>4049.9999999999995</v>
      </c>
      <c r="G39" s="56"/>
      <c r="H39" s="48"/>
      <c r="I39" s="68"/>
      <c r="J39" s="38"/>
      <c r="K39" s="57"/>
      <c r="L39" s="51"/>
      <c r="M39" s="69"/>
      <c r="N39" s="39"/>
      <c r="O39" s="57"/>
      <c r="P39" s="51"/>
      <c r="Q39" s="69"/>
      <c r="R39" s="143"/>
      <c r="T39" s="42"/>
      <c r="U39" s="42"/>
      <c r="V39" s="70">
        <f t="shared" si="9"/>
        <v>0</v>
      </c>
      <c r="W39" s="42"/>
    </row>
    <row r="46" spans="1:23" ht="17" thickBot="1" x14ac:dyDescent="0.25"/>
    <row r="47" spans="1:23" ht="17" thickBot="1" x14ac:dyDescent="0.25">
      <c r="G47" s="183" t="s">
        <v>19</v>
      </c>
      <c r="H47" s="184"/>
      <c r="I47" s="184"/>
      <c r="J47" s="185"/>
      <c r="K47" s="183" t="s">
        <v>20</v>
      </c>
      <c r="L47" s="184"/>
      <c r="M47" s="184"/>
      <c r="N47" s="185"/>
      <c r="O47" s="183" t="s">
        <v>21</v>
      </c>
      <c r="P47" s="184"/>
      <c r="Q47" s="184"/>
      <c r="R47" s="185"/>
    </row>
    <row r="48" spans="1:23" ht="69" thickBot="1" x14ac:dyDescent="0.25">
      <c r="A48" s="45" t="s">
        <v>14</v>
      </c>
      <c r="B48" s="43" t="s">
        <v>2</v>
      </c>
      <c r="C48" s="46" t="s">
        <v>3</v>
      </c>
      <c r="D48" s="45" t="s">
        <v>4</v>
      </c>
      <c r="E48" s="115" t="s">
        <v>33</v>
      </c>
      <c r="F48" s="44" t="s">
        <v>5</v>
      </c>
      <c r="G48" s="45" t="s">
        <v>6</v>
      </c>
      <c r="H48" s="46" t="s">
        <v>7</v>
      </c>
      <c r="I48" s="141" t="s">
        <v>8</v>
      </c>
      <c r="J48" s="142" t="s">
        <v>9</v>
      </c>
      <c r="K48" s="45" t="s">
        <v>6</v>
      </c>
      <c r="L48" s="46" t="s">
        <v>7</v>
      </c>
      <c r="M48" s="141" t="s">
        <v>8</v>
      </c>
      <c r="N48" s="142" t="s">
        <v>9</v>
      </c>
      <c r="O48" s="45" t="s">
        <v>6</v>
      </c>
      <c r="P48" s="46" t="s">
        <v>7</v>
      </c>
      <c r="Q48" s="141" t="s">
        <v>8</v>
      </c>
      <c r="R48" s="142" t="s">
        <v>9</v>
      </c>
      <c r="T48" s="58" t="s">
        <v>22</v>
      </c>
      <c r="U48" s="58" t="s">
        <v>23</v>
      </c>
      <c r="V48" s="123" t="s">
        <v>8</v>
      </c>
      <c r="W48" s="120"/>
    </row>
    <row r="49" spans="1:23" x14ac:dyDescent="0.2">
      <c r="A49" s="186">
        <v>4</v>
      </c>
      <c r="B49" s="174">
        <v>10</v>
      </c>
      <c r="C49" s="176" t="s">
        <v>10</v>
      </c>
      <c r="D49" s="40">
        <f>AllData!F86</f>
        <v>0</v>
      </c>
      <c r="E49" s="116">
        <f>D49*60</f>
        <v>0</v>
      </c>
      <c r="F49" s="87">
        <f>AllData!H86</f>
        <v>0</v>
      </c>
      <c r="G49" s="55">
        <f>AllData!I86</f>
        <v>5026666.666666667</v>
      </c>
      <c r="H49" s="49">
        <f>AllData!J86</f>
        <v>2832582.5335767004</v>
      </c>
      <c r="I49" s="64">
        <f>AllData!K86</f>
        <v>1</v>
      </c>
      <c r="J49" s="62">
        <f>AllData!L86</f>
        <v>0</v>
      </c>
      <c r="K49" s="55">
        <f>AllData!I132</f>
        <v>7500000</v>
      </c>
      <c r="L49" s="49">
        <f>AllData!J132</f>
        <v>1814229.4704442883</v>
      </c>
      <c r="M49" s="64">
        <f>AllData!K132</f>
        <v>1</v>
      </c>
      <c r="N49" s="62">
        <f>AllData!L132</f>
        <v>0</v>
      </c>
      <c r="O49" s="55">
        <f>AllData!I142</f>
        <v>8333333.333333333</v>
      </c>
      <c r="P49" s="59">
        <f>AllData!J142</f>
        <v>2360084.744241186</v>
      </c>
      <c r="Q49" s="144">
        <f>AllData!K142</f>
        <v>1</v>
      </c>
      <c r="R49" s="145">
        <f>AllData!L142</f>
        <v>0</v>
      </c>
      <c r="T49" s="42">
        <f t="shared" ref="T49:T55" si="12">AVERAGE(G49,K49,O49)</f>
        <v>6953333.333333333</v>
      </c>
      <c r="U49" s="42">
        <f t="shared" ref="U49:U55" si="13">_xlfn.STDEV.S(G49,K49,O49)</f>
        <v>1719780.3477317786</v>
      </c>
      <c r="V49" s="124">
        <f>T49/$T$49</f>
        <v>1</v>
      </c>
      <c r="W49" s="121"/>
    </row>
    <row r="50" spans="1:23" x14ac:dyDescent="0.2">
      <c r="A50" s="187"/>
      <c r="B50" s="167"/>
      <c r="C50" s="177"/>
      <c r="D50" s="14">
        <f>AllData!F87</f>
        <v>10</v>
      </c>
      <c r="E50" s="117">
        <f>D50*60</f>
        <v>600</v>
      </c>
      <c r="F50" s="88">
        <f>AllData!H87</f>
        <v>257.14285714285717</v>
      </c>
      <c r="G50" s="56">
        <f>AllData!I87</f>
        <v>2966666.6666666665</v>
      </c>
      <c r="H50" s="48">
        <f>AllData!J87</f>
        <v>1015358.2525160174</v>
      </c>
      <c r="I50" s="68">
        <f>AllData!K87</f>
        <v>0.59018567639257291</v>
      </c>
      <c r="J50" s="1">
        <f>AllData!L87</f>
        <v>-0.52731808584171591</v>
      </c>
      <c r="K50" s="56">
        <f>AllData!I133</f>
        <v>4383333.333333333</v>
      </c>
      <c r="L50" s="48">
        <f>AllData!J133</f>
        <v>1689450.3319844645</v>
      </c>
      <c r="M50" s="68">
        <f>AllData!K133</f>
        <v>0.58444444444444443</v>
      </c>
      <c r="N50" s="1">
        <f>AllData!L133</f>
        <v>-0.53709355058660091</v>
      </c>
      <c r="O50" s="56">
        <f>AllData!I143</f>
        <v>2816666.6666666665</v>
      </c>
      <c r="P50" s="60">
        <f>AllData!J143</f>
        <v>1900637.8514657232</v>
      </c>
      <c r="Q50" s="146">
        <f>AllData!K143</f>
        <v>0.33799999999999997</v>
      </c>
      <c r="R50" s="6">
        <f>AllData!L143</f>
        <v>-1.0847093834991184</v>
      </c>
      <c r="S50">
        <f>ABS((T$49-T50)/T$49)</f>
        <v>0.51262384148290197</v>
      </c>
      <c r="T50" s="42">
        <f t="shared" si="12"/>
        <v>3388888.8888888885</v>
      </c>
      <c r="U50" s="42">
        <f t="shared" si="13"/>
        <v>864473.72129800136</v>
      </c>
      <c r="V50" s="124">
        <v>1</v>
      </c>
      <c r="W50" s="121"/>
    </row>
    <row r="51" spans="1:23" s="130" customFormat="1" x14ac:dyDescent="0.2">
      <c r="A51" s="187"/>
      <c r="B51" s="167"/>
      <c r="C51" s="177"/>
      <c r="D51" s="125">
        <f>AllData!F88</f>
        <v>20</v>
      </c>
      <c r="E51" s="126">
        <f t="shared" ref="E51:E58" si="14">D51*60</f>
        <v>1200</v>
      </c>
      <c r="F51" s="136">
        <f>AllData!H88</f>
        <v>514.28571428571433</v>
      </c>
      <c r="G51" s="128">
        <f>AllData!I88</f>
        <v>2771428.5714285714</v>
      </c>
      <c r="H51" s="129">
        <f>AllData!J88</f>
        <v>1230027.2488717597</v>
      </c>
      <c r="I51" s="134">
        <f>AllData!K88</f>
        <v>0.55134520651762031</v>
      </c>
      <c r="J51" s="137">
        <f>AllData!L88</f>
        <v>-0.59539415689773123</v>
      </c>
      <c r="K51" s="128">
        <f>AllData!I134</f>
        <v>3783333.3333333335</v>
      </c>
      <c r="L51" s="129">
        <f>AllData!J134</f>
        <v>1896328.190493566</v>
      </c>
      <c r="M51" s="134">
        <f>AllData!K134</f>
        <v>0.50444444444444447</v>
      </c>
      <c r="N51" s="137">
        <f>AllData!L134</f>
        <v>-0.68429756528296271</v>
      </c>
      <c r="O51" s="128">
        <f>AllData!I144</f>
        <v>6550000</v>
      </c>
      <c r="P51" s="138">
        <f>AllData!J144</f>
        <v>2135628.5002099685</v>
      </c>
      <c r="Q51" s="147">
        <f>AllData!K144</f>
        <v>0.78600000000000003</v>
      </c>
      <c r="R51" s="148">
        <f>AllData!L144</f>
        <v>-0.24079848655293046</v>
      </c>
      <c r="S51" s="130">
        <f t="shared" ref="S51:S58" si="15">ABS((T$49-T51)/T$49)</f>
        <v>0.37177555585992783</v>
      </c>
      <c r="T51" s="131">
        <f t="shared" si="12"/>
        <v>4368253.9682539683</v>
      </c>
      <c r="U51" s="131">
        <f t="shared" si="13"/>
        <v>1956016.2632429842</v>
      </c>
      <c r="V51" s="139">
        <f t="shared" ref="V51:V58" si="16">T51/$T$49</f>
        <v>0.62822444414007217</v>
      </c>
      <c r="W51" s="140"/>
    </row>
    <row r="52" spans="1:23" s="130" customFormat="1" x14ac:dyDescent="0.2">
      <c r="A52" s="187"/>
      <c r="B52" s="167"/>
      <c r="C52" s="177"/>
      <c r="D52" s="125">
        <f>AllData!F89</f>
        <v>30</v>
      </c>
      <c r="E52" s="126">
        <f t="shared" si="14"/>
        <v>1800</v>
      </c>
      <c r="F52" s="136">
        <f>AllData!H89</f>
        <v>771.42857142857144</v>
      </c>
      <c r="G52" s="128">
        <f>AllData!I89</f>
        <v>1542666.6666666667</v>
      </c>
      <c r="H52" s="129">
        <f>AllData!J89</f>
        <v>626594.7273804273</v>
      </c>
      <c r="I52" s="134">
        <f>AllData!K89</f>
        <v>0.30689655172413793</v>
      </c>
      <c r="J52" s="137">
        <f>AllData!L89</f>
        <v>-1.18124455324838</v>
      </c>
      <c r="K52" s="128">
        <f>AllData!I135</f>
        <v>1676666.6666666667</v>
      </c>
      <c r="L52" s="129">
        <f>AllData!J135</f>
        <v>866123.37283420376</v>
      </c>
      <c r="M52" s="134">
        <f>AllData!K135</f>
        <v>0.22355555555555556</v>
      </c>
      <c r="N52" s="137">
        <f>AllData!L135</f>
        <v>-1.4980953250987266</v>
      </c>
      <c r="O52" s="128">
        <f>AllData!I145</f>
        <v>1390000</v>
      </c>
      <c r="P52" s="138">
        <f>AllData!J145</f>
        <v>464562.35514533659</v>
      </c>
      <c r="Q52" s="147">
        <f>AllData!K145</f>
        <v>0.1668</v>
      </c>
      <c r="R52" s="148">
        <f>AllData!L145</f>
        <v>-1.7909597890574906</v>
      </c>
      <c r="S52" s="130">
        <f t="shared" si="15"/>
        <v>0.7790348354106742</v>
      </c>
      <c r="T52" s="131">
        <f t="shared" si="12"/>
        <v>1536444.4444444447</v>
      </c>
      <c r="U52" s="131">
        <f t="shared" si="13"/>
        <v>143434.58955733618</v>
      </c>
      <c r="V52" s="139">
        <f t="shared" si="16"/>
        <v>0.22096516458932572</v>
      </c>
      <c r="W52" s="140"/>
    </row>
    <row r="53" spans="1:23" x14ac:dyDescent="0.2">
      <c r="A53" s="187"/>
      <c r="B53" s="167"/>
      <c r="C53" s="177"/>
      <c r="D53" s="14">
        <f>AllData!F90</f>
        <v>40</v>
      </c>
      <c r="E53" s="117">
        <f t="shared" si="14"/>
        <v>2400</v>
      </c>
      <c r="F53" s="88">
        <f>AllData!H90</f>
        <v>1028.5714285714287</v>
      </c>
      <c r="G53" s="56">
        <f>AllData!I90</f>
        <v>662666.66666666663</v>
      </c>
      <c r="H53" s="48">
        <f>AllData!J90</f>
        <v>378785.02509747562</v>
      </c>
      <c r="I53" s="68">
        <f>AllData!K90</f>
        <v>0.13183023872679042</v>
      </c>
      <c r="J53" s="1">
        <f>AllData!L90</f>
        <v>-2.0262402543454279</v>
      </c>
      <c r="K53" s="56">
        <f>AllData!I136</f>
        <v>638666.66666666663</v>
      </c>
      <c r="L53" s="48">
        <f>AllData!J136</f>
        <v>409561.902990198</v>
      </c>
      <c r="M53" s="68">
        <f>AllData!K136</f>
        <v>8.5155555555555554E-2</v>
      </c>
      <c r="N53" s="1">
        <f>AllData!L136</f>
        <v>-2.4632756296617058</v>
      </c>
      <c r="O53" s="56">
        <f>AllData!I146</f>
        <v>1109333.3333333333</v>
      </c>
      <c r="P53" s="60">
        <f>AllData!J146</f>
        <v>443484.04169495788</v>
      </c>
      <c r="Q53" s="146">
        <f>AllData!K146</f>
        <v>0.13311999999999999</v>
      </c>
      <c r="R53" s="6">
        <f>AllData!L146</f>
        <v>-2.0165043019092388</v>
      </c>
      <c r="S53">
        <f t="shared" si="15"/>
        <v>0.88443592201981469</v>
      </c>
      <c r="T53" s="42">
        <f t="shared" si="12"/>
        <v>803555.5555555555</v>
      </c>
      <c r="U53" s="42">
        <f t="shared" si="13"/>
        <v>265083.07572728401</v>
      </c>
      <c r="V53" s="124">
        <f t="shared" si="16"/>
        <v>0.11556407798018536</v>
      </c>
      <c r="W53" s="121"/>
    </row>
    <row r="54" spans="1:23" x14ac:dyDescent="0.2">
      <c r="A54" s="187"/>
      <c r="B54" s="167"/>
      <c r="C54" s="177"/>
      <c r="D54" s="14">
        <f>AllData!F91</f>
        <v>50</v>
      </c>
      <c r="E54" s="117">
        <f t="shared" si="14"/>
        <v>3000</v>
      </c>
      <c r="F54" s="88">
        <f>AllData!H91</f>
        <v>1285.7142857142858</v>
      </c>
      <c r="G54" s="56">
        <f>AllData!I91</f>
        <v>106666.66666666667</v>
      </c>
      <c r="H54" s="48">
        <f>AllData!J91</f>
        <v>53150.72906367325</v>
      </c>
      <c r="I54" s="68">
        <f>AllData!K91</f>
        <v>2.1220159151193633E-2</v>
      </c>
      <c r="J54" s="1">
        <f>AllData!L91</f>
        <v>-3.8528036457681747</v>
      </c>
      <c r="K54" s="56">
        <f>AllData!I137</f>
        <v>210833.33333333334</v>
      </c>
      <c r="L54" s="48">
        <f>AllData!J137</f>
        <v>93561.679542363287</v>
      </c>
      <c r="M54" s="68">
        <f>AllData!K137</f>
        <v>2.8111111111111111E-2</v>
      </c>
      <c r="N54" s="1">
        <f>AllData!L137</f>
        <v>-3.571590367590836</v>
      </c>
      <c r="O54" s="56">
        <f>AllData!I147</f>
        <v>56666.666666666664</v>
      </c>
      <c r="P54" s="60">
        <f>AllData!J147</f>
        <v>18708.286933869706</v>
      </c>
      <c r="Q54" s="146">
        <f>AllData!K147</f>
        <v>6.7999999999999996E-3</v>
      </c>
      <c r="R54" s="6">
        <f>AllData!L147</f>
        <v>-4.9908326668000758</v>
      </c>
      <c r="S54">
        <f t="shared" si="15"/>
        <v>0.98206295941195276</v>
      </c>
      <c r="T54" s="42">
        <f t="shared" si="12"/>
        <v>124722.22222222223</v>
      </c>
      <c r="U54" s="42">
        <f t="shared" si="13"/>
        <v>78653.306304265396</v>
      </c>
      <c r="V54" s="124">
        <f t="shared" si="16"/>
        <v>1.7937040588047303E-2</v>
      </c>
      <c r="W54" s="121"/>
    </row>
    <row r="55" spans="1:23" x14ac:dyDescent="0.2">
      <c r="A55" s="188"/>
      <c r="B55" s="181"/>
      <c r="C55" s="190"/>
      <c r="D55" s="14">
        <f>AllData!F92</f>
        <v>60</v>
      </c>
      <c r="E55" s="117">
        <f t="shared" si="14"/>
        <v>3600</v>
      </c>
      <c r="F55" s="88">
        <f>AllData!H92</f>
        <v>1542.8571428571429</v>
      </c>
      <c r="G55" s="56">
        <f>AllData!I92</f>
        <v>10000</v>
      </c>
      <c r="H55" s="48">
        <f>AllData!J92</f>
        <v>0</v>
      </c>
      <c r="I55" s="68">
        <f>AllData!K92</f>
        <v>1.9893899204244032E-3</v>
      </c>
      <c r="J55" s="1">
        <f>AllData!L92</f>
        <v>-6.2199272598997917</v>
      </c>
      <c r="K55" s="56">
        <f>AllData!I138</f>
        <v>36666.666666666664</v>
      </c>
      <c r="L55" s="48">
        <f>AllData!J138</f>
        <v>24494.89742783178</v>
      </c>
      <c r="M55" s="68">
        <f>AllData!K138</f>
        <v>4.8888888888888888E-3</v>
      </c>
      <c r="N55" s="1">
        <f>AllData!L138</f>
        <v>-5.3207902224000954</v>
      </c>
      <c r="O55" s="56">
        <f>AllData!I148</f>
        <v>13333.333333333334</v>
      </c>
      <c r="P55" s="60">
        <f>AllData!J148</f>
        <v>11547.005383792515</v>
      </c>
      <c r="Q55" s="146">
        <f>AllData!K148</f>
        <v>1.6000000000000001E-3</v>
      </c>
      <c r="R55" s="6">
        <f>AllData!L148</f>
        <v>-6.4377516497364011</v>
      </c>
      <c r="S55">
        <f t="shared" si="15"/>
        <v>0.99712368168744003</v>
      </c>
      <c r="T55" s="42">
        <f t="shared" si="12"/>
        <v>20000</v>
      </c>
      <c r="U55" s="42">
        <f t="shared" si="13"/>
        <v>14529.663145135572</v>
      </c>
      <c r="V55" s="124">
        <f t="shared" si="16"/>
        <v>2.8763183125599234E-3</v>
      </c>
      <c r="W55" s="121"/>
    </row>
    <row r="56" spans="1:23" x14ac:dyDescent="0.2">
      <c r="A56" s="188"/>
      <c r="B56" s="181"/>
      <c r="C56" s="190"/>
      <c r="D56" s="14">
        <f>AllData!F93</f>
        <v>70</v>
      </c>
      <c r="E56" s="117">
        <f t="shared" si="14"/>
        <v>4200</v>
      </c>
      <c r="F56" s="88">
        <f>AllData!H93</f>
        <v>1800</v>
      </c>
      <c r="G56" s="56"/>
      <c r="H56" s="48"/>
      <c r="I56" s="68"/>
      <c r="J56" s="1"/>
      <c r="K56" s="56">
        <f>AllData!I139</f>
        <v>13333.333333333334</v>
      </c>
      <c r="L56" s="48">
        <f>AllData!J139</f>
        <v>5773.5026918962585</v>
      </c>
      <c r="M56" s="68">
        <f>AllData!K139</f>
        <v>1.7777777777777779E-3</v>
      </c>
      <c r="N56" s="1">
        <f>AllData!L139</f>
        <v>-6.3323911340785752</v>
      </c>
      <c r="O56" s="56"/>
      <c r="P56" s="60"/>
      <c r="Q56" s="146"/>
      <c r="R56" s="6"/>
      <c r="S56">
        <f t="shared" si="15"/>
        <v>0.99808245445829347</v>
      </c>
      <c r="T56" s="42">
        <f>AVERAGE(G56,K56,O56)</f>
        <v>13333.333333333334</v>
      </c>
      <c r="U56" s="42"/>
      <c r="V56" s="124">
        <f t="shared" si="16"/>
        <v>1.9175455417066156E-3</v>
      </c>
      <c r="W56" s="121"/>
    </row>
    <row r="57" spans="1:23" x14ac:dyDescent="0.2">
      <c r="A57" s="188"/>
      <c r="B57" s="181"/>
      <c r="C57" s="190"/>
      <c r="D57" s="14">
        <f>AllData!F94</f>
        <v>80</v>
      </c>
      <c r="E57" s="117">
        <f t="shared" si="14"/>
        <v>4800</v>
      </c>
      <c r="F57" s="88">
        <f>AllData!H94</f>
        <v>2057.1428571428573</v>
      </c>
      <c r="G57" s="56"/>
      <c r="H57" s="48"/>
      <c r="I57" s="68"/>
      <c r="J57" s="1"/>
      <c r="K57" s="56"/>
      <c r="L57" s="48"/>
      <c r="M57" s="68"/>
      <c r="N57" s="1"/>
      <c r="O57" s="56"/>
      <c r="P57" s="60"/>
      <c r="Q57" s="146"/>
      <c r="R57" s="6"/>
      <c r="S57">
        <f>ABS((T$49-T57)/T$49)</f>
        <v>1</v>
      </c>
      <c r="T57" s="42"/>
      <c r="U57" s="42"/>
      <c r="V57" s="124">
        <f>T57/$T$49</f>
        <v>0</v>
      </c>
      <c r="W57" s="121"/>
    </row>
    <row r="58" spans="1:23" ht="17" thickBot="1" x14ac:dyDescent="0.25">
      <c r="A58" s="189"/>
      <c r="B58" s="168"/>
      <c r="C58" s="178"/>
      <c r="D58" s="15">
        <f>AllData!F95</f>
        <v>90</v>
      </c>
      <c r="E58" s="117">
        <f t="shared" si="14"/>
        <v>5400</v>
      </c>
      <c r="F58" s="89">
        <f>AllData!H95</f>
        <v>2314.2857142857142</v>
      </c>
      <c r="G58" s="56"/>
      <c r="H58" s="48"/>
      <c r="I58" s="68"/>
      <c r="J58" s="1"/>
      <c r="K58" s="56"/>
      <c r="L58" s="48"/>
      <c r="M58" s="68"/>
      <c r="N58" s="1"/>
      <c r="O58" s="57"/>
      <c r="P58" s="61"/>
      <c r="Q58" s="149"/>
      <c r="R58" s="7"/>
      <c r="S58">
        <f t="shared" si="15"/>
        <v>1</v>
      </c>
      <c r="T58" s="42"/>
      <c r="U58" s="42"/>
      <c r="V58" s="124">
        <f t="shared" si="16"/>
        <v>0</v>
      </c>
      <c r="W58" s="121"/>
    </row>
    <row r="66" spans="1:23" ht="17" thickBot="1" x14ac:dyDescent="0.25"/>
    <row r="67" spans="1:23" ht="17" thickBot="1" x14ac:dyDescent="0.25">
      <c r="G67" s="183" t="s">
        <v>19</v>
      </c>
      <c r="H67" s="184"/>
      <c r="I67" s="184"/>
      <c r="J67" s="185"/>
      <c r="K67" s="183" t="s">
        <v>20</v>
      </c>
      <c r="L67" s="184"/>
      <c r="M67" s="184"/>
      <c r="N67" s="185"/>
      <c r="O67" s="183" t="s">
        <v>21</v>
      </c>
      <c r="P67" s="184"/>
      <c r="Q67" s="184"/>
      <c r="R67" s="185"/>
    </row>
    <row r="68" spans="1:23" ht="69" thickBot="1" x14ac:dyDescent="0.25">
      <c r="A68" s="45" t="s">
        <v>14</v>
      </c>
      <c r="B68" s="43" t="s">
        <v>2</v>
      </c>
      <c r="C68" s="46" t="s">
        <v>3</v>
      </c>
      <c r="D68" s="45" t="s">
        <v>4</v>
      </c>
      <c r="E68" s="115" t="s">
        <v>33</v>
      </c>
      <c r="F68" s="44" t="s">
        <v>5</v>
      </c>
      <c r="G68" s="45" t="s">
        <v>6</v>
      </c>
      <c r="H68" s="46" t="s">
        <v>7</v>
      </c>
      <c r="I68" s="141" t="s">
        <v>8</v>
      </c>
      <c r="J68" s="142" t="s">
        <v>9</v>
      </c>
      <c r="K68" s="45" t="s">
        <v>6</v>
      </c>
      <c r="L68" s="46" t="s">
        <v>7</v>
      </c>
      <c r="M68" s="141" t="s">
        <v>8</v>
      </c>
      <c r="N68" s="142" t="s">
        <v>9</v>
      </c>
      <c r="O68" s="45" t="s">
        <v>6</v>
      </c>
      <c r="P68" s="46" t="s">
        <v>7</v>
      </c>
      <c r="Q68" s="141" t="s">
        <v>8</v>
      </c>
      <c r="R68" s="142" t="s">
        <v>9</v>
      </c>
      <c r="T68" s="58" t="s">
        <v>22</v>
      </c>
      <c r="U68" s="58" t="s">
        <v>23</v>
      </c>
      <c r="V68" s="122" t="s">
        <v>8</v>
      </c>
      <c r="W68" s="58"/>
    </row>
    <row r="69" spans="1:23" x14ac:dyDescent="0.2">
      <c r="A69" s="186">
        <v>4</v>
      </c>
      <c r="B69" s="174">
        <v>35</v>
      </c>
      <c r="C69" s="176" t="s">
        <v>26</v>
      </c>
      <c r="D69" s="40">
        <f>AllData!F73</f>
        <v>0</v>
      </c>
      <c r="E69" s="116">
        <f>D69*60</f>
        <v>0</v>
      </c>
      <c r="F69" s="87">
        <f>AllData!H73</f>
        <v>0</v>
      </c>
      <c r="G69" s="55">
        <f>AllData!I73</f>
        <v>47666666.666666657</v>
      </c>
      <c r="H69" s="49">
        <f>AllData!J73</f>
        <v>17243356.208503421</v>
      </c>
      <c r="I69" s="64">
        <f>AllData!K73</f>
        <v>1</v>
      </c>
      <c r="J69" s="41">
        <f>AllData!L73</f>
        <v>0</v>
      </c>
      <c r="K69" s="55">
        <f>AllData!I172</f>
        <v>63333333.333333321</v>
      </c>
      <c r="L69" s="49">
        <f>AllData!J172</f>
        <v>15132745.950421588</v>
      </c>
      <c r="M69" s="64">
        <f>AllData!K172</f>
        <v>1</v>
      </c>
      <c r="N69" s="62">
        <f>AllData!L172</f>
        <v>0</v>
      </c>
      <c r="O69" s="55">
        <f>AllData!I182</f>
        <v>53599999.999999993</v>
      </c>
      <c r="P69" s="49">
        <f>AllData!J182</f>
        <v>31121421.194136631</v>
      </c>
      <c r="Q69" s="64">
        <f>AllData!K182</f>
        <v>1</v>
      </c>
      <c r="R69" s="62">
        <f>AllData!L182</f>
        <v>0</v>
      </c>
      <c r="S69" s="119"/>
      <c r="T69" s="42">
        <f>AVERAGE(G69,K69,O69)</f>
        <v>54866666.666666657</v>
      </c>
      <c r="U69" s="42">
        <f>_xlfn.STDEV.S(G69,K69,O69)</f>
        <v>7909768.9248450864</v>
      </c>
      <c r="V69" s="70">
        <f>T69/$T$69</f>
        <v>1</v>
      </c>
      <c r="W69" s="42"/>
    </row>
    <row r="70" spans="1:23" s="130" customFormat="1" x14ac:dyDescent="0.2">
      <c r="A70" s="187"/>
      <c r="B70" s="167"/>
      <c r="C70" s="177"/>
      <c r="D70" s="125">
        <f>AllData!F74</f>
        <v>10</v>
      </c>
      <c r="E70" s="126">
        <f>D70*60</f>
        <v>600</v>
      </c>
      <c r="F70" s="136">
        <f>AllData!H74</f>
        <v>900</v>
      </c>
      <c r="G70" s="128">
        <f>AllData!I74</f>
        <v>32499999.999999996</v>
      </c>
      <c r="H70" s="129">
        <f>AllData!J74</f>
        <v>16495178.358869264</v>
      </c>
      <c r="I70" s="134">
        <f>AllData!K74</f>
        <v>0.68181818181818188</v>
      </c>
      <c r="J70" s="135">
        <f>AllData!L74</f>
        <v>-0.38299225225610573</v>
      </c>
      <c r="K70" s="128">
        <f>AllData!I173</f>
        <v>50444444.44444444</v>
      </c>
      <c r="L70" s="129">
        <f>AllData!J173</f>
        <v>13182479.955523448</v>
      </c>
      <c r="M70" s="134">
        <f>AllData!K173</f>
        <v>0.79649122807017558</v>
      </c>
      <c r="N70" s="137">
        <f>AllData!L173</f>
        <v>-0.22753916278724767</v>
      </c>
      <c r="O70" s="128">
        <f>AllData!I183</f>
        <v>41599999.999999993</v>
      </c>
      <c r="P70" s="129">
        <f>AllData!J183</f>
        <v>17422481.371574406</v>
      </c>
      <c r="Q70" s="134">
        <f>AllData!K183</f>
        <v>0.77611940298507465</v>
      </c>
      <c r="R70" s="137">
        <f>AllData!L183</f>
        <v>-0.25344890080953869</v>
      </c>
      <c r="S70" s="130">
        <f>ABS((T$69-T70)/T$69)</f>
        <v>0.24335088429863644</v>
      </c>
      <c r="T70" s="131">
        <f>AVERAGE(G70,K70,O70)</f>
        <v>41514814.814814806</v>
      </c>
      <c r="U70" s="131">
        <f>_xlfn.STDEV.S(G70,K70,O70)</f>
        <v>8972525.5080032796</v>
      </c>
      <c r="V70" s="132">
        <f t="shared" ref="V70:V78" si="17">T70/$T$69</f>
        <v>0.75664911570136351</v>
      </c>
      <c r="W70" s="131"/>
    </row>
    <row r="71" spans="1:23" s="130" customFormat="1" x14ac:dyDescent="0.2">
      <c r="A71" s="187"/>
      <c r="B71" s="167"/>
      <c r="C71" s="177"/>
      <c r="D71" s="125">
        <f>AllData!F75</f>
        <v>20</v>
      </c>
      <c r="E71" s="126">
        <f t="shared" ref="E71:E78" si="18">D71*60</f>
        <v>1200</v>
      </c>
      <c r="F71" s="136">
        <f>AllData!H75</f>
        <v>1800</v>
      </c>
      <c r="G71" s="128">
        <f>AllData!I75</f>
        <v>16757142.857142854</v>
      </c>
      <c r="H71" s="129">
        <f>AllData!J75</f>
        <v>7429330.0542474948</v>
      </c>
      <c r="I71" s="134">
        <f>AllData!K75</f>
        <v>0.35154845154845155</v>
      </c>
      <c r="J71" s="135">
        <f>AllData!L75</f>
        <v>-1.0454077349876811</v>
      </c>
      <c r="K71" s="128">
        <f>AllData!I174</f>
        <v>23666666.66666666</v>
      </c>
      <c r="L71" s="129">
        <f>AllData!J174</f>
        <v>5581354.2399237826</v>
      </c>
      <c r="M71" s="134">
        <f>AllData!K174</f>
        <v>0.37368421052631579</v>
      </c>
      <c r="N71" s="137">
        <f>AllData!L174</f>
        <v>-0.98434419511917071</v>
      </c>
      <c r="O71" s="128">
        <f>AllData!I184</f>
        <v>25933333.333333328</v>
      </c>
      <c r="P71" s="129">
        <f>AllData!J184</f>
        <v>13117418.44520737</v>
      </c>
      <c r="Q71" s="134">
        <f>AllData!K184</f>
        <v>0.48383084577114427</v>
      </c>
      <c r="R71" s="137">
        <f>AllData!L184</f>
        <v>-0.72601992556052009</v>
      </c>
      <c r="S71" s="130">
        <f t="shared" ref="S71:S78" si="19">ABS((T$69-T71)/T$69)</f>
        <v>0.59685818434299598</v>
      </c>
      <c r="T71" s="131">
        <f t="shared" ref="T71:T74" si="20">AVERAGE(G71,K71,O71)</f>
        <v>22119047.619047616</v>
      </c>
      <c r="U71" s="131">
        <f t="shared" ref="U71:U73" si="21">_xlfn.STDEV.S(G71,K71,O71)</f>
        <v>4779849.5218204437</v>
      </c>
      <c r="V71" s="132">
        <f t="shared" si="17"/>
        <v>0.40314181565700402</v>
      </c>
      <c r="W71" s="131"/>
    </row>
    <row r="72" spans="1:23" x14ac:dyDescent="0.2">
      <c r="A72" s="187"/>
      <c r="B72" s="167"/>
      <c r="C72" s="177"/>
      <c r="D72" s="14">
        <f>AllData!F185</f>
        <v>25</v>
      </c>
      <c r="E72" s="117">
        <f t="shared" si="18"/>
        <v>1500</v>
      </c>
      <c r="F72" s="14">
        <f>AllData!H185</f>
        <v>2250</v>
      </c>
      <c r="K72" s="85"/>
      <c r="N72" s="95"/>
      <c r="O72" s="56">
        <f>AllData!I185</f>
        <v>6700000</v>
      </c>
      <c r="P72" s="48">
        <f>AllData!J185</f>
        <v>4970092.3715579147</v>
      </c>
      <c r="Q72" s="68">
        <f>AllData!K185</f>
        <v>0.12500000000000003</v>
      </c>
      <c r="R72" s="1">
        <f>AllData!L185</f>
        <v>-2.0794415416798357</v>
      </c>
      <c r="S72">
        <f t="shared" si="19"/>
        <v>0.87788578371810444</v>
      </c>
      <c r="T72" s="42">
        <f t="shared" si="20"/>
        <v>6700000</v>
      </c>
      <c r="U72" s="42"/>
      <c r="V72" s="70">
        <f t="shared" si="17"/>
        <v>0.12211421628189553</v>
      </c>
      <c r="W72" s="42"/>
    </row>
    <row r="73" spans="1:23" x14ac:dyDescent="0.2">
      <c r="A73" s="187"/>
      <c r="B73" s="167"/>
      <c r="C73" s="177"/>
      <c r="D73" s="14">
        <f>AllData!F76</f>
        <v>30</v>
      </c>
      <c r="E73" s="117">
        <f t="shared" si="18"/>
        <v>1800</v>
      </c>
      <c r="F73" s="88">
        <f>AllData!H76</f>
        <v>2700</v>
      </c>
      <c r="G73" s="56">
        <f>AllData!I76</f>
        <v>2458695.6521739131</v>
      </c>
      <c r="H73" s="48">
        <f>AllData!J76</f>
        <v>1881436.3573606249</v>
      </c>
      <c r="I73" s="68">
        <f>AllData!K76</f>
        <v>5.1581027667984204E-2</v>
      </c>
      <c r="J73" s="38">
        <f>AllData!L76</f>
        <v>-2.9646013549588175</v>
      </c>
      <c r="K73" s="56">
        <f>AllData!I175</f>
        <v>49166.666666666664</v>
      </c>
      <c r="L73" s="48">
        <f>AllData!J175</f>
        <v>54515.774753457343</v>
      </c>
      <c r="M73" s="68">
        <f>AllData!K175</f>
        <v>7.7631578947368431E-4</v>
      </c>
      <c r="N73" s="1">
        <f>AllData!L175</f>
        <v>-7.1609511753627482</v>
      </c>
      <c r="O73" s="56">
        <f>AllData!I186</f>
        <v>6666.666666666667</v>
      </c>
      <c r="P73" s="48">
        <f>AllData!J186</f>
        <v>5773.5026918962576</v>
      </c>
      <c r="Q73" s="68">
        <f>AllData!K186</f>
        <v>1.2437810945273634E-4</v>
      </c>
      <c r="R73" s="1">
        <f>AllData!L186</f>
        <v>-8.9921843621730115</v>
      </c>
      <c r="S73">
        <f t="shared" si="19"/>
        <v>0.9847233961998344</v>
      </c>
      <c r="T73" s="42">
        <f t="shared" si="20"/>
        <v>838176.32850241533</v>
      </c>
      <c r="U73" s="42">
        <f t="shared" si="21"/>
        <v>1403571.7727621007</v>
      </c>
      <c r="V73" s="70">
        <f t="shared" si="17"/>
        <v>1.5276603800165531E-2</v>
      </c>
      <c r="W73" s="42"/>
    </row>
    <row r="74" spans="1:23" x14ac:dyDescent="0.2">
      <c r="A74" s="187"/>
      <c r="B74" s="167"/>
      <c r="C74" s="177"/>
      <c r="D74" s="14">
        <f>AllData!F77</f>
        <v>40</v>
      </c>
      <c r="E74" s="117">
        <f t="shared" si="18"/>
        <v>2400</v>
      </c>
      <c r="F74" s="88">
        <f>AllData!H77</f>
        <v>3600</v>
      </c>
      <c r="G74" s="56">
        <f>AllData!I77</f>
        <v>10000</v>
      </c>
      <c r="H74" s="48">
        <f>AllData!J77</f>
        <v>10000</v>
      </c>
      <c r="I74" s="68">
        <f>AllData!K77</f>
        <v>2.0979020979020984E-4</v>
      </c>
      <c r="J74" s="38">
        <f>AllData!L77</f>
        <v>-8.4694025275798879</v>
      </c>
      <c r="K74" s="56"/>
      <c r="L74" s="48"/>
      <c r="M74" s="68"/>
      <c r="N74" s="1"/>
      <c r="O74" s="56"/>
      <c r="P74" s="48"/>
      <c r="Q74" s="68"/>
      <c r="R74" s="1"/>
      <c r="S74">
        <f t="shared" si="19"/>
        <v>0.99981773997569867</v>
      </c>
      <c r="T74" s="42">
        <f t="shared" si="20"/>
        <v>10000</v>
      </c>
      <c r="U74" s="42"/>
      <c r="V74" s="70">
        <f t="shared" si="17"/>
        <v>1.8226002430133661E-4</v>
      </c>
      <c r="W74" s="42"/>
    </row>
    <row r="75" spans="1:23" x14ac:dyDescent="0.2">
      <c r="A75" s="188"/>
      <c r="B75" s="181"/>
      <c r="C75" s="190"/>
      <c r="D75" s="14">
        <f>AllData!F79</f>
        <v>60</v>
      </c>
      <c r="E75" s="117">
        <f t="shared" si="18"/>
        <v>3600</v>
      </c>
      <c r="F75" s="88">
        <f>AllData!H79</f>
        <v>5400</v>
      </c>
      <c r="G75" s="56"/>
      <c r="H75" s="48"/>
      <c r="I75" s="68"/>
      <c r="J75" s="38"/>
      <c r="K75" s="56"/>
      <c r="L75" s="48"/>
      <c r="M75" s="68"/>
      <c r="N75" s="1"/>
      <c r="O75" s="56"/>
      <c r="P75" s="48"/>
      <c r="Q75" s="68"/>
      <c r="R75" s="1"/>
      <c r="S75">
        <f t="shared" si="19"/>
        <v>1</v>
      </c>
      <c r="T75" s="42"/>
      <c r="U75" s="42"/>
      <c r="V75" s="70">
        <f t="shared" si="17"/>
        <v>0</v>
      </c>
      <c r="W75" s="42"/>
    </row>
    <row r="76" spans="1:23" x14ac:dyDescent="0.2">
      <c r="A76" s="188"/>
      <c r="B76" s="181"/>
      <c r="C76" s="190"/>
      <c r="D76" s="14">
        <f>AllData!F80</f>
        <v>70</v>
      </c>
      <c r="E76" s="117">
        <f t="shared" si="18"/>
        <v>4200</v>
      </c>
      <c r="F76" s="88">
        <f>AllData!H80</f>
        <v>6300</v>
      </c>
      <c r="G76" s="56"/>
      <c r="H76" s="48"/>
      <c r="I76" s="68"/>
      <c r="J76" s="38"/>
      <c r="K76" s="56"/>
      <c r="L76" s="48"/>
      <c r="M76" s="68"/>
      <c r="N76" s="1"/>
      <c r="O76" s="56"/>
      <c r="P76" s="48"/>
      <c r="Q76" s="68"/>
      <c r="R76" s="1"/>
      <c r="S76">
        <f t="shared" si="19"/>
        <v>1</v>
      </c>
      <c r="T76" s="42"/>
      <c r="U76" s="42"/>
      <c r="V76" s="70">
        <f t="shared" si="17"/>
        <v>0</v>
      </c>
      <c r="W76" s="42"/>
    </row>
    <row r="77" spans="1:23" x14ac:dyDescent="0.2">
      <c r="A77" s="188"/>
      <c r="B77" s="181"/>
      <c r="C77" s="190"/>
      <c r="D77" s="14">
        <f>AllData!F81</f>
        <v>80</v>
      </c>
      <c r="E77" s="117">
        <f t="shared" si="18"/>
        <v>4800</v>
      </c>
      <c r="F77" s="88">
        <f>AllData!H81</f>
        <v>7200</v>
      </c>
      <c r="G77" s="56"/>
      <c r="H77" s="48"/>
      <c r="I77" s="68"/>
      <c r="J77" s="38"/>
      <c r="K77" s="56"/>
      <c r="L77" s="48"/>
      <c r="M77" s="68"/>
      <c r="N77" s="1"/>
      <c r="O77" s="56"/>
      <c r="P77" s="48"/>
      <c r="Q77" s="68"/>
      <c r="R77" s="1"/>
      <c r="S77">
        <f t="shared" si="19"/>
        <v>1</v>
      </c>
      <c r="T77" s="42"/>
      <c r="U77" s="42"/>
      <c r="V77" s="70">
        <f t="shared" si="17"/>
        <v>0</v>
      </c>
      <c r="W77" s="42"/>
    </row>
    <row r="78" spans="1:23" ht="17" thickBot="1" x14ac:dyDescent="0.25">
      <c r="A78" s="189"/>
      <c r="B78" s="168"/>
      <c r="C78" s="178"/>
      <c r="D78" s="15">
        <f>AllData!F82</f>
        <v>90</v>
      </c>
      <c r="E78" s="117">
        <f t="shared" si="18"/>
        <v>5400</v>
      </c>
      <c r="F78" s="89">
        <f>AllData!H82</f>
        <v>8100</v>
      </c>
      <c r="G78" s="57"/>
      <c r="H78" s="51"/>
      <c r="I78" s="69"/>
      <c r="J78" s="39"/>
      <c r="K78" s="57"/>
      <c r="L78" s="51"/>
      <c r="M78" s="69"/>
      <c r="N78" s="143"/>
      <c r="O78" s="57"/>
      <c r="P78" s="51"/>
      <c r="Q78" s="69"/>
      <c r="R78" s="143"/>
      <c r="S78">
        <f t="shared" si="19"/>
        <v>1</v>
      </c>
      <c r="T78" s="42"/>
      <c r="U78" s="42"/>
      <c r="V78" s="70">
        <f t="shared" si="17"/>
        <v>0</v>
      </c>
      <c r="W78" s="42"/>
    </row>
  </sheetData>
  <mergeCells count="30">
    <mergeCell ref="G67:J67"/>
    <mergeCell ref="K67:N67"/>
    <mergeCell ref="O67:R67"/>
    <mergeCell ref="A69:A78"/>
    <mergeCell ref="B69:B78"/>
    <mergeCell ref="C69:C78"/>
    <mergeCell ref="G3:J3"/>
    <mergeCell ref="K3:N3"/>
    <mergeCell ref="O3:R3"/>
    <mergeCell ref="A5:A10"/>
    <mergeCell ref="B5:B10"/>
    <mergeCell ref="C5:C10"/>
    <mergeCell ref="G16:J16"/>
    <mergeCell ref="K16:N16"/>
    <mergeCell ref="O16:R16"/>
    <mergeCell ref="A18:A24"/>
    <mergeCell ref="B18:B24"/>
    <mergeCell ref="C18:C24"/>
    <mergeCell ref="G30:J30"/>
    <mergeCell ref="K30:N30"/>
    <mergeCell ref="O30:R30"/>
    <mergeCell ref="A32:A39"/>
    <mergeCell ref="B32:B39"/>
    <mergeCell ref="C32:C39"/>
    <mergeCell ref="G47:J47"/>
    <mergeCell ref="K47:N47"/>
    <mergeCell ref="O47:R47"/>
    <mergeCell ref="A49:A58"/>
    <mergeCell ref="B49:B58"/>
    <mergeCell ref="C49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AllData</vt:lpstr>
      <vt:lpstr>MoyenneTriplicat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cecile blanchon</cp:lastModifiedBy>
  <dcterms:created xsi:type="dcterms:W3CDTF">2023-02-08T16:15:12Z</dcterms:created>
  <dcterms:modified xsi:type="dcterms:W3CDTF">2023-10-07T09:57:56Z</dcterms:modified>
</cp:coreProperties>
</file>