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ileblanchon/Documents/ThèseUPVD/Résultats/202205_PhotocatalyseBacterienne/Modelisation/Article/Concentration/"/>
    </mc:Choice>
  </mc:AlternateContent>
  <xr:revisionPtr revIDLastSave="0" documentId="8_{5E3B8BF7-F81E-D143-AACF-E6B6C2197659}" xr6:coauthVersionLast="47" xr6:coauthVersionMax="47" xr10:uidLastSave="{00000000-0000-0000-0000-000000000000}"/>
  <bookViews>
    <workbookView xWindow="0" yWindow="500" windowWidth="28800" windowHeight="16100" xr2:uid="{C5CEB3CE-6FB5-984C-BE15-3C62A7C7B8A4}"/>
  </bookViews>
  <sheets>
    <sheet name="AllData" sheetId="1" r:id="rId1"/>
    <sheet name="MoyenneTriplica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AllData!$A$1:$L$1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F38" i="2"/>
  <c r="G38" i="2"/>
  <c r="H38" i="2"/>
  <c r="I38" i="2"/>
  <c r="Q75" i="2"/>
  <c r="P75" i="2"/>
  <c r="O75" i="2"/>
  <c r="N75" i="2"/>
  <c r="M75" i="2"/>
  <c r="L75" i="2"/>
  <c r="K75" i="2"/>
  <c r="J75" i="2"/>
  <c r="Q74" i="2"/>
  <c r="P74" i="2"/>
  <c r="O74" i="2"/>
  <c r="N74" i="2"/>
  <c r="M74" i="2"/>
  <c r="L74" i="2"/>
  <c r="K74" i="2"/>
  <c r="J74" i="2"/>
  <c r="Q73" i="2"/>
  <c r="P73" i="2"/>
  <c r="O73" i="2"/>
  <c r="N73" i="2"/>
  <c r="M73" i="2"/>
  <c r="L73" i="2"/>
  <c r="K73" i="2"/>
  <c r="J73" i="2"/>
  <c r="Q72" i="2"/>
  <c r="P72" i="2"/>
  <c r="O72" i="2"/>
  <c r="N72" i="2"/>
  <c r="M72" i="2"/>
  <c r="L72" i="2"/>
  <c r="K72" i="2"/>
  <c r="J72" i="2"/>
  <c r="Q71" i="2"/>
  <c r="P71" i="2"/>
  <c r="O71" i="2"/>
  <c r="N71" i="2"/>
  <c r="M71" i="2"/>
  <c r="L71" i="2"/>
  <c r="K71" i="2"/>
  <c r="J71" i="2"/>
  <c r="Q70" i="2"/>
  <c r="P70" i="2"/>
  <c r="O70" i="2"/>
  <c r="N70" i="2"/>
  <c r="M70" i="2"/>
  <c r="L70" i="2"/>
  <c r="K70" i="2"/>
  <c r="J70" i="2"/>
  <c r="Q69" i="2"/>
  <c r="P69" i="2"/>
  <c r="O69" i="2"/>
  <c r="N69" i="2"/>
  <c r="M69" i="2"/>
  <c r="L69" i="2"/>
  <c r="K69" i="2"/>
  <c r="J69" i="2"/>
  <c r="Q68" i="2"/>
  <c r="P68" i="2"/>
  <c r="O68" i="2"/>
  <c r="N68" i="2"/>
  <c r="M68" i="2"/>
  <c r="L68" i="2"/>
  <c r="K68" i="2"/>
  <c r="J68" i="2"/>
  <c r="Q67" i="2"/>
  <c r="P67" i="2"/>
  <c r="O67" i="2"/>
  <c r="N67" i="2"/>
  <c r="M67" i="2"/>
  <c r="L67" i="2"/>
  <c r="K67" i="2"/>
  <c r="J67" i="2"/>
  <c r="Q66" i="2"/>
  <c r="P66" i="2"/>
  <c r="O66" i="2"/>
  <c r="N66" i="2"/>
  <c r="M66" i="2"/>
  <c r="L66" i="2"/>
  <c r="K66" i="2"/>
  <c r="J66" i="2"/>
  <c r="Q65" i="2"/>
  <c r="P65" i="2"/>
  <c r="O65" i="2"/>
  <c r="N65" i="2"/>
  <c r="M65" i="2"/>
  <c r="L65" i="2"/>
  <c r="K65" i="2"/>
  <c r="J65" i="2"/>
  <c r="Q64" i="2"/>
  <c r="P64" i="2"/>
  <c r="O64" i="2"/>
  <c r="N64" i="2"/>
  <c r="M64" i="2"/>
  <c r="L64" i="2"/>
  <c r="K64" i="2"/>
  <c r="J64" i="2"/>
  <c r="Q63" i="2"/>
  <c r="P63" i="2"/>
  <c r="O63" i="2"/>
  <c r="N63" i="2"/>
  <c r="M63" i="2"/>
  <c r="L63" i="2"/>
  <c r="K63" i="2"/>
  <c r="J63" i="2"/>
  <c r="Q62" i="2"/>
  <c r="P62" i="2"/>
  <c r="O62" i="2"/>
  <c r="N62" i="2"/>
  <c r="M62" i="2"/>
  <c r="L62" i="2"/>
  <c r="K62" i="2"/>
  <c r="J62" i="2"/>
  <c r="Q57" i="2"/>
  <c r="P57" i="2"/>
  <c r="O57" i="2"/>
  <c r="N57" i="2"/>
  <c r="Q56" i="2"/>
  <c r="P56" i="2"/>
  <c r="O56" i="2"/>
  <c r="N56" i="2"/>
  <c r="Q55" i="2"/>
  <c r="P55" i="2"/>
  <c r="O55" i="2"/>
  <c r="N55" i="2"/>
  <c r="Q54" i="2"/>
  <c r="P54" i="2"/>
  <c r="O54" i="2"/>
  <c r="N54" i="2"/>
  <c r="Q53" i="2"/>
  <c r="P53" i="2"/>
  <c r="O53" i="2"/>
  <c r="N53" i="2"/>
  <c r="Q52" i="2"/>
  <c r="P52" i="2"/>
  <c r="O52" i="2"/>
  <c r="N52" i="2"/>
  <c r="Q51" i="2"/>
  <c r="P51" i="2"/>
  <c r="O51" i="2"/>
  <c r="N51" i="2"/>
  <c r="Q50" i="2"/>
  <c r="P50" i="2"/>
  <c r="O50" i="2"/>
  <c r="N50" i="2"/>
  <c r="Q49" i="2"/>
  <c r="P49" i="2"/>
  <c r="O49" i="2"/>
  <c r="N49" i="2"/>
  <c r="Q48" i="2"/>
  <c r="P48" i="2"/>
  <c r="O48" i="2"/>
  <c r="N48" i="2"/>
  <c r="Q47" i="2"/>
  <c r="P47" i="2"/>
  <c r="O47" i="2"/>
  <c r="N47" i="2"/>
  <c r="Q46" i="2"/>
  <c r="P46" i="2"/>
  <c r="O46" i="2"/>
  <c r="N46" i="2"/>
  <c r="Q45" i="2"/>
  <c r="P45" i="2"/>
  <c r="O45" i="2"/>
  <c r="N45" i="2"/>
  <c r="Q44" i="2"/>
  <c r="P44" i="2"/>
  <c r="O44" i="2"/>
  <c r="N44" i="2"/>
  <c r="Q43" i="2"/>
  <c r="P43" i="2"/>
  <c r="O43" i="2"/>
  <c r="N43" i="2"/>
  <c r="Q38" i="2"/>
  <c r="P38" i="2"/>
  <c r="O38" i="2"/>
  <c r="N38" i="2"/>
  <c r="Q37" i="2"/>
  <c r="P37" i="2"/>
  <c r="O37" i="2"/>
  <c r="N37" i="2"/>
  <c r="Q36" i="2"/>
  <c r="P36" i="2"/>
  <c r="O36" i="2"/>
  <c r="N36" i="2"/>
  <c r="Q35" i="2"/>
  <c r="P35" i="2"/>
  <c r="O35" i="2"/>
  <c r="N35" i="2"/>
  <c r="Q34" i="2"/>
  <c r="P34" i="2"/>
  <c r="O34" i="2"/>
  <c r="N34" i="2"/>
  <c r="Q33" i="2"/>
  <c r="P33" i="2"/>
  <c r="O33" i="2"/>
  <c r="N33" i="2"/>
  <c r="Q32" i="2"/>
  <c r="P32" i="2"/>
  <c r="O32" i="2"/>
  <c r="N32" i="2"/>
  <c r="Q31" i="2"/>
  <c r="P31" i="2"/>
  <c r="O31" i="2"/>
  <c r="N31" i="2"/>
  <c r="Q30" i="2"/>
  <c r="P30" i="2"/>
  <c r="O30" i="2"/>
  <c r="N30" i="2"/>
  <c r="Q29" i="2"/>
  <c r="P29" i="2"/>
  <c r="O29" i="2"/>
  <c r="N29" i="2"/>
  <c r="Q28" i="2"/>
  <c r="P28" i="2"/>
  <c r="O28" i="2"/>
  <c r="N28" i="2"/>
  <c r="Q27" i="2"/>
  <c r="P27" i="2"/>
  <c r="O27" i="2"/>
  <c r="N27" i="2"/>
  <c r="Q26" i="2"/>
  <c r="P26" i="2"/>
  <c r="O26" i="2"/>
  <c r="N26" i="2"/>
  <c r="Q25" i="2"/>
  <c r="P25" i="2"/>
  <c r="O25" i="2"/>
  <c r="N25" i="2"/>
  <c r="Q24" i="2"/>
  <c r="P24" i="2"/>
  <c r="O24" i="2"/>
  <c r="N24" i="2"/>
  <c r="Q19" i="2"/>
  <c r="P19" i="2"/>
  <c r="O19" i="2"/>
  <c r="N19" i="2"/>
  <c r="Q18" i="2"/>
  <c r="P18" i="2"/>
  <c r="O18" i="2"/>
  <c r="N18" i="2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2" i="2"/>
  <c r="P12" i="2"/>
  <c r="O12" i="2"/>
  <c r="N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H123" i="1" l="1"/>
  <c r="I123" i="1"/>
  <c r="J123" i="1"/>
  <c r="K123" i="1"/>
  <c r="L123" i="1"/>
  <c r="H124" i="1"/>
  <c r="I124" i="1"/>
  <c r="J124" i="1"/>
  <c r="K124" i="1"/>
  <c r="L124" i="1"/>
  <c r="H118" i="1"/>
  <c r="I118" i="1"/>
  <c r="J118" i="1"/>
  <c r="K118" i="1"/>
  <c r="L118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03" i="1"/>
  <c r="I103" i="1"/>
  <c r="J25" i="2" s="1"/>
  <c r="J103" i="1"/>
  <c r="K25" i="2" s="1"/>
  <c r="K103" i="1"/>
  <c r="L25" i="2" s="1"/>
  <c r="L103" i="1"/>
  <c r="M25" i="2" s="1"/>
  <c r="H104" i="1"/>
  <c r="I104" i="1"/>
  <c r="J26" i="2" s="1"/>
  <c r="J104" i="1"/>
  <c r="K26" i="2" s="1"/>
  <c r="K104" i="1"/>
  <c r="L26" i="2" s="1"/>
  <c r="L104" i="1"/>
  <c r="M26" i="2" s="1"/>
  <c r="H105" i="1"/>
  <c r="I105" i="1"/>
  <c r="J27" i="2" s="1"/>
  <c r="J105" i="1"/>
  <c r="K27" i="2" s="1"/>
  <c r="K105" i="1"/>
  <c r="L27" i="2" s="1"/>
  <c r="L105" i="1"/>
  <c r="M27" i="2" s="1"/>
  <c r="H106" i="1"/>
  <c r="I106" i="1"/>
  <c r="J28" i="2" s="1"/>
  <c r="J106" i="1"/>
  <c r="K28" i="2" s="1"/>
  <c r="K106" i="1"/>
  <c r="L28" i="2" s="1"/>
  <c r="L106" i="1"/>
  <c r="M28" i="2" s="1"/>
  <c r="H107" i="1"/>
  <c r="I107" i="1"/>
  <c r="J29" i="2" s="1"/>
  <c r="J107" i="1"/>
  <c r="K29" i="2" s="1"/>
  <c r="K107" i="1"/>
  <c r="L29" i="2" s="1"/>
  <c r="L107" i="1"/>
  <c r="M29" i="2" s="1"/>
  <c r="H108" i="1"/>
  <c r="I108" i="1"/>
  <c r="J30" i="2" s="1"/>
  <c r="J108" i="1"/>
  <c r="K30" i="2" s="1"/>
  <c r="K108" i="1"/>
  <c r="L30" i="2" s="1"/>
  <c r="L108" i="1"/>
  <c r="M30" i="2" s="1"/>
  <c r="H109" i="1"/>
  <c r="I109" i="1"/>
  <c r="J31" i="2" s="1"/>
  <c r="J109" i="1"/>
  <c r="K31" i="2" s="1"/>
  <c r="K109" i="1"/>
  <c r="L31" i="2" s="1"/>
  <c r="L109" i="1"/>
  <c r="M31" i="2" s="1"/>
  <c r="H110" i="1"/>
  <c r="I110" i="1"/>
  <c r="J32" i="2" s="1"/>
  <c r="J110" i="1"/>
  <c r="K32" i="2" s="1"/>
  <c r="K110" i="1"/>
  <c r="L32" i="2" s="1"/>
  <c r="L110" i="1"/>
  <c r="M32" i="2" s="1"/>
  <c r="H111" i="1"/>
  <c r="I111" i="1"/>
  <c r="J33" i="2" s="1"/>
  <c r="J111" i="1"/>
  <c r="K33" i="2" s="1"/>
  <c r="K111" i="1"/>
  <c r="L33" i="2" s="1"/>
  <c r="L111" i="1"/>
  <c r="M33" i="2" s="1"/>
  <c r="H112" i="1"/>
  <c r="I112" i="1"/>
  <c r="J34" i="2" s="1"/>
  <c r="J112" i="1"/>
  <c r="K34" i="2" s="1"/>
  <c r="K112" i="1"/>
  <c r="L34" i="2" s="1"/>
  <c r="L112" i="1"/>
  <c r="M34" i="2" s="1"/>
  <c r="H113" i="1"/>
  <c r="I113" i="1"/>
  <c r="J35" i="2" s="1"/>
  <c r="J113" i="1"/>
  <c r="K35" i="2" s="1"/>
  <c r="K113" i="1"/>
  <c r="L35" i="2" s="1"/>
  <c r="L113" i="1"/>
  <c r="M35" i="2" s="1"/>
  <c r="H114" i="1"/>
  <c r="I114" i="1"/>
  <c r="J36" i="2" s="1"/>
  <c r="J114" i="1"/>
  <c r="K36" i="2" s="1"/>
  <c r="K114" i="1"/>
  <c r="L36" i="2" s="1"/>
  <c r="L114" i="1"/>
  <c r="M36" i="2" s="1"/>
  <c r="H115" i="1"/>
  <c r="I115" i="1"/>
  <c r="J37" i="2" s="1"/>
  <c r="J115" i="1"/>
  <c r="K37" i="2" s="1"/>
  <c r="K115" i="1"/>
  <c r="L37" i="2" s="1"/>
  <c r="L115" i="1"/>
  <c r="M37" i="2" s="1"/>
  <c r="H116" i="1"/>
  <c r="I116" i="1"/>
  <c r="J38" i="2" s="1"/>
  <c r="J116" i="1"/>
  <c r="K38" i="2" s="1"/>
  <c r="K116" i="1"/>
  <c r="L38" i="2" s="1"/>
  <c r="L116" i="1"/>
  <c r="M38" i="2" s="1"/>
  <c r="H117" i="1"/>
  <c r="I117" i="1"/>
  <c r="J117" i="1"/>
  <c r="K117" i="1"/>
  <c r="L117" i="1"/>
  <c r="L102" i="1"/>
  <c r="M24" i="2" s="1"/>
  <c r="K102" i="1"/>
  <c r="L24" i="2" s="1"/>
  <c r="J102" i="1"/>
  <c r="K24" i="2" s="1"/>
  <c r="I102" i="1"/>
  <c r="J24" i="2" s="1"/>
  <c r="H102" i="1"/>
  <c r="E102" i="1"/>
  <c r="D102" i="1"/>
  <c r="C102" i="1"/>
  <c r="B102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L98" i="1"/>
  <c r="K98" i="1"/>
  <c r="J98" i="1"/>
  <c r="I98" i="1"/>
  <c r="H98" i="1"/>
  <c r="H84" i="1"/>
  <c r="E25" i="2" s="1"/>
  <c r="I84" i="1"/>
  <c r="F25" i="2" s="1"/>
  <c r="T25" i="2" s="1"/>
  <c r="J84" i="1"/>
  <c r="G25" i="2" s="1"/>
  <c r="K84" i="1"/>
  <c r="H25" i="2" s="1"/>
  <c r="L84" i="1"/>
  <c r="I25" i="2" s="1"/>
  <c r="H85" i="1"/>
  <c r="E26" i="2" s="1"/>
  <c r="I85" i="1"/>
  <c r="F26" i="2" s="1"/>
  <c r="T26" i="2" s="1"/>
  <c r="J85" i="1"/>
  <c r="G26" i="2" s="1"/>
  <c r="K85" i="1"/>
  <c r="H26" i="2" s="1"/>
  <c r="L85" i="1"/>
  <c r="I26" i="2" s="1"/>
  <c r="H86" i="1"/>
  <c r="E27" i="2" s="1"/>
  <c r="I86" i="1"/>
  <c r="F27" i="2" s="1"/>
  <c r="J86" i="1"/>
  <c r="G27" i="2" s="1"/>
  <c r="K86" i="1"/>
  <c r="H27" i="2" s="1"/>
  <c r="L86" i="1"/>
  <c r="I27" i="2" s="1"/>
  <c r="H87" i="1"/>
  <c r="E28" i="2" s="1"/>
  <c r="I87" i="1"/>
  <c r="F28" i="2" s="1"/>
  <c r="S28" i="2" s="1"/>
  <c r="J87" i="1"/>
  <c r="G28" i="2" s="1"/>
  <c r="K87" i="1"/>
  <c r="H28" i="2" s="1"/>
  <c r="L87" i="1"/>
  <c r="I28" i="2" s="1"/>
  <c r="H88" i="1"/>
  <c r="E29" i="2" s="1"/>
  <c r="I88" i="1"/>
  <c r="F29" i="2" s="1"/>
  <c r="J88" i="1"/>
  <c r="G29" i="2" s="1"/>
  <c r="K88" i="1"/>
  <c r="H29" i="2" s="1"/>
  <c r="L88" i="1"/>
  <c r="I29" i="2" s="1"/>
  <c r="H89" i="1"/>
  <c r="E30" i="2" s="1"/>
  <c r="I89" i="1"/>
  <c r="F30" i="2" s="1"/>
  <c r="T30" i="2" s="1"/>
  <c r="J89" i="1"/>
  <c r="G30" i="2" s="1"/>
  <c r="K89" i="1"/>
  <c r="H30" i="2" s="1"/>
  <c r="L89" i="1"/>
  <c r="I30" i="2" s="1"/>
  <c r="H90" i="1"/>
  <c r="E31" i="2" s="1"/>
  <c r="I90" i="1"/>
  <c r="F31" i="2" s="1"/>
  <c r="J90" i="1"/>
  <c r="G31" i="2" s="1"/>
  <c r="K90" i="1"/>
  <c r="H31" i="2" s="1"/>
  <c r="L90" i="1"/>
  <c r="I31" i="2" s="1"/>
  <c r="H91" i="1"/>
  <c r="E32" i="2" s="1"/>
  <c r="I91" i="1"/>
  <c r="F32" i="2" s="1"/>
  <c r="S32" i="2" s="1"/>
  <c r="J91" i="1"/>
  <c r="G32" i="2" s="1"/>
  <c r="K91" i="1"/>
  <c r="H32" i="2" s="1"/>
  <c r="L91" i="1"/>
  <c r="I32" i="2" s="1"/>
  <c r="H92" i="1"/>
  <c r="E33" i="2" s="1"/>
  <c r="I92" i="1"/>
  <c r="F33" i="2" s="1"/>
  <c r="J92" i="1"/>
  <c r="G33" i="2" s="1"/>
  <c r="K92" i="1"/>
  <c r="H33" i="2" s="1"/>
  <c r="L92" i="1"/>
  <c r="I33" i="2" s="1"/>
  <c r="H93" i="1"/>
  <c r="E34" i="2" s="1"/>
  <c r="I93" i="1"/>
  <c r="F34" i="2" s="1"/>
  <c r="S34" i="2" s="1"/>
  <c r="J93" i="1"/>
  <c r="G34" i="2" s="1"/>
  <c r="K93" i="1"/>
  <c r="H34" i="2" s="1"/>
  <c r="L93" i="1"/>
  <c r="I34" i="2" s="1"/>
  <c r="H94" i="1"/>
  <c r="E35" i="2" s="1"/>
  <c r="I94" i="1"/>
  <c r="F35" i="2" s="1"/>
  <c r="J94" i="1"/>
  <c r="G35" i="2" s="1"/>
  <c r="K94" i="1"/>
  <c r="H35" i="2" s="1"/>
  <c r="L94" i="1"/>
  <c r="I35" i="2" s="1"/>
  <c r="H95" i="1"/>
  <c r="E36" i="2" s="1"/>
  <c r="I95" i="1"/>
  <c r="F36" i="2" s="1"/>
  <c r="J95" i="1"/>
  <c r="G36" i="2" s="1"/>
  <c r="K95" i="1"/>
  <c r="H36" i="2" s="1"/>
  <c r="L95" i="1"/>
  <c r="I36" i="2" s="1"/>
  <c r="H96" i="1"/>
  <c r="E37" i="2" s="1"/>
  <c r="I96" i="1"/>
  <c r="F37" i="2" s="1"/>
  <c r="J96" i="1"/>
  <c r="G37" i="2" s="1"/>
  <c r="K96" i="1"/>
  <c r="H37" i="2" s="1"/>
  <c r="L96" i="1"/>
  <c r="I37" i="2" s="1"/>
  <c r="L83" i="1"/>
  <c r="I24" i="2" s="1"/>
  <c r="K83" i="1"/>
  <c r="H24" i="2" s="1"/>
  <c r="J83" i="1"/>
  <c r="G24" i="2" s="1"/>
  <c r="I83" i="1"/>
  <c r="F24" i="2" s="1"/>
  <c r="H83" i="1"/>
  <c r="E24" i="2" s="1"/>
  <c r="E83" i="1"/>
  <c r="D83" i="1"/>
  <c r="C83" i="1"/>
  <c r="B83" i="1"/>
  <c r="H74" i="1"/>
  <c r="E72" i="2" s="1"/>
  <c r="I74" i="1"/>
  <c r="F72" i="2" s="1"/>
  <c r="J74" i="1"/>
  <c r="G72" i="2" s="1"/>
  <c r="K74" i="1"/>
  <c r="H72" i="2" s="1"/>
  <c r="L74" i="1"/>
  <c r="I72" i="2" s="1"/>
  <c r="H75" i="1"/>
  <c r="E73" i="2" s="1"/>
  <c r="I75" i="1"/>
  <c r="F73" i="2" s="1"/>
  <c r="J75" i="1"/>
  <c r="G73" i="2" s="1"/>
  <c r="K75" i="1"/>
  <c r="H73" i="2" s="1"/>
  <c r="L75" i="1"/>
  <c r="I73" i="2" s="1"/>
  <c r="H76" i="1"/>
  <c r="E74" i="2" s="1"/>
  <c r="I76" i="1"/>
  <c r="F74" i="2" s="1"/>
  <c r="J76" i="1"/>
  <c r="G74" i="2" s="1"/>
  <c r="K76" i="1"/>
  <c r="H74" i="2" s="1"/>
  <c r="L76" i="1"/>
  <c r="I74" i="2" s="1"/>
  <c r="H77" i="1"/>
  <c r="E75" i="2" s="1"/>
  <c r="I77" i="1"/>
  <c r="F75" i="2" s="1"/>
  <c r="J77" i="1"/>
  <c r="G75" i="2" s="1"/>
  <c r="K77" i="1"/>
  <c r="H75" i="2" s="1"/>
  <c r="L77" i="1"/>
  <c r="I75" i="2" s="1"/>
  <c r="H66" i="1"/>
  <c r="E64" i="2" s="1"/>
  <c r="I66" i="1"/>
  <c r="F64" i="2" s="1"/>
  <c r="J66" i="1"/>
  <c r="G64" i="2" s="1"/>
  <c r="K66" i="1"/>
  <c r="H64" i="2" s="1"/>
  <c r="L66" i="1"/>
  <c r="I64" i="2" s="1"/>
  <c r="H67" i="1"/>
  <c r="E65" i="2" s="1"/>
  <c r="I67" i="1"/>
  <c r="F65" i="2" s="1"/>
  <c r="J67" i="1"/>
  <c r="G65" i="2" s="1"/>
  <c r="K67" i="1"/>
  <c r="H65" i="2" s="1"/>
  <c r="L67" i="1"/>
  <c r="I65" i="2" s="1"/>
  <c r="H68" i="1"/>
  <c r="E66" i="2" s="1"/>
  <c r="I68" i="1"/>
  <c r="F66" i="2" s="1"/>
  <c r="J68" i="1"/>
  <c r="G66" i="2" s="1"/>
  <c r="K68" i="1"/>
  <c r="H66" i="2" s="1"/>
  <c r="L68" i="1"/>
  <c r="I66" i="2" s="1"/>
  <c r="H69" i="1"/>
  <c r="E67" i="2" s="1"/>
  <c r="I69" i="1"/>
  <c r="F67" i="2" s="1"/>
  <c r="J69" i="1"/>
  <c r="G67" i="2" s="1"/>
  <c r="K69" i="1"/>
  <c r="H67" i="2" s="1"/>
  <c r="L69" i="1"/>
  <c r="I67" i="2" s="1"/>
  <c r="H70" i="1"/>
  <c r="E68" i="2" s="1"/>
  <c r="I70" i="1"/>
  <c r="F68" i="2" s="1"/>
  <c r="J70" i="1"/>
  <c r="G68" i="2" s="1"/>
  <c r="K70" i="1"/>
  <c r="H68" i="2" s="1"/>
  <c r="L70" i="1"/>
  <c r="I68" i="2" s="1"/>
  <c r="H71" i="1"/>
  <c r="E69" i="2" s="1"/>
  <c r="I71" i="1"/>
  <c r="F69" i="2" s="1"/>
  <c r="J71" i="1"/>
  <c r="G69" i="2" s="1"/>
  <c r="K71" i="1"/>
  <c r="H69" i="2" s="1"/>
  <c r="L71" i="1"/>
  <c r="I69" i="2" s="1"/>
  <c r="H72" i="1"/>
  <c r="E70" i="2" s="1"/>
  <c r="I72" i="1"/>
  <c r="F70" i="2" s="1"/>
  <c r="J72" i="1"/>
  <c r="G70" i="2" s="1"/>
  <c r="K72" i="1"/>
  <c r="H70" i="2" s="1"/>
  <c r="L72" i="1"/>
  <c r="I70" i="2" s="1"/>
  <c r="H73" i="1"/>
  <c r="E71" i="2" s="1"/>
  <c r="I73" i="1"/>
  <c r="F71" i="2" s="1"/>
  <c r="J73" i="1"/>
  <c r="G71" i="2" s="1"/>
  <c r="K73" i="1"/>
  <c r="H71" i="2" s="1"/>
  <c r="L73" i="1"/>
  <c r="I71" i="2" s="1"/>
  <c r="K65" i="1"/>
  <c r="H63" i="2" s="1"/>
  <c r="J65" i="1"/>
  <c r="G63" i="2" s="1"/>
  <c r="I65" i="1"/>
  <c r="F63" i="2" s="1"/>
  <c r="H65" i="1"/>
  <c r="E63" i="2" s="1"/>
  <c r="L65" i="1"/>
  <c r="I63" i="2" s="1"/>
  <c r="L64" i="1"/>
  <c r="I62" i="2" s="1"/>
  <c r="K64" i="1"/>
  <c r="H62" i="2" s="1"/>
  <c r="J64" i="1"/>
  <c r="G62" i="2" s="1"/>
  <c r="I64" i="1"/>
  <c r="F62" i="2" s="1"/>
  <c r="H64" i="1"/>
  <c r="E62" i="2" s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L79" i="1"/>
  <c r="K79" i="1"/>
  <c r="J79" i="1"/>
  <c r="I79" i="1"/>
  <c r="H79" i="1"/>
  <c r="E64" i="1"/>
  <c r="D64" i="1"/>
  <c r="C64" i="1"/>
  <c r="B64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L57" i="1"/>
  <c r="K57" i="1"/>
  <c r="J57" i="1"/>
  <c r="I57" i="1"/>
  <c r="H57" i="1"/>
  <c r="H42" i="1"/>
  <c r="E44" i="2" s="1"/>
  <c r="I42" i="1"/>
  <c r="F44" i="2" s="1"/>
  <c r="S44" i="2" s="1"/>
  <c r="J42" i="1"/>
  <c r="G44" i="2" s="1"/>
  <c r="K42" i="1"/>
  <c r="H44" i="2" s="1"/>
  <c r="L42" i="1"/>
  <c r="I44" i="2" s="1"/>
  <c r="H43" i="1"/>
  <c r="E45" i="2" s="1"/>
  <c r="I43" i="1"/>
  <c r="F45" i="2" s="1"/>
  <c r="S45" i="2" s="1"/>
  <c r="J43" i="1"/>
  <c r="G45" i="2" s="1"/>
  <c r="K43" i="1"/>
  <c r="H45" i="2" s="1"/>
  <c r="L43" i="1"/>
  <c r="I45" i="2" s="1"/>
  <c r="H44" i="1"/>
  <c r="E46" i="2" s="1"/>
  <c r="I44" i="1"/>
  <c r="F46" i="2" s="1"/>
  <c r="S46" i="2" s="1"/>
  <c r="J44" i="1"/>
  <c r="G46" i="2" s="1"/>
  <c r="K44" i="1"/>
  <c r="H46" i="2" s="1"/>
  <c r="L44" i="1"/>
  <c r="I46" i="2" s="1"/>
  <c r="H45" i="1"/>
  <c r="E47" i="2" s="1"/>
  <c r="I45" i="1"/>
  <c r="F47" i="2" s="1"/>
  <c r="S47" i="2" s="1"/>
  <c r="J45" i="1"/>
  <c r="G47" i="2" s="1"/>
  <c r="K45" i="1"/>
  <c r="H47" i="2" s="1"/>
  <c r="L45" i="1"/>
  <c r="I47" i="2" s="1"/>
  <c r="H46" i="1"/>
  <c r="E48" i="2" s="1"/>
  <c r="I46" i="1"/>
  <c r="F48" i="2" s="1"/>
  <c r="S48" i="2" s="1"/>
  <c r="J46" i="1"/>
  <c r="G48" i="2" s="1"/>
  <c r="K46" i="1"/>
  <c r="H48" i="2" s="1"/>
  <c r="L46" i="1"/>
  <c r="I48" i="2" s="1"/>
  <c r="H47" i="1"/>
  <c r="E49" i="2" s="1"/>
  <c r="I47" i="1"/>
  <c r="F49" i="2" s="1"/>
  <c r="S49" i="2" s="1"/>
  <c r="J47" i="1"/>
  <c r="G49" i="2" s="1"/>
  <c r="K47" i="1"/>
  <c r="H49" i="2" s="1"/>
  <c r="L47" i="1"/>
  <c r="I49" i="2" s="1"/>
  <c r="H48" i="1"/>
  <c r="E50" i="2" s="1"/>
  <c r="I48" i="1"/>
  <c r="F50" i="2" s="1"/>
  <c r="S50" i="2" s="1"/>
  <c r="J48" i="1"/>
  <c r="G50" i="2" s="1"/>
  <c r="K48" i="1"/>
  <c r="H50" i="2" s="1"/>
  <c r="L48" i="1"/>
  <c r="I50" i="2" s="1"/>
  <c r="H49" i="1"/>
  <c r="E51" i="2" s="1"/>
  <c r="I49" i="1"/>
  <c r="F51" i="2" s="1"/>
  <c r="S51" i="2" s="1"/>
  <c r="J49" i="1"/>
  <c r="G51" i="2" s="1"/>
  <c r="K49" i="1"/>
  <c r="H51" i="2" s="1"/>
  <c r="L49" i="1"/>
  <c r="I51" i="2" s="1"/>
  <c r="H50" i="1"/>
  <c r="E52" i="2" s="1"/>
  <c r="I50" i="1"/>
  <c r="F52" i="2" s="1"/>
  <c r="S52" i="2" s="1"/>
  <c r="J50" i="1"/>
  <c r="G52" i="2" s="1"/>
  <c r="K50" i="1"/>
  <c r="H52" i="2" s="1"/>
  <c r="L50" i="1"/>
  <c r="I52" i="2" s="1"/>
  <c r="H51" i="1"/>
  <c r="E53" i="2" s="1"/>
  <c r="I51" i="1"/>
  <c r="F53" i="2" s="1"/>
  <c r="S53" i="2" s="1"/>
  <c r="J51" i="1"/>
  <c r="G53" i="2" s="1"/>
  <c r="K51" i="1"/>
  <c r="H53" i="2" s="1"/>
  <c r="L51" i="1"/>
  <c r="I53" i="2" s="1"/>
  <c r="H52" i="1"/>
  <c r="E54" i="2" s="1"/>
  <c r="I52" i="1"/>
  <c r="F54" i="2" s="1"/>
  <c r="S54" i="2" s="1"/>
  <c r="J52" i="1"/>
  <c r="G54" i="2" s="1"/>
  <c r="K52" i="1"/>
  <c r="H54" i="2" s="1"/>
  <c r="L52" i="1"/>
  <c r="I54" i="2" s="1"/>
  <c r="H53" i="1"/>
  <c r="E55" i="2" s="1"/>
  <c r="I53" i="1"/>
  <c r="F55" i="2" s="1"/>
  <c r="S55" i="2" s="1"/>
  <c r="J53" i="1"/>
  <c r="G55" i="2" s="1"/>
  <c r="K53" i="1"/>
  <c r="H55" i="2" s="1"/>
  <c r="L53" i="1"/>
  <c r="I55" i="2" s="1"/>
  <c r="H54" i="1"/>
  <c r="E56" i="2" s="1"/>
  <c r="I54" i="1"/>
  <c r="F56" i="2" s="1"/>
  <c r="S56" i="2" s="1"/>
  <c r="J54" i="1"/>
  <c r="G56" i="2" s="1"/>
  <c r="K54" i="1"/>
  <c r="H56" i="2" s="1"/>
  <c r="L54" i="1"/>
  <c r="I56" i="2" s="1"/>
  <c r="H55" i="1"/>
  <c r="E57" i="2" s="1"/>
  <c r="I55" i="1"/>
  <c r="F57" i="2" s="1"/>
  <c r="S57" i="2" s="1"/>
  <c r="J55" i="1"/>
  <c r="G57" i="2" s="1"/>
  <c r="K55" i="1"/>
  <c r="H57" i="2" s="1"/>
  <c r="L55" i="1"/>
  <c r="I57" i="2" s="1"/>
  <c r="K41" i="1"/>
  <c r="H43" i="2" s="1"/>
  <c r="J41" i="1"/>
  <c r="G43" i="2" s="1"/>
  <c r="I41" i="1"/>
  <c r="F43" i="2" s="1"/>
  <c r="S43" i="2" s="1"/>
  <c r="H41" i="1"/>
  <c r="E43" i="2" s="1"/>
  <c r="L41" i="1"/>
  <c r="I43" i="2" s="1"/>
  <c r="E41" i="1"/>
  <c r="D41" i="1"/>
  <c r="C41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L37" i="1"/>
  <c r="K37" i="1"/>
  <c r="J37" i="1"/>
  <c r="I37" i="1"/>
  <c r="M37" i="1" s="1"/>
  <c r="H37" i="1"/>
  <c r="M79" i="1" l="1"/>
  <c r="M57" i="1"/>
  <c r="M98" i="1"/>
  <c r="M120" i="1"/>
  <c r="S25" i="2"/>
  <c r="T52" i="2"/>
  <c r="T75" i="2"/>
  <c r="S75" i="2"/>
  <c r="T55" i="2"/>
  <c r="T50" i="2"/>
  <c r="T63" i="2"/>
  <c r="S63" i="2"/>
  <c r="T69" i="2"/>
  <c r="S69" i="2"/>
  <c r="S73" i="2"/>
  <c r="T73" i="2"/>
  <c r="T36" i="2"/>
  <c r="S36" i="2"/>
  <c r="T28" i="2"/>
  <c r="T49" i="2"/>
  <c r="T71" i="2"/>
  <c r="S71" i="2"/>
  <c r="T43" i="2"/>
  <c r="U43" i="2"/>
  <c r="T47" i="2"/>
  <c r="S33" i="2"/>
  <c r="T33" i="2"/>
  <c r="T53" i="2"/>
  <c r="T45" i="2"/>
  <c r="U45" i="2"/>
  <c r="S64" i="2"/>
  <c r="T64" i="2"/>
  <c r="S31" i="2"/>
  <c r="T31" i="2"/>
  <c r="T34" i="2"/>
  <c r="S26" i="2"/>
  <c r="T44" i="2"/>
  <c r="T66" i="2"/>
  <c r="S66" i="2"/>
  <c r="T48" i="2"/>
  <c r="T62" i="2"/>
  <c r="S62" i="2"/>
  <c r="T51" i="2"/>
  <c r="T70" i="2"/>
  <c r="S70" i="2"/>
  <c r="T74" i="2"/>
  <c r="S74" i="2"/>
  <c r="S37" i="2"/>
  <c r="T37" i="2"/>
  <c r="S29" i="2"/>
  <c r="T29" i="2"/>
  <c r="T57" i="2"/>
  <c r="T56" i="2"/>
  <c r="T67" i="2"/>
  <c r="S67" i="2"/>
  <c r="T54" i="2"/>
  <c r="T46" i="2"/>
  <c r="S65" i="2"/>
  <c r="T65" i="2"/>
  <c r="T24" i="2"/>
  <c r="S24" i="2"/>
  <c r="U24" i="2" s="1"/>
  <c r="T32" i="2"/>
  <c r="S68" i="2"/>
  <c r="T68" i="2"/>
  <c r="T72" i="2"/>
  <c r="S72" i="2"/>
  <c r="S35" i="2"/>
  <c r="T35" i="2"/>
  <c r="S27" i="2"/>
  <c r="T27" i="2"/>
  <c r="S38" i="2"/>
  <c r="T38" i="2"/>
  <c r="S30" i="2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L25" i="1"/>
  <c r="K25" i="1"/>
  <c r="J25" i="1"/>
  <c r="I25" i="1"/>
  <c r="H25" i="1"/>
  <c r="E25" i="1"/>
  <c r="D25" i="1"/>
  <c r="C25" i="1"/>
  <c r="B41" i="1"/>
  <c r="B25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15" i="1"/>
  <c r="E18" i="2" s="1"/>
  <c r="I15" i="1"/>
  <c r="F18" i="2" s="1"/>
  <c r="S18" i="2" s="1"/>
  <c r="J15" i="1"/>
  <c r="G18" i="2" s="1"/>
  <c r="K15" i="1"/>
  <c r="H18" i="2" s="1"/>
  <c r="L15" i="1"/>
  <c r="I18" i="2" s="1"/>
  <c r="H16" i="1"/>
  <c r="E19" i="2" s="1"/>
  <c r="I16" i="1"/>
  <c r="F19" i="2" s="1"/>
  <c r="S19" i="2" s="1"/>
  <c r="J16" i="1"/>
  <c r="G19" i="2" s="1"/>
  <c r="K16" i="1"/>
  <c r="H19" i="2" s="1"/>
  <c r="L16" i="1"/>
  <c r="I19" i="2" s="1"/>
  <c r="H18" i="1"/>
  <c r="I18" i="1"/>
  <c r="J18" i="1"/>
  <c r="K18" i="1"/>
  <c r="L18" i="1"/>
  <c r="H19" i="1"/>
  <c r="I19" i="1"/>
  <c r="J19" i="1"/>
  <c r="K19" i="1"/>
  <c r="L19" i="1"/>
  <c r="H7" i="1"/>
  <c r="E10" i="2" s="1"/>
  <c r="I7" i="1"/>
  <c r="F10" i="2" s="1"/>
  <c r="S10" i="2" s="1"/>
  <c r="J7" i="1"/>
  <c r="G10" i="2" s="1"/>
  <c r="K7" i="1"/>
  <c r="H10" i="2" s="1"/>
  <c r="L7" i="1"/>
  <c r="I10" i="2" s="1"/>
  <c r="H8" i="1"/>
  <c r="E11" i="2" s="1"/>
  <c r="I8" i="1"/>
  <c r="F11" i="2" s="1"/>
  <c r="S11" i="2" s="1"/>
  <c r="J8" i="1"/>
  <c r="G11" i="2" s="1"/>
  <c r="K8" i="1"/>
  <c r="H11" i="2" s="1"/>
  <c r="L8" i="1"/>
  <c r="I11" i="2" s="1"/>
  <c r="H9" i="1"/>
  <c r="E12" i="2" s="1"/>
  <c r="I9" i="1"/>
  <c r="F12" i="2" s="1"/>
  <c r="S12" i="2" s="1"/>
  <c r="J9" i="1"/>
  <c r="G12" i="2" s="1"/>
  <c r="K9" i="1"/>
  <c r="H12" i="2" s="1"/>
  <c r="L9" i="1"/>
  <c r="I12" i="2" s="1"/>
  <c r="H10" i="1"/>
  <c r="E13" i="2" s="1"/>
  <c r="I10" i="1"/>
  <c r="F13" i="2" s="1"/>
  <c r="S13" i="2" s="1"/>
  <c r="J10" i="1"/>
  <c r="G13" i="2" s="1"/>
  <c r="K10" i="1"/>
  <c r="H13" i="2" s="1"/>
  <c r="L10" i="1"/>
  <c r="I13" i="2" s="1"/>
  <c r="H11" i="1"/>
  <c r="E14" i="2" s="1"/>
  <c r="I11" i="1"/>
  <c r="F14" i="2" s="1"/>
  <c r="S14" i="2" s="1"/>
  <c r="J11" i="1"/>
  <c r="G14" i="2" s="1"/>
  <c r="K11" i="1"/>
  <c r="H14" i="2" s="1"/>
  <c r="L11" i="1"/>
  <c r="I14" i="2" s="1"/>
  <c r="H12" i="1"/>
  <c r="E15" i="2" s="1"/>
  <c r="I12" i="1"/>
  <c r="F15" i="2" s="1"/>
  <c r="S15" i="2" s="1"/>
  <c r="J12" i="1"/>
  <c r="G15" i="2" s="1"/>
  <c r="K12" i="1"/>
  <c r="H15" i="2" s="1"/>
  <c r="L12" i="1"/>
  <c r="I15" i="2" s="1"/>
  <c r="H13" i="1"/>
  <c r="E16" i="2" s="1"/>
  <c r="I13" i="1"/>
  <c r="F16" i="2" s="1"/>
  <c r="S16" i="2" s="1"/>
  <c r="J13" i="1"/>
  <c r="G16" i="2" s="1"/>
  <c r="K13" i="1"/>
  <c r="H16" i="2" s="1"/>
  <c r="L13" i="1"/>
  <c r="I16" i="2" s="1"/>
  <c r="H14" i="1"/>
  <c r="E17" i="2" s="1"/>
  <c r="I14" i="1"/>
  <c r="F17" i="2" s="1"/>
  <c r="S17" i="2" s="1"/>
  <c r="J14" i="1"/>
  <c r="G17" i="2" s="1"/>
  <c r="K14" i="1"/>
  <c r="H17" i="2" s="1"/>
  <c r="L14" i="1"/>
  <c r="I17" i="2" s="1"/>
  <c r="H3" i="1"/>
  <c r="E6" i="2" s="1"/>
  <c r="I3" i="1"/>
  <c r="F6" i="2" s="1"/>
  <c r="S6" i="2" s="1"/>
  <c r="J3" i="1"/>
  <c r="G6" i="2" s="1"/>
  <c r="K3" i="1"/>
  <c r="H6" i="2" s="1"/>
  <c r="L3" i="1"/>
  <c r="I6" i="2" s="1"/>
  <c r="H4" i="1"/>
  <c r="E7" i="2" s="1"/>
  <c r="I4" i="1"/>
  <c r="F7" i="2" s="1"/>
  <c r="S7" i="2" s="1"/>
  <c r="J4" i="1"/>
  <c r="G7" i="2" s="1"/>
  <c r="K4" i="1"/>
  <c r="H7" i="2" s="1"/>
  <c r="L4" i="1"/>
  <c r="I7" i="2" s="1"/>
  <c r="H5" i="1"/>
  <c r="E8" i="2" s="1"/>
  <c r="I5" i="1"/>
  <c r="F8" i="2" s="1"/>
  <c r="S8" i="2" s="1"/>
  <c r="J5" i="1"/>
  <c r="G8" i="2" s="1"/>
  <c r="K5" i="1"/>
  <c r="H8" i="2" s="1"/>
  <c r="L5" i="1"/>
  <c r="I8" i="2" s="1"/>
  <c r="H6" i="1"/>
  <c r="E9" i="2" s="1"/>
  <c r="I6" i="1"/>
  <c r="F9" i="2" s="1"/>
  <c r="S9" i="2" s="1"/>
  <c r="J6" i="1"/>
  <c r="G9" i="2" s="1"/>
  <c r="K6" i="1"/>
  <c r="H9" i="2" s="1"/>
  <c r="L6" i="1"/>
  <c r="I9" i="2" s="1"/>
  <c r="L2" i="1"/>
  <c r="I5" i="2" s="1"/>
  <c r="K2" i="1"/>
  <c r="H5" i="2" s="1"/>
  <c r="J2" i="1"/>
  <c r="G5" i="2" s="1"/>
  <c r="I2" i="1"/>
  <c r="F5" i="2" s="1"/>
  <c r="S5" i="2" s="1"/>
  <c r="H2" i="1"/>
  <c r="E5" i="2" s="1"/>
  <c r="E2" i="1"/>
  <c r="D2" i="1"/>
  <c r="C2" i="1"/>
  <c r="B2" i="1"/>
  <c r="M18" i="1" l="1"/>
  <c r="U35" i="2"/>
  <c r="U56" i="2"/>
  <c r="U48" i="2"/>
  <c r="U34" i="2"/>
  <c r="U49" i="2"/>
  <c r="U55" i="2"/>
  <c r="U53" i="2"/>
  <c r="U30" i="2"/>
  <c r="U46" i="2"/>
  <c r="U57" i="2"/>
  <c r="U31" i="2"/>
  <c r="U33" i="2"/>
  <c r="U52" i="2"/>
  <c r="U47" i="2"/>
  <c r="U37" i="2"/>
  <c r="U54" i="2"/>
  <c r="U51" i="2"/>
  <c r="U44" i="2"/>
  <c r="T9" i="2"/>
  <c r="T13" i="2"/>
  <c r="T16" i="2"/>
  <c r="T6" i="2"/>
  <c r="T10" i="2"/>
  <c r="U26" i="2"/>
  <c r="U72" i="2"/>
  <c r="T5" i="2"/>
  <c r="T18" i="2"/>
  <c r="T17" i="2"/>
  <c r="U38" i="2"/>
  <c r="T7" i="2"/>
  <c r="T11" i="2"/>
  <c r="T8" i="2"/>
  <c r="T12" i="2"/>
  <c r="U28" i="2"/>
  <c r="T14" i="2"/>
  <c r="T15" i="2"/>
  <c r="T19" i="2"/>
  <c r="U27" i="2"/>
  <c r="U32" i="2"/>
  <c r="U29" i="2"/>
  <c r="U36" i="2"/>
  <c r="U50" i="2"/>
  <c r="U25" i="2"/>
  <c r="L82" i="1"/>
  <c r="K82" i="1"/>
  <c r="U17" i="2" l="1"/>
  <c r="U65" i="2"/>
  <c r="U75" i="2"/>
  <c r="U74" i="2"/>
  <c r="U19" i="2"/>
  <c r="U18" i="2"/>
  <c r="U69" i="2"/>
  <c r="U10" i="2"/>
  <c r="U13" i="2"/>
  <c r="U70" i="2"/>
  <c r="U7" i="2"/>
  <c r="U71" i="2"/>
  <c r="U67" i="2"/>
  <c r="U15" i="2"/>
  <c r="U68" i="2"/>
  <c r="U66" i="2"/>
  <c r="U12" i="2"/>
  <c r="U9" i="2"/>
  <c r="U14" i="2"/>
  <c r="U5" i="2"/>
  <c r="U16" i="2"/>
  <c r="U11" i="2"/>
  <c r="U62" i="2"/>
  <c r="U64" i="2"/>
  <c r="U73" i="2"/>
  <c r="U8" i="2"/>
</calcChain>
</file>

<file path=xl/sharedStrings.xml><?xml version="1.0" encoding="utf-8"?>
<sst xmlns="http://schemas.openxmlformats.org/spreadsheetml/2006/main" count="132" uniqueCount="27">
  <si>
    <t>lien fichier data</t>
  </si>
  <si>
    <t>date de manip</t>
  </si>
  <si>
    <t>I (W/m2)</t>
  </si>
  <si>
    <t>[V.harveyi]0 (CFU/100mL)</t>
  </si>
  <si>
    <t>[V.harveyi]t (CFU/100mL)</t>
  </si>
  <si>
    <t>standard deviation</t>
  </si>
  <si>
    <t>C/C0</t>
  </si>
  <si>
    <t>ln(C/C0)</t>
  </si>
  <si>
    <t>[TiO2] (g/L)</t>
  </si>
  <si>
    <t>q (ml/min)</t>
  </si>
  <si>
    <t>10^8</t>
  </si>
  <si>
    <t>/Users/cecileblanchon/Documents/ThèseUPVD/Résultats/202205_PhotocatalyseBacterienne/202304_Continue/20230413_Photocatalyse.xlsx</t>
  </si>
  <si>
    <t>t (h)</t>
  </si>
  <si>
    <t>Endroi de la mesure</t>
  </si>
  <si>
    <t>sortie</t>
  </si>
  <si>
    <t>entrée</t>
  </si>
  <si>
    <t>/Users/cecileblanchon/Documents/ThèseUPVD/Résultats/202205_PhotocatalyseBacterienne/202304_Continue/20230426_Photocatalyse.xlsx</t>
  </si>
  <si>
    <t>/Users/cecileblanchon/Documents/ThèseUPVD/Résultats/202205_PhotocatalyseBacterienne/202304_Continue/20230427_Photocatalyse.xlsx</t>
  </si>
  <si>
    <t>/Users/cecileblanchon/Documents/ThèseUPVD/Résultats/202205_PhotocatalyseBacterienne/202304_Continue/20230504_Photocatalyse.xlsx</t>
  </si>
  <si>
    <t>/Users/cecileblanchon/Documents/ThèseUPVD/Résultats/202205_PhotocatalyseBacterienne/202304_Continue/20230510_Photocatalyse.xlsx</t>
  </si>
  <si>
    <t>/Users/cecileblanchon/Documents/ThèseUPVD/Résultats/202205_PhotocatalyseBacterienne/202304_Continue/20230524_Photocatalyse.xlsx</t>
  </si>
  <si>
    <t>réplicat 1</t>
  </si>
  <si>
    <t>réplicat 2</t>
  </si>
  <si>
    <t>réplicat 3</t>
  </si>
  <si>
    <t>MEAN</t>
  </si>
  <si>
    <t>SD</t>
  </si>
  <si>
    <t>LN(C/C0)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</si>
</sst>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29" xfId="0" applyBorder="1"/>
    <xf numFmtId="2" fontId="0" fillId="0" borderId="13" xfId="0" applyNumberFormat="1" applyBorder="1"/>
    <xf numFmtId="2" fontId="0" fillId="0" borderId="10" xfId="0" applyNumberFormat="1" applyBorder="1"/>
    <xf numFmtId="0" fontId="2" fillId="2" borderId="2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165" fontId="0" fillId="0" borderId="17" xfId="0" applyNumberFormat="1" applyBorder="1"/>
    <xf numFmtId="164" fontId="0" fillId="0" borderId="31" xfId="0" applyNumberFormat="1" applyBorder="1"/>
    <xf numFmtId="11" fontId="0" fillId="0" borderId="28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1" fillId="2" borderId="32" xfId="0" applyFont="1" applyFill="1" applyBorder="1" applyAlignment="1">
      <alignment horizontal="center" vertical="center" wrapText="1"/>
    </xf>
    <xf numFmtId="165" fontId="0" fillId="0" borderId="38" xfId="0" applyNumberFormat="1" applyBorder="1"/>
    <xf numFmtId="165" fontId="0" fillId="0" borderId="39" xfId="0" applyNumberFormat="1" applyBorder="1"/>
    <xf numFmtId="165" fontId="0" fillId="0" borderId="40" xfId="0" applyNumberFormat="1" applyBorder="1"/>
    <xf numFmtId="164" fontId="0" fillId="0" borderId="2" xfId="0" applyNumberFormat="1" applyBorder="1"/>
    <xf numFmtId="11" fontId="0" fillId="0" borderId="35" xfId="0" applyNumberFormat="1" applyBorder="1"/>
    <xf numFmtId="164" fontId="0" fillId="0" borderId="4" xfId="0" applyNumberFormat="1" applyBorder="1"/>
    <xf numFmtId="11" fontId="0" fillId="0" borderId="36" xfId="0" applyNumberFormat="1" applyBorder="1"/>
    <xf numFmtId="164" fontId="0" fillId="0" borderId="5" xfId="0" applyNumberFormat="1" applyBorder="1"/>
    <xf numFmtId="11" fontId="0" fillId="0" borderId="37" xfId="0" applyNumberFormat="1" applyBorder="1"/>
    <xf numFmtId="0" fontId="1" fillId="2" borderId="21" xfId="0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1" fontId="0" fillId="0" borderId="2" xfId="0" applyNumberFormat="1" applyBorder="1"/>
    <xf numFmtId="11" fontId="0" fillId="0" borderId="0" xfId="0" applyNumberFormat="1"/>
    <xf numFmtId="2" fontId="0" fillId="0" borderId="0" xfId="0" applyNumberFormat="1"/>
    <xf numFmtId="11" fontId="0" fillId="0" borderId="4" xfId="0" applyNumberFormat="1" applyBorder="1"/>
    <xf numFmtId="2" fontId="1" fillId="0" borderId="0" xfId="0" applyNumberFormat="1" applyFont="1"/>
    <xf numFmtId="11" fontId="0" fillId="0" borderId="5" xfId="0" applyNumberFormat="1" applyBorder="1"/>
    <xf numFmtId="164" fontId="0" fillId="0" borderId="0" xfId="0" applyNumberFormat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1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</a:t>
            </a:r>
            <a:r>
              <a:rPr lang="fr-FR" baseline="0"/>
              <a:t> du débit q d'alimentation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379780652418452E-2"/>
          <c:y val="8.0542888165038004E-2"/>
          <c:w val="0.81384737064116985"/>
          <c:h val="0.82303299221147841"/>
        </c:manualLayout>
      </c:layout>
      <c:scatterChart>
        <c:scatterStyle val="smoothMarker"/>
        <c:varyColors val="0"/>
        <c:ser>
          <c:idx val="1"/>
          <c:order val="0"/>
          <c:tx>
            <c:v>q = 2.5 ml/min - 26/04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AllData!$H$25:$H$35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AllData!$I$25:$I$35</c:f>
              <c:numCache>
                <c:formatCode>0.0E+00</c:formatCode>
                <c:ptCount val="11"/>
                <c:pt idx="0">
                  <c:v>122888888.88888887</c:v>
                </c:pt>
                <c:pt idx="1">
                  <c:v>241666.66666666666</c:v>
                </c:pt>
                <c:pt idx="2">
                  <c:v>260833.33333333334</c:v>
                </c:pt>
                <c:pt idx="3">
                  <c:v>43333.333333333336</c:v>
                </c:pt>
                <c:pt idx="4">
                  <c:v>188333.33333333334</c:v>
                </c:pt>
                <c:pt idx="5">
                  <c:v>4022222.222222222</c:v>
                </c:pt>
                <c:pt idx="6">
                  <c:v>14033333.333333334</c:v>
                </c:pt>
                <c:pt idx="7">
                  <c:v>37999999.999999993</c:v>
                </c:pt>
                <c:pt idx="8">
                  <c:v>46499999.999999993</c:v>
                </c:pt>
                <c:pt idx="9">
                  <c:v>44444444.44444444</c:v>
                </c:pt>
                <c:pt idx="10">
                  <c:v>52444444.44444444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0-D146-9763-036A09139ACF}"/>
            </c:ext>
          </c:extLst>
        </c:ser>
        <c:ser>
          <c:idx val="3"/>
          <c:order val="1"/>
          <c:tx>
            <c:v>q = 2.5 ml/min - 04/05</c:v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AllData!$H$64:$H$77</c:f>
              <c:numCache>
                <c:formatCode>0.0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AllData!$I$64:$I$77</c:f>
              <c:numCache>
                <c:formatCode>0.0E+00</c:formatCode>
                <c:ptCount val="14"/>
                <c:pt idx="0">
                  <c:v>60888888.888888873</c:v>
                </c:pt>
                <c:pt idx="1">
                  <c:v>1491666.6666666667</c:v>
                </c:pt>
                <c:pt idx="2">
                  <c:v>609333.33333333337</c:v>
                </c:pt>
                <c:pt idx="3">
                  <c:v>2066666.6666666667</c:v>
                </c:pt>
                <c:pt idx="4">
                  <c:v>6183333.333333333</c:v>
                </c:pt>
                <c:pt idx="5">
                  <c:v>13946666.666666666</c:v>
                </c:pt>
                <c:pt idx="6">
                  <c:v>26777777.777777776</c:v>
                </c:pt>
                <c:pt idx="7">
                  <c:v>34083333.333333328</c:v>
                </c:pt>
                <c:pt idx="8">
                  <c:v>45333333.333333328</c:v>
                </c:pt>
                <c:pt idx="9">
                  <c:v>82666666.666666657</c:v>
                </c:pt>
                <c:pt idx="10">
                  <c:v>64444444.444444433</c:v>
                </c:pt>
                <c:pt idx="11">
                  <c:v>114999999.99999999</c:v>
                </c:pt>
                <c:pt idx="12">
                  <c:v>101666666.66666664</c:v>
                </c:pt>
                <c:pt idx="13">
                  <c:v>107666666.66666664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C4-7F47-B00E-670296293CD6}"/>
            </c:ext>
          </c:extLst>
        </c:ser>
        <c:ser>
          <c:idx val="0"/>
          <c:order val="2"/>
          <c:tx>
            <c:v>q = 5 ml/min - 13/04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AllData!$H$2:$H$16</c:f>
              <c:numCache>
                <c:formatCode>0.0</c:formatCode>
                <c:ptCount val="15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</c:numCache>
            </c:numRef>
          </c:xVal>
          <c:yVal>
            <c:numRef>
              <c:f>AllData!$I$2:$I$16</c:f>
              <c:numCache>
                <c:formatCode>0.0E+00</c:formatCode>
                <c:ptCount val="15"/>
                <c:pt idx="0">
                  <c:v>104833333.3333333</c:v>
                </c:pt>
                <c:pt idx="1">
                  <c:v>9173333.3333333321</c:v>
                </c:pt>
                <c:pt idx="2">
                  <c:v>1753333.3333333333</c:v>
                </c:pt>
                <c:pt idx="3">
                  <c:v>90000</c:v>
                </c:pt>
                <c:pt idx="4">
                  <c:v>418333.33333333331</c:v>
                </c:pt>
                <c:pt idx="5">
                  <c:v>60000</c:v>
                </c:pt>
                <c:pt idx="6">
                  <c:v>466666.66666666669</c:v>
                </c:pt>
                <c:pt idx="7">
                  <c:v>105000</c:v>
                </c:pt>
                <c:pt idx="8">
                  <c:v>5493333.333333333</c:v>
                </c:pt>
                <c:pt idx="9">
                  <c:v>5249999.9999999991</c:v>
                </c:pt>
                <c:pt idx="10">
                  <c:v>15999999.999999996</c:v>
                </c:pt>
                <c:pt idx="11">
                  <c:v>25555555.555555552</c:v>
                </c:pt>
                <c:pt idx="12">
                  <c:v>13583333.33333333</c:v>
                </c:pt>
                <c:pt idx="13">
                  <c:v>17166666.666666664</c:v>
                </c:pt>
                <c:pt idx="14">
                  <c:v>13499999.999999998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0-D146-9763-036A09139ACF}"/>
            </c:ext>
          </c:extLst>
        </c:ser>
        <c:ser>
          <c:idx val="2"/>
          <c:order val="3"/>
          <c:tx>
            <c:v>q = 9 ml/min - 27/04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AllData!$H$41:$H$55</c:f>
              <c:numCache>
                <c:formatCode>0.0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</c:numRef>
          </c:xVal>
          <c:yVal>
            <c:numRef>
              <c:f>AllData!$I$41:$I$55</c:f>
              <c:numCache>
                <c:formatCode>0.0E+00</c:formatCode>
                <c:ptCount val="15"/>
                <c:pt idx="0">
                  <c:v>57333333.333333328</c:v>
                </c:pt>
                <c:pt idx="1">
                  <c:v>28666666.66666666</c:v>
                </c:pt>
                <c:pt idx="2">
                  <c:v>6749999.9999999991</c:v>
                </c:pt>
                <c:pt idx="3">
                  <c:v>3022222.222222222</c:v>
                </c:pt>
                <c:pt idx="4">
                  <c:v>2708333.3333333335</c:v>
                </c:pt>
                <c:pt idx="5">
                  <c:v>2666666.6666666665</c:v>
                </c:pt>
                <c:pt idx="6">
                  <c:v>3933333.3333333335</c:v>
                </c:pt>
                <c:pt idx="7">
                  <c:v>4949999.9999999991</c:v>
                </c:pt>
                <c:pt idx="8">
                  <c:v>8716666.666666666</c:v>
                </c:pt>
                <c:pt idx="9">
                  <c:v>26555555.555555552</c:v>
                </c:pt>
                <c:pt idx="10">
                  <c:v>46222222.222222216</c:v>
                </c:pt>
                <c:pt idx="11">
                  <c:v>71999999.999999985</c:v>
                </c:pt>
                <c:pt idx="12">
                  <c:v>30888888.888888881</c:v>
                </c:pt>
                <c:pt idx="13">
                  <c:v>17333333.333333328</c:v>
                </c:pt>
                <c:pt idx="14">
                  <c:v>40222222.222222216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70-D146-9763-036A0913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5423"/>
        <c:axId val="212753359"/>
      </c:scatterChart>
      <c:valAx>
        <c:axId val="1749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3359"/>
        <c:crosses val="autoZero"/>
        <c:crossBetween val="midCat"/>
      </c:valAx>
      <c:valAx>
        <c:axId val="21275335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[V.harveyi]</a:t>
                </a:r>
                <a:r>
                  <a:rPr lang="fr-FR" baseline="0"/>
                  <a:t> en sortie (cfu/100ml)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8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</a:t>
            </a:r>
            <a:r>
              <a:rPr lang="fr-FR" baseline="0"/>
              <a:t> de la densité de flux I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379780652418452E-2"/>
          <c:y val="8.0542888165038004E-2"/>
          <c:w val="0.81384737064116985"/>
          <c:h val="0.82303299221147841"/>
        </c:manualLayout>
      </c:layout>
      <c:scatterChart>
        <c:scatterStyle val="smoothMarker"/>
        <c:varyColors val="0"/>
        <c:ser>
          <c:idx val="0"/>
          <c:order val="0"/>
          <c:tx>
            <c:v>I = 45 W/m2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AllData!$H$2:$H$16</c:f>
              <c:numCache>
                <c:formatCode>0.0</c:formatCode>
                <c:ptCount val="15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</c:numCache>
            </c:numRef>
          </c:xVal>
          <c:yVal>
            <c:numRef>
              <c:f>AllData!$I$2:$I$16</c:f>
              <c:numCache>
                <c:formatCode>0.0E+00</c:formatCode>
                <c:ptCount val="15"/>
                <c:pt idx="0">
                  <c:v>104833333.3333333</c:v>
                </c:pt>
                <c:pt idx="1">
                  <c:v>9173333.3333333321</c:v>
                </c:pt>
                <c:pt idx="2">
                  <c:v>1753333.3333333333</c:v>
                </c:pt>
                <c:pt idx="3">
                  <c:v>90000</c:v>
                </c:pt>
                <c:pt idx="4">
                  <c:v>418333.33333333331</c:v>
                </c:pt>
                <c:pt idx="5">
                  <c:v>60000</c:v>
                </c:pt>
                <c:pt idx="6">
                  <c:v>466666.66666666669</c:v>
                </c:pt>
                <c:pt idx="7">
                  <c:v>105000</c:v>
                </c:pt>
                <c:pt idx="8">
                  <c:v>5493333.333333333</c:v>
                </c:pt>
                <c:pt idx="9">
                  <c:v>5249999.9999999991</c:v>
                </c:pt>
                <c:pt idx="10">
                  <c:v>15999999.999999996</c:v>
                </c:pt>
                <c:pt idx="11">
                  <c:v>25555555.555555552</c:v>
                </c:pt>
                <c:pt idx="12">
                  <c:v>13583333.33333333</c:v>
                </c:pt>
                <c:pt idx="13">
                  <c:v>17166666.666666664</c:v>
                </c:pt>
                <c:pt idx="14">
                  <c:v>13499999.999999998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DBF-8947-AEDA-09AC4D227AAA}"/>
            </c:ext>
          </c:extLst>
        </c:ser>
        <c:ser>
          <c:idx val="1"/>
          <c:order val="1"/>
          <c:tx>
            <c:v>I = 20 W/m2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AllData!$H$102:$H$114</c:f>
              <c:numCache>
                <c:formatCode>0.0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AllData!$I$102:$I$114</c:f>
              <c:numCache>
                <c:formatCode>0.0E+00</c:formatCode>
                <c:ptCount val="13"/>
                <c:pt idx="0">
                  <c:v>124444444.44444442</c:v>
                </c:pt>
                <c:pt idx="1">
                  <c:v>11016666.666666666</c:v>
                </c:pt>
                <c:pt idx="2">
                  <c:v>7213333.333333333</c:v>
                </c:pt>
                <c:pt idx="3">
                  <c:v>6483333.333333333</c:v>
                </c:pt>
                <c:pt idx="4">
                  <c:v>8833333.3333333321</c:v>
                </c:pt>
                <c:pt idx="5">
                  <c:v>9416666.666666666</c:v>
                </c:pt>
                <c:pt idx="6">
                  <c:v>10849999.999999998</c:v>
                </c:pt>
                <c:pt idx="7">
                  <c:v>28999999.999999996</c:v>
                </c:pt>
                <c:pt idx="8">
                  <c:v>50499999.999999993</c:v>
                </c:pt>
                <c:pt idx="9">
                  <c:v>44499999.999999993</c:v>
                </c:pt>
                <c:pt idx="10">
                  <c:v>55933333.333333328</c:v>
                </c:pt>
                <c:pt idx="11">
                  <c:v>94888888.888888881</c:v>
                </c:pt>
                <c:pt idx="12">
                  <c:v>83777777.777777761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DBF-8947-AEDA-09AC4D22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5423"/>
        <c:axId val="212753359"/>
      </c:scatterChart>
      <c:valAx>
        <c:axId val="1749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3359"/>
        <c:crosses val="autoZero"/>
        <c:crossBetween val="midCat"/>
      </c:valAx>
      <c:valAx>
        <c:axId val="212753359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[V.harveyi]</a:t>
                </a:r>
                <a:r>
                  <a:rPr lang="fr-FR" baseline="0"/>
                  <a:t> en sortie (cfu/100ml)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8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</a:t>
            </a:r>
            <a:r>
              <a:rPr lang="fr-FR" baseline="0"/>
              <a:t> de la densité de flux I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379780652418452E-2"/>
          <c:y val="8.0542888165038004E-2"/>
          <c:w val="0.81384737064116985"/>
          <c:h val="0.82303299221147841"/>
        </c:manualLayout>
      </c:layout>
      <c:scatterChart>
        <c:scatterStyle val="smoothMarker"/>
        <c:varyColors val="0"/>
        <c:ser>
          <c:idx val="0"/>
          <c:order val="0"/>
          <c:tx>
            <c:v>I = 45 W/m2 - 13/04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AllData!$H$2:$H$16</c:f>
              <c:numCache>
                <c:formatCode>0.0</c:formatCode>
                <c:ptCount val="15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</c:numCache>
            </c:numRef>
          </c:xVal>
          <c:yVal>
            <c:numRef>
              <c:f>AllData!$K$2:$K$16</c:f>
              <c:numCache>
                <c:formatCode>0.00</c:formatCode>
                <c:ptCount val="15"/>
                <c:pt idx="0">
                  <c:v>1</c:v>
                </c:pt>
                <c:pt idx="1">
                  <c:v>8.7503974562798112E-2</c:v>
                </c:pt>
                <c:pt idx="2">
                  <c:v>1.6724960254372024E-2</c:v>
                </c:pt>
                <c:pt idx="3">
                  <c:v>8.5850556438791766E-4</c:v>
                </c:pt>
                <c:pt idx="4">
                  <c:v>3.9904610492845797E-3</c:v>
                </c:pt>
                <c:pt idx="5">
                  <c:v>5.7233704292527837E-4</c:v>
                </c:pt>
                <c:pt idx="6">
                  <c:v>4.451510333863277E-3</c:v>
                </c:pt>
                <c:pt idx="7">
                  <c:v>1.0015898251192373E-3</c:v>
                </c:pt>
                <c:pt idx="8">
                  <c:v>5.2400635930047706E-2</c:v>
                </c:pt>
                <c:pt idx="9">
                  <c:v>5.0079491255961853E-2</c:v>
                </c:pt>
                <c:pt idx="10">
                  <c:v>0.15262321144674088</c:v>
                </c:pt>
                <c:pt idx="11">
                  <c:v>0.24377318494965558</c:v>
                </c:pt>
                <c:pt idx="12">
                  <c:v>0.12957074721780606</c:v>
                </c:pt>
                <c:pt idx="13">
                  <c:v>0.16375198728139909</c:v>
                </c:pt>
                <c:pt idx="14">
                  <c:v>0.12877583465818762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94-0243-AE85-BA47A7396B64}"/>
            </c:ext>
          </c:extLst>
        </c:ser>
        <c:ser>
          <c:idx val="1"/>
          <c:order val="1"/>
          <c:tx>
            <c:v>I = 20 W/m2 - 24/05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AllData!$H$102:$H$118</c:f>
              <c:numCache>
                <c:formatCode>0.0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</c:numCache>
            </c:numRef>
          </c:xVal>
          <c:yVal>
            <c:numRef>
              <c:f>AllData!$K$102:$K$118</c:f>
              <c:numCache>
                <c:formatCode>0.00</c:formatCode>
                <c:ptCount val="17"/>
                <c:pt idx="0">
                  <c:v>1</c:v>
                </c:pt>
                <c:pt idx="1">
                  <c:v>8.8526785714285725E-2</c:v>
                </c:pt>
                <c:pt idx="2">
                  <c:v>5.7964285714285725E-2</c:v>
                </c:pt>
                <c:pt idx="3">
                  <c:v>5.2098214285714296E-2</c:v>
                </c:pt>
                <c:pt idx="4">
                  <c:v>7.0982142857142869E-2</c:v>
                </c:pt>
                <c:pt idx="5">
                  <c:v>7.5669642857142866E-2</c:v>
                </c:pt>
                <c:pt idx="6">
                  <c:v>8.7187500000000001E-2</c:v>
                </c:pt>
                <c:pt idx="7">
                  <c:v>0.23303571428571432</c:v>
                </c:pt>
                <c:pt idx="8">
                  <c:v>0.40580357142857143</c:v>
                </c:pt>
                <c:pt idx="9">
                  <c:v>0.35758928571428572</c:v>
                </c:pt>
                <c:pt idx="10">
                  <c:v>0.44946428571428576</c:v>
                </c:pt>
                <c:pt idx="11">
                  <c:v>0.76250000000000007</c:v>
                </c:pt>
                <c:pt idx="12">
                  <c:v>0.67321428571428577</c:v>
                </c:pt>
                <c:pt idx="13">
                  <c:v>0.9107142857142857</c:v>
                </c:pt>
                <c:pt idx="14">
                  <c:v>0.93392857142857144</c:v>
                </c:pt>
                <c:pt idx="15">
                  <c:v>0.85178571428571426</c:v>
                </c:pt>
                <c:pt idx="16">
                  <c:v>0.71785714285714286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94-0243-AE85-BA47A739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5423"/>
        <c:axId val="212753359"/>
      </c:scatterChart>
      <c:valAx>
        <c:axId val="1749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3359"/>
        <c:crosses val="autoZero"/>
        <c:crossBetween val="midCat"/>
      </c:valAx>
      <c:valAx>
        <c:axId val="2127533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C/C0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8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</a:t>
            </a:r>
            <a:r>
              <a:rPr lang="fr-FR" baseline="0"/>
              <a:t> du débit q d'alimentation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379780652418452E-2"/>
          <c:y val="8.0542888165038004E-2"/>
          <c:w val="0.81384737064116985"/>
          <c:h val="0.82303299221147841"/>
        </c:manualLayout>
      </c:layout>
      <c:scatterChart>
        <c:scatterStyle val="smoothMarker"/>
        <c:varyColors val="0"/>
        <c:ser>
          <c:idx val="1"/>
          <c:order val="0"/>
          <c:tx>
            <c:v>q = 2.5 ml/min - 26/04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AllData!$H$25:$H$35</c:f>
              <c:numCache>
                <c:formatCode>0.0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AllData!$K$25:$K$35</c:f>
              <c:numCache>
                <c:formatCode>0.00</c:formatCode>
                <c:ptCount val="11"/>
                <c:pt idx="0">
                  <c:v>1</c:v>
                </c:pt>
                <c:pt idx="1">
                  <c:v>1.9665461121157325E-3</c:v>
                </c:pt>
                <c:pt idx="2">
                  <c:v>2.1225135623869807E-3</c:v>
                </c:pt>
                <c:pt idx="3">
                  <c:v>3.5262206148282109E-4</c:v>
                </c:pt>
                <c:pt idx="4">
                  <c:v>1.5325497287522608E-3</c:v>
                </c:pt>
                <c:pt idx="5">
                  <c:v>3.2730560578661846E-2</c:v>
                </c:pt>
                <c:pt idx="6">
                  <c:v>0.11419529837251359</c:v>
                </c:pt>
                <c:pt idx="7">
                  <c:v>0.3092224231464738</c:v>
                </c:pt>
                <c:pt idx="8">
                  <c:v>0.37839059674502712</c:v>
                </c:pt>
                <c:pt idx="9">
                  <c:v>0.36166365280289337</c:v>
                </c:pt>
                <c:pt idx="10">
                  <c:v>0.42676311030741415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C2-C145-8B2D-72AD20FE1D27}"/>
            </c:ext>
          </c:extLst>
        </c:ser>
        <c:ser>
          <c:idx val="3"/>
          <c:order val="1"/>
          <c:tx>
            <c:v>q = 2.5 ml/min - 04/05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AllData!$H$64:$H$77</c:f>
              <c:numCache>
                <c:formatCode>0.0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AllData!$K$64:$K$77</c:f>
              <c:numCache>
                <c:formatCode>0.00</c:formatCode>
                <c:ptCount val="14"/>
                <c:pt idx="0">
                  <c:v>1</c:v>
                </c:pt>
                <c:pt idx="1">
                  <c:v>2.4498175182481759E-2</c:v>
                </c:pt>
                <c:pt idx="2">
                  <c:v>1.0007299270072996E-2</c:v>
                </c:pt>
                <c:pt idx="3">
                  <c:v>3.3941605839416071E-2</c:v>
                </c:pt>
                <c:pt idx="4">
                  <c:v>0.10155109489051097</c:v>
                </c:pt>
                <c:pt idx="5">
                  <c:v>0.22905109489051101</c:v>
                </c:pt>
                <c:pt idx="6">
                  <c:v>0.43978102189781032</c:v>
                </c:pt>
                <c:pt idx="7">
                  <c:v>0.55976277372262784</c:v>
                </c:pt>
                <c:pt idx="8">
                  <c:v>0.74452554744525556</c:v>
                </c:pt>
                <c:pt idx="9">
                  <c:v>1.3576642335766425</c:v>
                </c:pt>
                <c:pt idx="10">
                  <c:v>1.0583941605839418</c:v>
                </c:pt>
                <c:pt idx="11">
                  <c:v>1.8886861313868615</c:v>
                </c:pt>
                <c:pt idx="12">
                  <c:v>1.6697080291970803</c:v>
                </c:pt>
                <c:pt idx="13">
                  <c:v>1.7682481751824819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C2-C145-8B2D-72AD20FE1D27}"/>
            </c:ext>
          </c:extLst>
        </c:ser>
        <c:ser>
          <c:idx val="0"/>
          <c:order val="2"/>
          <c:tx>
            <c:v>q = 5 ml/min - 13/04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AllData!$H$2:$H$16</c:f>
              <c:numCache>
                <c:formatCode>0.0</c:formatCode>
                <c:ptCount val="15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</c:numCache>
            </c:numRef>
          </c:xVal>
          <c:yVal>
            <c:numRef>
              <c:f>AllData!$K$2:$K$16</c:f>
              <c:numCache>
                <c:formatCode>0.00</c:formatCode>
                <c:ptCount val="15"/>
                <c:pt idx="0">
                  <c:v>1</c:v>
                </c:pt>
                <c:pt idx="1">
                  <c:v>8.7503974562798112E-2</c:v>
                </c:pt>
                <c:pt idx="2">
                  <c:v>1.6724960254372024E-2</c:v>
                </c:pt>
                <c:pt idx="3">
                  <c:v>8.5850556438791766E-4</c:v>
                </c:pt>
                <c:pt idx="4">
                  <c:v>3.9904610492845797E-3</c:v>
                </c:pt>
                <c:pt idx="5">
                  <c:v>5.7233704292527837E-4</c:v>
                </c:pt>
                <c:pt idx="6">
                  <c:v>4.451510333863277E-3</c:v>
                </c:pt>
                <c:pt idx="7">
                  <c:v>1.0015898251192373E-3</c:v>
                </c:pt>
                <c:pt idx="8">
                  <c:v>5.2400635930047706E-2</c:v>
                </c:pt>
                <c:pt idx="9">
                  <c:v>5.0079491255961853E-2</c:v>
                </c:pt>
                <c:pt idx="10">
                  <c:v>0.15262321144674088</c:v>
                </c:pt>
                <c:pt idx="11">
                  <c:v>0.24377318494965558</c:v>
                </c:pt>
                <c:pt idx="12">
                  <c:v>0.12957074721780606</c:v>
                </c:pt>
                <c:pt idx="13">
                  <c:v>0.16375198728139909</c:v>
                </c:pt>
                <c:pt idx="14">
                  <c:v>0.12877583465818762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2C2-C145-8B2D-72AD20FE1D27}"/>
            </c:ext>
          </c:extLst>
        </c:ser>
        <c:ser>
          <c:idx val="2"/>
          <c:order val="3"/>
          <c:tx>
            <c:v>q = 9 ml/min - 27/04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AllData!$H$41:$H$55</c:f>
              <c:numCache>
                <c:formatCode>0.0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</c:numRef>
          </c:xVal>
          <c:yVal>
            <c:numRef>
              <c:f>AllData!$K$41:$K$55</c:f>
              <c:numCache>
                <c:formatCode>0.00</c:formatCode>
                <c:ptCount val="15"/>
                <c:pt idx="0">
                  <c:v>1</c:v>
                </c:pt>
                <c:pt idx="1">
                  <c:v>0.49999999999999994</c:v>
                </c:pt>
                <c:pt idx="2">
                  <c:v>0.11773255813953487</c:v>
                </c:pt>
                <c:pt idx="3">
                  <c:v>5.2713178294573643E-2</c:v>
                </c:pt>
                <c:pt idx="4">
                  <c:v>4.7238372093023263E-2</c:v>
                </c:pt>
                <c:pt idx="5">
                  <c:v>4.6511627906976744E-2</c:v>
                </c:pt>
                <c:pt idx="6">
                  <c:v>6.86046511627907E-2</c:v>
                </c:pt>
                <c:pt idx="7">
                  <c:v>8.6337209302325579E-2</c:v>
                </c:pt>
                <c:pt idx="8">
                  <c:v>0.15203488372093024</c:v>
                </c:pt>
                <c:pt idx="9">
                  <c:v>0.4631782945736434</c:v>
                </c:pt>
                <c:pt idx="10">
                  <c:v>0.80620155038759689</c:v>
                </c:pt>
                <c:pt idx="11">
                  <c:v>1.2558139534883719</c:v>
                </c:pt>
                <c:pt idx="12">
                  <c:v>0.53875968992248047</c:v>
                </c:pt>
                <c:pt idx="13">
                  <c:v>0.30232558139534876</c:v>
                </c:pt>
                <c:pt idx="14">
                  <c:v>0.70155038759689914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2C2-C145-8B2D-72AD20FE1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5423"/>
        <c:axId val="212753359"/>
      </c:scatterChart>
      <c:valAx>
        <c:axId val="1749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3359"/>
        <c:crosses val="autoZero"/>
        <c:crossBetween val="midCat"/>
      </c:valAx>
      <c:valAx>
        <c:axId val="212753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[V.harveyi]</a:t>
                </a:r>
                <a:r>
                  <a:rPr lang="fr-FR" baseline="0"/>
                  <a:t> en sortie (cfu/100ml)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8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Influence</a:t>
            </a:r>
            <a:r>
              <a:rPr lang="fr-FR" baseline="0"/>
              <a:t> du débit q d'alimentation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379780652418452E-2"/>
          <c:y val="8.0542888165038004E-2"/>
          <c:w val="0.81384737064116985"/>
          <c:h val="0.82303299221147841"/>
        </c:manualLayout>
      </c:layout>
      <c:scatterChart>
        <c:scatterStyle val="smoothMarker"/>
        <c:varyColors val="0"/>
        <c:ser>
          <c:idx val="3"/>
          <c:order val="0"/>
          <c:tx>
            <c:v>q = 2.5 ml/min - 04/05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AllData!$H$64:$H$77</c:f>
              <c:numCache>
                <c:formatCode>0.0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</c:numCache>
            </c:numRef>
          </c:xVal>
          <c:yVal>
            <c:numRef>
              <c:f>AllData!$K$64:$K$77</c:f>
              <c:numCache>
                <c:formatCode>0.00</c:formatCode>
                <c:ptCount val="14"/>
                <c:pt idx="0">
                  <c:v>1</c:v>
                </c:pt>
                <c:pt idx="1">
                  <c:v>2.4498175182481759E-2</c:v>
                </c:pt>
                <c:pt idx="2">
                  <c:v>1.0007299270072996E-2</c:v>
                </c:pt>
                <c:pt idx="3">
                  <c:v>3.3941605839416071E-2</c:v>
                </c:pt>
                <c:pt idx="4">
                  <c:v>0.10155109489051097</c:v>
                </c:pt>
                <c:pt idx="5">
                  <c:v>0.22905109489051101</c:v>
                </c:pt>
                <c:pt idx="6">
                  <c:v>0.43978102189781032</c:v>
                </c:pt>
                <c:pt idx="7">
                  <c:v>0.55976277372262784</c:v>
                </c:pt>
                <c:pt idx="8">
                  <c:v>0.74452554744525556</c:v>
                </c:pt>
                <c:pt idx="9">
                  <c:v>1.3576642335766425</c:v>
                </c:pt>
                <c:pt idx="10">
                  <c:v>1.0583941605839418</c:v>
                </c:pt>
                <c:pt idx="11">
                  <c:v>1.8886861313868615</c:v>
                </c:pt>
                <c:pt idx="12">
                  <c:v>1.6697080291970803</c:v>
                </c:pt>
                <c:pt idx="13">
                  <c:v>1.7682481751824819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83-BF4F-BC6E-31E4E2ADA8E5}"/>
            </c:ext>
          </c:extLst>
        </c:ser>
        <c:ser>
          <c:idx val="0"/>
          <c:order val="1"/>
          <c:tx>
            <c:v>q = 5 ml/min - 13/04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AllData!$H$2:$H$16</c:f>
              <c:numCache>
                <c:formatCode>0.0</c:formatCode>
                <c:ptCount val="15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1.6666666666666667</c:v>
                </c:pt>
                <c:pt idx="6">
                  <c:v>2</c:v>
                </c:pt>
                <c:pt idx="7">
                  <c:v>2.5</c:v>
                </c:pt>
                <c:pt idx="8">
                  <c:v>3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5</c:v>
                </c:pt>
                <c:pt idx="13">
                  <c:v>5.5</c:v>
                </c:pt>
                <c:pt idx="14">
                  <c:v>6</c:v>
                </c:pt>
              </c:numCache>
            </c:numRef>
          </c:xVal>
          <c:yVal>
            <c:numRef>
              <c:f>AllData!$K$2:$K$16</c:f>
              <c:numCache>
                <c:formatCode>0.00</c:formatCode>
                <c:ptCount val="15"/>
                <c:pt idx="0">
                  <c:v>1</c:v>
                </c:pt>
                <c:pt idx="1">
                  <c:v>8.7503974562798112E-2</c:v>
                </c:pt>
                <c:pt idx="2">
                  <c:v>1.6724960254372024E-2</c:v>
                </c:pt>
                <c:pt idx="3">
                  <c:v>8.5850556438791766E-4</c:v>
                </c:pt>
                <c:pt idx="4">
                  <c:v>3.9904610492845797E-3</c:v>
                </c:pt>
                <c:pt idx="5">
                  <c:v>5.7233704292527837E-4</c:v>
                </c:pt>
                <c:pt idx="6">
                  <c:v>4.451510333863277E-3</c:v>
                </c:pt>
                <c:pt idx="7">
                  <c:v>1.0015898251192373E-3</c:v>
                </c:pt>
                <c:pt idx="8">
                  <c:v>5.2400635930047706E-2</c:v>
                </c:pt>
                <c:pt idx="9">
                  <c:v>5.0079491255961853E-2</c:v>
                </c:pt>
                <c:pt idx="10">
                  <c:v>0.15262321144674088</c:v>
                </c:pt>
                <c:pt idx="11">
                  <c:v>0.24377318494965558</c:v>
                </c:pt>
                <c:pt idx="12">
                  <c:v>0.12957074721780606</c:v>
                </c:pt>
                <c:pt idx="13">
                  <c:v>0.16375198728139909</c:v>
                </c:pt>
                <c:pt idx="14">
                  <c:v>0.12877583465818762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83-BF4F-BC6E-31E4E2ADA8E5}"/>
            </c:ext>
          </c:extLst>
        </c:ser>
        <c:ser>
          <c:idx val="2"/>
          <c:order val="2"/>
          <c:tx>
            <c:v>q = 9 ml/min - 27/04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AllData!$H$41:$H$55</c:f>
              <c:numCache>
                <c:formatCode>0.0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</c:numRef>
          </c:xVal>
          <c:yVal>
            <c:numRef>
              <c:f>AllData!$K$41:$K$55</c:f>
              <c:numCache>
                <c:formatCode>0.00</c:formatCode>
                <c:ptCount val="15"/>
                <c:pt idx="0">
                  <c:v>1</c:v>
                </c:pt>
                <c:pt idx="1">
                  <c:v>0.49999999999999994</c:v>
                </c:pt>
                <c:pt idx="2">
                  <c:v>0.11773255813953487</c:v>
                </c:pt>
                <c:pt idx="3">
                  <c:v>5.2713178294573643E-2</c:v>
                </c:pt>
                <c:pt idx="4">
                  <c:v>4.7238372093023263E-2</c:v>
                </c:pt>
                <c:pt idx="5">
                  <c:v>4.6511627906976744E-2</c:v>
                </c:pt>
                <c:pt idx="6">
                  <c:v>6.86046511627907E-2</c:v>
                </c:pt>
                <c:pt idx="7">
                  <c:v>8.6337209302325579E-2</c:v>
                </c:pt>
                <c:pt idx="8">
                  <c:v>0.15203488372093024</c:v>
                </c:pt>
                <c:pt idx="9">
                  <c:v>0.4631782945736434</c:v>
                </c:pt>
                <c:pt idx="10">
                  <c:v>0.80620155038759689</c:v>
                </c:pt>
                <c:pt idx="11">
                  <c:v>1.2558139534883719</c:v>
                </c:pt>
                <c:pt idx="12">
                  <c:v>0.53875968992248047</c:v>
                </c:pt>
                <c:pt idx="13">
                  <c:v>0.30232558139534876</c:v>
                </c:pt>
                <c:pt idx="14">
                  <c:v>0.70155038759689914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83-BF4F-BC6E-31E4E2ADA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85423"/>
        <c:axId val="212753359"/>
      </c:scatterChart>
      <c:valAx>
        <c:axId val="1749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753359"/>
        <c:crosses val="autoZero"/>
        <c:crossBetween val="midCat"/>
      </c:valAx>
      <c:valAx>
        <c:axId val="2127533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[V.harveyi]</a:t>
                </a:r>
                <a:r>
                  <a:rPr lang="fr-FR" baseline="0"/>
                  <a:t> en sortie (cfu/100ml)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8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84492563429572"/>
          <c:y val="0.1388888888888889"/>
          <c:w val="0.7153447069116361"/>
          <c:h val="0.74813283756197135"/>
        </c:manualLayout>
      </c:layout>
      <c:scatterChart>
        <c:scatterStyle val="lineMarker"/>
        <c:varyColors val="0"/>
        <c:ser>
          <c:idx val="0"/>
          <c:order val="0"/>
          <c:tx>
            <c:v>q = 5 ml/min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MoyenneTriplicat!$T$5:$T$19</c:f>
                <c:numCache>
                  <c:formatCode>General</c:formatCode>
                  <c:ptCount val="15"/>
                  <c:pt idx="0">
                    <c:v>52451231.713267215</c:v>
                  </c:pt>
                  <c:pt idx="1">
                    <c:v>19343399.99168789</c:v>
                  </c:pt>
                  <c:pt idx="2">
                    <c:v>0</c:v>
                  </c:pt>
                  <c:pt idx="3">
                    <c:v>9179658.8288449869</c:v>
                  </c:pt>
                  <c:pt idx="4">
                    <c:v>7580127.5885870969</c:v>
                  </c:pt>
                  <c:pt idx="5">
                    <c:v>8104128.8059669724</c:v>
                  </c:pt>
                  <c:pt idx="6">
                    <c:v>0</c:v>
                  </c:pt>
                  <c:pt idx="7">
                    <c:v>8197098.5720558455</c:v>
                  </c:pt>
                  <c:pt idx="8">
                    <c:v>6894636.670254264</c:v>
                  </c:pt>
                  <c:pt idx="9">
                    <c:v>7440324.31591029</c:v>
                  </c:pt>
                  <c:pt idx="10">
                    <c:v>10238344.773629364</c:v>
                  </c:pt>
                  <c:pt idx="11">
                    <c:v>13183628.705467299</c:v>
                  </c:pt>
                  <c:pt idx="12">
                    <c:v>12418806.676136771</c:v>
                  </c:pt>
                  <c:pt idx="13">
                    <c:v>14612640.393141115</c:v>
                  </c:pt>
                  <c:pt idx="14">
                    <c:v>23350001.982710671</c:v>
                  </c:pt>
                </c:numCache>
              </c:numRef>
            </c:plus>
            <c:minus>
              <c:numRef>
                <c:f>MoyenneTriplicat!$T$5:$T$19</c:f>
                <c:numCache>
                  <c:formatCode>General</c:formatCode>
                  <c:ptCount val="15"/>
                  <c:pt idx="0">
                    <c:v>52451231.713267215</c:v>
                  </c:pt>
                  <c:pt idx="1">
                    <c:v>19343399.99168789</c:v>
                  </c:pt>
                  <c:pt idx="2">
                    <c:v>0</c:v>
                  </c:pt>
                  <c:pt idx="3">
                    <c:v>9179658.8288449869</c:v>
                  </c:pt>
                  <c:pt idx="4">
                    <c:v>7580127.5885870969</c:v>
                  </c:pt>
                  <c:pt idx="5">
                    <c:v>8104128.8059669724</c:v>
                  </c:pt>
                  <c:pt idx="6">
                    <c:v>0</c:v>
                  </c:pt>
                  <c:pt idx="7">
                    <c:v>8197098.5720558455</c:v>
                  </c:pt>
                  <c:pt idx="8">
                    <c:v>6894636.670254264</c:v>
                  </c:pt>
                  <c:pt idx="9">
                    <c:v>7440324.31591029</c:v>
                  </c:pt>
                  <c:pt idx="10">
                    <c:v>10238344.773629364</c:v>
                  </c:pt>
                  <c:pt idx="11">
                    <c:v>13183628.705467299</c:v>
                  </c:pt>
                  <c:pt idx="12">
                    <c:v>12418806.676136771</c:v>
                  </c:pt>
                  <c:pt idx="13">
                    <c:v>14612640.393141115</c:v>
                  </c:pt>
                  <c:pt idx="14">
                    <c:v>23350001.982710671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MoyenneTriplicat!$E$5:$E$19</c:f>
              <c:numCache>
                <c:formatCode>0.0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  <c:pt idx="11">
                  <c:v>270</c:v>
                </c:pt>
                <c:pt idx="12">
                  <c:v>300</c:v>
                </c:pt>
                <c:pt idx="13">
                  <c:v>330</c:v>
                </c:pt>
                <c:pt idx="14">
                  <c:v>360</c:v>
                </c:pt>
              </c:numCache>
            </c:numRef>
          </c:xVal>
          <c:yVal>
            <c:numRef>
              <c:f>MoyenneTriplicat!$S$5:$S$19</c:f>
              <c:numCache>
                <c:formatCode>0.00E+00</c:formatCode>
                <c:ptCount val="15"/>
                <c:pt idx="0">
                  <c:v>80273809.523809507</c:v>
                </c:pt>
                <c:pt idx="1">
                  <c:v>23154126.984126978</c:v>
                </c:pt>
                <c:pt idx="2">
                  <c:v>8848888.8888888862</c:v>
                </c:pt>
                <c:pt idx="3">
                  <c:v>6711666.6666666651</c:v>
                </c:pt>
                <c:pt idx="4">
                  <c:v>7242499.9999999991</c:v>
                </c:pt>
                <c:pt idx="5">
                  <c:v>7154999.9999999991</c:v>
                </c:pt>
                <c:pt idx="6">
                  <c:v>7083333.3333333321</c:v>
                </c:pt>
                <c:pt idx="7">
                  <c:v>7394166.666666667</c:v>
                </c:pt>
                <c:pt idx="8">
                  <c:v>12280000</c:v>
                </c:pt>
                <c:pt idx="9">
                  <c:v>11825000</c:v>
                </c:pt>
                <c:pt idx="10">
                  <c:v>20399999.999999996</c:v>
                </c:pt>
                <c:pt idx="11">
                  <c:v>27311111.111111108</c:v>
                </c:pt>
                <c:pt idx="12">
                  <c:v>29524999.999999993</c:v>
                </c:pt>
                <c:pt idx="13">
                  <c:v>30183333.333333328</c:v>
                </c:pt>
                <c:pt idx="14">
                  <c:v>13499999.999999998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2-534F-B313-68E1BF826993}"/>
            </c:ext>
          </c:extLst>
        </c:ser>
        <c:ser>
          <c:idx val="1"/>
          <c:order val="1"/>
          <c:tx>
            <c:v>q = 9 ml/min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MoyenneTriplicat!$T$43:$T$57</c:f>
                <c:numCache>
                  <c:formatCode>General</c:formatCode>
                  <c:ptCount val="15"/>
                  <c:pt idx="0">
                    <c:v>29927759.386445958</c:v>
                  </c:pt>
                  <c:pt idx="1">
                    <c:v>14351977.5382788</c:v>
                  </c:pt>
                  <c:pt idx="2">
                    <c:v>3398542.7160170567</c:v>
                  </c:pt>
                  <c:pt idx="3">
                    <c:v>3779346.0796973128</c:v>
                  </c:pt>
                  <c:pt idx="4">
                    <c:v>4269131.774859041</c:v>
                  </c:pt>
                  <c:pt idx="5">
                    <c:v>6169488.8437043615</c:v>
                  </c:pt>
                  <c:pt idx="6">
                    <c:v>9777432.6538417786</c:v>
                  </c:pt>
                  <c:pt idx="7">
                    <c:v>16146532.262849079</c:v>
                  </c:pt>
                  <c:pt idx="8">
                    <c:v>20093828.5163491</c:v>
                  </c:pt>
                  <c:pt idx="9">
                    <c:v>24367133.636234082</c:v>
                  </c:pt>
                  <c:pt idx="10">
                    <c:v>30911529.139543649</c:v>
                  </c:pt>
                  <c:pt idx="11">
                    <c:v>36660605.559646726</c:v>
                  </c:pt>
                  <c:pt idx="12">
                    <c:v>35859995.822804026</c:v>
                  </c:pt>
                  <c:pt idx="13">
                    <c:v>68803650.970215768</c:v>
                  </c:pt>
                  <c:pt idx="14">
                    <c:v>29013903.294147443</c:v>
                  </c:pt>
                </c:numCache>
              </c:numRef>
            </c:plus>
            <c:minus>
              <c:numRef>
                <c:f>MoyenneTriplicat!$T$43:$T$57</c:f>
                <c:numCache>
                  <c:formatCode>General</c:formatCode>
                  <c:ptCount val="15"/>
                  <c:pt idx="0">
                    <c:v>29927759.386445958</c:v>
                  </c:pt>
                  <c:pt idx="1">
                    <c:v>14351977.5382788</c:v>
                  </c:pt>
                  <c:pt idx="2">
                    <c:v>3398542.7160170567</c:v>
                  </c:pt>
                  <c:pt idx="3">
                    <c:v>3779346.0796973128</c:v>
                  </c:pt>
                  <c:pt idx="4">
                    <c:v>4269131.774859041</c:v>
                  </c:pt>
                  <c:pt idx="5">
                    <c:v>6169488.8437043615</c:v>
                  </c:pt>
                  <c:pt idx="6">
                    <c:v>9777432.6538417786</c:v>
                  </c:pt>
                  <c:pt idx="7">
                    <c:v>16146532.262849079</c:v>
                  </c:pt>
                  <c:pt idx="8">
                    <c:v>20093828.5163491</c:v>
                  </c:pt>
                  <c:pt idx="9">
                    <c:v>24367133.636234082</c:v>
                  </c:pt>
                  <c:pt idx="10">
                    <c:v>30911529.139543649</c:v>
                  </c:pt>
                  <c:pt idx="11">
                    <c:v>36660605.559646726</c:v>
                  </c:pt>
                  <c:pt idx="12">
                    <c:v>35859995.822804026</c:v>
                  </c:pt>
                  <c:pt idx="13">
                    <c:v>68803650.970215768</c:v>
                  </c:pt>
                  <c:pt idx="14">
                    <c:v>29013903.294147443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MoyenneTriplicat!$E$43:$E$57</c:f>
              <c:numCache>
                <c:formatCode>0.0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  <c:pt idx="9">
                  <c:v>180</c:v>
                </c:pt>
                <c:pt idx="10">
                  <c:v>210</c:v>
                </c:pt>
                <c:pt idx="11">
                  <c:v>240</c:v>
                </c:pt>
                <c:pt idx="12">
                  <c:v>270</c:v>
                </c:pt>
                <c:pt idx="13">
                  <c:v>300</c:v>
                </c:pt>
                <c:pt idx="14">
                  <c:v>330</c:v>
                </c:pt>
              </c:numCache>
            </c:numRef>
          </c:xVal>
          <c:yVal>
            <c:numRef>
              <c:f>MoyenneTriplicat!$S$43:$S$57</c:f>
              <c:numCache>
                <c:formatCode>0.00E+00</c:formatCode>
                <c:ptCount val="15"/>
                <c:pt idx="0">
                  <c:v>50444444.44444444</c:v>
                </c:pt>
                <c:pt idx="1">
                  <c:v>22133333.333333328</c:v>
                </c:pt>
                <c:pt idx="2">
                  <c:v>5408333.3333333321</c:v>
                </c:pt>
                <c:pt idx="3">
                  <c:v>5266666.666666666</c:v>
                </c:pt>
                <c:pt idx="4">
                  <c:v>5537499.9999999991</c:v>
                </c:pt>
                <c:pt idx="5">
                  <c:v>7216666.6666666651</c:v>
                </c:pt>
                <c:pt idx="6">
                  <c:v>11244444.444444442</c:v>
                </c:pt>
                <c:pt idx="7">
                  <c:v>17530555.555555552</c:v>
                </c:pt>
                <c:pt idx="8">
                  <c:v>23524999.999999996</c:v>
                </c:pt>
                <c:pt idx="9">
                  <c:v>37611111.111111104</c:v>
                </c:pt>
                <c:pt idx="10">
                  <c:v>52444444.444444433</c:v>
                </c:pt>
                <c:pt idx="11">
                  <c:v>59999999.999999985</c:v>
                </c:pt>
                <c:pt idx="12">
                  <c:v>51194444.444444433</c:v>
                </c:pt>
                <c:pt idx="13">
                  <c:v>72111111.111111104</c:v>
                </c:pt>
                <c:pt idx="14">
                  <c:v>48277777.777777769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2-534F-B313-68E1BF82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43231"/>
        <c:axId val="1953045439"/>
      </c:scatterChart>
      <c:valAx>
        <c:axId val="195304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>
            <c:manualLayout>
              <c:xMode val="edge"/>
              <c:yMode val="edge"/>
              <c:x val="0.64797550306211726"/>
              <c:y val="0.818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045439"/>
        <c:crosses val="autoZero"/>
        <c:crossBetween val="midCat"/>
      </c:valAx>
      <c:valAx>
        <c:axId val="1953045439"/>
        <c:scaling>
          <c:logBase val="10"/>
          <c:orientation val="minMax"/>
          <c:max val="1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[V.harveyi] (cfu/100ml)</a:t>
                </a:r>
              </a:p>
            </c:rich>
          </c:tx>
          <c:layout>
            <c:manualLayout>
              <c:xMode val="edge"/>
              <c:yMode val="edge"/>
              <c:x val="0.1361111111111111"/>
              <c:y val="2.746792067658210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04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84492563429572"/>
          <c:y val="0.1388888888888889"/>
          <c:w val="0.7153447069116361"/>
          <c:h val="0.74813283756197135"/>
        </c:manualLayout>
      </c:layout>
      <c:scatterChart>
        <c:scatterStyle val="lineMarker"/>
        <c:varyColors val="0"/>
        <c:ser>
          <c:idx val="0"/>
          <c:order val="0"/>
          <c:tx>
            <c:v>I = 45 W/m2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317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MoyenneTriplicat!$T$5:$T$19</c:f>
                <c:numCache>
                  <c:formatCode>General</c:formatCode>
                  <c:ptCount val="15"/>
                  <c:pt idx="0">
                    <c:v>52451231.713267215</c:v>
                  </c:pt>
                  <c:pt idx="1">
                    <c:v>19343399.99168789</c:v>
                  </c:pt>
                  <c:pt idx="2">
                    <c:v>0</c:v>
                  </c:pt>
                  <c:pt idx="3">
                    <c:v>9179658.8288449869</c:v>
                  </c:pt>
                  <c:pt idx="4">
                    <c:v>7580127.5885870969</c:v>
                  </c:pt>
                  <c:pt idx="5">
                    <c:v>8104128.8059669724</c:v>
                  </c:pt>
                  <c:pt idx="6">
                    <c:v>0</c:v>
                  </c:pt>
                  <c:pt idx="7">
                    <c:v>8197098.5720558455</c:v>
                  </c:pt>
                  <c:pt idx="8">
                    <c:v>6894636.670254264</c:v>
                  </c:pt>
                  <c:pt idx="9">
                    <c:v>7440324.31591029</c:v>
                  </c:pt>
                  <c:pt idx="10">
                    <c:v>10238344.773629364</c:v>
                  </c:pt>
                  <c:pt idx="11">
                    <c:v>13183628.705467299</c:v>
                  </c:pt>
                  <c:pt idx="12">
                    <c:v>12418806.676136771</c:v>
                  </c:pt>
                  <c:pt idx="13">
                    <c:v>14612640.393141115</c:v>
                  </c:pt>
                  <c:pt idx="14">
                    <c:v>23350001.982710671</c:v>
                  </c:pt>
                </c:numCache>
              </c:numRef>
            </c:plus>
            <c:minus>
              <c:numRef>
                <c:f>MoyenneTriplicat!$T$5:$T$19</c:f>
                <c:numCache>
                  <c:formatCode>General</c:formatCode>
                  <c:ptCount val="15"/>
                  <c:pt idx="0">
                    <c:v>52451231.713267215</c:v>
                  </c:pt>
                  <c:pt idx="1">
                    <c:v>19343399.99168789</c:v>
                  </c:pt>
                  <c:pt idx="2">
                    <c:v>0</c:v>
                  </c:pt>
                  <c:pt idx="3">
                    <c:v>9179658.8288449869</c:v>
                  </c:pt>
                  <c:pt idx="4">
                    <c:v>7580127.5885870969</c:v>
                  </c:pt>
                  <c:pt idx="5">
                    <c:v>8104128.8059669724</c:v>
                  </c:pt>
                  <c:pt idx="6">
                    <c:v>0</c:v>
                  </c:pt>
                  <c:pt idx="7">
                    <c:v>8197098.5720558455</c:v>
                  </c:pt>
                  <c:pt idx="8">
                    <c:v>6894636.670254264</c:v>
                  </c:pt>
                  <c:pt idx="9">
                    <c:v>7440324.31591029</c:v>
                  </c:pt>
                  <c:pt idx="10">
                    <c:v>10238344.773629364</c:v>
                  </c:pt>
                  <c:pt idx="11">
                    <c:v>13183628.705467299</c:v>
                  </c:pt>
                  <c:pt idx="12">
                    <c:v>12418806.676136771</c:v>
                  </c:pt>
                  <c:pt idx="13">
                    <c:v>14612640.393141115</c:v>
                  </c:pt>
                  <c:pt idx="14">
                    <c:v>23350001.982710671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MoyenneTriplicat!$E$5:$E$19</c:f>
              <c:numCache>
                <c:formatCode>0.0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  <c:pt idx="9">
                  <c:v>210</c:v>
                </c:pt>
                <c:pt idx="10">
                  <c:v>240</c:v>
                </c:pt>
                <c:pt idx="11">
                  <c:v>270</c:v>
                </c:pt>
                <c:pt idx="12">
                  <c:v>300</c:v>
                </c:pt>
                <c:pt idx="13">
                  <c:v>330</c:v>
                </c:pt>
                <c:pt idx="14">
                  <c:v>360</c:v>
                </c:pt>
              </c:numCache>
            </c:numRef>
          </c:xVal>
          <c:yVal>
            <c:numRef>
              <c:f>MoyenneTriplicat!$S$5:$S$19</c:f>
              <c:numCache>
                <c:formatCode>0.00E+00</c:formatCode>
                <c:ptCount val="15"/>
                <c:pt idx="0">
                  <c:v>80273809.523809507</c:v>
                </c:pt>
                <c:pt idx="1">
                  <c:v>23154126.984126978</c:v>
                </c:pt>
                <c:pt idx="2">
                  <c:v>8848888.8888888862</c:v>
                </c:pt>
                <c:pt idx="3">
                  <c:v>6711666.6666666651</c:v>
                </c:pt>
                <c:pt idx="4">
                  <c:v>7242499.9999999991</c:v>
                </c:pt>
                <c:pt idx="5">
                  <c:v>7154999.9999999991</c:v>
                </c:pt>
                <c:pt idx="6">
                  <c:v>7083333.3333333321</c:v>
                </c:pt>
                <c:pt idx="7">
                  <c:v>7394166.666666667</c:v>
                </c:pt>
                <c:pt idx="8">
                  <c:v>12280000</c:v>
                </c:pt>
                <c:pt idx="9">
                  <c:v>11825000</c:v>
                </c:pt>
                <c:pt idx="10">
                  <c:v>20399999.999999996</c:v>
                </c:pt>
                <c:pt idx="11">
                  <c:v>27311111.111111108</c:v>
                </c:pt>
                <c:pt idx="12">
                  <c:v>29524999.999999993</c:v>
                </c:pt>
                <c:pt idx="13">
                  <c:v>30183333.333333328</c:v>
                </c:pt>
                <c:pt idx="14">
                  <c:v>13499999.999999998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D443-94B7-AD9AB9B635F9}"/>
            </c:ext>
          </c:extLst>
        </c:ser>
        <c:ser>
          <c:idx val="1"/>
          <c:order val="1"/>
          <c:tx>
            <c:v>I = 20W/m2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MoyenneTriplicat!$T$24:$T$37</c:f>
                <c:numCache>
                  <c:formatCode>General</c:formatCode>
                  <c:ptCount val="14"/>
                  <c:pt idx="0">
                    <c:v>64807605.419152841</c:v>
                  </c:pt>
                  <c:pt idx="1">
                    <c:v>6863355.4583853623</c:v>
                  </c:pt>
                  <c:pt idx="2">
                    <c:v>3607660.5736702583</c:v>
                  </c:pt>
                  <c:pt idx="3">
                    <c:v>3241729.6480599842</c:v>
                  </c:pt>
                  <c:pt idx="4">
                    <c:v>4446013.6118816631</c:v>
                  </c:pt>
                  <c:pt idx="5">
                    <c:v>4771627.1780102355</c:v>
                  </c:pt>
                  <c:pt idx="6">
                    <c:v>5444220.5169369299</c:v>
                  </c:pt>
                  <c:pt idx="7">
                    <c:v>14720846.895927327</c:v>
                  </c:pt>
                  <c:pt idx="8">
                    <c:v>26322789.731699392</c:v>
                  </c:pt>
                  <c:pt idx="9">
                    <c:v>22287889.088022668</c:v>
                  </c:pt>
                  <c:pt idx="10">
                    <c:v>29393013.783197854</c:v>
                  </c:pt>
                  <c:pt idx="11">
                    <c:v>49001049.791391566</c:v>
                  </c:pt>
                  <c:pt idx="12">
                    <c:v>44116151.521895923</c:v>
                  </c:pt>
                  <c:pt idx="13">
                    <c:v>60391393.181233771</c:v>
                  </c:pt>
                </c:numCache>
              </c:numRef>
            </c:plus>
            <c:minus>
              <c:numRef>
                <c:f>MoyenneTriplicat!$T$24:$T$37</c:f>
                <c:numCache>
                  <c:formatCode>General</c:formatCode>
                  <c:ptCount val="14"/>
                  <c:pt idx="0">
                    <c:v>64807605.419152841</c:v>
                  </c:pt>
                  <c:pt idx="1">
                    <c:v>6863355.4583853623</c:v>
                  </c:pt>
                  <c:pt idx="2">
                    <c:v>3607660.5736702583</c:v>
                  </c:pt>
                  <c:pt idx="3">
                    <c:v>3241729.6480599842</c:v>
                  </c:pt>
                  <c:pt idx="4">
                    <c:v>4446013.6118816631</c:v>
                  </c:pt>
                  <c:pt idx="5">
                    <c:v>4771627.1780102355</c:v>
                  </c:pt>
                  <c:pt idx="6">
                    <c:v>5444220.5169369299</c:v>
                  </c:pt>
                  <c:pt idx="7">
                    <c:v>14720846.895927327</c:v>
                  </c:pt>
                  <c:pt idx="8">
                    <c:v>26322789.731699392</c:v>
                  </c:pt>
                  <c:pt idx="9">
                    <c:v>22287889.088022668</c:v>
                  </c:pt>
                  <c:pt idx="10">
                    <c:v>29393013.783197854</c:v>
                  </c:pt>
                  <c:pt idx="11">
                    <c:v>49001049.791391566</c:v>
                  </c:pt>
                  <c:pt idx="12">
                    <c:v>44116151.521895923</c:v>
                  </c:pt>
                  <c:pt idx="13">
                    <c:v>60391393.181233771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MoyenneTriplicat!$E$24:$E$37</c:f>
              <c:numCache>
                <c:formatCode>0.0</c:formatCode>
                <c:ptCount val="1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</c:numCache>
            </c:numRef>
          </c:xVal>
          <c:yVal>
            <c:numRef>
              <c:f>MoyenneTriplicat!$S$24:$S$37</c:f>
              <c:numCache>
                <c:formatCode>0.00E+00</c:formatCode>
                <c:ptCount val="14"/>
                <c:pt idx="0">
                  <c:v>77638888.888888866</c:v>
                </c:pt>
                <c:pt idx="1">
                  <c:v>11808333.333333332</c:v>
                </c:pt>
                <c:pt idx="2">
                  <c:v>5336666.666666666</c:v>
                </c:pt>
                <c:pt idx="3">
                  <c:v>4845000</c:v>
                </c:pt>
                <c:pt idx="4">
                  <c:v>6183333.3333333321</c:v>
                </c:pt>
                <c:pt idx="5">
                  <c:v>7733333.333333333</c:v>
                </c:pt>
                <c:pt idx="6">
                  <c:v>7741666.666666666</c:v>
                </c:pt>
                <c:pt idx="7">
                  <c:v>19550000</c:v>
                </c:pt>
                <c:pt idx="8">
                  <c:v>31433333.333333328</c:v>
                </c:pt>
                <c:pt idx="9">
                  <c:v>32249999.999999993</c:v>
                </c:pt>
                <c:pt idx="10">
                  <c:v>34116666.666666664</c:v>
                </c:pt>
                <c:pt idx="11">
                  <c:v>60555555.555555552</c:v>
                </c:pt>
                <c:pt idx="12">
                  <c:v>50847222.222222209</c:v>
                </c:pt>
                <c:pt idx="13">
                  <c:v>66916666.666666657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D443-94B7-AD9AB9B6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043231"/>
        <c:axId val="1953045439"/>
      </c:scatterChart>
      <c:valAx>
        <c:axId val="195304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(min)</a:t>
                </a:r>
              </a:p>
            </c:rich>
          </c:tx>
          <c:layout>
            <c:manualLayout>
              <c:xMode val="edge"/>
              <c:yMode val="edge"/>
              <c:x val="0.64797550306211726"/>
              <c:y val="0.818495188101487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045439"/>
        <c:crosses val="autoZero"/>
        <c:crossBetween val="midCat"/>
      </c:valAx>
      <c:valAx>
        <c:axId val="1953045439"/>
        <c:scaling>
          <c:logBase val="10"/>
          <c:orientation val="minMax"/>
          <c:max val="1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[V.harveyi] (cfu/100ml)</a:t>
                </a:r>
              </a:p>
            </c:rich>
          </c:tx>
          <c:layout>
            <c:manualLayout>
              <c:xMode val="edge"/>
              <c:yMode val="edge"/>
              <c:x val="0.1361111111111111"/>
              <c:y val="2.746792067658210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304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177800</xdr:colOff>
      <xdr:row>13</xdr:row>
      <xdr:rowOff>25400</xdr:rowOff>
    </xdr:from>
    <xdr:to>
      <xdr:col>25</xdr:col>
      <xdr:colOff>457200</xdr:colOff>
      <xdr:row>40</xdr:row>
      <xdr:rowOff>63500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1452E7B-5D3F-7A95-B734-E46D516AF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25</xdr:col>
      <xdr:colOff>279400</xdr:colOff>
      <xdr:row>71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2B8A65-98AD-4646-ABD5-662193A83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44</xdr:row>
      <xdr:rowOff>0</xdr:rowOff>
    </xdr:from>
    <xdr:to>
      <xdr:col>37</xdr:col>
      <xdr:colOff>279400</xdr:colOff>
      <xdr:row>71</xdr:row>
      <xdr:rowOff>50800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59C86A8-277D-6E4F-8F27-12A4BA2E7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13</xdr:row>
      <xdr:rowOff>0</xdr:rowOff>
    </xdr:from>
    <xdr:to>
      <xdr:col>37</xdr:col>
      <xdr:colOff>279400</xdr:colOff>
      <xdr:row>40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D46863-6290-4747-AA4A-99062D37A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0</xdr:colOff>
      <xdr:row>13</xdr:row>
      <xdr:rowOff>0</xdr:rowOff>
    </xdr:from>
    <xdr:to>
      <xdr:col>48</xdr:col>
      <xdr:colOff>279400</xdr:colOff>
      <xdr:row>40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D88C701-3264-2E45-AE2F-CDB85E063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77611</xdr:colOff>
      <xdr:row>2</xdr:row>
      <xdr:rowOff>131234</xdr:rowOff>
    </xdr:from>
    <xdr:to>
      <xdr:col>27</xdr:col>
      <xdr:colOff>522111</xdr:colOff>
      <xdr:row>12</xdr:row>
      <xdr:rowOff>143934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79AA974-58EC-D094-D0D3-B8695AF32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15</xdr:row>
      <xdr:rowOff>0</xdr:rowOff>
    </xdr:from>
    <xdr:to>
      <xdr:col>27</xdr:col>
      <xdr:colOff>444500</xdr:colOff>
      <xdr:row>24</xdr:row>
      <xdr:rowOff>174978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7877FFD-A51F-894C-B714-7414EF33F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ecileblanchon/Documents/The&#768;seUPVD/Re&#769;sultats/202205_PhotocatalyseBacterienne/202304_Continue/20230413_Photocatalyse.xlsx" TargetMode="External"/><Relationship Id="rId1" Type="http://schemas.openxmlformats.org/officeDocument/2006/relationships/externalLinkPath" Target="/Users/cecileblanchon/Documents/The&#768;seUPVD/Re&#769;sultats/202205_PhotocatalyseBacterienne/202304_Continue/20230413_Photocataly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304_Continue/20230426_Photocataly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304_Continue/20230427_Photocataly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ecileblanchon/Documents/The&#768;seUPVD/Re&#769;sultats/202205_PhotocatalyseBacterienne/202304_Continue/20230504_Photocatalys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ecileblanchon/Documents/The&#768;seUPVD/Re&#769;sultats/202205_PhotocatalyseBacterienne/202304_Continue/20230510_Photocatalyse.xlsx" TargetMode="External"/><Relationship Id="rId1" Type="http://schemas.openxmlformats.org/officeDocument/2006/relationships/externalLinkPath" Target="/Users/cecileblanchon/Documents/The&#768;seUPVD/Re&#769;sultats/202205_PhotocatalyseBacterienne/202304_Continue/20230510_Photocatalys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ecileblanchon/Documents/The&#768;seUPVD/Re&#769;sultats/202205_PhotocatalyseBacterienne/202304_Continue/20230524_Photocatalyse.xlsx" TargetMode="External"/><Relationship Id="rId1" Type="http://schemas.openxmlformats.org/officeDocument/2006/relationships/externalLinkPath" Target="/Users/cecileblanchon/Documents/The&#768;seUPVD/Re&#769;sultats/202205_PhotocatalyseBacterienne/202304_Continue/20230524_Photocataly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ditionsExperimentales"/>
      <sheetName val="Résultats"/>
    </sheetNames>
    <sheetDataSet>
      <sheetData sheetId="0">
        <row r="16">
          <cell r="C16">
            <v>5</v>
          </cell>
        </row>
      </sheetData>
      <sheetData sheetId="1">
        <row r="4">
          <cell r="A4">
            <v>45029</v>
          </cell>
          <cell r="C4" t="str">
            <v>4 g/L</v>
          </cell>
          <cell r="D4">
            <v>45</v>
          </cell>
          <cell r="L4">
            <v>0</v>
          </cell>
          <cell r="CP4">
            <v>104833333.3333333</v>
          </cell>
          <cell r="CQ4">
            <v>32434082.335865468</v>
          </cell>
          <cell r="CS4">
            <v>1</v>
          </cell>
          <cell r="CU4">
            <v>0</v>
          </cell>
        </row>
        <row r="5">
          <cell r="L5">
            <v>0.33333333333333331</v>
          </cell>
          <cell r="CP5">
            <v>9173333.3333333321</v>
          </cell>
          <cell r="CQ5">
            <v>5300062.8927086005</v>
          </cell>
          <cell r="CS5">
            <v>8.7503974562798112E-2</v>
          </cell>
          <cell r="CU5">
            <v>-2.4360710630753521</v>
          </cell>
        </row>
        <row r="6">
          <cell r="L6">
            <v>0.66666666666666663</v>
          </cell>
          <cell r="CP6">
            <v>1753333.3333333333</v>
          </cell>
          <cell r="CQ6">
            <v>1338362.1831676699</v>
          </cell>
          <cell r="CS6">
            <v>1.6724960254372024E-2</v>
          </cell>
          <cell r="CU6">
            <v>-4.0908530493908764</v>
          </cell>
        </row>
        <row r="7">
          <cell r="L7">
            <v>1</v>
          </cell>
          <cell r="CP7">
            <v>90000</v>
          </cell>
          <cell r="CQ7">
            <v>42426.406871192848</v>
          </cell>
          <cell r="CS7">
            <v>8.5850556438791766E-4</v>
          </cell>
          <cell r="CU7">
            <v>-7.0603173961242573</v>
          </cell>
        </row>
        <row r="8">
          <cell r="L8">
            <v>1.3333333333333333</v>
          </cell>
          <cell r="CP8">
            <v>418333.33333333331</v>
          </cell>
          <cell r="CQ8">
            <v>437008.77184178657</v>
          </cell>
          <cell r="CS8">
            <v>3.9904610492845797E-3</v>
          </cell>
          <cell r="CU8">
            <v>-5.5238485035567475</v>
          </cell>
        </row>
        <row r="9">
          <cell r="L9">
            <v>1.6666666666666667</v>
          </cell>
          <cell r="CP9">
            <v>60000</v>
          </cell>
          <cell r="CQ9">
            <v>33466.401061363023</v>
          </cell>
          <cell r="CS9">
            <v>5.7233704292527837E-4</v>
          </cell>
          <cell r="CU9">
            <v>-7.465782504232422</v>
          </cell>
        </row>
        <row r="10">
          <cell r="L10">
            <v>2</v>
          </cell>
          <cell r="CP10">
            <v>466666.66666666669</v>
          </cell>
          <cell r="CQ10">
            <v>351188.45842842461</v>
          </cell>
          <cell r="CS10">
            <v>4.451510333863277E-3</v>
          </cell>
          <cell r="CU10">
            <v>-5.4145118395192817</v>
          </cell>
        </row>
        <row r="11">
          <cell r="L11">
            <v>2.5</v>
          </cell>
          <cell r="CP11">
            <v>105000</v>
          </cell>
          <cell r="CQ11">
            <v>82885.463140408407</v>
          </cell>
          <cell r="CS11">
            <v>1.0015898251192373E-3</v>
          </cell>
          <cell r="CU11">
            <v>-6.9061667162969984</v>
          </cell>
        </row>
        <row r="12">
          <cell r="L12">
            <v>3</v>
          </cell>
          <cell r="CP12">
            <v>5493333.333333333</v>
          </cell>
          <cell r="CQ12">
            <v>3774248.5849440764</v>
          </cell>
          <cell r="CS12">
            <v>5.2400635930047706E-2</v>
          </cell>
          <cell r="CU12">
            <v>-2.9488365516591695</v>
          </cell>
        </row>
        <row r="13">
          <cell r="L13">
            <v>3.5</v>
          </cell>
          <cell r="CP13">
            <v>5249999.9999999991</v>
          </cell>
          <cell r="CQ13">
            <v>1789108.462589422</v>
          </cell>
          <cell r="CS13">
            <v>5.0079491255961853E-2</v>
          </cell>
          <cell r="CU13">
            <v>-2.9941437108688529</v>
          </cell>
        </row>
        <row r="14">
          <cell r="L14">
            <v>4</v>
          </cell>
          <cell r="CP14">
            <v>15999999.999999996</v>
          </cell>
          <cell r="CQ14">
            <v>7399324.2934743706</v>
          </cell>
          <cell r="CS14">
            <v>0.15262321144674088</v>
          </cell>
          <cell r="CU14">
            <v>-1.8797830652326042</v>
          </cell>
        </row>
        <row r="15">
          <cell r="L15">
            <v>4.5</v>
          </cell>
          <cell r="CP15">
            <v>25555555.555555552</v>
          </cell>
          <cell r="CQ15">
            <v>10713439.11999213</v>
          </cell>
          <cell r="CS15">
            <v>0.24377318494965558</v>
          </cell>
          <cell r="CU15">
            <v>-1.4115170558854093</v>
          </cell>
        </row>
        <row r="16">
          <cell r="L16">
            <v>5</v>
          </cell>
          <cell r="CP16">
            <v>13583333.33333333</v>
          </cell>
          <cell r="CQ16">
            <v>4273774.8554587578</v>
          </cell>
          <cell r="CS16">
            <v>0.12957074721780606</v>
          </cell>
          <cell r="CU16">
            <v>-2.0435282364536231</v>
          </cell>
        </row>
        <row r="17">
          <cell r="L17">
            <v>5.5</v>
          </cell>
          <cell r="CP17">
            <v>17166666.666666664</v>
          </cell>
          <cell r="CQ17">
            <v>9173413.4950690623</v>
          </cell>
          <cell r="CS17">
            <v>0.16375198728139909</v>
          </cell>
          <cell r="CU17">
            <v>-1.8094022684708044</v>
          </cell>
        </row>
        <row r="18">
          <cell r="L18">
            <v>6</v>
          </cell>
          <cell r="CP18">
            <v>13499999.999999998</v>
          </cell>
          <cell r="CQ18">
            <v>5890670.5900092544</v>
          </cell>
          <cell r="CS18">
            <v>0.12877583465818762</v>
          </cell>
          <cell r="CU18">
            <v>-2.0496821020280014</v>
          </cell>
        </row>
        <row r="20">
          <cell r="L20">
            <v>0</v>
          </cell>
          <cell r="CP20">
            <v>104833333.3333333</v>
          </cell>
          <cell r="CQ20">
            <v>32434082.335865468</v>
          </cell>
          <cell r="CS20">
            <v>1</v>
          </cell>
          <cell r="CU20">
            <v>0</v>
          </cell>
        </row>
        <row r="21">
          <cell r="L21">
            <v>1</v>
          </cell>
          <cell r="CP21">
            <v>137199999.99999997</v>
          </cell>
          <cell r="CQ21">
            <v>55378180.334341541</v>
          </cell>
          <cell r="CS21">
            <v>1.3087440381558031</v>
          </cell>
          <cell r="CU21">
            <v>0.26906792781939948</v>
          </cell>
        </row>
        <row r="22">
          <cell r="L22">
            <v>2</v>
          </cell>
          <cell r="CP22">
            <v>112266666.66666666</v>
          </cell>
          <cell r="CQ22">
            <v>45668786.881611995</v>
          </cell>
          <cell r="CS22">
            <v>1.0709062003179652</v>
          </cell>
          <cell r="CU22">
            <v>6.8505206227676654E-2</v>
          </cell>
        </row>
        <row r="23">
          <cell r="L23">
            <v>3</v>
          </cell>
          <cell r="CP23">
            <v>129733333.33333331</v>
          </cell>
          <cell r="CQ23">
            <v>47640718.878267273</v>
          </cell>
          <cell r="CS23">
            <v>1.2375198728139907</v>
          </cell>
          <cell r="CU23">
            <v>0.21310927417135495</v>
          </cell>
        </row>
        <row r="24">
          <cell r="L24">
            <v>4</v>
          </cell>
          <cell r="CP24">
            <v>122133333.33333331</v>
          </cell>
          <cell r="CQ24">
            <v>35257960.938259147</v>
          </cell>
          <cell r="CS24">
            <v>1.1650238473767887</v>
          </cell>
          <cell r="CU24">
            <v>0.15274155665948008</v>
          </cell>
        </row>
        <row r="25">
          <cell r="L25">
            <v>5</v>
          </cell>
          <cell r="CP25">
            <v>130533333.33333331</v>
          </cell>
          <cell r="CQ25">
            <v>41579298.87862581</v>
          </cell>
          <cell r="CS25">
            <v>1.2451510333863278</v>
          </cell>
          <cell r="CU25">
            <v>0.21925683451586037</v>
          </cell>
        </row>
        <row r="26">
          <cell r="L26">
            <v>6</v>
          </cell>
          <cell r="CP26">
            <v>117076923.07692306</v>
          </cell>
          <cell r="CQ26">
            <v>33202564.003556352</v>
          </cell>
          <cell r="CS26">
            <v>1.1167909991439404</v>
          </cell>
          <cell r="CU26">
            <v>0.11045939348770897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>
        <row r="16">
          <cell r="C16">
            <v>2.5</v>
          </cell>
        </row>
      </sheetData>
      <sheetData sheetId="1">
        <row r="4">
          <cell r="A4">
            <v>45042</v>
          </cell>
          <cell r="C4" t="str">
            <v>4 g/L</v>
          </cell>
          <cell r="D4">
            <v>45</v>
          </cell>
          <cell r="L4">
            <v>0</v>
          </cell>
          <cell r="CP4">
            <v>122888888.88888887</v>
          </cell>
          <cell r="CQ4">
            <v>20102515.044419542</v>
          </cell>
          <cell r="CS4">
            <v>1</v>
          </cell>
          <cell r="CU4">
            <v>0</v>
          </cell>
        </row>
        <row r="5">
          <cell r="L5">
            <v>0.5</v>
          </cell>
          <cell r="CP5">
            <v>241666.66666666666</v>
          </cell>
          <cell r="CQ5">
            <v>177473.00264171636</v>
          </cell>
          <cell r="CS5">
            <v>1.9665461121157325E-3</v>
          </cell>
          <cell r="CU5">
            <v>-6.2314765175416325</v>
          </cell>
        </row>
        <row r="6">
          <cell r="L6">
            <v>1</v>
          </cell>
          <cell r="CP6">
            <v>260833.33333333334</v>
          </cell>
          <cell r="CQ6">
            <v>230077.39145906112</v>
          </cell>
          <cell r="CS6">
            <v>2.1225135623869807E-3</v>
          </cell>
          <cell r="CU6">
            <v>-6.1551542499819991</v>
          </cell>
        </row>
        <row r="7">
          <cell r="L7">
            <v>1.5</v>
          </cell>
          <cell r="CP7">
            <v>43333.333333333336</v>
          </cell>
          <cell r="CQ7">
            <v>35118.845842842464</v>
          </cell>
          <cell r="CS7">
            <v>3.5262206148282109E-4</v>
          </cell>
          <cell r="CU7">
            <v>-7.950113721940725</v>
          </cell>
        </row>
        <row r="8">
          <cell r="L8">
            <v>2</v>
          </cell>
          <cell r="CP8">
            <v>188333.33333333334</v>
          </cell>
          <cell r="CQ8">
            <v>162359.49636718532</v>
          </cell>
          <cell r="CS8">
            <v>1.5325497287522608E-3</v>
          </cell>
          <cell r="CU8">
            <v>-6.4808224412498658</v>
          </cell>
        </row>
        <row r="9">
          <cell r="L9">
            <v>2.5</v>
          </cell>
          <cell r="CP9">
            <v>4022222.222222222</v>
          </cell>
          <cell r="CQ9">
            <v>2072304.1389826064</v>
          </cell>
          <cell r="CS9">
            <v>3.2730560578661846E-2</v>
          </cell>
          <cell r="CU9">
            <v>-3.4194460632505548</v>
          </cell>
        </row>
        <row r="10">
          <cell r="L10">
            <v>3</v>
          </cell>
          <cell r="CP10">
            <v>14033333.333333334</v>
          </cell>
          <cell r="CQ10">
            <v>4004391.5287033878</v>
          </cell>
          <cell r="CS10">
            <v>0.11419529837251359</v>
          </cell>
          <cell r="CU10">
            <v>-2.1698451527258342</v>
          </cell>
        </row>
        <row r="11">
          <cell r="L11">
            <v>3.5</v>
          </cell>
          <cell r="CP11">
            <v>37999999.999999993</v>
          </cell>
          <cell r="CQ11">
            <v>15261359.405671919</v>
          </cell>
          <cell r="CS11">
            <v>0.3092224231464738</v>
          </cell>
          <cell r="CU11">
            <v>-1.1736944450196749</v>
          </cell>
        </row>
        <row r="12">
          <cell r="L12">
            <v>4</v>
          </cell>
          <cell r="CP12">
            <v>46499999.999999993</v>
          </cell>
          <cell r="CQ12">
            <v>13541182.975044563</v>
          </cell>
          <cell r="CS12">
            <v>0.37839059674502712</v>
          </cell>
          <cell r="CU12">
            <v>-0.97182829215275013</v>
          </cell>
        </row>
        <row r="13">
          <cell r="L13">
            <v>4.5</v>
          </cell>
          <cell r="CP13">
            <v>44444444.44444444</v>
          </cell>
          <cell r="CQ13">
            <v>17022860.446404938</v>
          </cell>
          <cell r="CS13">
            <v>0.36166365280289337</v>
          </cell>
          <cell r="CU13">
            <v>-1.017040634974298</v>
          </cell>
        </row>
        <row r="14">
          <cell r="L14">
            <v>5</v>
          </cell>
          <cell r="CP14">
            <v>52444444.44444444</v>
          </cell>
          <cell r="CQ14">
            <v>16993462.795374505</v>
          </cell>
          <cell r="CS14">
            <v>0.42676311030741415</v>
          </cell>
          <cell r="CU14">
            <v>-0.85152619649672467</v>
          </cell>
        </row>
        <row r="22">
          <cell r="L22">
            <v>0</v>
          </cell>
          <cell r="CP22">
            <v>122888888.88888887</v>
          </cell>
          <cell r="CQ22">
            <v>20102515.044419542</v>
          </cell>
          <cell r="CS22">
            <v>1</v>
          </cell>
          <cell r="CU22">
            <v>0</v>
          </cell>
        </row>
        <row r="23">
          <cell r="L23">
            <v>2</v>
          </cell>
          <cell r="CP23">
            <v>136666666.66666663</v>
          </cell>
          <cell r="CQ23">
            <v>45869379.764718816</v>
          </cell>
          <cell r="CS23">
            <v>1.1121157323688968</v>
          </cell>
          <cell r="CU23">
            <v>0.10626426628418298</v>
          </cell>
        </row>
        <row r="24">
          <cell r="L24">
            <v>4</v>
          </cell>
          <cell r="CP24">
            <v>133777777.77777775</v>
          </cell>
          <cell r="CQ24">
            <v>43074870.219705179</v>
          </cell>
          <cell r="CS24">
            <v>1.0886075949367089</v>
          </cell>
          <cell r="CU24">
            <v>8.489944378648627E-2</v>
          </cell>
        </row>
        <row r="25">
          <cell r="L25">
            <v>6</v>
          </cell>
          <cell r="CP25">
            <v>156222222.22222221</v>
          </cell>
          <cell r="CQ25">
            <v>47312201.855805106</v>
          </cell>
          <cell r="CS25">
            <v>1.2712477396021702</v>
          </cell>
          <cell r="CU25">
            <v>0.23999889028833027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>
        <row r="16">
          <cell r="C16">
            <v>9</v>
          </cell>
        </row>
      </sheetData>
      <sheetData sheetId="1">
        <row r="4">
          <cell r="A4">
            <v>45029</v>
          </cell>
          <cell r="C4" t="str">
            <v>4 g/L</v>
          </cell>
          <cell r="D4">
            <v>45</v>
          </cell>
          <cell r="L4">
            <v>0</v>
          </cell>
          <cell r="CP4">
            <v>57333333.333333328</v>
          </cell>
          <cell r="CQ4">
            <v>26981475.126464073</v>
          </cell>
          <cell r="CS4">
            <v>1</v>
          </cell>
          <cell r="CU4">
            <v>0</v>
          </cell>
        </row>
        <row r="5">
          <cell r="L5">
            <v>0.25</v>
          </cell>
          <cell r="CP5">
            <v>28666666.66666666</v>
          </cell>
          <cell r="CQ5">
            <v>2309401.076758503</v>
          </cell>
          <cell r="CS5">
            <v>0.49999999999999994</v>
          </cell>
          <cell r="CU5">
            <v>-0.6931471805599454</v>
          </cell>
        </row>
        <row r="6">
          <cell r="L6">
            <v>0.5</v>
          </cell>
          <cell r="CP6">
            <v>6749999.9999999991</v>
          </cell>
          <cell r="CQ6">
            <v>2800162.3329566265</v>
          </cell>
          <cell r="CS6">
            <v>0.11773255813953487</v>
          </cell>
          <cell r="CU6">
            <v>-2.1393396832609048</v>
          </cell>
        </row>
        <row r="7">
          <cell r="L7">
            <v>0.75</v>
          </cell>
          <cell r="CP7">
            <v>3022222.222222222</v>
          </cell>
          <cell r="CQ7">
            <v>1730446.3136556549</v>
          </cell>
          <cell r="CS7">
            <v>5.2713178294573643E-2</v>
          </cell>
          <cell r="CU7">
            <v>-2.9428897921796113</v>
          </cell>
        </row>
        <row r="8">
          <cell r="L8">
            <v>1</v>
          </cell>
          <cell r="CP8">
            <v>2708333.3333333335</v>
          </cell>
          <cell r="CQ8">
            <v>1539455.8267206769</v>
          </cell>
          <cell r="CS8">
            <v>4.7238372093023263E-2</v>
          </cell>
          <cell r="CU8">
            <v>-3.0525487485976517</v>
          </cell>
        </row>
        <row r="9">
          <cell r="L9">
            <v>1.25</v>
          </cell>
          <cell r="CP9">
            <v>2666666.6666666665</v>
          </cell>
          <cell r="CQ9">
            <v>1433579.964686838</v>
          </cell>
          <cell r="CS9">
            <v>4.6511627906976744E-2</v>
          </cell>
          <cell r="CU9">
            <v>-3.068052935133617</v>
          </cell>
        </row>
        <row r="10">
          <cell r="L10">
            <v>1.5</v>
          </cell>
          <cell r="CP10">
            <v>3933333.3333333335</v>
          </cell>
          <cell r="CQ10">
            <v>1528615.9317064139</v>
          </cell>
          <cell r="CS10">
            <v>6.86046511627907E-2</v>
          </cell>
          <cell r="CU10">
            <v>-2.679394945341834</v>
          </cell>
        </row>
        <row r="11">
          <cell r="L11">
            <v>2</v>
          </cell>
          <cell r="CP11">
            <v>4949999.9999999991</v>
          </cell>
          <cell r="CQ11">
            <v>1600284.0656924311</v>
          </cell>
          <cell r="CS11">
            <v>8.6337209302325579E-2</v>
          </cell>
          <cell r="CU11">
            <v>-2.4494946115647442</v>
          </cell>
        </row>
        <row r="12">
          <cell r="L12">
            <v>2.5</v>
          </cell>
          <cell r="CP12">
            <v>8716666.666666666</v>
          </cell>
          <cell r="CQ12">
            <v>2518958.4187023612</v>
          </cell>
          <cell r="CS12">
            <v>0.15203488372093024</v>
          </cell>
          <cell r="CU12">
            <v>-1.883645286302521</v>
          </cell>
        </row>
        <row r="13">
          <cell r="L13">
            <v>3</v>
          </cell>
          <cell r="CP13">
            <v>26555555.555555552</v>
          </cell>
          <cell r="CQ13">
            <v>5364492.313143691</v>
          </cell>
          <cell r="CS13">
            <v>0.4631782945736434</v>
          </cell>
          <cell r="CU13">
            <v>-0.76964321355005205</v>
          </cell>
        </row>
        <row r="14">
          <cell r="L14">
            <v>3.5</v>
          </cell>
          <cell r="CP14">
            <v>46222222.222222216</v>
          </cell>
          <cell r="CQ14">
            <v>23333333.333333336</v>
          </cell>
          <cell r="CS14">
            <v>0.80620155038759689</v>
          </cell>
          <cell r="CU14">
            <v>-0.21542150522029946</v>
          </cell>
        </row>
        <row r="15">
          <cell r="L15">
            <v>4</v>
          </cell>
          <cell r="CP15">
            <v>71999999.999999985</v>
          </cell>
          <cell r="CQ15">
            <v>15588457.268119927</v>
          </cell>
          <cell r="CS15">
            <v>1.2558139534883719</v>
          </cell>
          <cell r="CU15">
            <v>0.2277839308707118</v>
          </cell>
        </row>
        <row r="16">
          <cell r="L16">
            <v>4.5</v>
          </cell>
          <cell r="CP16">
            <v>30888888.888888881</v>
          </cell>
          <cell r="CQ16">
            <v>14903392.604072101</v>
          </cell>
          <cell r="CS16">
            <v>0.53875968992248047</v>
          </cell>
          <cell r="CU16">
            <v>-0.61848565179092596</v>
          </cell>
        </row>
        <row r="17">
          <cell r="L17">
            <v>5</v>
          </cell>
          <cell r="CP17">
            <v>17333333.333333328</v>
          </cell>
          <cell r="CQ17">
            <v>5408326.91319599</v>
          </cell>
          <cell r="CS17">
            <v>0.30232558139534876</v>
          </cell>
          <cell r="CU17">
            <v>-1.1962507582320259</v>
          </cell>
        </row>
        <row r="18">
          <cell r="L18">
            <v>5.5</v>
          </cell>
          <cell r="CP18">
            <v>40222222.222222216</v>
          </cell>
          <cell r="CQ18">
            <v>14095901.689655907</v>
          </cell>
          <cell r="CS18">
            <v>0.70155038759689914</v>
          </cell>
          <cell r="CU18">
            <v>-0.35446255365579182</v>
          </cell>
        </row>
        <row r="20">
          <cell r="L20">
            <v>0</v>
          </cell>
          <cell r="CP20">
            <v>57333333.333333328</v>
          </cell>
          <cell r="CQ20">
            <v>26981475.126464073</v>
          </cell>
          <cell r="CS20">
            <v>1</v>
          </cell>
          <cell r="CU20">
            <v>0</v>
          </cell>
        </row>
        <row r="21">
          <cell r="L21">
            <v>2</v>
          </cell>
          <cell r="CP21">
            <v>54444444.44444444</v>
          </cell>
          <cell r="CQ21">
            <v>22710741.462527759</v>
          </cell>
          <cell r="CS21">
            <v>0.94961240310077522</v>
          </cell>
          <cell r="CU21">
            <v>-5.1701374376890416E-2</v>
          </cell>
        </row>
        <row r="22">
          <cell r="L22">
            <v>4</v>
          </cell>
          <cell r="CP22">
            <v>128444444.44444442</v>
          </cell>
          <cell r="CQ22">
            <v>44562066.578849055</v>
          </cell>
          <cell r="CS22">
            <v>2.2403100775193794</v>
          </cell>
          <cell r="CU22">
            <v>0.80661428375075983</v>
          </cell>
        </row>
        <row r="23">
          <cell r="L23">
            <v>5.5</v>
          </cell>
          <cell r="CP23">
            <v>148222222.22222221</v>
          </cell>
          <cell r="CQ23">
            <v>46189224.332569607</v>
          </cell>
          <cell r="CS23">
            <v>2.5852713178294575</v>
          </cell>
          <cell r="CU23">
            <v>0.94983046099400636</v>
          </cell>
        </row>
        <row r="24">
          <cell r="CP24"/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ditionsExperimentales"/>
      <sheetName val="Résultats"/>
    </sheetNames>
    <sheetDataSet>
      <sheetData sheetId="0">
        <row r="16">
          <cell r="C16">
            <v>2.5</v>
          </cell>
        </row>
      </sheetData>
      <sheetData sheetId="1">
        <row r="4">
          <cell r="A4">
            <v>45050</v>
          </cell>
          <cell r="C4" t="str">
            <v>4 g/L</v>
          </cell>
          <cell r="D4">
            <v>45</v>
          </cell>
          <cell r="L4">
            <v>0</v>
          </cell>
          <cell r="CP4">
            <v>60888888.888888873</v>
          </cell>
          <cell r="CQ4">
            <v>20835333.237342544</v>
          </cell>
          <cell r="CS4">
            <v>1</v>
          </cell>
          <cell r="CU4">
            <v>0</v>
          </cell>
        </row>
        <row r="5">
          <cell r="L5">
            <v>0.5</v>
          </cell>
          <cell r="CP5">
            <v>1491666.6666666667</v>
          </cell>
          <cell r="CQ5">
            <v>901975.9453891248</v>
          </cell>
          <cell r="CS5">
            <v>2.4498175182481759E-2</v>
          </cell>
          <cell r="CU5">
            <v>-3.7091566465530867</v>
          </cell>
        </row>
        <row r="6">
          <cell r="L6">
            <v>1</v>
          </cell>
          <cell r="CP6">
            <v>609333.33333333337</v>
          </cell>
          <cell r="CQ6">
            <v>440575.38136698771</v>
          </cell>
          <cell r="CS6">
            <v>1.0007299270072996E-2</v>
          </cell>
          <cell r="CU6">
            <v>-4.6044405252479477</v>
          </cell>
        </row>
        <row r="7">
          <cell r="L7">
            <v>1.5</v>
          </cell>
          <cell r="CP7">
            <v>2066666.6666666667</v>
          </cell>
          <cell r="CQ7">
            <v>553227.44514404365</v>
          </cell>
          <cell r="CS7">
            <v>3.3941605839416071E-2</v>
          </cell>
          <cell r="CU7">
            <v>-3.3831137062288597</v>
          </cell>
        </row>
        <row r="8">
          <cell r="L8">
            <v>2</v>
          </cell>
          <cell r="CP8">
            <v>6183333.333333333</v>
          </cell>
          <cell r="CQ8">
            <v>3030101.5084506893</v>
          </cell>
          <cell r="CS8">
            <v>0.10155109489051097</v>
          </cell>
          <cell r="CU8">
            <v>-2.2871932092264617</v>
          </cell>
        </row>
        <row r="9">
          <cell r="L9">
            <v>2.5</v>
          </cell>
          <cell r="CP9">
            <v>13946666.666666666</v>
          </cell>
          <cell r="CQ9">
            <v>6274422.7584998552</v>
          </cell>
          <cell r="CS9">
            <v>0.22905109489051101</v>
          </cell>
          <cell r="CU9">
            <v>-1.473810178523238</v>
          </cell>
        </row>
        <row r="10">
          <cell r="L10">
            <v>3</v>
          </cell>
          <cell r="CP10">
            <v>26777777.777777776</v>
          </cell>
          <cell r="CQ10">
            <v>6119186.5835619345</v>
          </cell>
          <cell r="CS10">
            <v>0.43978102189781032</v>
          </cell>
          <cell r="CU10">
            <v>-0.82147835345736031</v>
          </cell>
        </row>
        <row r="11">
          <cell r="L11">
            <v>3.5</v>
          </cell>
          <cell r="CP11">
            <v>34083333.333333328</v>
          </cell>
          <cell r="CQ11">
            <v>16762828.646813286</v>
          </cell>
          <cell r="CS11">
            <v>0.55976277372262784</v>
          </cell>
          <cell r="CU11">
            <v>-0.5802422033569945</v>
          </cell>
        </row>
        <row r="12">
          <cell r="L12">
            <v>4</v>
          </cell>
          <cell r="CP12">
            <v>45333333.333333328</v>
          </cell>
          <cell r="CQ12">
            <v>14933184.523068095</v>
          </cell>
          <cell r="CS12">
            <v>0.74452554744525556</v>
          </cell>
          <cell r="CU12">
            <v>-0.29500811254385373</v>
          </cell>
        </row>
        <row r="13">
          <cell r="L13">
            <v>4.5</v>
          </cell>
          <cell r="CP13">
            <v>82666666.666666657</v>
          </cell>
          <cell r="CQ13">
            <v>38923000.912057117</v>
          </cell>
          <cell r="CS13">
            <v>1.3576642335766425</v>
          </cell>
          <cell r="CU13">
            <v>0.30576574788507643</v>
          </cell>
        </row>
        <row r="14">
          <cell r="L14">
            <v>5</v>
          </cell>
          <cell r="CP14">
            <v>64444444.444444433</v>
          </cell>
          <cell r="CQ14">
            <v>11695203.195232607</v>
          </cell>
          <cell r="CS14">
            <v>1.0583941605839418</v>
          </cell>
          <cell r="CU14">
            <v>5.6752816592449629E-2</v>
          </cell>
        </row>
        <row r="15">
          <cell r="L15">
            <v>5.5</v>
          </cell>
          <cell r="CP15">
            <v>114999999.99999999</v>
          </cell>
          <cell r="CQ15">
            <v>20386269.88931521</v>
          </cell>
          <cell r="CS15">
            <v>1.8886861313868615</v>
          </cell>
          <cell r="CU15">
            <v>0.63588141875145399</v>
          </cell>
        </row>
        <row r="16">
          <cell r="L16">
            <v>6</v>
          </cell>
          <cell r="CP16">
            <v>101666666.66666664</v>
          </cell>
          <cell r="CQ16">
            <v>34880749.227427259</v>
          </cell>
          <cell r="CS16">
            <v>1.6697080291970803</v>
          </cell>
          <cell r="CU16">
            <v>0.51264877832750577</v>
          </cell>
        </row>
        <row r="17">
          <cell r="L17">
            <v>6.5</v>
          </cell>
          <cell r="CP17">
            <v>107666666.66666664</v>
          </cell>
          <cell r="CQ17">
            <v>23131508.093219172</v>
          </cell>
          <cell r="CS17">
            <v>1.7682481751824819</v>
          </cell>
          <cell r="CU17">
            <v>0.56998932494275079</v>
          </cell>
        </row>
        <row r="22">
          <cell r="L22">
            <v>0</v>
          </cell>
          <cell r="CP22">
            <v>60888888.888888873</v>
          </cell>
          <cell r="CQ22">
            <v>20835333.237342544</v>
          </cell>
          <cell r="CS22">
            <v>1</v>
          </cell>
          <cell r="CU22">
            <v>0</v>
          </cell>
        </row>
        <row r="23">
          <cell r="L23">
            <v>2</v>
          </cell>
          <cell r="CP23">
            <v>42222222.222222216</v>
          </cell>
          <cell r="CQ23">
            <v>10268614.533832911</v>
          </cell>
          <cell r="CS23">
            <v>0.69343065693430661</v>
          </cell>
          <cell r="CU23">
            <v>-0.36610403422758403</v>
          </cell>
        </row>
        <row r="24">
          <cell r="L24">
            <v>4</v>
          </cell>
          <cell r="CP24">
            <v>141777777.77777776</v>
          </cell>
          <cell r="CQ24">
            <v>22987919.532755546</v>
          </cell>
          <cell r="CS24">
            <v>2.3284671532846719</v>
          </cell>
          <cell r="CU24">
            <v>0.84521017695671985</v>
          </cell>
        </row>
        <row r="25">
          <cell r="L25">
            <v>6</v>
          </cell>
          <cell r="CP25">
            <v>207777777.77777776</v>
          </cell>
          <cell r="CQ25">
            <v>70316743.69909659</v>
          </cell>
          <cell r="CS25">
            <v>3.4124087591240881</v>
          </cell>
          <cell r="CU25">
            <v>1.2274184229006169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ditionsExperimentales"/>
      <sheetName val="Résultats"/>
    </sheetNames>
    <sheetDataSet>
      <sheetData sheetId="0">
        <row r="16">
          <cell r="C16">
            <v>5</v>
          </cell>
        </row>
      </sheetData>
      <sheetData sheetId="1">
        <row r="4">
          <cell r="A4">
            <v>45029</v>
          </cell>
          <cell r="C4" t="str">
            <v>4 g/L</v>
          </cell>
          <cell r="D4">
            <v>20</v>
          </cell>
          <cell r="L4">
            <v>0</v>
          </cell>
          <cell r="CP4">
            <v>30833333.333333328</v>
          </cell>
          <cell r="CQ4">
            <v>14383281.540691186</v>
          </cell>
          <cell r="CS4">
            <v>1</v>
          </cell>
          <cell r="CU4">
            <v>0</v>
          </cell>
        </row>
        <row r="5">
          <cell r="L5">
            <v>0.5</v>
          </cell>
          <cell r="CP5">
            <v>12599999.999999998</v>
          </cell>
          <cell r="CQ5">
            <v>3330301.6516389493</v>
          </cell>
          <cell r="CS5">
            <v>0.40864864864864864</v>
          </cell>
          <cell r="CU5">
            <v>-0.89489954189283749</v>
          </cell>
        </row>
        <row r="6">
          <cell r="L6">
            <v>1</v>
          </cell>
          <cell r="CP6">
            <v>3460000</v>
          </cell>
          <cell r="CQ6">
            <v>1571532.464098112</v>
          </cell>
          <cell r="CS6">
            <v>0.11221621621621623</v>
          </cell>
          <cell r="CU6">
            <v>-2.1873277667806366</v>
          </cell>
        </row>
        <row r="7">
          <cell r="L7">
            <v>1.5</v>
          </cell>
          <cell r="CP7">
            <v>3206666.6666666665</v>
          </cell>
          <cell r="CQ7">
            <v>1112568.8849727563</v>
          </cell>
          <cell r="CS7">
            <v>0.10400000000000001</v>
          </cell>
          <cell r="CU7">
            <v>-2.2633643798407643</v>
          </cell>
        </row>
        <row r="8">
          <cell r="L8">
            <v>2</v>
          </cell>
          <cell r="CP8">
            <v>3533333.333333333</v>
          </cell>
          <cell r="CQ8">
            <v>830662.38629180868</v>
          </cell>
          <cell r="CS8">
            <v>0.1145945945945946</v>
          </cell>
          <cell r="CU8">
            <v>-2.166354643400358</v>
          </cell>
        </row>
        <row r="9">
          <cell r="L9">
            <v>2.5</v>
          </cell>
          <cell r="CP9">
            <v>6050000</v>
          </cell>
          <cell r="CQ9">
            <v>2777997.9710706621</v>
          </cell>
          <cell r="CS9">
            <v>0.19621621621621624</v>
          </cell>
          <cell r="CU9">
            <v>-1.6285380838075196</v>
          </cell>
        </row>
        <row r="10">
          <cell r="L10">
            <v>3</v>
          </cell>
          <cell r="CP10">
            <v>4633333.333333333</v>
          </cell>
          <cell r="CQ10">
            <v>847813.58728666499</v>
          </cell>
          <cell r="CS10">
            <v>0.15027027027027029</v>
          </cell>
          <cell r="CU10">
            <v>-1.8953198043817332</v>
          </cell>
        </row>
        <row r="11">
          <cell r="L11">
            <v>3.5</v>
          </cell>
          <cell r="CP11">
            <v>10100000</v>
          </cell>
          <cell r="CQ11">
            <v>2649871.3519373275</v>
          </cell>
          <cell r="CS11">
            <v>0.32756756756756761</v>
          </cell>
          <cell r="CU11">
            <v>-1.1160609320030559</v>
          </cell>
        </row>
        <row r="12">
          <cell r="L12">
            <v>4</v>
          </cell>
          <cell r="CP12">
            <v>12366666.666666664</v>
          </cell>
          <cell r="CQ12">
            <v>4593935.3961764015</v>
          </cell>
          <cell r="CS12">
            <v>0.40108108108108109</v>
          </cell>
          <cell r="CU12">
            <v>-0.91359167490499005</v>
          </cell>
        </row>
        <row r="13">
          <cell r="L13">
            <v>4.5</v>
          </cell>
          <cell r="CP13">
            <v>19999999.999999996</v>
          </cell>
          <cell r="CQ13">
            <v>10594810.050208546</v>
          </cell>
          <cell r="CS13">
            <v>0.64864864864864868</v>
          </cell>
          <cell r="CU13">
            <v>-0.43286408229627876</v>
          </cell>
        </row>
        <row r="14">
          <cell r="L14">
            <v>5</v>
          </cell>
          <cell r="CP14">
            <v>12299999.999999998</v>
          </cell>
          <cell r="CQ14">
            <v>4679937.83952503</v>
          </cell>
          <cell r="CS14">
            <v>0.3989189189189189</v>
          </cell>
          <cell r="CU14">
            <v>-0.91899709347189806</v>
          </cell>
        </row>
        <row r="15">
          <cell r="L15">
            <v>5.5</v>
          </cell>
          <cell r="CP15">
            <v>26222222.22222222</v>
          </cell>
          <cell r="CQ15">
            <v>4969350.5052918512</v>
          </cell>
          <cell r="CS15">
            <v>0.85045045045045053</v>
          </cell>
          <cell r="CU15">
            <v>-0.16198912816087904</v>
          </cell>
        </row>
        <row r="16">
          <cell r="L16">
            <v>6</v>
          </cell>
          <cell r="CP16">
            <v>17916666.666666664</v>
          </cell>
          <cell r="CQ16">
            <v>6960385.7434031432</v>
          </cell>
          <cell r="CS16">
            <v>0.58108108108108114</v>
          </cell>
          <cell r="CU16">
            <v>-0.54286497751060725</v>
          </cell>
        </row>
        <row r="17">
          <cell r="L17">
            <v>6.5</v>
          </cell>
          <cell r="CP17">
            <v>20499999.999999996</v>
          </cell>
          <cell r="CQ17">
            <v>11843678.789663589</v>
          </cell>
          <cell r="CS17">
            <v>0.66486486486486485</v>
          </cell>
          <cell r="CU17">
            <v>-0.40817146970590734</v>
          </cell>
        </row>
        <row r="20">
          <cell r="L20">
            <v>0</v>
          </cell>
          <cell r="CP20">
            <v>30833333.333333328</v>
          </cell>
          <cell r="CQ20">
            <v>14383281.540691186</v>
          </cell>
          <cell r="CS20">
            <v>1</v>
          </cell>
          <cell r="CU20">
            <v>0</v>
          </cell>
        </row>
        <row r="21">
          <cell r="L21">
            <v>2</v>
          </cell>
          <cell r="CP21">
            <v>14749999.999999998</v>
          </cell>
          <cell r="CQ21">
            <v>6166257.1526597291</v>
          </cell>
          <cell r="CS21">
            <v>0.47837837837837838</v>
          </cell>
          <cell r="CU21">
            <v>-0.73735327306444098</v>
          </cell>
        </row>
        <row r="22">
          <cell r="L22">
            <v>4</v>
          </cell>
          <cell r="CP22">
            <v>49333333.333333328</v>
          </cell>
          <cell r="CQ22">
            <v>11934162.828797106</v>
          </cell>
          <cell r="CS22">
            <v>1.6</v>
          </cell>
          <cell r="CU22">
            <v>0.47000362924573563</v>
          </cell>
        </row>
        <row r="23">
          <cell r="L23">
            <v>6</v>
          </cell>
          <cell r="CP23" t="e">
            <v>#VALUE!</v>
          </cell>
          <cell r="CQ23" t="e">
            <v>#VALUE!</v>
          </cell>
          <cell r="CS23" t="e">
            <v>#VALUE!</v>
          </cell>
          <cell r="CU23" t="e">
            <v>#VALUE!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ditionsExperimentales"/>
      <sheetName val="Résultats"/>
    </sheetNames>
    <sheetDataSet>
      <sheetData sheetId="0">
        <row r="16">
          <cell r="C16">
            <v>5</v>
          </cell>
        </row>
      </sheetData>
      <sheetData sheetId="1">
        <row r="4">
          <cell r="A4">
            <v>45070</v>
          </cell>
          <cell r="C4" t="str">
            <v>4 g/L</v>
          </cell>
          <cell r="D4">
            <v>20</v>
          </cell>
          <cell r="L4">
            <v>0</v>
          </cell>
          <cell r="CP4">
            <v>124444444.44444442</v>
          </cell>
          <cell r="CQ4">
            <v>30112751.082851596</v>
          </cell>
          <cell r="CS4">
            <v>1</v>
          </cell>
          <cell r="CU4">
            <v>0</v>
          </cell>
        </row>
        <row r="5">
          <cell r="L5">
            <v>0.5</v>
          </cell>
          <cell r="CP5">
            <v>11016666.666666666</v>
          </cell>
          <cell r="CQ5">
            <v>5384461.3697587438</v>
          </cell>
          <cell r="CS5">
            <v>8.8526785714285725E-2</v>
          </cell>
          <cell r="CU5">
            <v>-2.424450109323335</v>
          </cell>
        </row>
        <row r="6">
          <cell r="L6">
            <v>1</v>
          </cell>
          <cell r="CP6">
            <v>7213333.333333333</v>
          </cell>
          <cell r="CQ6">
            <v>3238576.9949749452</v>
          </cell>
          <cell r="CS6">
            <v>5.7964285714285725E-2</v>
          </cell>
          <cell r="CU6">
            <v>-2.8479282216427495</v>
          </cell>
        </row>
        <row r="7">
          <cell r="L7">
            <v>1.5</v>
          </cell>
          <cell r="CP7">
            <v>6483333.333333333</v>
          </cell>
          <cell r="CQ7">
            <v>2491379.0753254886</v>
          </cell>
          <cell r="CS7">
            <v>5.2098214285714296E-2</v>
          </cell>
          <cell r="CU7">
            <v>-2.954624605556575</v>
          </cell>
        </row>
        <row r="8">
          <cell r="L8">
            <v>2</v>
          </cell>
          <cell r="CP8">
            <v>8833333.3333333321</v>
          </cell>
          <cell r="CQ8">
            <v>6099080.9044304267</v>
          </cell>
          <cell r="CS8">
            <v>7.0982142857142869E-2</v>
          </cell>
          <cell r="CU8">
            <v>-2.6453269426288539</v>
          </cell>
        </row>
        <row r="9">
          <cell r="L9">
            <v>2.5</v>
          </cell>
          <cell r="CP9">
            <v>9416666.666666666</v>
          </cell>
          <cell r="CQ9">
            <v>3231051.9911782513</v>
          </cell>
          <cell r="CS9">
            <v>7.5669642857142866E-2</v>
          </cell>
          <cell r="CU9">
            <v>-2.5813782180285805</v>
          </cell>
        </row>
        <row r="10">
          <cell r="L10">
            <v>3</v>
          </cell>
          <cell r="CP10">
            <v>10849999.999999998</v>
          </cell>
          <cell r="CQ10">
            <v>4366921.1121796072</v>
          </cell>
          <cell r="CS10">
            <v>8.7187500000000001E-2</v>
          </cell>
          <cell r="CU10">
            <v>-2.4396943069664521</v>
          </cell>
        </row>
        <row r="11">
          <cell r="L11">
            <v>3.5</v>
          </cell>
          <cell r="CP11">
            <v>28999999.999999996</v>
          </cell>
          <cell r="CQ11">
            <v>8888194.4173155893</v>
          </cell>
          <cell r="CS11">
            <v>0.23303571428571432</v>
          </cell>
          <cell r="CU11">
            <v>-1.4565635569664466</v>
          </cell>
        </row>
        <row r="12">
          <cell r="L12">
            <v>4</v>
          </cell>
          <cell r="CP12">
            <v>50499999.999999993</v>
          </cell>
          <cell r="CQ12">
            <v>24762508.317652673</v>
          </cell>
          <cell r="CS12">
            <v>0.40580357142857143</v>
          </cell>
          <cell r="CU12">
            <v>-0.90188605067160665</v>
          </cell>
        </row>
        <row r="13">
          <cell r="L13">
            <v>4.5</v>
          </cell>
          <cell r="CP13">
            <v>44499999.999999993</v>
          </cell>
          <cell r="CQ13">
            <v>15934525.123425879</v>
          </cell>
          <cell r="CS13">
            <v>0.35758928571428572</v>
          </cell>
          <cell r="CU13">
            <v>-1.0283701977807262</v>
          </cell>
        </row>
        <row r="14">
          <cell r="L14">
            <v>5</v>
          </cell>
          <cell r="CP14">
            <v>55933333.333333328</v>
          </cell>
          <cell r="CQ14">
            <v>26431762.999052774</v>
          </cell>
          <cell r="CS14">
            <v>0.44946428571428576</v>
          </cell>
          <cell r="CU14">
            <v>-0.79969888158792468</v>
          </cell>
        </row>
        <row r="15">
          <cell r="L15">
            <v>5.5</v>
          </cell>
          <cell r="CP15">
            <v>94888888.888888881</v>
          </cell>
          <cell r="CQ15">
            <v>37750643.850285657</v>
          </cell>
          <cell r="CS15">
            <v>0.76250000000000007</v>
          </cell>
          <cell r="CU15">
            <v>-0.27115277050057029</v>
          </cell>
        </row>
        <row r="16">
          <cell r="L16">
            <v>6</v>
          </cell>
          <cell r="CP16">
            <v>83777777.777777761</v>
          </cell>
          <cell r="CQ16">
            <v>15762120.556715839</v>
          </cell>
          <cell r="CS16">
            <v>0.67321428571428577</v>
          </cell>
          <cell r="CU16">
            <v>-0.39569159628118405</v>
          </cell>
        </row>
        <row r="17">
          <cell r="L17">
            <v>6.5</v>
          </cell>
          <cell r="CP17">
            <v>113333333.33333331</v>
          </cell>
          <cell r="CQ17">
            <v>37749172.176353775</v>
          </cell>
          <cell r="CS17">
            <v>0.9107142857142857</v>
          </cell>
          <cell r="CU17">
            <v>-9.3526058010823476E-2</v>
          </cell>
        </row>
        <row r="18">
          <cell r="L18">
            <v>7</v>
          </cell>
          <cell r="CP18">
            <v>116222222.22222219</v>
          </cell>
          <cell r="CQ18">
            <v>35894908.335924834</v>
          </cell>
          <cell r="CS18">
            <v>0.93392857142857144</v>
          </cell>
          <cell r="CU18">
            <v>-6.8355319664271996E-2</v>
          </cell>
        </row>
        <row r="19">
          <cell r="L19">
            <v>7.5</v>
          </cell>
          <cell r="CP19">
            <v>105999999.99999997</v>
          </cell>
          <cell r="CQ19">
            <v>34928498.393145964</v>
          </cell>
          <cell r="CS19">
            <v>0.85178571428571426</v>
          </cell>
          <cell r="CU19">
            <v>-0.16042029284085374</v>
          </cell>
        </row>
        <row r="20">
          <cell r="L20">
            <v>8</v>
          </cell>
          <cell r="CP20">
            <v>89333333.333333313</v>
          </cell>
          <cell r="CQ20">
            <v>37854986.46149537</v>
          </cell>
          <cell r="CS20">
            <v>0.71785714285714286</v>
          </cell>
          <cell r="CU20">
            <v>-0.33148469511017387</v>
          </cell>
        </row>
        <row r="22">
          <cell r="L22">
            <v>0</v>
          </cell>
          <cell r="CP22">
            <v>124444444.44444442</v>
          </cell>
          <cell r="CQ22">
            <v>30112751.082851596</v>
          </cell>
          <cell r="CS22">
            <v>1</v>
          </cell>
          <cell r="CU22">
            <v>0</v>
          </cell>
        </row>
        <row r="23">
          <cell r="L23">
            <v>2</v>
          </cell>
          <cell r="CP23">
            <v>122222222.22222219</v>
          </cell>
          <cell r="CQ23">
            <v>24030073.750291489</v>
          </cell>
          <cell r="CS23">
            <v>0.9821428571428571</v>
          </cell>
          <cell r="CU23">
            <v>-1.8018505502678365E-2</v>
          </cell>
        </row>
        <row r="24">
          <cell r="L24">
            <v>4</v>
          </cell>
          <cell r="CP24">
            <v>114666666.66666666</v>
          </cell>
          <cell r="CQ24">
            <v>35791060.336346507</v>
          </cell>
          <cell r="CS24">
            <v>0.9214285714285716</v>
          </cell>
          <cell r="CU24">
            <v>-8.1830018247632003E-2</v>
          </cell>
        </row>
        <row r="25">
          <cell r="L25">
            <v>6</v>
          </cell>
          <cell r="CP25">
            <v>164666666.66666663</v>
          </cell>
          <cell r="CQ25">
            <v>58180752.831155427</v>
          </cell>
          <cell r="CS25">
            <v>1.3232142857142857</v>
          </cell>
          <cell r="CU25">
            <v>0.28006384156689196</v>
          </cell>
        </row>
        <row r="26">
          <cell r="L26">
            <v>8</v>
          </cell>
          <cell r="CP26">
            <v>187999999.99999997</v>
          </cell>
          <cell r="CQ26">
            <v>33181320.046074115</v>
          </cell>
          <cell r="CS26">
            <v>1.5107142857142859</v>
          </cell>
          <cell r="CU26">
            <v>0.41258257587702846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D7E8-CA4F-8F47-884C-791CA13F414B}">
  <dimension ref="A1:M124"/>
  <sheetViews>
    <sheetView tabSelected="1" topLeftCell="B46" zoomScale="130" zoomScaleNormal="130" workbookViewId="0">
      <selection activeCell="M58" sqref="M58"/>
    </sheetView>
  </sheetViews>
  <sheetFormatPr baseColWidth="10" defaultRowHeight="16" x14ac:dyDescent="0.2"/>
  <cols>
    <col min="1" max="1" width="19.6640625" style="2" bestFit="1" customWidth="1"/>
    <col min="2" max="3" width="12" customWidth="1"/>
    <col min="4" max="4" width="13.83203125" bestFit="1" customWidth="1"/>
    <col min="5" max="5" width="13.83203125" customWidth="1"/>
    <col min="6" max="6" width="17.1640625" bestFit="1" customWidth="1"/>
    <col min="7" max="7" width="17.1640625" customWidth="1"/>
    <col min="8" max="8" width="11.83203125" style="8" bestFit="1" customWidth="1"/>
    <col min="9" max="9" width="17.1640625" bestFit="1" customWidth="1"/>
    <col min="10" max="10" width="13.83203125" bestFit="1" customWidth="1"/>
    <col min="11" max="11" width="10" style="8" bestFit="1" customWidth="1"/>
    <col min="12" max="12" width="12.83203125" bestFit="1" customWidth="1"/>
    <col min="13" max="13" width="11.6640625" bestFit="1" customWidth="1"/>
  </cols>
  <sheetData>
    <row r="1" spans="1:12" s="1" customFormat="1" ht="35" thickBot="1" x14ac:dyDescent="0.25">
      <c r="A1" s="11" t="s">
        <v>0</v>
      </c>
      <c r="B1" s="3" t="s">
        <v>1</v>
      </c>
      <c r="C1" s="3" t="s">
        <v>8</v>
      </c>
      <c r="D1" s="3" t="s">
        <v>2</v>
      </c>
      <c r="E1" s="4" t="s">
        <v>9</v>
      </c>
      <c r="F1" s="4" t="s">
        <v>3</v>
      </c>
      <c r="G1" s="12" t="s">
        <v>13</v>
      </c>
      <c r="H1" s="5" t="s">
        <v>12</v>
      </c>
      <c r="I1" s="31" t="s">
        <v>4</v>
      </c>
      <c r="J1" s="4" t="s">
        <v>5</v>
      </c>
      <c r="K1" s="5" t="s">
        <v>6</v>
      </c>
      <c r="L1" s="6" t="s">
        <v>7</v>
      </c>
    </row>
    <row r="2" spans="1:12" ht="17" customHeight="1" x14ac:dyDescent="0.2">
      <c r="A2" s="58" t="s">
        <v>11</v>
      </c>
      <c r="B2" s="61">
        <f>[1]Résultats!$A$4</f>
        <v>45029</v>
      </c>
      <c r="C2" s="61" t="str">
        <f>[1]Résultats!$C$4</f>
        <v>4 g/L</v>
      </c>
      <c r="D2" s="64">
        <f>[1]Résultats!$D$4</f>
        <v>45</v>
      </c>
      <c r="E2" s="64">
        <f>[1]ConditionsExperimentales!$C$16</f>
        <v>5</v>
      </c>
      <c r="F2" s="51" t="s">
        <v>10</v>
      </c>
      <c r="G2" s="54" t="s">
        <v>14</v>
      </c>
      <c r="H2" s="16">
        <f>[1]Résultats!$L4</f>
        <v>0</v>
      </c>
      <c r="I2" s="13">
        <f>[1]Résultats!$CP4</f>
        <v>104833333.3333333</v>
      </c>
      <c r="J2" s="19">
        <f>[1]Résultats!$CQ4</f>
        <v>32434082.335865468</v>
      </c>
      <c r="K2" s="9">
        <f>[1]Résultats!$CS4</f>
        <v>1</v>
      </c>
      <c r="L2" s="10">
        <f>[1]Résultats!$CU4</f>
        <v>0</v>
      </c>
    </row>
    <row r="3" spans="1:12" x14ac:dyDescent="0.2">
      <c r="A3" s="59"/>
      <c r="B3" s="62"/>
      <c r="C3" s="62"/>
      <c r="D3" s="65"/>
      <c r="E3" s="65"/>
      <c r="F3" s="52"/>
      <c r="G3" s="55"/>
      <c r="H3" s="17">
        <f>[1]Résultats!$L5</f>
        <v>0.33333333333333331</v>
      </c>
      <c r="I3" s="14">
        <f>[1]Résultats!$CP5</f>
        <v>9173333.3333333321</v>
      </c>
      <c r="J3" s="20">
        <f>[1]Résultats!$CQ5</f>
        <v>5300062.8927086005</v>
      </c>
      <c r="K3" s="24">
        <f>[1]Résultats!$CS5</f>
        <v>8.7503974562798112E-2</v>
      </c>
      <c r="L3" s="22">
        <f>[1]Résultats!$CU5</f>
        <v>-2.4360710630753521</v>
      </c>
    </row>
    <row r="4" spans="1:12" x14ac:dyDescent="0.2">
      <c r="A4" s="59"/>
      <c r="B4" s="62"/>
      <c r="C4" s="62"/>
      <c r="D4" s="65"/>
      <c r="E4" s="65"/>
      <c r="F4" s="52"/>
      <c r="G4" s="55"/>
      <c r="H4" s="17">
        <f>[1]Résultats!$L6</f>
        <v>0.66666666666666663</v>
      </c>
      <c r="I4" s="14">
        <f>[1]Résultats!$CP6</f>
        <v>1753333.3333333333</v>
      </c>
      <c r="J4" s="20">
        <f>[1]Résultats!$CQ6</f>
        <v>1338362.1831676699</v>
      </c>
      <c r="K4" s="24">
        <f>[1]Résultats!$CS6</f>
        <v>1.6724960254372024E-2</v>
      </c>
      <c r="L4" s="22">
        <f>[1]Résultats!$CU6</f>
        <v>-4.0908530493908764</v>
      </c>
    </row>
    <row r="5" spans="1:12" x14ac:dyDescent="0.2">
      <c r="A5" s="59"/>
      <c r="B5" s="62"/>
      <c r="C5" s="62"/>
      <c r="D5" s="65"/>
      <c r="E5" s="65"/>
      <c r="F5" s="52"/>
      <c r="G5" s="55"/>
      <c r="H5" s="17">
        <f>[1]Résultats!$L7</f>
        <v>1</v>
      </c>
      <c r="I5" s="14">
        <f>[1]Résultats!$CP7</f>
        <v>90000</v>
      </c>
      <c r="J5" s="20">
        <f>[1]Résultats!$CQ7</f>
        <v>42426.406871192848</v>
      </c>
      <c r="K5" s="24">
        <f>[1]Résultats!$CS7</f>
        <v>8.5850556438791766E-4</v>
      </c>
      <c r="L5" s="22">
        <f>[1]Résultats!$CU7</f>
        <v>-7.0603173961242573</v>
      </c>
    </row>
    <row r="6" spans="1:12" x14ac:dyDescent="0.2">
      <c r="A6" s="59"/>
      <c r="B6" s="62"/>
      <c r="C6" s="62"/>
      <c r="D6" s="65"/>
      <c r="E6" s="65"/>
      <c r="F6" s="52"/>
      <c r="G6" s="55"/>
      <c r="H6" s="17">
        <f>[1]Résultats!$L8</f>
        <v>1.3333333333333333</v>
      </c>
      <c r="I6" s="14">
        <f>[1]Résultats!$CP8</f>
        <v>418333.33333333331</v>
      </c>
      <c r="J6" s="20">
        <f>[1]Résultats!$CQ8</f>
        <v>437008.77184178657</v>
      </c>
      <c r="K6" s="24">
        <f>[1]Résultats!$CS8</f>
        <v>3.9904610492845797E-3</v>
      </c>
      <c r="L6" s="22">
        <f>[1]Résultats!$CU8</f>
        <v>-5.5238485035567475</v>
      </c>
    </row>
    <row r="7" spans="1:12" x14ac:dyDescent="0.2">
      <c r="A7" s="59"/>
      <c r="B7" s="62"/>
      <c r="C7" s="62"/>
      <c r="D7" s="65"/>
      <c r="E7" s="65"/>
      <c r="F7" s="52"/>
      <c r="G7" s="55"/>
      <c r="H7" s="17">
        <f>[1]Résultats!$L9</f>
        <v>1.6666666666666667</v>
      </c>
      <c r="I7" s="14">
        <f>[1]Résultats!$CP9</f>
        <v>60000</v>
      </c>
      <c r="J7" s="20">
        <f>[1]Résultats!$CQ9</f>
        <v>33466.401061363023</v>
      </c>
      <c r="K7" s="24">
        <f>[1]Résultats!$CS9</f>
        <v>5.7233704292527837E-4</v>
      </c>
      <c r="L7" s="22">
        <f>[1]Résultats!$CU9</f>
        <v>-7.465782504232422</v>
      </c>
    </row>
    <row r="8" spans="1:12" x14ac:dyDescent="0.2">
      <c r="A8" s="59"/>
      <c r="B8" s="62"/>
      <c r="C8" s="62"/>
      <c r="D8" s="65"/>
      <c r="E8" s="65"/>
      <c r="F8" s="52"/>
      <c r="G8" s="55"/>
      <c r="H8" s="17">
        <f>[1]Résultats!$L10</f>
        <v>2</v>
      </c>
      <c r="I8" s="14">
        <f>[1]Résultats!$CP10</f>
        <v>466666.66666666669</v>
      </c>
      <c r="J8" s="20">
        <f>[1]Résultats!$CQ10</f>
        <v>351188.45842842461</v>
      </c>
      <c r="K8" s="24">
        <f>[1]Résultats!$CS10</f>
        <v>4.451510333863277E-3</v>
      </c>
      <c r="L8" s="22">
        <f>[1]Résultats!$CU10</f>
        <v>-5.4145118395192817</v>
      </c>
    </row>
    <row r="9" spans="1:12" x14ac:dyDescent="0.2">
      <c r="A9" s="59"/>
      <c r="B9" s="62"/>
      <c r="C9" s="62"/>
      <c r="D9" s="65"/>
      <c r="E9" s="65"/>
      <c r="F9" s="52"/>
      <c r="G9" s="55"/>
      <c r="H9" s="17">
        <f>[1]Résultats!$L11</f>
        <v>2.5</v>
      </c>
      <c r="I9" s="14">
        <f>[1]Résultats!$CP11</f>
        <v>105000</v>
      </c>
      <c r="J9" s="20">
        <f>[1]Résultats!$CQ11</f>
        <v>82885.463140408407</v>
      </c>
      <c r="K9" s="24">
        <f>[1]Résultats!$CS11</f>
        <v>1.0015898251192373E-3</v>
      </c>
      <c r="L9" s="22">
        <f>[1]Résultats!$CU11</f>
        <v>-6.9061667162969984</v>
      </c>
    </row>
    <row r="10" spans="1:12" x14ac:dyDescent="0.2">
      <c r="A10" s="59"/>
      <c r="B10" s="62"/>
      <c r="C10" s="62"/>
      <c r="D10" s="65"/>
      <c r="E10" s="65"/>
      <c r="F10" s="52"/>
      <c r="G10" s="55"/>
      <c r="H10" s="17">
        <f>[1]Résultats!$L12</f>
        <v>3</v>
      </c>
      <c r="I10" s="14">
        <f>[1]Résultats!$CP12</f>
        <v>5493333.333333333</v>
      </c>
      <c r="J10" s="20">
        <f>[1]Résultats!$CQ12</f>
        <v>3774248.5849440764</v>
      </c>
      <c r="K10" s="24">
        <f>[1]Résultats!$CS12</f>
        <v>5.2400635930047706E-2</v>
      </c>
      <c r="L10" s="22">
        <f>[1]Résultats!$CU12</f>
        <v>-2.9488365516591695</v>
      </c>
    </row>
    <row r="11" spans="1:12" x14ac:dyDescent="0.2">
      <c r="A11" s="59"/>
      <c r="B11" s="62"/>
      <c r="C11" s="62"/>
      <c r="D11" s="65"/>
      <c r="E11" s="65"/>
      <c r="F11" s="52"/>
      <c r="G11" s="55"/>
      <c r="H11" s="17">
        <f>[1]Résultats!$L13</f>
        <v>3.5</v>
      </c>
      <c r="I11" s="14">
        <f>[1]Résultats!$CP13</f>
        <v>5249999.9999999991</v>
      </c>
      <c r="J11" s="20">
        <f>[1]Résultats!$CQ13</f>
        <v>1789108.462589422</v>
      </c>
      <c r="K11" s="24">
        <f>[1]Résultats!$CS13</f>
        <v>5.0079491255961853E-2</v>
      </c>
      <c r="L11" s="22">
        <f>[1]Résultats!$CU13</f>
        <v>-2.9941437108688529</v>
      </c>
    </row>
    <row r="12" spans="1:12" x14ac:dyDescent="0.2">
      <c r="A12" s="59"/>
      <c r="B12" s="62"/>
      <c r="C12" s="62"/>
      <c r="D12" s="65"/>
      <c r="E12" s="65"/>
      <c r="F12" s="52"/>
      <c r="G12" s="55"/>
      <c r="H12" s="17">
        <f>[1]Résultats!$L14</f>
        <v>4</v>
      </c>
      <c r="I12" s="14">
        <f>[1]Résultats!$CP14</f>
        <v>15999999.999999996</v>
      </c>
      <c r="J12" s="20">
        <f>[1]Résultats!$CQ14</f>
        <v>7399324.2934743706</v>
      </c>
      <c r="K12" s="24">
        <f>[1]Résultats!$CS14</f>
        <v>0.15262321144674088</v>
      </c>
      <c r="L12" s="22">
        <f>[1]Résultats!$CU14</f>
        <v>-1.8797830652326042</v>
      </c>
    </row>
    <row r="13" spans="1:12" x14ac:dyDescent="0.2">
      <c r="A13" s="59"/>
      <c r="B13" s="62"/>
      <c r="C13" s="62"/>
      <c r="D13" s="65"/>
      <c r="E13" s="65"/>
      <c r="F13" s="52"/>
      <c r="G13" s="55"/>
      <c r="H13" s="17">
        <f>[1]Résultats!$L15</f>
        <v>4.5</v>
      </c>
      <c r="I13" s="14">
        <f>[1]Résultats!$CP15</f>
        <v>25555555.555555552</v>
      </c>
      <c r="J13" s="20">
        <f>[1]Résultats!$CQ15</f>
        <v>10713439.11999213</v>
      </c>
      <c r="K13" s="24">
        <f>[1]Résultats!$CS15</f>
        <v>0.24377318494965558</v>
      </c>
      <c r="L13" s="22">
        <f>[1]Résultats!$CU15</f>
        <v>-1.4115170558854093</v>
      </c>
    </row>
    <row r="14" spans="1:12" x14ac:dyDescent="0.2">
      <c r="A14" s="59"/>
      <c r="B14" s="62"/>
      <c r="C14" s="62"/>
      <c r="D14" s="65"/>
      <c r="E14" s="65"/>
      <c r="F14" s="52"/>
      <c r="G14" s="55"/>
      <c r="H14" s="17">
        <f>[1]Résultats!$L16</f>
        <v>5</v>
      </c>
      <c r="I14" s="14">
        <f>[1]Résultats!$CP16</f>
        <v>13583333.33333333</v>
      </c>
      <c r="J14" s="20">
        <f>[1]Résultats!$CQ16</f>
        <v>4273774.8554587578</v>
      </c>
      <c r="K14" s="24">
        <f>[1]Résultats!$CS16</f>
        <v>0.12957074721780606</v>
      </c>
      <c r="L14" s="22">
        <f>[1]Résultats!$CU16</f>
        <v>-2.0435282364536231</v>
      </c>
    </row>
    <row r="15" spans="1:12" x14ac:dyDescent="0.2">
      <c r="A15" s="59"/>
      <c r="B15" s="62"/>
      <c r="C15" s="62"/>
      <c r="D15" s="65"/>
      <c r="E15" s="65"/>
      <c r="F15" s="52"/>
      <c r="G15" s="55"/>
      <c r="H15" s="17">
        <f>[1]Résultats!$L17</f>
        <v>5.5</v>
      </c>
      <c r="I15" s="14">
        <f>[1]Résultats!$CP17</f>
        <v>17166666.666666664</v>
      </c>
      <c r="J15" s="20">
        <f>[1]Résultats!$CQ17</f>
        <v>9173413.4950690623</v>
      </c>
      <c r="K15" s="24">
        <f>[1]Résultats!$CS17</f>
        <v>0.16375198728139909</v>
      </c>
      <c r="L15" s="22">
        <f>[1]Résultats!$CU17</f>
        <v>-1.8094022684708044</v>
      </c>
    </row>
    <row r="16" spans="1:12" x14ac:dyDescent="0.2">
      <c r="A16" s="59"/>
      <c r="B16" s="62"/>
      <c r="C16" s="62"/>
      <c r="D16" s="65"/>
      <c r="E16" s="65"/>
      <c r="F16" s="52"/>
      <c r="G16" s="55"/>
      <c r="H16" s="17">
        <f>[1]Résultats!$L18</f>
        <v>6</v>
      </c>
      <c r="I16" s="14">
        <f>[1]Résultats!$CP18</f>
        <v>13499999.999999998</v>
      </c>
      <c r="J16" s="20">
        <f>[1]Résultats!$CQ18</f>
        <v>5890670.5900092544</v>
      </c>
      <c r="K16" s="24">
        <f>[1]Résultats!$CS18</f>
        <v>0.12877583465818762</v>
      </c>
      <c r="L16" s="22">
        <f>[1]Résultats!$CU18</f>
        <v>-2.0496821020280014</v>
      </c>
    </row>
    <row r="17" spans="1:13" x14ac:dyDescent="0.2">
      <c r="A17" s="59"/>
      <c r="B17" s="62"/>
      <c r="C17" s="62"/>
      <c r="D17" s="65"/>
      <c r="E17" s="65"/>
      <c r="F17" s="52"/>
      <c r="G17" s="7"/>
      <c r="H17" s="17"/>
      <c r="I17" s="14"/>
      <c r="J17" s="20"/>
      <c r="K17" s="24"/>
      <c r="L17" s="22"/>
    </row>
    <row r="18" spans="1:13" x14ac:dyDescent="0.2">
      <c r="A18" s="59"/>
      <c r="B18" s="62"/>
      <c r="C18" s="62"/>
      <c r="D18" s="65"/>
      <c r="E18" s="65"/>
      <c r="F18" s="52"/>
      <c r="G18" s="56" t="s">
        <v>15</v>
      </c>
      <c r="H18" s="17">
        <f>[1]Résultats!$L20</f>
        <v>0</v>
      </c>
      <c r="I18" s="14">
        <f>[1]Résultats!$CP20</f>
        <v>104833333.3333333</v>
      </c>
      <c r="J18" s="20">
        <f>[1]Résultats!$CQ20</f>
        <v>32434082.335865468</v>
      </c>
      <c r="K18" s="24">
        <f>[1]Résultats!$CS20</f>
        <v>1</v>
      </c>
      <c r="L18" s="22">
        <f>[1]Résultats!$CU20</f>
        <v>0</v>
      </c>
      <c r="M18" s="50">
        <f>AVERAGE(I18:I24)</f>
        <v>121968131.86813183</v>
      </c>
    </row>
    <row r="19" spans="1:13" x14ac:dyDescent="0.2">
      <c r="A19" s="59"/>
      <c r="B19" s="62"/>
      <c r="C19" s="62"/>
      <c r="D19" s="65"/>
      <c r="E19" s="65"/>
      <c r="F19" s="52"/>
      <c r="G19" s="56"/>
      <c r="H19" s="17">
        <f>[1]Résultats!$L21</f>
        <v>1</v>
      </c>
      <c r="I19" s="14">
        <f>[1]Résultats!$CP21</f>
        <v>137199999.99999997</v>
      </c>
      <c r="J19" s="20">
        <f>[1]Résultats!$CQ21</f>
        <v>55378180.334341541</v>
      </c>
      <c r="K19" s="24">
        <f>[1]Résultats!$CS21</f>
        <v>1.3087440381558031</v>
      </c>
      <c r="L19" s="22">
        <f>[1]Résultats!$CU21</f>
        <v>0.26906792781939948</v>
      </c>
    </row>
    <row r="20" spans="1:13" x14ac:dyDescent="0.2">
      <c r="A20" s="59"/>
      <c r="B20" s="62"/>
      <c r="C20" s="62"/>
      <c r="D20" s="65"/>
      <c r="E20" s="65"/>
      <c r="F20" s="52"/>
      <c r="G20" s="56"/>
      <c r="H20" s="17">
        <f>[1]Résultats!$L22</f>
        <v>2</v>
      </c>
      <c r="I20" s="14">
        <f>[1]Résultats!$CP22</f>
        <v>112266666.66666666</v>
      </c>
      <c r="J20" s="20">
        <f>[1]Résultats!$CQ22</f>
        <v>45668786.881611995</v>
      </c>
      <c r="K20" s="24">
        <f>[1]Résultats!$CS22</f>
        <v>1.0709062003179652</v>
      </c>
      <c r="L20" s="22">
        <f>[1]Résultats!$CU22</f>
        <v>6.8505206227676654E-2</v>
      </c>
    </row>
    <row r="21" spans="1:13" x14ac:dyDescent="0.2">
      <c r="A21" s="59"/>
      <c r="B21" s="62"/>
      <c r="C21" s="62"/>
      <c r="D21" s="65"/>
      <c r="E21" s="65"/>
      <c r="F21" s="52"/>
      <c r="G21" s="56"/>
      <c r="H21" s="17">
        <f>[1]Résultats!$L23</f>
        <v>3</v>
      </c>
      <c r="I21" s="14">
        <f>[1]Résultats!$CP23</f>
        <v>129733333.33333331</v>
      </c>
      <c r="J21" s="20">
        <f>[1]Résultats!$CQ23</f>
        <v>47640718.878267273</v>
      </c>
      <c r="K21" s="24">
        <f>[1]Résultats!$CS23</f>
        <v>1.2375198728139907</v>
      </c>
      <c r="L21" s="22">
        <f>[1]Résultats!$CU23</f>
        <v>0.21310927417135495</v>
      </c>
    </row>
    <row r="22" spans="1:13" x14ac:dyDescent="0.2">
      <c r="A22" s="59"/>
      <c r="B22" s="62"/>
      <c r="C22" s="62"/>
      <c r="D22" s="65"/>
      <c r="E22" s="65"/>
      <c r="F22" s="52"/>
      <c r="G22" s="56"/>
      <c r="H22" s="17">
        <f>[1]Résultats!$L24</f>
        <v>4</v>
      </c>
      <c r="I22" s="14">
        <f>[1]Résultats!$CP24</f>
        <v>122133333.33333331</v>
      </c>
      <c r="J22" s="20">
        <f>[1]Résultats!$CQ24</f>
        <v>35257960.938259147</v>
      </c>
      <c r="K22" s="24">
        <f>[1]Résultats!$CS24</f>
        <v>1.1650238473767887</v>
      </c>
      <c r="L22" s="22">
        <f>[1]Résultats!$CU24</f>
        <v>0.15274155665948008</v>
      </c>
    </row>
    <row r="23" spans="1:13" x14ac:dyDescent="0.2">
      <c r="A23" s="59"/>
      <c r="B23" s="62"/>
      <c r="C23" s="62"/>
      <c r="D23" s="65"/>
      <c r="E23" s="65"/>
      <c r="F23" s="52"/>
      <c r="G23" s="56"/>
      <c r="H23" s="17">
        <f>[1]Résultats!$L25</f>
        <v>5</v>
      </c>
      <c r="I23" s="14">
        <f>[1]Résultats!$CP25</f>
        <v>130533333.33333331</v>
      </c>
      <c r="J23" s="20">
        <f>[1]Résultats!$CQ25</f>
        <v>41579298.87862581</v>
      </c>
      <c r="K23" s="24">
        <f>[1]Résultats!$CS25</f>
        <v>1.2451510333863278</v>
      </c>
      <c r="L23" s="22">
        <f>[1]Résultats!$CU25</f>
        <v>0.21925683451586037</v>
      </c>
    </row>
    <row r="24" spans="1:13" ht="17" thickBot="1" x14ac:dyDescent="0.25">
      <c r="A24" s="68"/>
      <c r="B24" s="67"/>
      <c r="C24" s="67"/>
      <c r="D24" s="71"/>
      <c r="E24" s="71"/>
      <c r="F24" s="70"/>
      <c r="G24" s="69"/>
      <c r="H24" s="26">
        <f>[1]Résultats!$L26</f>
        <v>6</v>
      </c>
      <c r="I24" s="27">
        <f>[1]Résultats!$CP26</f>
        <v>117076923.07692306</v>
      </c>
      <c r="J24" s="28">
        <f>[1]Résultats!$CQ26</f>
        <v>33202564.003556352</v>
      </c>
      <c r="K24" s="29">
        <f>[1]Résultats!$CS26</f>
        <v>1.1167909991439404</v>
      </c>
      <c r="L24" s="30">
        <f>[1]Résultats!$CU26</f>
        <v>0.11045939348770897</v>
      </c>
    </row>
    <row r="25" spans="1:13" x14ac:dyDescent="0.2">
      <c r="A25" s="58" t="s">
        <v>16</v>
      </c>
      <c r="B25" s="61">
        <f>[2]Résultats!$A$4</f>
        <v>45042</v>
      </c>
      <c r="C25" s="61" t="str">
        <f>[2]Résultats!$C$4</f>
        <v>4 g/L</v>
      </c>
      <c r="D25" s="64">
        <f>[2]Résultats!$D$4</f>
        <v>45</v>
      </c>
      <c r="E25" s="64">
        <f>[2]ConditionsExperimentales!$C$16</f>
        <v>2.5</v>
      </c>
      <c r="F25" s="51" t="s">
        <v>10</v>
      </c>
      <c r="G25" s="54" t="s">
        <v>14</v>
      </c>
      <c r="H25" s="16">
        <f>[2]Résultats!$L4</f>
        <v>0</v>
      </c>
      <c r="I25" s="13">
        <f>[2]Résultats!$CP4</f>
        <v>122888888.88888887</v>
      </c>
      <c r="J25" s="19">
        <f>[2]Résultats!$CQ4</f>
        <v>20102515.044419542</v>
      </c>
      <c r="K25" s="9">
        <f>[2]Résultats!$CS4</f>
        <v>1</v>
      </c>
      <c r="L25" s="10">
        <f>[2]Résultats!$CU4</f>
        <v>0</v>
      </c>
    </row>
    <row r="26" spans="1:13" x14ac:dyDescent="0.2">
      <c r="A26" s="59"/>
      <c r="B26" s="62"/>
      <c r="C26" s="62"/>
      <c r="D26" s="65"/>
      <c r="E26" s="65"/>
      <c r="F26" s="52"/>
      <c r="G26" s="55"/>
      <c r="H26" s="17">
        <f>[2]Résultats!$L5</f>
        <v>0.5</v>
      </c>
      <c r="I26" s="14">
        <f>[2]Résultats!$CP5</f>
        <v>241666.66666666666</v>
      </c>
      <c r="J26" s="20">
        <f>[2]Résultats!$CQ5</f>
        <v>177473.00264171636</v>
      </c>
      <c r="K26" s="24">
        <f>[2]Résultats!$CS5</f>
        <v>1.9665461121157325E-3</v>
      </c>
      <c r="L26" s="22">
        <f>[2]Résultats!$CU5</f>
        <v>-6.2314765175416325</v>
      </c>
    </row>
    <row r="27" spans="1:13" x14ac:dyDescent="0.2">
      <c r="A27" s="59"/>
      <c r="B27" s="62"/>
      <c r="C27" s="62"/>
      <c r="D27" s="65"/>
      <c r="E27" s="65"/>
      <c r="F27" s="52"/>
      <c r="G27" s="55"/>
      <c r="H27" s="17">
        <f>[2]Résultats!$L6</f>
        <v>1</v>
      </c>
      <c r="I27" s="14">
        <f>[2]Résultats!$CP6</f>
        <v>260833.33333333334</v>
      </c>
      <c r="J27" s="20">
        <f>[2]Résultats!$CQ6</f>
        <v>230077.39145906112</v>
      </c>
      <c r="K27" s="24">
        <f>[2]Résultats!$CS6</f>
        <v>2.1225135623869807E-3</v>
      </c>
      <c r="L27" s="22">
        <f>[2]Résultats!$CU6</f>
        <v>-6.1551542499819991</v>
      </c>
    </row>
    <row r="28" spans="1:13" ht="16" customHeight="1" x14ac:dyDescent="0.2">
      <c r="A28" s="59"/>
      <c r="B28" s="62"/>
      <c r="C28" s="62"/>
      <c r="D28" s="65"/>
      <c r="E28" s="65"/>
      <c r="F28" s="52"/>
      <c r="G28" s="55"/>
      <c r="H28" s="17">
        <f>[2]Résultats!$L7</f>
        <v>1.5</v>
      </c>
      <c r="I28" s="14">
        <f>[2]Résultats!$CP7</f>
        <v>43333.333333333336</v>
      </c>
      <c r="J28" s="20">
        <f>[2]Résultats!$CQ7</f>
        <v>35118.845842842464</v>
      </c>
      <c r="K28" s="24">
        <f>[2]Résultats!$CS7</f>
        <v>3.5262206148282109E-4</v>
      </c>
      <c r="L28" s="22">
        <f>[2]Résultats!$CU7</f>
        <v>-7.950113721940725</v>
      </c>
    </row>
    <row r="29" spans="1:13" x14ac:dyDescent="0.2">
      <c r="A29" s="59"/>
      <c r="B29" s="62"/>
      <c r="C29" s="62"/>
      <c r="D29" s="65"/>
      <c r="E29" s="65"/>
      <c r="F29" s="52"/>
      <c r="G29" s="55"/>
      <c r="H29" s="17">
        <f>[2]Résultats!$L8</f>
        <v>2</v>
      </c>
      <c r="I29" s="14">
        <f>[2]Résultats!$CP8</f>
        <v>188333.33333333334</v>
      </c>
      <c r="J29" s="20">
        <f>[2]Résultats!$CQ8</f>
        <v>162359.49636718532</v>
      </c>
      <c r="K29" s="24">
        <f>[2]Résultats!$CS8</f>
        <v>1.5325497287522608E-3</v>
      </c>
      <c r="L29" s="22">
        <f>[2]Résultats!$CU8</f>
        <v>-6.4808224412498658</v>
      </c>
    </row>
    <row r="30" spans="1:13" x14ac:dyDescent="0.2">
      <c r="A30" s="59"/>
      <c r="B30" s="62"/>
      <c r="C30" s="62"/>
      <c r="D30" s="65"/>
      <c r="E30" s="65"/>
      <c r="F30" s="52"/>
      <c r="G30" s="55"/>
      <c r="H30" s="17">
        <f>[2]Résultats!$L9</f>
        <v>2.5</v>
      </c>
      <c r="I30" s="14">
        <f>[2]Résultats!$CP9</f>
        <v>4022222.222222222</v>
      </c>
      <c r="J30" s="20">
        <f>[2]Résultats!$CQ9</f>
        <v>2072304.1389826064</v>
      </c>
      <c r="K30" s="24">
        <f>[2]Résultats!$CS9</f>
        <v>3.2730560578661846E-2</v>
      </c>
      <c r="L30" s="22">
        <f>[2]Résultats!$CU9</f>
        <v>-3.4194460632505548</v>
      </c>
    </row>
    <row r="31" spans="1:13" x14ac:dyDescent="0.2">
      <c r="A31" s="59"/>
      <c r="B31" s="62"/>
      <c r="C31" s="62"/>
      <c r="D31" s="65"/>
      <c r="E31" s="65"/>
      <c r="F31" s="52"/>
      <c r="G31" s="55"/>
      <c r="H31" s="17">
        <f>[2]Résultats!$L10</f>
        <v>3</v>
      </c>
      <c r="I31" s="14">
        <f>[2]Résultats!$CP10</f>
        <v>14033333.333333334</v>
      </c>
      <c r="J31" s="20">
        <f>[2]Résultats!$CQ10</f>
        <v>4004391.5287033878</v>
      </c>
      <c r="K31" s="24">
        <f>[2]Résultats!$CS10</f>
        <v>0.11419529837251359</v>
      </c>
      <c r="L31" s="22">
        <f>[2]Résultats!$CU10</f>
        <v>-2.1698451527258342</v>
      </c>
    </row>
    <row r="32" spans="1:13" x14ac:dyDescent="0.2">
      <c r="A32" s="59"/>
      <c r="B32" s="62"/>
      <c r="C32" s="62"/>
      <c r="D32" s="65"/>
      <c r="E32" s="65"/>
      <c r="F32" s="52"/>
      <c r="G32" s="55"/>
      <c r="H32" s="17">
        <f>[2]Résultats!$L11</f>
        <v>3.5</v>
      </c>
      <c r="I32" s="14">
        <f>[2]Résultats!$CP11</f>
        <v>37999999.999999993</v>
      </c>
      <c r="J32" s="20">
        <f>[2]Résultats!$CQ11</f>
        <v>15261359.405671919</v>
      </c>
      <c r="K32" s="24">
        <f>[2]Résultats!$CS11</f>
        <v>0.3092224231464738</v>
      </c>
      <c r="L32" s="22">
        <f>[2]Résultats!$CU11</f>
        <v>-1.1736944450196749</v>
      </c>
    </row>
    <row r="33" spans="1:13" x14ac:dyDescent="0.2">
      <c r="A33" s="59"/>
      <c r="B33" s="62"/>
      <c r="C33" s="62"/>
      <c r="D33" s="65"/>
      <c r="E33" s="65"/>
      <c r="F33" s="52"/>
      <c r="G33" s="55"/>
      <c r="H33" s="17">
        <f>[2]Résultats!$L12</f>
        <v>4</v>
      </c>
      <c r="I33" s="14">
        <f>[2]Résultats!$CP12</f>
        <v>46499999.999999993</v>
      </c>
      <c r="J33" s="20">
        <f>[2]Résultats!$CQ12</f>
        <v>13541182.975044563</v>
      </c>
      <c r="K33" s="24">
        <f>[2]Résultats!$CS12</f>
        <v>0.37839059674502712</v>
      </c>
      <c r="L33" s="22">
        <f>[2]Résultats!$CU12</f>
        <v>-0.97182829215275013</v>
      </c>
    </row>
    <row r="34" spans="1:13" x14ac:dyDescent="0.2">
      <c r="A34" s="59"/>
      <c r="B34" s="62"/>
      <c r="C34" s="62"/>
      <c r="D34" s="65"/>
      <c r="E34" s="65"/>
      <c r="F34" s="52"/>
      <c r="G34" s="55"/>
      <c r="H34" s="17">
        <f>[2]Résultats!$L13</f>
        <v>4.5</v>
      </c>
      <c r="I34" s="14">
        <f>[2]Résultats!$CP13</f>
        <v>44444444.44444444</v>
      </c>
      <c r="J34" s="20">
        <f>[2]Résultats!$CQ13</f>
        <v>17022860.446404938</v>
      </c>
      <c r="K34" s="24">
        <f>[2]Résultats!$CS13</f>
        <v>0.36166365280289337</v>
      </c>
      <c r="L34" s="22">
        <f>[2]Résultats!$CU13</f>
        <v>-1.017040634974298</v>
      </c>
    </row>
    <row r="35" spans="1:13" x14ac:dyDescent="0.2">
      <c r="A35" s="59"/>
      <c r="B35" s="62"/>
      <c r="C35" s="62"/>
      <c r="D35" s="65"/>
      <c r="E35" s="65"/>
      <c r="F35" s="52"/>
      <c r="G35" s="55"/>
      <c r="H35" s="17">
        <f>[2]Résultats!$L14</f>
        <v>5</v>
      </c>
      <c r="I35" s="14">
        <f>[2]Résultats!$CP14</f>
        <v>52444444.44444444</v>
      </c>
      <c r="J35" s="20">
        <f>[2]Résultats!$CQ14</f>
        <v>16993462.795374505</v>
      </c>
      <c r="K35" s="24">
        <f>[2]Résultats!$CS14</f>
        <v>0.42676311030741415</v>
      </c>
      <c r="L35" s="22">
        <f>[2]Résultats!$CU14</f>
        <v>-0.85152619649672467</v>
      </c>
    </row>
    <row r="36" spans="1:13" x14ac:dyDescent="0.2">
      <c r="A36" s="59"/>
      <c r="B36" s="62"/>
      <c r="C36" s="62"/>
      <c r="D36" s="65"/>
      <c r="E36" s="65"/>
      <c r="F36" s="52"/>
      <c r="G36" s="7"/>
      <c r="H36" s="17"/>
      <c r="I36" s="14"/>
      <c r="J36" s="20"/>
      <c r="K36" s="24"/>
      <c r="L36" s="22"/>
    </row>
    <row r="37" spans="1:13" x14ac:dyDescent="0.2">
      <c r="A37" s="59"/>
      <c r="B37" s="62"/>
      <c r="C37" s="62"/>
      <c r="D37" s="65"/>
      <c r="E37" s="65"/>
      <c r="F37" s="52"/>
      <c r="G37" s="56" t="s">
        <v>15</v>
      </c>
      <c r="H37" s="17">
        <f>[2]Résultats!$L22</f>
        <v>0</v>
      </c>
      <c r="I37" s="14">
        <f>[2]Résultats!$CP22</f>
        <v>122888888.88888887</v>
      </c>
      <c r="J37" s="20">
        <f>[2]Résultats!$CQ22</f>
        <v>20102515.044419542</v>
      </c>
      <c r="K37" s="24">
        <f>[2]Résultats!$CS22</f>
        <v>1</v>
      </c>
      <c r="L37" s="22">
        <f>[2]Résultats!$CU22</f>
        <v>0</v>
      </c>
      <c r="M37" s="45">
        <f>AVERAGE(I37:I40)</f>
        <v>137388888.88888887</v>
      </c>
    </row>
    <row r="38" spans="1:13" x14ac:dyDescent="0.2">
      <c r="A38" s="59"/>
      <c r="B38" s="62"/>
      <c r="C38" s="62"/>
      <c r="D38" s="65"/>
      <c r="E38" s="65"/>
      <c r="F38" s="52"/>
      <c r="G38" s="56"/>
      <c r="H38" s="17">
        <f>[2]Résultats!$L23</f>
        <v>2</v>
      </c>
      <c r="I38" s="14">
        <f>[2]Résultats!$CP23</f>
        <v>136666666.66666663</v>
      </c>
      <c r="J38" s="20">
        <f>[2]Résultats!$CQ23</f>
        <v>45869379.764718816</v>
      </c>
      <c r="K38" s="24">
        <f>[2]Résultats!$CS23</f>
        <v>1.1121157323688968</v>
      </c>
      <c r="L38" s="22">
        <f>[2]Résultats!$CU23</f>
        <v>0.10626426628418298</v>
      </c>
    </row>
    <row r="39" spans="1:13" x14ac:dyDescent="0.2">
      <c r="A39" s="59"/>
      <c r="B39" s="62"/>
      <c r="C39" s="62"/>
      <c r="D39" s="65"/>
      <c r="E39" s="65"/>
      <c r="F39" s="52"/>
      <c r="G39" s="56"/>
      <c r="H39" s="17">
        <f>[2]Résultats!$L24</f>
        <v>4</v>
      </c>
      <c r="I39" s="14">
        <f>[2]Résultats!$CP24</f>
        <v>133777777.77777775</v>
      </c>
      <c r="J39" s="20">
        <f>[2]Résultats!$CQ24</f>
        <v>43074870.219705179</v>
      </c>
      <c r="K39" s="24">
        <f>[2]Résultats!$CS24</f>
        <v>1.0886075949367089</v>
      </c>
      <c r="L39" s="22">
        <f>[2]Résultats!$CU24</f>
        <v>8.489944378648627E-2</v>
      </c>
    </row>
    <row r="40" spans="1:13" ht="17" thickBot="1" x14ac:dyDescent="0.25">
      <c r="A40" s="60"/>
      <c r="B40" s="63"/>
      <c r="C40" s="63"/>
      <c r="D40" s="66"/>
      <c r="E40" s="66"/>
      <c r="F40" s="53"/>
      <c r="G40" s="57"/>
      <c r="H40" s="18">
        <f>[2]Résultats!$L25</f>
        <v>6</v>
      </c>
      <c r="I40" s="15">
        <f>[2]Résultats!$CP25</f>
        <v>156222222.22222221</v>
      </c>
      <c r="J40" s="21">
        <f>[2]Résultats!$CQ25</f>
        <v>47312201.855805106</v>
      </c>
      <c r="K40" s="25">
        <f>[2]Résultats!$CS25</f>
        <v>1.2712477396021702</v>
      </c>
      <c r="L40" s="23">
        <f>[2]Résultats!$CU25</f>
        <v>0.23999889028833027</v>
      </c>
    </row>
    <row r="41" spans="1:13" x14ac:dyDescent="0.2">
      <c r="A41" s="58" t="s">
        <v>17</v>
      </c>
      <c r="B41" s="61">
        <f>[3]Résultats!$A$4</f>
        <v>45029</v>
      </c>
      <c r="C41" s="61" t="str">
        <f>[3]Résultats!$C$4</f>
        <v>4 g/L</v>
      </c>
      <c r="D41" s="64">
        <f>[3]Résultats!$D$4</f>
        <v>45</v>
      </c>
      <c r="E41" s="64">
        <f>[3]ConditionsExperimentales!$C$16</f>
        <v>9</v>
      </c>
      <c r="F41" s="51" t="s">
        <v>10</v>
      </c>
      <c r="G41" s="54" t="s">
        <v>14</v>
      </c>
      <c r="H41" s="16">
        <f>[3]Résultats!$L4</f>
        <v>0</v>
      </c>
      <c r="I41" s="13">
        <f>[3]Résultats!$CP4</f>
        <v>57333333.333333328</v>
      </c>
      <c r="J41" s="19">
        <f>[3]Résultats!$CQ4</f>
        <v>26981475.126464073</v>
      </c>
      <c r="K41" s="9">
        <f>[3]Résultats!$CS4</f>
        <v>1</v>
      </c>
      <c r="L41" s="10">
        <f>[3]Résultats!$CU4</f>
        <v>0</v>
      </c>
    </row>
    <row r="42" spans="1:13" x14ac:dyDescent="0.2">
      <c r="A42" s="59"/>
      <c r="B42" s="62"/>
      <c r="C42" s="62"/>
      <c r="D42" s="65"/>
      <c r="E42" s="65"/>
      <c r="F42" s="52"/>
      <c r="G42" s="55"/>
      <c r="H42" s="17">
        <f>[3]Résultats!$L5</f>
        <v>0.25</v>
      </c>
      <c r="I42" s="14">
        <f>[3]Résultats!$CP5</f>
        <v>28666666.66666666</v>
      </c>
      <c r="J42" s="20">
        <f>[3]Résultats!$CQ5</f>
        <v>2309401.076758503</v>
      </c>
      <c r="K42" s="24">
        <f>[3]Résultats!$CS5</f>
        <v>0.49999999999999994</v>
      </c>
      <c r="L42" s="22">
        <f>[3]Résultats!$CU5</f>
        <v>-0.6931471805599454</v>
      </c>
    </row>
    <row r="43" spans="1:13" x14ac:dyDescent="0.2">
      <c r="A43" s="59"/>
      <c r="B43" s="62"/>
      <c r="C43" s="62"/>
      <c r="D43" s="65"/>
      <c r="E43" s="65"/>
      <c r="F43" s="52"/>
      <c r="G43" s="55"/>
      <c r="H43" s="17">
        <f>[3]Résultats!$L6</f>
        <v>0.5</v>
      </c>
      <c r="I43" s="14">
        <f>[3]Résultats!$CP6</f>
        <v>6749999.9999999991</v>
      </c>
      <c r="J43" s="20">
        <f>[3]Résultats!$CQ6</f>
        <v>2800162.3329566265</v>
      </c>
      <c r="K43" s="24">
        <f>[3]Résultats!$CS6</f>
        <v>0.11773255813953487</v>
      </c>
      <c r="L43" s="22">
        <f>[3]Résultats!$CU6</f>
        <v>-2.1393396832609048</v>
      </c>
    </row>
    <row r="44" spans="1:13" x14ac:dyDescent="0.2">
      <c r="A44" s="59"/>
      <c r="B44" s="62"/>
      <c r="C44" s="62"/>
      <c r="D44" s="65"/>
      <c r="E44" s="65"/>
      <c r="F44" s="52"/>
      <c r="G44" s="55"/>
      <c r="H44" s="17">
        <f>[3]Résultats!$L7</f>
        <v>0.75</v>
      </c>
      <c r="I44" s="14">
        <f>[3]Résultats!$CP7</f>
        <v>3022222.222222222</v>
      </c>
      <c r="J44" s="20">
        <f>[3]Résultats!$CQ7</f>
        <v>1730446.3136556549</v>
      </c>
      <c r="K44" s="24">
        <f>[3]Résultats!$CS7</f>
        <v>5.2713178294573643E-2</v>
      </c>
      <c r="L44" s="22">
        <f>[3]Résultats!$CU7</f>
        <v>-2.9428897921796113</v>
      </c>
    </row>
    <row r="45" spans="1:13" x14ac:dyDescent="0.2">
      <c r="A45" s="59"/>
      <c r="B45" s="62"/>
      <c r="C45" s="62"/>
      <c r="D45" s="65"/>
      <c r="E45" s="65"/>
      <c r="F45" s="52"/>
      <c r="G45" s="55"/>
      <c r="H45" s="17">
        <f>[3]Résultats!$L8</f>
        <v>1</v>
      </c>
      <c r="I45" s="14">
        <f>[3]Résultats!$CP8</f>
        <v>2708333.3333333335</v>
      </c>
      <c r="J45" s="20">
        <f>[3]Résultats!$CQ8</f>
        <v>1539455.8267206769</v>
      </c>
      <c r="K45" s="24">
        <f>[3]Résultats!$CS8</f>
        <v>4.7238372093023263E-2</v>
      </c>
      <c r="L45" s="22">
        <f>[3]Résultats!$CU8</f>
        <v>-3.0525487485976517</v>
      </c>
    </row>
    <row r="46" spans="1:13" x14ac:dyDescent="0.2">
      <c r="A46" s="59"/>
      <c r="B46" s="62"/>
      <c r="C46" s="62"/>
      <c r="D46" s="65"/>
      <c r="E46" s="65"/>
      <c r="F46" s="52"/>
      <c r="G46" s="55"/>
      <c r="H46" s="17">
        <f>[3]Résultats!$L9</f>
        <v>1.25</v>
      </c>
      <c r="I46" s="14">
        <f>[3]Résultats!$CP9</f>
        <v>2666666.6666666665</v>
      </c>
      <c r="J46" s="20">
        <f>[3]Résultats!$CQ9</f>
        <v>1433579.964686838</v>
      </c>
      <c r="K46" s="24">
        <f>[3]Résultats!$CS9</f>
        <v>4.6511627906976744E-2</v>
      </c>
      <c r="L46" s="22">
        <f>[3]Résultats!$CU9</f>
        <v>-3.068052935133617</v>
      </c>
    </row>
    <row r="47" spans="1:13" x14ac:dyDescent="0.2">
      <c r="A47" s="59"/>
      <c r="B47" s="62"/>
      <c r="C47" s="62"/>
      <c r="D47" s="65"/>
      <c r="E47" s="65"/>
      <c r="F47" s="52"/>
      <c r="G47" s="55"/>
      <c r="H47" s="17">
        <f>[3]Résultats!$L10</f>
        <v>1.5</v>
      </c>
      <c r="I47" s="14">
        <f>[3]Résultats!$CP10</f>
        <v>3933333.3333333335</v>
      </c>
      <c r="J47" s="20">
        <f>[3]Résultats!$CQ10</f>
        <v>1528615.9317064139</v>
      </c>
      <c r="K47" s="24">
        <f>[3]Résultats!$CS10</f>
        <v>6.86046511627907E-2</v>
      </c>
      <c r="L47" s="22">
        <f>[3]Résultats!$CU10</f>
        <v>-2.679394945341834</v>
      </c>
    </row>
    <row r="48" spans="1:13" x14ac:dyDescent="0.2">
      <c r="A48" s="59"/>
      <c r="B48" s="62"/>
      <c r="C48" s="62"/>
      <c r="D48" s="65"/>
      <c r="E48" s="65"/>
      <c r="F48" s="52"/>
      <c r="G48" s="55"/>
      <c r="H48" s="17">
        <f>[3]Résultats!$L11</f>
        <v>2</v>
      </c>
      <c r="I48" s="14">
        <f>[3]Résultats!$CP11</f>
        <v>4949999.9999999991</v>
      </c>
      <c r="J48" s="20">
        <f>[3]Résultats!$CQ11</f>
        <v>1600284.0656924311</v>
      </c>
      <c r="K48" s="24">
        <f>[3]Résultats!$CS11</f>
        <v>8.6337209302325579E-2</v>
      </c>
      <c r="L48" s="22">
        <f>[3]Résultats!$CU11</f>
        <v>-2.4494946115647442</v>
      </c>
    </row>
    <row r="49" spans="1:13" x14ac:dyDescent="0.2">
      <c r="A49" s="59"/>
      <c r="B49" s="62"/>
      <c r="C49" s="62"/>
      <c r="D49" s="65"/>
      <c r="E49" s="65"/>
      <c r="F49" s="52"/>
      <c r="G49" s="55"/>
      <c r="H49" s="17">
        <f>[3]Résultats!$L12</f>
        <v>2.5</v>
      </c>
      <c r="I49" s="14">
        <f>[3]Résultats!$CP12</f>
        <v>8716666.666666666</v>
      </c>
      <c r="J49" s="20">
        <f>[3]Résultats!$CQ12</f>
        <v>2518958.4187023612</v>
      </c>
      <c r="K49" s="24">
        <f>[3]Résultats!$CS12</f>
        <v>0.15203488372093024</v>
      </c>
      <c r="L49" s="22">
        <f>[3]Résultats!$CU12</f>
        <v>-1.883645286302521</v>
      </c>
    </row>
    <row r="50" spans="1:13" x14ac:dyDescent="0.2">
      <c r="A50" s="59"/>
      <c r="B50" s="62"/>
      <c r="C50" s="62"/>
      <c r="D50" s="65"/>
      <c r="E50" s="65"/>
      <c r="F50" s="52"/>
      <c r="G50" s="55"/>
      <c r="H50" s="17">
        <f>[3]Résultats!$L13</f>
        <v>3</v>
      </c>
      <c r="I50" s="14">
        <f>[3]Résultats!$CP13</f>
        <v>26555555.555555552</v>
      </c>
      <c r="J50" s="20">
        <f>[3]Résultats!$CQ13</f>
        <v>5364492.313143691</v>
      </c>
      <c r="K50" s="24">
        <f>[3]Résultats!$CS13</f>
        <v>0.4631782945736434</v>
      </c>
      <c r="L50" s="22">
        <f>[3]Résultats!$CU13</f>
        <v>-0.76964321355005205</v>
      </c>
    </row>
    <row r="51" spans="1:13" x14ac:dyDescent="0.2">
      <c r="A51" s="59"/>
      <c r="B51" s="62"/>
      <c r="C51" s="62"/>
      <c r="D51" s="65"/>
      <c r="E51" s="65"/>
      <c r="F51" s="52"/>
      <c r="G51" s="55"/>
      <c r="H51" s="17">
        <f>[3]Résultats!$L14</f>
        <v>3.5</v>
      </c>
      <c r="I51" s="14">
        <f>[3]Résultats!$CP14</f>
        <v>46222222.222222216</v>
      </c>
      <c r="J51" s="20">
        <f>[3]Résultats!$CQ14</f>
        <v>23333333.333333336</v>
      </c>
      <c r="K51" s="24">
        <f>[3]Résultats!$CS14</f>
        <v>0.80620155038759689</v>
      </c>
      <c r="L51" s="22">
        <f>[3]Résultats!$CU14</f>
        <v>-0.21542150522029946</v>
      </c>
    </row>
    <row r="52" spans="1:13" x14ac:dyDescent="0.2">
      <c r="A52" s="59"/>
      <c r="B52" s="62"/>
      <c r="C52" s="62"/>
      <c r="D52" s="65"/>
      <c r="E52" s="65"/>
      <c r="F52" s="52"/>
      <c r="G52" s="55"/>
      <c r="H52" s="17">
        <f>[3]Résultats!$L15</f>
        <v>4</v>
      </c>
      <c r="I52" s="14">
        <f>[3]Résultats!$CP15</f>
        <v>71999999.999999985</v>
      </c>
      <c r="J52" s="20">
        <f>[3]Résultats!$CQ15</f>
        <v>15588457.268119927</v>
      </c>
      <c r="K52" s="24">
        <f>[3]Résultats!$CS15</f>
        <v>1.2558139534883719</v>
      </c>
      <c r="L52" s="22">
        <f>[3]Résultats!$CU15</f>
        <v>0.2277839308707118</v>
      </c>
    </row>
    <row r="53" spans="1:13" x14ac:dyDescent="0.2">
      <c r="A53" s="59"/>
      <c r="B53" s="62"/>
      <c r="C53" s="62"/>
      <c r="D53" s="65"/>
      <c r="E53" s="65"/>
      <c r="F53" s="52"/>
      <c r="G53" s="55"/>
      <c r="H53" s="17">
        <f>[3]Résultats!$L16</f>
        <v>4.5</v>
      </c>
      <c r="I53" s="14">
        <f>[3]Résultats!$CP16</f>
        <v>30888888.888888881</v>
      </c>
      <c r="J53" s="20">
        <f>[3]Résultats!$CQ16</f>
        <v>14903392.604072101</v>
      </c>
      <c r="K53" s="24">
        <f>[3]Résultats!$CS16</f>
        <v>0.53875968992248047</v>
      </c>
      <c r="L53" s="22">
        <f>[3]Résultats!$CU16</f>
        <v>-0.61848565179092596</v>
      </c>
    </row>
    <row r="54" spans="1:13" x14ac:dyDescent="0.2">
      <c r="A54" s="59"/>
      <c r="B54" s="62"/>
      <c r="C54" s="62"/>
      <c r="D54" s="65"/>
      <c r="E54" s="65"/>
      <c r="F54" s="52"/>
      <c r="G54" s="55"/>
      <c r="H54" s="17">
        <f>[3]Résultats!$L17</f>
        <v>5</v>
      </c>
      <c r="I54" s="14">
        <f>[3]Résultats!$CP17</f>
        <v>17333333.333333328</v>
      </c>
      <c r="J54" s="20">
        <f>[3]Résultats!$CQ17</f>
        <v>5408326.91319599</v>
      </c>
      <c r="K54" s="24">
        <f>[3]Résultats!$CS17</f>
        <v>0.30232558139534876</v>
      </c>
      <c r="L54" s="22">
        <f>[3]Résultats!$CU17</f>
        <v>-1.1962507582320259</v>
      </c>
    </row>
    <row r="55" spans="1:13" x14ac:dyDescent="0.2">
      <c r="A55" s="59"/>
      <c r="B55" s="62"/>
      <c r="C55" s="62"/>
      <c r="D55" s="65"/>
      <c r="E55" s="65"/>
      <c r="F55" s="52"/>
      <c r="G55" s="55"/>
      <c r="H55" s="17">
        <f>[3]Résultats!$L18</f>
        <v>5.5</v>
      </c>
      <c r="I55" s="14">
        <f>[3]Résultats!$CP18</f>
        <v>40222222.222222216</v>
      </c>
      <c r="J55" s="20">
        <f>[3]Résultats!$CQ18</f>
        <v>14095901.689655907</v>
      </c>
      <c r="K55" s="24">
        <f>[3]Résultats!$CS18</f>
        <v>0.70155038759689914</v>
      </c>
      <c r="L55" s="22">
        <f>[3]Résultats!$CU18</f>
        <v>-0.35446255365579182</v>
      </c>
    </row>
    <row r="56" spans="1:13" x14ac:dyDescent="0.2">
      <c r="A56" s="59"/>
      <c r="B56" s="62"/>
      <c r="C56" s="62"/>
      <c r="D56" s="65"/>
      <c r="E56" s="65"/>
      <c r="F56" s="52"/>
      <c r="G56" s="7"/>
      <c r="H56" s="17"/>
      <c r="I56" s="14"/>
      <c r="J56" s="20"/>
      <c r="K56" s="24"/>
      <c r="L56" s="22"/>
    </row>
    <row r="57" spans="1:13" x14ac:dyDescent="0.2">
      <c r="A57" s="59"/>
      <c r="B57" s="62"/>
      <c r="C57" s="62"/>
      <c r="D57" s="65"/>
      <c r="E57" s="65"/>
      <c r="F57" s="52"/>
      <c r="G57" s="56" t="s">
        <v>15</v>
      </c>
      <c r="H57" s="17">
        <f>[3]Résultats!$L20</f>
        <v>0</v>
      </c>
      <c r="I57" s="14">
        <f>[3]Résultats!$CP20</f>
        <v>57333333.333333328</v>
      </c>
      <c r="J57" s="20">
        <f>[3]Résultats!$CQ20</f>
        <v>26981475.126464073</v>
      </c>
      <c r="K57" s="24">
        <f>[3]Résultats!$CS20</f>
        <v>1</v>
      </c>
      <c r="L57" s="22">
        <f>[3]Résultats!$CU20</f>
        <v>0</v>
      </c>
      <c r="M57" s="50">
        <f>AVERAGE(I57:I60)</f>
        <v>97111111.111111104</v>
      </c>
    </row>
    <row r="58" spans="1:13" x14ac:dyDescent="0.2">
      <c r="A58" s="59"/>
      <c r="B58" s="62"/>
      <c r="C58" s="62"/>
      <c r="D58" s="65"/>
      <c r="E58" s="65"/>
      <c r="F58" s="52"/>
      <c r="G58" s="56"/>
      <c r="H58" s="17">
        <f>[3]Résultats!$L21</f>
        <v>2</v>
      </c>
      <c r="I58" s="14">
        <f>[3]Résultats!$CP21</f>
        <v>54444444.44444444</v>
      </c>
      <c r="J58" s="20">
        <f>[3]Résultats!$CQ21</f>
        <v>22710741.462527759</v>
      </c>
      <c r="K58" s="24">
        <f>[3]Résultats!$CS21</f>
        <v>0.94961240310077522</v>
      </c>
      <c r="L58" s="22">
        <f>[3]Résultats!$CU21</f>
        <v>-5.1701374376890416E-2</v>
      </c>
    </row>
    <row r="59" spans="1:13" x14ac:dyDescent="0.2">
      <c r="A59" s="59"/>
      <c r="B59" s="62"/>
      <c r="C59" s="62"/>
      <c r="D59" s="65"/>
      <c r="E59" s="65"/>
      <c r="F59" s="52"/>
      <c r="G59" s="56"/>
      <c r="H59" s="17">
        <f>[3]Résultats!$L22</f>
        <v>4</v>
      </c>
      <c r="I59" s="14">
        <f>[3]Résultats!$CP22</f>
        <v>128444444.44444442</v>
      </c>
      <c r="J59" s="20">
        <f>[3]Résultats!$CQ22</f>
        <v>44562066.578849055</v>
      </c>
      <c r="K59" s="24">
        <f>[3]Résultats!$CS22</f>
        <v>2.2403100775193794</v>
      </c>
      <c r="L59" s="22">
        <f>[3]Résultats!$CU22</f>
        <v>0.80661428375075983</v>
      </c>
    </row>
    <row r="60" spans="1:13" x14ac:dyDescent="0.2">
      <c r="A60" s="59"/>
      <c r="B60" s="62"/>
      <c r="C60" s="62"/>
      <c r="D60" s="65"/>
      <c r="E60" s="65"/>
      <c r="F60" s="52"/>
      <c r="G60" s="56"/>
      <c r="H60" s="17">
        <f>[3]Résultats!$L23</f>
        <v>5.5</v>
      </c>
      <c r="I60" s="14">
        <f>[3]Résultats!$CP23</f>
        <v>148222222.22222221</v>
      </c>
      <c r="J60" s="20">
        <f>[3]Résultats!$CQ23</f>
        <v>46189224.332569607</v>
      </c>
      <c r="K60" s="24">
        <f>[3]Résultats!$CS23</f>
        <v>2.5852713178294575</v>
      </c>
      <c r="L60" s="22">
        <f>[3]Résultats!$CU23</f>
        <v>0.94983046099400636</v>
      </c>
    </row>
    <row r="61" spans="1:13" x14ac:dyDescent="0.2">
      <c r="A61" s="59"/>
      <c r="B61" s="62"/>
      <c r="C61" s="62"/>
      <c r="D61" s="65"/>
      <c r="E61" s="65"/>
      <c r="F61" s="52"/>
      <c r="G61" s="56"/>
      <c r="H61" s="17">
        <f>[3]Résultats!$L24</f>
        <v>0</v>
      </c>
      <c r="I61" s="14">
        <f>[3]Résultats!$CP24</f>
        <v>0</v>
      </c>
      <c r="J61" s="20">
        <f>[3]Résultats!$CQ24</f>
        <v>0</v>
      </c>
      <c r="K61" s="24">
        <f>[3]Résultats!$CS24</f>
        <v>0</v>
      </c>
      <c r="L61" s="22">
        <f>[3]Résultats!$CU24</f>
        <v>0</v>
      </c>
    </row>
    <row r="62" spans="1:13" x14ac:dyDescent="0.2">
      <c r="A62" s="59"/>
      <c r="B62" s="62"/>
      <c r="C62" s="62"/>
      <c r="D62" s="65"/>
      <c r="E62" s="65"/>
      <c r="F62" s="52"/>
      <c r="G62" s="56"/>
      <c r="H62" s="17">
        <f>[3]Résultats!$L25</f>
        <v>0</v>
      </c>
      <c r="I62" s="14">
        <f>[3]Résultats!$CP25</f>
        <v>0</v>
      </c>
      <c r="J62" s="20">
        <f>[3]Résultats!$CQ25</f>
        <v>0</v>
      </c>
      <c r="K62" s="24">
        <f>[3]Résultats!$CS25</f>
        <v>0</v>
      </c>
      <c r="L62" s="22">
        <f>[3]Résultats!$CU25</f>
        <v>0</v>
      </c>
    </row>
    <row r="63" spans="1:13" ht="17" thickBot="1" x14ac:dyDescent="0.25">
      <c r="A63" s="60"/>
      <c r="B63" s="63"/>
      <c r="C63" s="63"/>
      <c r="D63" s="66"/>
      <c r="E63" s="66"/>
      <c r="F63" s="53"/>
      <c r="G63" s="57"/>
      <c r="H63" s="18">
        <f>[3]Résultats!$L26</f>
        <v>0</v>
      </c>
      <c r="I63" s="15">
        <f>[3]Résultats!$CP26</f>
        <v>0</v>
      </c>
      <c r="J63" s="21">
        <f>[3]Résultats!$CQ26</f>
        <v>0</v>
      </c>
      <c r="K63" s="25">
        <f>[3]Résultats!$CS26</f>
        <v>0</v>
      </c>
      <c r="L63" s="23">
        <f>[3]Résultats!$CU26</f>
        <v>0</v>
      </c>
    </row>
    <row r="64" spans="1:13" x14ac:dyDescent="0.2">
      <c r="A64" s="58" t="s">
        <v>18</v>
      </c>
      <c r="B64" s="61">
        <f>[4]Résultats!$A$4</f>
        <v>45050</v>
      </c>
      <c r="C64" s="61" t="str">
        <f>[4]Résultats!$C$4</f>
        <v>4 g/L</v>
      </c>
      <c r="D64" s="64">
        <f>[4]Résultats!$D$4</f>
        <v>45</v>
      </c>
      <c r="E64" s="64">
        <f>[4]ConditionsExperimentales!$C$16</f>
        <v>2.5</v>
      </c>
      <c r="F64" s="51" t="s">
        <v>10</v>
      </c>
      <c r="G64" s="54" t="s">
        <v>14</v>
      </c>
      <c r="H64" s="16">
        <f>[4]Résultats!$L4</f>
        <v>0</v>
      </c>
      <c r="I64" s="13">
        <f>[4]Résultats!$CP4</f>
        <v>60888888.888888873</v>
      </c>
      <c r="J64" s="19">
        <f>[4]Résultats!$CQ4</f>
        <v>20835333.237342544</v>
      </c>
      <c r="K64" s="9">
        <f>[4]Résultats!$CS4</f>
        <v>1</v>
      </c>
      <c r="L64" s="10">
        <f>[4]Résultats!$CU4</f>
        <v>0</v>
      </c>
    </row>
    <row r="65" spans="1:13" x14ac:dyDescent="0.2">
      <c r="A65" s="59"/>
      <c r="B65" s="62"/>
      <c r="C65" s="62"/>
      <c r="D65" s="65"/>
      <c r="E65" s="65"/>
      <c r="F65" s="52"/>
      <c r="G65" s="55"/>
      <c r="H65" s="17">
        <f>[4]Résultats!$L5</f>
        <v>0.5</v>
      </c>
      <c r="I65" s="14">
        <f>[4]Résultats!$CP5</f>
        <v>1491666.6666666667</v>
      </c>
      <c r="J65" s="20">
        <f>[4]Résultats!$CQ5</f>
        <v>901975.9453891248</v>
      </c>
      <c r="K65" s="24">
        <f>[4]Résultats!$CS5</f>
        <v>2.4498175182481759E-2</v>
      </c>
      <c r="L65" s="22">
        <f>[4]Résultats!$CU5</f>
        <v>-3.7091566465530867</v>
      </c>
    </row>
    <row r="66" spans="1:13" x14ac:dyDescent="0.2">
      <c r="A66" s="59"/>
      <c r="B66" s="62"/>
      <c r="C66" s="62"/>
      <c r="D66" s="65"/>
      <c r="E66" s="65"/>
      <c r="F66" s="52"/>
      <c r="G66" s="55"/>
      <c r="H66" s="17">
        <f>[4]Résultats!$L6</f>
        <v>1</v>
      </c>
      <c r="I66" s="14">
        <f>[4]Résultats!$CP6</f>
        <v>609333.33333333337</v>
      </c>
      <c r="J66" s="20">
        <f>[4]Résultats!$CQ6</f>
        <v>440575.38136698771</v>
      </c>
      <c r="K66" s="24">
        <f>[4]Résultats!$CS6</f>
        <v>1.0007299270072996E-2</v>
      </c>
      <c r="L66" s="22">
        <f>[4]Résultats!$CU6</f>
        <v>-4.6044405252479477</v>
      </c>
    </row>
    <row r="67" spans="1:13" x14ac:dyDescent="0.2">
      <c r="A67" s="59"/>
      <c r="B67" s="62"/>
      <c r="C67" s="62"/>
      <c r="D67" s="65"/>
      <c r="E67" s="65"/>
      <c r="F67" s="52"/>
      <c r="G67" s="55"/>
      <c r="H67" s="17">
        <f>[4]Résultats!$L7</f>
        <v>1.5</v>
      </c>
      <c r="I67" s="14">
        <f>[4]Résultats!$CP7</f>
        <v>2066666.6666666667</v>
      </c>
      <c r="J67" s="20">
        <f>[4]Résultats!$CQ7</f>
        <v>553227.44514404365</v>
      </c>
      <c r="K67" s="24">
        <f>[4]Résultats!$CS7</f>
        <v>3.3941605839416071E-2</v>
      </c>
      <c r="L67" s="22">
        <f>[4]Résultats!$CU7</f>
        <v>-3.3831137062288597</v>
      </c>
    </row>
    <row r="68" spans="1:13" x14ac:dyDescent="0.2">
      <c r="A68" s="59"/>
      <c r="B68" s="62"/>
      <c r="C68" s="62"/>
      <c r="D68" s="65"/>
      <c r="E68" s="65"/>
      <c r="F68" s="52"/>
      <c r="G68" s="55"/>
      <c r="H68" s="17">
        <f>[4]Résultats!$L8</f>
        <v>2</v>
      </c>
      <c r="I68" s="14">
        <f>[4]Résultats!$CP8</f>
        <v>6183333.333333333</v>
      </c>
      <c r="J68" s="20">
        <f>[4]Résultats!$CQ8</f>
        <v>3030101.5084506893</v>
      </c>
      <c r="K68" s="24">
        <f>[4]Résultats!$CS8</f>
        <v>0.10155109489051097</v>
      </c>
      <c r="L68" s="22">
        <f>[4]Résultats!$CU8</f>
        <v>-2.2871932092264617</v>
      </c>
    </row>
    <row r="69" spans="1:13" x14ac:dyDescent="0.2">
      <c r="A69" s="59"/>
      <c r="B69" s="62"/>
      <c r="C69" s="62"/>
      <c r="D69" s="65"/>
      <c r="E69" s="65"/>
      <c r="F69" s="52"/>
      <c r="G69" s="55"/>
      <c r="H69" s="17">
        <f>[4]Résultats!$L9</f>
        <v>2.5</v>
      </c>
      <c r="I69" s="14">
        <f>[4]Résultats!$CP9</f>
        <v>13946666.666666666</v>
      </c>
      <c r="J69" s="20">
        <f>[4]Résultats!$CQ9</f>
        <v>6274422.7584998552</v>
      </c>
      <c r="K69" s="24">
        <f>[4]Résultats!$CS9</f>
        <v>0.22905109489051101</v>
      </c>
      <c r="L69" s="22">
        <f>[4]Résultats!$CU9</f>
        <v>-1.473810178523238</v>
      </c>
    </row>
    <row r="70" spans="1:13" x14ac:dyDescent="0.2">
      <c r="A70" s="59"/>
      <c r="B70" s="62"/>
      <c r="C70" s="62"/>
      <c r="D70" s="65"/>
      <c r="E70" s="65"/>
      <c r="F70" s="52"/>
      <c r="G70" s="55"/>
      <c r="H70" s="17">
        <f>[4]Résultats!$L10</f>
        <v>3</v>
      </c>
      <c r="I70" s="14">
        <f>[4]Résultats!$CP10</f>
        <v>26777777.777777776</v>
      </c>
      <c r="J70" s="20">
        <f>[4]Résultats!$CQ10</f>
        <v>6119186.5835619345</v>
      </c>
      <c r="K70" s="24">
        <f>[4]Résultats!$CS10</f>
        <v>0.43978102189781032</v>
      </c>
      <c r="L70" s="22">
        <f>[4]Résultats!$CU10</f>
        <v>-0.82147835345736031</v>
      </c>
    </row>
    <row r="71" spans="1:13" x14ac:dyDescent="0.2">
      <c r="A71" s="59"/>
      <c r="B71" s="62"/>
      <c r="C71" s="62"/>
      <c r="D71" s="65"/>
      <c r="E71" s="65"/>
      <c r="F71" s="52"/>
      <c r="G71" s="55"/>
      <c r="H71" s="17">
        <f>[4]Résultats!$L11</f>
        <v>3.5</v>
      </c>
      <c r="I71" s="14">
        <f>[4]Résultats!$CP11</f>
        <v>34083333.333333328</v>
      </c>
      <c r="J71" s="20">
        <f>[4]Résultats!$CQ11</f>
        <v>16762828.646813286</v>
      </c>
      <c r="K71" s="24">
        <f>[4]Résultats!$CS11</f>
        <v>0.55976277372262784</v>
      </c>
      <c r="L71" s="22">
        <f>[4]Résultats!$CU11</f>
        <v>-0.5802422033569945</v>
      </c>
    </row>
    <row r="72" spans="1:13" x14ac:dyDescent="0.2">
      <c r="A72" s="59"/>
      <c r="B72" s="62"/>
      <c r="C72" s="62"/>
      <c r="D72" s="65"/>
      <c r="E72" s="65"/>
      <c r="F72" s="52"/>
      <c r="G72" s="55"/>
      <c r="H72" s="17">
        <f>[4]Résultats!$L12</f>
        <v>4</v>
      </c>
      <c r="I72" s="14">
        <f>[4]Résultats!$CP12</f>
        <v>45333333.333333328</v>
      </c>
      <c r="J72" s="20">
        <f>[4]Résultats!$CQ12</f>
        <v>14933184.523068095</v>
      </c>
      <c r="K72" s="24">
        <f>[4]Résultats!$CS12</f>
        <v>0.74452554744525556</v>
      </c>
      <c r="L72" s="22">
        <f>[4]Résultats!$CU12</f>
        <v>-0.29500811254385373</v>
      </c>
    </row>
    <row r="73" spans="1:13" x14ac:dyDescent="0.2">
      <c r="A73" s="59"/>
      <c r="B73" s="62"/>
      <c r="C73" s="62"/>
      <c r="D73" s="65"/>
      <c r="E73" s="65"/>
      <c r="F73" s="52"/>
      <c r="G73" s="55"/>
      <c r="H73" s="17">
        <f>[4]Résultats!$L13</f>
        <v>4.5</v>
      </c>
      <c r="I73" s="14">
        <f>[4]Résultats!$CP13</f>
        <v>82666666.666666657</v>
      </c>
      <c r="J73" s="20">
        <f>[4]Résultats!$CQ13</f>
        <v>38923000.912057117</v>
      </c>
      <c r="K73" s="24">
        <f>[4]Résultats!$CS13</f>
        <v>1.3576642335766425</v>
      </c>
      <c r="L73" s="22">
        <f>[4]Résultats!$CU13</f>
        <v>0.30576574788507643</v>
      </c>
    </row>
    <row r="74" spans="1:13" x14ac:dyDescent="0.2">
      <c r="A74" s="59"/>
      <c r="B74" s="62"/>
      <c r="C74" s="62"/>
      <c r="D74" s="65"/>
      <c r="E74" s="65"/>
      <c r="F74" s="52"/>
      <c r="G74" s="55"/>
      <c r="H74" s="17">
        <f>[4]Résultats!$L14</f>
        <v>5</v>
      </c>
      <c r="I74" s="14">
        <f>[4]Résultats!$CP14</f>
        <v>64444444.444444433</v>
      </c>
      <c r="J74" s="20">
        <f>[4]Résultats!$CQ14</f>
        <v>11695203.195232607</v>
      </c>
      <c r="K74" s="24">
        <f>[4]Résultats!$CS14</f>
        <v>1.0583941605839418</v>
      </c>
      <c r="L74" s="22">
        <f>[4]Résultats!$CU14</f>
        <v>5.6752816592449629E-2</v>
      </c>
    </row>
    <row r="75" spans="1:13" x14ac:dyDescent="0.2">
      <c r="A75" s="59"/>
      <c r="B75" s="62"/>
      <c r="C75" s="62"/>
      <c r="D75" s="65"/>
      <c r="E75" s="65"/>
      <c r="F75" s="52"/>
      <c r="G75" s="55"/>
      <c r="H75" s="17">
        <f>[4]Résultats!$L15</f>
        <v>5.5</v>
      </c>
      <c r="I75" s="14">
        <f>[4]Résultats!$CP15</f>
        <v>114999999.99999999</v>
      </c>
      <c r="J75" s="20">
        <f>[4]Résultats!$CQ15</f>
        <v>20386269.88931521</v>
      </c>
      <c r="K75" s="24">
        <f>[4]Résultats!$CS15</f>
        <v>1.8886861313868615</v>
      </c>
      <c r="L75" s="22">
        <f>[4]Résultats!$CU15</f>
        <v>0.63588141875145399</v>
      </c>
    </row>
    <row r="76" spans="1:13" x14ac:dyDescent="0.2">
      <c r="A76" s="59"/>
      <c r="B76" s="62"/>
      <c r="C76" s="62"/>
      <c r="D76" s="65"/>
      <c r="E76" s="65"/>
      <c r="F76" s="52"/>
      <c r="G76" s="55"/>
      <c r="H76" s="17">
        <f>[4]Résultats!$L16</f>
        <v>6</v>
      </c>
      <c r="I76" s="14">
        <f>[4]Résultats!$CP16</f>
        <v>101666666.66666664</v>
      </c>
      <c r="J76" s="20">
        <f>[4]Résultats!$CQ16</f>
        <v>34880749.227427259</v>
      </c>
      <c r="K76" s="24">
        <f>[4]Résultats!$CS16</f>
        <v>1.6697080291970803</v>
      </c>
      <c r="L76" s="22">
        <f>[4]Résultats!$CU16</f>
        <v>0.51264877832750577</v>
      </c>
    </row>
    <row r="77" spans="1:13" x14ac:dyDescent="0.2">
      <c r="A77" s="59"/>
      <c r="B77" s="62"/>
      <c r="C77" s="62"/>
      <c r="D77" s="65"/>
      <c r="E77" s="65"/>
      <c r="F77" s="52"/>
      <c r="G77" s="55"/>
      <c r="H77" s="17">
        <f>[4]Résultats!$L17</f>
        <v>6.5</v>
      </c>
      <c r="I77" s="14">
        <f>[4]Résultats!$CP17</f>
        <v>107666666.66666664</v>
      </c>
      <c r="J77" s="20">
        <f>[4]Résultats!$CQ17</f>
        <v>23131508.093219172</v>
      </c>
      <c r="K77" s="24">
        <f>[4]Résultats!$CS17</f>
        <v>1.7682481751824819</v>
      </c>
      <c r="L77" s="22">
        <f>[4]Résultats!$CU17</f>
        <v>0.56998932494275079</v>
      </c>
    </row>
    <row r="78" spans="1:13" x14ac:dyDescent="0.2">
      <c r="A78" s="59"/>
      <c r="B78" s="62"/>
      <c r="C78" s="62"/>
      <c r="D78" s="65"/>
      <c r="E78" s="65"/>
      <c r="F78" s="52"/>
      <c r="G78" s="7"/>
      <c r="H78" s="17"/>
      <c r="I78" s="14"/>
      <c r="J78" s="20"/>
      <c r="K78" s="24"/>
      <c r="L78" s="22"/>
    </row>
    <row r="79" spans="1:13" x14ac:dyDescent="0.2">
      <c r="A79" s="59"/>
      <c r="B79" s="62"/>
      <c r="C79" s="62"/>
      <c r="D79" s="65"/>
      <c r="E79" s="65"/>
      <c r="F79" s="52"/>
      <c r="G79" s="56" t="s">
        <v>15</v>
      </c>
      <c r="H79" s="17">
        <f>[4]Résultats!$L22</f>
        <v>0</v>
      </c>
      <c r="I79" s="14">
        <f>[4]Résultats!$CP22</f>
        <v>60888888.888888873</v>
      </c>
      <c r="J79" s="20">
        <f>[4]Résultats!$CQ22</f>
        <v>20835333.237342544</v>
      </c>
      <c r="K79" s="24">
        <f>[4]Résultats!$CS22</f>
        <v>1</v>
      </c>
      <c r="L79" s="22">
        <f>[4]Résultats!$CU22</f>
        <v>0</v>
      </c>
      <c r="M79" s="45">
        <f>AVERAGE(I79:I82)</f>
        <v>113166666.66666666</v>
      </c>
    </row>
    <row r="80" spans="1:13" x14ac:dyDescent="0.2">
      <c r="A80" s="59"/>
      <c r="B80" s="62"/>
      <c r="C80" s="62"/>
      <c r="D80" s="65"/>
      <c r="E80" s="65"/>
      <c r="F80" s="52"/>
      <c r="G80" s="56"/>
      <c r="H80" s="17">
        <f>[4]Résultats!$L23</f>
        <v>2</v>
      </c>
      <c r="I80" s="14">
        <f>[4]Résultats!$CP23</f>
        <v>42222222.222222216</v>
      </c>
      <c r="J80" s="20">
        <f>[4]Résultats!$CQ23</f>
        <v>10268614.533832911</v>
      </c>
      <c r="K80" s="24">
        <f>[4]Résultats!$CS23</f>
        <v>0.69343065693430661</v>
      </c>
      <c r="L80" s="22">
        <f>[4]Résultats!$CU23</f>
        <v>-0.36610403422758403</v>
      </c>
    </row>
    <row r="81" spans="1:12" x14ac:dyDescent="0.2">
      <c r="A81" s="59"/>
      <c r="B81" s="62"/>
      <c r="C81" s="62"/>
      <c r="D81" s="65"/>
      <c r="E81" s="65"/>
      <c r="F81" s="52"/>
      <c r="G81" s="56"/>
      <c r="H81" s="17">
        <f>[4]Résultats!$L24</f>
        <v>4</v>
      </c>
      <c r="I81" s="14">
        <f>[4]Résultats!$CP24</f>
        <v>141777777.77777776</v>
      </c>
      <c r="J81" s="20">
        <f>[4]Résultats!$CQ24</f>
        <v>22987919.532755546</v>
      </c>
      <c r="K81" s="24">
        <f>[4]Résultats!$CS24</f>
        <v>2.3284671532846719</v>
      </c>
      <c r="L81" s="22">
        <f>[4]Résultats!$CU24</f>
        <v>0.84521017695671985</v>
      </c>
    </row>
    <row r="82" spans="1:12" ht="17" thickBot="1" x14ac:dyDescent="0.25">
      <c r="A82" s="60"/>
      <c r="B82" s="63"/>
      <c r="C82" s="63"/>
      <c r="D82" s="66"/>
      <c r="E82" s="66"/>
      <c r="F82" s="53"/>
      <c r="G82" s="57"/>
      <c r="H82" s="26">
        <f>[4]Résultats!$L25</f>
        <v>6</v>
      </c>
      <c r="I82" s="27">
        <f>[4]Résultats!$CP25</f>
        <v>207777777.77777776</v>
      </c>
      <c r="J82" s="28">
        <f>[4]Résultats!$CQ25</f>
        <v>70316743.69909659</v>
      </c>
      <c r="K82" s="29">
        <f>[4]Résultats!$CS25</f>
        <v>3.4124087591240881</v>
      </c>
      <c r="L82" s="30">
        <f>[4]Résultats!$CU25</f>
        <v>1.2274184229006169</v>
      </c>
    </row>
    <row r="83" spans="1:12" x14ac:dyDescent="0.2">
      <c r="A83" s="58" t="s">
        <v>19</v>
      </c>
      <c r="B83" s="61">
        <f>[5]Résultats!$A$4</f>
        <v>45029</v>
      </c>
      <c r="C83" s="61" t="str">
        <f>[5]Résultats!$C$4</f>
        <v>4 g/L</v>
      </c>
      <c r="D83" s="64">
        <f>[5]Résultats!$D$4</f>
        <v>20</v>
      </c>
      <c r="E83" s="64">
        <f>[5]ConditionsExperimentales!$C$16</f>
        <v>5</v>
      </c>
      <c r="F83" s="51" t="s">
        <v>10</v>
      </c>
      <c r="G83" s="54" t="s">
        <v>14</v>
      </c>
      <c r="H83" s="16">
        <f>[5]Résultats!$L4</f>
        <v>0</v>
      </c>
      <c r="I83" s="13">
        <f>[5]Résultats!$CP4</f>
        <v>30833333.333333328</v>
      </c>
      <c r="J83" s="19">
        <f>[5]Résultats!$CQ4</f>
        <v>14383281.540691186</v>
      </c>
      <c r="K83" s="9">
        <f>[5]Résultats!$CS4</f>
        <v>1</v>
      </c>
      <c r="L83" s="10">
        <f>[5]Résultats!$CU4</f>
        <v>0</v>
      </c>
    </row>
    <row r="84" spans="1:12" x14ac:dyDescent="0.2">
      <c r="A84" s="59"/>
      <c r="B84" s="62"/>
      <c r="C84" s="62"/>
      <c r="D84" s="65"/>
      <c r="E84" s="65"/>
      <c r="F84" s="52"/>
      <c r="G84" s="55"/>
      <c r="H84" s="17">
        <f>[5]Résultats!$L5</f>
        <v>0.5</v>
      </c>
      <c r="I84" s="14">
        <f>[5]Résultats!$CP5</f>
        <v>12599999.999999998</v>
      </c>
      <c r="J84" s="20">
        <f>[5]Résultats!$CQ5</f>
        <v>3330301.6516389493</v>
      </c>
      <c r="K84" s="24">
        <f>[5]Résultats!$CS5</f>
        <v>0.40864864864864864</v>
      </c>
      <c r="L84" s="22">
        <f>[5]Résultats!$CU5</f>
        <v>-0.89489954189283749</v>
      </c>
    </row>
    <row r="85" spans="1:12" x14ac:dyDescent="0.2">
      <c r="A85" s="59"/>
      <c r="B85" s="62"/>
      <c r="C85" s="62"/>
      <c r="D85" s="65"/>
      <c r="E85" s="65"/>
      <c r="F85" s="52"/>
      <c r="G85" s="55"/>
      <c r="H85" s="17">
        <f>[5]Résultats!$L6</f>
        <v>1</v>
      </c>
      <c r="I85" s="14">
        <f>[5]Résultats!$CP6</f>
        <v>3460000</v>
      </c>
      <c r="J85" s="20">
        <f>[5]Résultats!$CQ6</f>
        <v>1571532.464098112</v>
      </c>
      <c r="K85" s="24">
        <f>[5]Résultats!$CS6</f>
        <v>0.11221621621621623</v>
      </c>
      <c r="L85" s="22">
        <f>[5]Résultats!$CU6</f>
        <v>-2.1873277667806366</v>
      </c>
    </row>
    <row r="86" spans="1:12" x14ac:dyDescent="0.2">
      <c r="A86" s="59"/>
      <c r="B86" s="62"/>
      <c r="C86" s="62"/>
      <c r="D86" s="65"/>
      <c r="E86" s="65"/>
      <c r="F86" s="52"/>
      <c r="G86" s="55"/>
      <c r="H86" s="17">
        <f>[5]Résultats!$L7</f>
        <v>1.5</v>
      </c>
      <c r="I86" s="14">
        <f>[5]Résultats!$CP7</f>
        <v>3206666.6666666665</v>
      </c>
      <c r="J86" s="20">
        <f>[5]Résultats!$CQ7</f>
        <v>1112568.8849727563</v>
      </c>
      <c r="K86" s="24">
        <f>[5]Résultats!$CS7</f>
        <v>0.10400000000000001</v>
      </c>
      <c r="L86" s="22">
        <f>[5]Résultats!$CU7</f>
        <v>-2.2633643798407643</v>
      </c>
    </row>
    <row r="87" spans="1:12" x14ac:dyDescent="0.2">
      <c r="A87" s="59"/>
      <c r="B87" s="62"/>
      <c r="C87" s="62"/>
      <c r="D87" s="65"/>
      <c r="E87" s="65"/>
      <c r="F87" s="52"/>
      <c r="G87" s="55"/>
      <c r="H87" s="17">
        <f>[5]Résultats!$L8</f>
        <v>2</v>
      </c>
      <c r="I87" s="14">
        <f>[5]Résultats!$CP8</f>
        <v>3533333.333333333</v>
      </c>
      <c r="J87" s="20">
        <f>[5]Résultats!$CQ8</f>
        <v>830662.38629180868</v>
      </c>
      <c r="K87" s="24">
        <f>[5]Résultats!$CS8</f>
        <v>0.1145945945945946</v>
      </c>
      <c r="L87" s="22">
        <f>[5]Résultats!$CU8</f>
        <v>-2.166354643400358</v>
      </c>
    </row>
    <row r="88" spans="1:12" x14ac:dyDescent="0.2">
      <c r="A88" s="59"/>
      <c r="B88" s="62"/>
      <c r="C88" s="62"/>
      <c r="D88" s="65"/>
      <c r="E88" s="65"/>
      <c r="F88" s="52"/>
      <c r="G88" s="55"/>
      <c r="H88" s="17">
        <f>[5]Résultats!$L9</f>
        <v>2.5</v>
      </c>
      <c r="I88" s="14">
        <f>[5]Résultats!$CP9</f>
        <v>6050000</v>
      </c>
      <c r="J88" s="20">
        <f>[5]Résultats!$CQ9</f>
        <v>2777997.9710706621</v>
      </c>
      <c r="K88" s="24">
        <f>[5]Résultats!$CS9</f>
        <v>0.19621621621621624</v>
      </c>
      <c r="L88" s="22">
        <f>[5]Résultats!$CU9</f>
        <v>-1.6285380838075196</v>
      </c>
    </row>
    <row r="89" spans="1:12" x14ac:dyDescent="0.2">
      <c r="A89" s="59"/>
      <c r="B89" s="62"/>
      <c r="C89" s="62"/>
      <c r="D89" s="65"/>
      <c r="E89" s="65"/>
      <c r="F89" s="52"/>
      <c r="G89" s="55"/>
      <c r="H89" s="17">
        <f>[5]Résultats!$L10</f>
        <v>3</v>
      </c>
      <c r="I89" s="14">
        <f>[5]Résultats!$CP10</f>
        <v>4633333.333333333</v>
      </c>
      <c r="J89" s="20">
        <f>[5]Résultats!$CQ10</f>
        <v>847813.58728666499</v>
      </c>
      <c r="K89" s="24">
        <f>[5]Résultats!$CS10</f>
        <v>0.15027027027027029</v>
      </c>
      <c r="L89" s="22">
        <f>[5]Résultats!$CU10</f>
        <v>-1.8953198043817332</v>
      </c>
    </row>
    <row r="90" spans="1:12" x14ac:dyDescent="0.2">
      <c r="A90" s="59"/>
      <c r="B90" s="62"/>
      <c r="C90" s="62"/>
      <c r="D90" s="65"/>
      <c r="E90" s="65"/>
      <c r="F90" s="52"/>
      <c r="G90" s="55"/>
      <c r="H90" s="17">
        <f>[5]Résultats!$L11</f>
        <v>3.5</v>
      </c>
      <c r="I90" s="14">
        <f>[5]Résultats!$CP11</f>
        <v>10100000</v>
      </c>
      <c r="J90" s="20">
        <f>[5]Résultats!$CQ11</f>
        <v>2649871.3519373275</v>
      </c>
      <c r="K90" s="24">
        <f>[5]Résultats!$CS11</f>
        <v>0.32756756756756761</v>
      </c>
      <c r="L90" s="22">
        <f>[5]Résultats!$CU11</f>
        <v>-1.1160609320030559</v>
      </c>
    </row>
    <row r="91" spans="1:12" x14ac:dyDescent="0.2">
      <c r="A91" s="59"/>
      <c r="B91" s="62"/>
      <c r="C91" s="62"/>
      <c r="D91" s="65"/>
      <c r="E91" s="65"/>
      <c r="F91" s="52"/>
      <c r="G91" s="55"/>
      <c r="H91" s="17">
        <f>[5]Résultats!$L12</f>
        <v>4</v>
      </c>
      <c r="I91" s="14">
        <f>[5]Résultats!$CP12</f>
        <v>12366666.666666664</v>
      </c>
      <c r="J91" s="20">
        <f>[5]Résultats!$CQ12</f>
        <v>4593935.3961764015</v>
      </c>
      <c r="K91" s="24">
        <f>[5]Résultats!$CS12</f>
        <v>0.40108108108108109</v>
      </c>
      <c r="L91" s="22">
        <f>[5]Résultats!$CU12</f>
        <v>-0.91359167490499005</v>
      </c>
    </row>
    <row r="92" spans="1:12" x14ac:dyDescent="0.2">
      <c r="A92" s="59"/>
      <c r="B92" s="62"/>
      <c r="C92" s="62"/>
      <c r="D92" s="65"/>
      <c r="E92" s="65"/>
      <c r="F92" s="52"/>
      <c r="G92" s="55"/>
      <c r="H92" s="17">
        <f>[5]Résultats!$L13</f>
        <v>4.5</v>
      </c>
      <c r="I92" s="14">
        <f>[5]Résultats!$CP13</f>
        <v>19999999.999999996</v>
      </c>
      <c r="J92" s="20">
        <f>[5]Résultats!$CQ13</f>
        <v>10594810.050208546</v>
      </c>
      <c r="K92" s="24">
        <f>[5]Résultats!$CS13</f>
        <v>0.64864864864864868</v>
      </c>
      <c r="L92" s="22">
        <f>[5]Résultats!$CU13</f>
        <v>-0.43286408229627876</v>
      </c>
    </row>
    <row r="93" spans="1:12" x14ac:dyDescent="0.2">
      <c r="A93" s="59"/>
      <c r="B93" s="62"/>
      <c r="C93" s="62"/>
      <c r="D93" s="65"/>
      <c r="E93" s="65"/>
      <c r="F93" s="52"/>
      <c r="G93" s="55"/>
      <c r="H93" s="17">
        <f>[5]Résultats!$L14</f>
        <v>5</v>
      </c>
      <c r="I93" s="14">
        <f>[5]Résultats!$CP14</f>
        <v>12299999.999999998</v>
      </c>
      <c r="J93" s="20">
        <f>[5]Résultats!$CQ14</f>
        <v>4679937.83952503</v>
      </c>
      <c r="K93" s="24">
        <f>[5]Résultats!$CS14</f>
        <v>0.3989189189189189</v>
      </c>
      <c r="L93" s="22">
        <f>[5]Résultats!$CU14</f>
        <v>-0.91899709347189806</v>
      </c>
    </row>
    <row r="94" spans="1:12" x14ac:dyDescent="0.2">
      <c r="A94" s="59"/>
      <c r="B94" s="62"/>
      <c r="C94" s="62"/>
      <c r="D94" s="65"/>
      <c r="E94" s="65"/>
      <c r="F94" s="52"/>
      <c r="G94" s="55"/>
      <c r="H94" s="17">
        <f>[5]Résultats!$L15</f>
        <v>5.5</v>
      </c>
      <c r="I94" s="14">
        <f>[5]Résultats!$CP15</f>
        <v>26222222.22222222</v>
      </c>
      <c r="J94" s="20">
        <f>[5]Résultats!$CQ15</f>
        <v>4969350.5052918512</v>
      </c>
      <c r="K94" s="24">
        <f>[5]Résultats!$CS15</f>
        <v>0.85045045045045053</v>
      </c>
      <c r="L94" s="22">
        <f>[5]Résultats!$CU15</f>
        <v>-0.16198912816087904</v>
      </c>
    </row>
    <row r="95" spans="1:12" x14ac:dyDescent="0.2">
      <c r="A95" s="59"/>
      <c r="B95" s="62"/>
      <c r="C95" s="62"/>
      <c r="D95" s="65"/>
      <c r="E95" s="65"/>
      <c r="F95" s="52"/>
      <c r="G95" s="55"/>
      <c r="H95" s="17">
        <f>[5]Résultats!$L16</f>
        <v>6</v>
      </c>
      <c r="I95" s="14">
        <f>[5]Résultats!$CP16</f>
        <v>17916666.666666664</v>
      </c>
      <c r="J95" s="20">
        <f>[5]Résultats!$CQ16</f>
        <v>6960385.7434031432</v>
      </c>
      <c r="K95" s="24">
        <f>[5]Résultats!$CS16</f>
        <v>0.58108108108108114</v>
      </c>
      <c r="L95" s="22">
        <f>[5]Résultats!$CU16</f>
        <v>-0.54286497751060725</v>
      </c>
    </row>
    <row r="96" spans="1:12" x14ac:dyDescent="0.2">
      <c r="A96" s="59"/>
      <c r="B96" s="62"/>
      <c r="C96" s="62"/>
      <c r="D96" s="65"/>
      <c r="E96" s="65"/>
      <c r="F96" s="52"/>
      <c r="G96" s="55"/>
      <c r="H96" s="17">
        <f>[5]Résultats!$L17</f>
        <v>6.5</v>
      </c>
      <c r="I96" s="14">
        <f>[5]Résultats!$CP17</f>
        <v>20499999.999999996</v>
      </c>
      <c r="J96" s="20">
        <f>[5]Résultats!$CQ17</f>
        <v>11843678.789663589</v>
      </c>
      <c r="K96" s="24">
        <f>[5]Résultats!$CS17</f>
        <v>0.66486486486486485</v>
      </c>
      <c r="L96" s="22">
        <f>[5]Résultats!$CU17</f>
        <v>-0.40817146970590734</v>
      </c>
    </row>
    <row r="97" spans="1:13" x14ac:dyDescent="0.2">
      <c r="A97" s="59"/>
      <c r="B97" s="62"/>
      <c r="C97" s="62"/>
      <c r="D97" s="65"/>
      <c r="E97" s="65"/>
      <c r="F97" s="52"/>
      <c r="G97" s="7"/>
      <c r="H97" s="17"/>
      <c r="I97" s="14"/>
      <c r="J97" s="20"/>
      <c r="K97" s="24"/>
      <c r="L97" s="22"/>
    </row>
    <row r="98" spans="1:13" x14ac:dyDescent="0.2">
      <c r="A98" s="59"/>
      <c r="B98" s="62"/>
      <c r="C98" s="62"/>
      <c r="D98" s="65"/>
      <c r="E98" s="65"/>
      <c r="F98" s="52"/>
      <c r="G98" s="56" t="s">
        <v>15</v>
      </c>
      <c r="H98" s="17">
        <f>[5]Résultats!$L20</f>
        <v>0</v>
      </c>
      <c r="I98" s="14">
        <f>[5]Résultats!$CP20</f>
        <v>30833333.333333328</v>
      </c>
      <c r="J98" s="20">
        <f>[5]Résultats!$CQ20</f>
        <v>14383281.540691186</v>
      </c>
      <c r="K98" s="24">
        <f>[5]Résultats!$CS20</f>
        <v>1</v>
      </c>
      <c r="L98" s="22">
        <f>[5]Résultats!$CU20</f>
        <v>0</v>
      </c>
      <c r="M98" s="45">
        <f>AVERAGE(I98:I100)</f>
        <v>31638888.888888884</v>
      </c>
    </row>
    <row r="99" spans="1:13" x14ac:dyDescent="0.2">
      <c r="A99" s="59"/>
      <c r="B99" s="62"/>
      <c r="C99" s="62"/>
      <c r="D99" s="65"/>
      <c r="E99" s="65"/>
      <c r="F99" s="52"/>
      <c r="G99" s="56"/>
      <c r="H99" s="17">
        <f>[5]Résultats!$L21</f>
        <v>2</v>
      </c>
      <c r="I99" s="14">
        <f>[5]Résultats!$CP21</f>
        <v>14749999.999999998</v>
      </c>
      <c r="J99" s="20">
        <f>[5]Résultats!$CQ21</f>
        <v>6166257.1526597291</v>
      </c>
      <c r="K99" s="24">
        <f>[5]Résultats!$CS21</f>
        <v>0.47837837837837838</v>
      </c>
      <c r="L99" s="22">
        <f>[5]Résultats!$CU21</f>
        <v>-0.73735327306444098</v>
      </c>
    </row>
    <row r="100" spans="1:13" x14ac:dyDescent="0.2">
      <c r="A100" s="59"/>
      <c r="B100" s="62"/>
      <c r="C100" s="62"/>
      <c r="D100" s="65"/>
      <c r="E100" s="65"/>
      <c r="F100" s="52"/>
      <c r="G100" s="56"/>
      <c r="H100" s="17">
        <f>[5]Résultats!$L22</f>
        <v>4</v>
      </c>
      <c r="I100" s="14">
        <f>[5]Résultats!$CP22</f>
        <v>49333333.333333328</v>
      </c>
      <c r="J100" s="20">
        <f>[5]Résultats!$CQ22</f>
        <v>11934162.828797106</v>
      </c>
      <c r="K100" s="24">
        <f>[5]Résultats!$CS22</f>
        <v>1.6</v>
      </c>
      <c r="L100" s="22">
        <f>[5]Résultats!$CU22</f>
        <v>0.47000362924573563</v>
      </c>
    </row>
    <row r="101" spans="1:13" ht="17" thickBot="1" x14ac:dyDescent="0.25">
      <c r="A101" s="60"/>
      <c r="B101" s="63"/>
      <c r="C101" s="63"/>
      <c r="D101" s="66"/>
      <c r="E101" s="66"/>
      <c r="F101" s="53"/>
      <c r="G101" s="57"/>
      <c r="H101" s="26">
        <f>[5]Résultats!$L23</f>
        <v>6</v>
      </c>
      <c r="I101" s="27" t="e">
        <f>[5]Résultats!$CP23</f>
        <v>#VALUE!</v>
      </c>
      <c r="J101" s="28" t="e">
        <f>[5]Résultats!$CQ23</f>
        <v>#VALUE!</v>
      </c>
      <c r="K101" s="29" t="e">
        <f>[5]Résultats!$CS23</f>
        <v>#VALUE!</v>
      </c>
      <c r="L101" s="30" t="e">
        <f>[5]Résultats!$CU23</f>
        <v>#VALUE!</v>
      </c>
    </row>
    <row r="102" spans="1:13" ht="17" customHeight="1" x14ac:dyDescent="0.2">
      <c r="A102" s="58" t="s">
        <v>20</v>
      </c>
      <c r="B102" s="61">
        <f>[6]Résultats!$A$4</f>
        <v>45070</v>
      </c>
      <c r="C102" s="61" t="str">
        <f>[6]Résultats!$C$4</f>
        <v>4 g/L</v>
      </c>
      <c r="D102" s="64">
        <f>[6]Résultats!$D$4</f>
        <v>20</v>
      </c>
      <c r="E102" s="64">
        <f>[6]ConditionsExperimentales!$C$16</f>
        <v>5</v>
      </c>
      <c r="F102" s="51" t="s">
        <v>10</v>
      </c>
      <c r="G102" s="72" t="s">
        <v>14</v>
      </c>
      <c r="H102" s="32">
        <f>[6]Résultats!$L4</f>
        <v>0</v>
      </c>
      <c r="I102" s="35">
        <f>[6]Résultats!$CP4</f>
        <v>124444444.44444442</v>
      </c>
      <c r="J102" s="36">
        <f>[6]Résultats!$CQ4</f>
        <v>30112751.082851596</v>
      </c>
      <c r="K102" s="9">
        <f>[6]Résultats!$CS4</f>
        <v>1</v>
      </c>
      <c r="L102" s="10">
        <f>[6]Résultats!$CU4</f>
        <v>0</v>
      </c>
    </row>
    <row r="103" spans="1:13" x14ac:dyDescent="0.2">
      <c r="A103" s="59"/>
      <c r="B103" s="62"/>
      <c r="C103" s="62"/>
      <c r="D103" s="65"/>
      <c r="E103" s="65"/>
      <c r="F103" s="52"/>
      <c r="G103" s="73"/>
      <c r="H103" s="33">
        <f>[6]Résultats!$L5</f>
        <v>0.5</v>
      </c>
      <c r="I103" s="37">
        <f>[6]Résultats!$CP5</f>
        <v>11016666.666666666</v>
      </c>
      <c r="J103" s="38">
        <f>[6]Résultats!$CQ5</f>
        <v>5384461.3697587438</v>
      </c>
      <c r="K103" s="24">
        <f>[6]Résultats!$CS5</f>
        <v>8.8526785714285725E-2</v>
      </c>
      <c r="L103" s="22">
        <f>[6]Résultats!$CU5</f>
        <v>-2.424450109323335</v>
      </c>
    </row>
    <row r="104" spans="1:13" x14ac:dyDescent="0.2">
      <c r="A104" s="59"/>
      <c r="B104" s="62"/>
      <c r="C104" s="62"/>
      <c r="D104" s="65"/>
      <c r="E104" s="65"/>
      <c r="F104" s="52"/>
      <c r="G104" s="73"/>
      <c r="H104" s="33">
        <f>[6]Résultats!$L6</f>
        <v>1</v>
      </c>
      <c r="I104" s="37">
        <f>[6]Résultats!$CP6</f>
        <v>7213333.333333333</v>
      </c>
      <c r="J104" s="38">
        <f>[6]Résultats!$CQ6</f>
        <v>3238576.9949749452</v>
      </c>
      <c r="K104" s="24">
        <f>[6]Résultats!$CS6</f>
        <v>5.7964285714285725E-2</v>
      </c>
      <c r="L104" s="22">
        <f>[6]Résultats!$CU6</f>
        <v>-2.8479282216427495</v>
      </c>
    </row>
    <row r="105" spans="1:13" x14ac:dyDescent="0.2">
      <c r="A105" s="59"/>
      <c r="B105" s="62"/>
      <c r="C105" s="62"/>
      <c r="D105" s="65"/>
      <c r="E105" s="65"/>
      <c r="F105" s="52"/>
      <c r="G105" s="73"/>
      <c r="H105" s="33">
        <f>[6]Résultats!$L7</f>
        <v>1.5</v>
      </c>
      <c r="I105" s="37">
        <f>[6]Résultats!$CP7</f>
        <v>6483333.333333333</v>
      </c>
      <c r="J105" s="38">
        <f>[6]Résultats!$CQ7</f>
        <v>2491379.0753254886</v>
      </c>
      <c r="K105" s="24">
        <f>[6]Résultats!$CS7</f>
        <v>5.2098214285714296E-2</v>
      </c>
      <c r="L105" s="22">
        <f>[6]Résultats!$CU7</f>
        <v>-2.954624605556575</v>
      </c>
    </row>
    <row r="106" spans="1:13" x14ac:dyDescent="0.2">
      <c r="A106" s="59"/>
      <c r="B106" s="62"/>
      <c r="C106" s="62"/>
      <c r="D106" s="65"/>
      <c r="E106" s="65"/>
      <c r="F106" s="52"/>
      <c r="G106" s="73"/>
      <c r="H106" s="33">
        <f>[6]Résultats!$L8</f>
        <v>2</v>
      </c>
      <c r="I106" s="37">
        <f>[6]Résultats!$CP8</f>
        <v>8833333.3333333321</v>
      </c>
      <c r="J106" s="38">
        <f>[6]Résultats!$CQ8</f>
        <v>6099080.9044304267</v>
      </c>
      <c r="K106" s="24">
        <f>[6]Résultats!$CS8</f>
        <v>7.0982142857142869E-2</v>
      </c>
      <c r="L106" s="22">
        <f>[6]Résultats!$CU8</f>
        <v>-2.6453269426288539</v>
      </c>
    </row>
    <row r="107" spans="1:13" x14ac:dyDescent="0.2">
      <c r="A107" s="59"/>
      <c r="B107" s="62"/>
      <c r="C107" s="62"/>
      <c r="D107" s="65"/>
      <c r="E107" s="65"/>
      <c r="F107" s="52"/>
      <c r="G107" s="73"/>
      <c r="H107" s="33">
        <f>[6]Résultats!$L9</f>
        <v>2.5</v>
      </c>
      <c r="I107" s="37">
        <f>[6]Résultats!$CP9</f>
        <v>9416666.666666666</v>
      </c>
      <c r="J107" s="38">
        <f>[6]Résultats!$CQ9</f>
        <v>3231051.9911782513</v>
      </c>
      <c r="K107" s="24">
        <f>[6]Résultats!$CS9</f>
        <v>7.5669642857142866E-2</v>
      </c>
      <c r="L107" s="22">
        <f>[6]Résultats!$CU9</f>
        <v>-2.5813782180285805</v>
      </c>
    </row>
    <row r="108" spans="1:13" x14ac:dyDescent="0.2">
      <c r="A108" s="59"/>
      <c r="B108" s="62"/>
      <c r="C108" s="62"/>
      <c r="D108" s="65"/>
      <c r="E108" s="65"/>
      <c r="F108" s="52"/>
      <c r="G108" s="73"/>
      <c r="H108" s="33">
        <f>[6]Résultats!$L10</f>
        <v>3</v>
      </c>
      <c r="I108" s="37">
        <f>[6]Résultats!$CP10</f>
        <v>10849999.999999998</v>
      </c>
      <c r="J108" s="38">
        <f>[6]Résultats!$CQ10</f>
        <v>4366921.1121796072</v>
      </c>
      <c r="K108" s="24">
        <f>[6]Résultats!$CS10</f>
        <v>8.7187500000000001E-2</v>
      </c>
      <c r="L108" s="22">
        <f>[6]Résultats!$CU10</f>
        <v>-2.4396943069664521</v>
      </c>
    </row>
    <row r="109" spans="1:13" x14ac:dyDescent="0.2">
      <c r="A109" s="59"/>
      <c r="B109" s="62"/>
      <c r="C109" s="62"/>
      <c r="D109" s="65"/>
      <c r="E109" s="65"/>
      <c r="F109" s="52"/>
      <c r="G109" s="73"/>
      <c r="H109" s="33">
        <f>[6]Résultats!$L11</f>
        <v>3.5</v>
      </c>
      <c r="I109" s="37">
        <f>[6]Résultats!$CP11</f>
        <v>28999999.999999996</v>
      </c>
      <c r="J109" s="38">
        <f>[6]Résultats!$CQ11</f>
        <v>8888194.4173155893</v>
      </c>
      <c r="K109" s="24">
        <f>[6]Résultats!$CS11</f>
        <v>0.23303571428571432</v>
      </c>
      <c r="L109" s="22">
        <f>[6]Résultats!$CU11</f>
        <v>-1.4565635569664466</v>
      </c>
    </row>
    <row r="110" spans="1:13" x14ac:dyDescent="0.2">
      <c r="A110" s="59"/>
      <c r="B110" s="62"/>
      <c r="C110" s="62"/>
      <c r="D110" s="65"/>
      <c r="E110" s="65"/>
      <c r="F110" s="52"/>
      <c r="G110" s="73"/>
      <c r="H110" s="33">
        <f>[6]Résultats!$L12</f>
        <v>4</v>
      </c>
      <c r="I110" s="37">
        <f>[6]Résultats!$CP12</f>
        <v>50499999.999999993</v>
      </c>
      <c r="J110" s="38">
        <f>[6]Résultats!$CQ12</f>
        <v>24762508.317652673</v>
      </c>
      <c r="K110" s="24">
        <f>[6]Résultats!$CS12</f>
        <v>0.40580357142857143</v>
      </c>
      <c r="L110" s="22">
        <f>[6]Résultats!$CU12</f>
        <v>-0.90188605067160665</v>
      </c>
    </row>
    <row r="111" spans="1:13" x14ac:dyDescent="0.2">
      <c r="A111" s="59"/>
      <c r="B111" s="62"/>
      <c r="C111" s="62"/>
      <c r="D111" s="65"/>
      <c r="E111" s="65"/>
      <c r="F111" s="52"/>
      <c r="G111" s="73"/>
      <c r="H111" s="33">
        <f>[6]Résultats!$L13</f>
        <v>4.5</v>
      </c>
      <c r="I111" s="37">
        <f>[6]Résultats!$CP13</f>
        <v>44499999.999999993</v>
      </c>
      <c r="J111" s="38">
        <f>[6]Résultats!$CQ13</f>
        <v>15934525.123425879</v>
      </c>
      <c r="K111" s="24">
        <f>[6]Résultats!$CS13</f>
        <v>0.35758928571428572</v>
      </c>
      <c r="L111" s="22">
        <f>[6]Résultats!$CU13</f>
        <v>-1.0283701977807262</v>
      </c>
    </row>
    <row r="112" spans="1:13" x14ac:dyDescent="0.2">
      <c r="A112" s="59"/>
      <c r="B112" s="62"/>
      <c r="C112" s="62"/>
      <c r="D112" s="65"/>
      <c r="E112" s="65"/>
      <c r="F112" s="52"/>
      <c r="G112" s="73"/>
      <c r="H112" s="33">
        <f>[6]Résultats!$L14</f>
        <v>5</v>
      </c>
      <c r="I112" s="37">
        <f>[6]Résultats!$CP14</f>
        <v>55933333.333333328</v>
      </c>
      <c r="J112" s="38">
        <f>[6]Résultats!$CQ14</f>
        <v>26431762.999052774</v>
      </c>
      <c r="K112" s="24">
        <f>[6]Résultats!$CS14</f>
        <v>0.44946428571428576</v>
      </c>
      <c r="L112" s="22">
        <f>[6]Résultats!$CU14</f>
        <v>-0.79969888158792468</v>
      </c>
    </row>
    <row r="113" spans="1:13" x14ac:dyDescent="0.2">
      <c r="A113" s="59"/>
      <c r="B113" s="62"/>
      <c r="C113" s="62"/>
      <c r="D113" s="65"/>
      <c r="E113" s="65"/>
      <c r="F113" s="52"/>
      <c r="G113" s="73"/>
      <c r="H113" s="33">
        <f>[6]Résultats!$L15</f>
        <v>5.5</v>
      </c>
      <c r="I113" s="37">
        <f>[6]Résultats!$CP15</f>
        <v>94888888.888888881</v>
      </c>
      <c r="J113" s="38">
        <f>[6]Résultats!$CQ15</f>
        <v>37750643.850285657</v>
      </c>
      <c r="K113" s="24">
        <f>[6]Résultats!$CS15</f>
        <v>0.76250000000000007</v>
      </c>
      <c r="L113" s="22">
        <f>[6]Résultats!$CU15</f>
        <v>-0.27115277050057029</v>
      </c>
    </row>
    <row r="114" spans="1:13" x14ac:dyDescent="0.2">
      <c r="A114" s="59"/>
      <c r="B114" s="62"/>
      <c r="C114" s="62"/>
      <c r="D114" s="65"/>
      <c r="E114" s="65"/>
      <c r="F114" s="52"/>
      <c r="G114" s="73"/>
      <c r="H114" s="33">
        <f>[6]Résultats!$L16</f>
        <v>6</v>
      </c>
      <c r="I114" s="37">
        <f>[6]Résultats!$CP16</f>
        <v>83777777.777777761</v>
      </c>
      <c r="J114" s="38">
        <f>[6]Résultats!$CQ16</f>
        <v>15762120.556715839</v>
      </c>
      <c r="K114" s="24">
        <f>[6]Résultats!$CS16</f>
        <v>0.67321428571428577</v>
      </c>
      <c r="L114" s="22">
        <f>[6]Résultats!$CU16</f>
        <v>-0.39569159628118405</v>
      </c>
    </row>
    <row r="115" spans="1:13" x14ac:dyDescent="0.2">
      <c r="A115" s="59"/>
      <c r="B115" s="62"/>
      <c r="C115" s="62"/>
      <c r="D115" s="65"/>
      <c r="E115" s="65"/>
      <c r="F115" s="52"/>
      <c r="G115" s="73"/>
      <c r="H115" s="33">
        <f>[6]Résultats!$L17</f>
        <v>6.5</v>
      </c>
      <c r="I115" s="37">
        <f>[6]Résultats!$CP17</f>
        <v>113333333.33333331</v>
      </c>
      <c r="J115" s="38">
        <f>[6]Résultats!$CQ17</f>
        <v>37749172.176353775</v>
      </c>
      <c r="K115" s="24">
        <f>[6]Résultats!$CS17</f>
        <v>0.9107142857142857</v>
      </c>
      <c r="L115" s="22">
        <f>[6]Résultats!$CU17</f>
        <v>-9.3526058010823476E-2</v>
      </c>
    </row>
    <row r="116" spans="1:13" x14ac:dyDescent="0.2">
      <c r="A116" s="59"/>
      <c r="B116" s="62"/>
      <c r="C116" s="62"/>
      <c r="D116" s="65"/>
      <c r="E116" s="65"/>
      <c r="F116" s="52"/>
      <c r="G116" s="73"/>
      <c r="H116" s="33">
        <f>[6]Résultats!$L18</f>
        <v>7</v>
      </c>
      <c r="I116" s="37">
        <f>[6]Résultats!$CP18</f>
        <v>116222222.22222219</v>
      </c>
      <c r="J116" s="38">
        <f>[6]Résultats!$CQ18</f>
        <v>35894908.335924834</v>
      </c>
      <c r="K116" s="24">
        <f>[6]Résultats!$CS18</f>
        <v>0.93392857142857144</v>
      </c>
      <c r="L116" s="22">
        <f>[6]Résultats!$CU18</f>
        <v>-6.8355319664271996E-2</v>
      </c>
    </row>
    <row r="117" spans="1:13" x14ac:dyDescent="0.2">
      <c r="A117" s="59"/>
      <c r="B117" s="62"/>
      <c r="C117" s="62"/>
      <c r="D117" s="65"/>
      <c r="E117" s="65"/>
      <c r="F117" s="52"/>
      <c r="G117" s="73"/>
      <c r="H117" s="33">
        <f>[6]Résultats!$L19</f>
        <v>7.5</v>
      </c>
      <c r="I117" s="37">
        <f>[6]Résultats!$CP19</f>
        <v>105999999.99999997</v>
      </c>
      <c r="J117" s="38">
        <f>[6]Résultats!$CQ19</f>
        <v>34928498.393145964</v>
      </c>
      <c r="K117" s="24">
        <f>[6]Résultats!$CS19</f>
        <v>0.85178571428571426</v>
      </c>
      <c r="L117" s="22">
        <f>[6]Résultats!$CU19</f>
        <v>-0.16042029284085374</v>
      </c>
    </row>
    <row r="118" spans="1:13" x14ac:dyDescent="0.2">
      <c r="A118" s="59"/>
      <c r="B118" s="62"/>
      <c r="C118" s="62"/>
      <c r="D118" s="65"/>
      <c r="E118" s="65"/>
      <c r="F118" s="52"/>
      <c r="G118" s="74"/>
      <c r="H118" s="33">
        <f>[6]Résultats!$L20</f>
        <v>8</v>
      </c>
      <c r="I118" s="37">
        <f>[6]Résultats!$CP20</f>
        <v>89333333.333333313</v>
      </c>
      <c r="J118" s="38">
        <f>[6]Résultats!$CQ20</f>
        <v>37854986.46149537</v>
      </c>
      <c r="K118" s="24">
        <f>[6]Résultats!$CS20</f>
        <v>0.71785714285714286</v>
      </c>
      <c r="L118" s="22">
        <f>[6]Résultats!$CU20</f>
        <v>-0.33148469511017387</v>
      </c>
    </row>
    <row r="119" spans="1:13" x14ac:dyDescent="0.2">
      <c r="A119" s="59"/>
      <c r="B119" s="62"/>
      <c r="C119" s="62"/>
      <c r="D119" s="65"/>
      <c r="E119" s="65"/>
      <c r="F119" s="52"/>
      <c r="G119" s="7"/>
      <c r="H119" s="33"/>
      <c r="I119" s="37"/>
      <c r="J119" s="38"/>
      <c r="K119" s="24"/>
      <c r="L119" s="22"/>
    </row>
    <row r="120" spans="1:13" x14ac:dyDescent="0.2">
      <c r="A120" s="59"/>
      <c r="B120" s="62"/>
      <c r="C120" s="62"/>
      <c r="D120" s="65"/>
      <c r="E120" s="65"/>
      <c r="F120" s="52"/>
      <c r="G120" s="56" t="s">
        <v>15</v>
      </c>
      <c r="H120" s="33">
        <f>[6]Résultats!$L22</f>
        <v>0</v>
      </c>
      <c r="I120" s="37">
        <f>[6]Résultats!$CP22</f>
        <v>124444444.44444442</v>
      </c>
      <c r="J120" s="38">
        <f>[6]Résultats!$CQ22</f>
        <v>30112751.082851596</v>
      </c>
      <c r="K120" s="24">
        <f>[6]Résultats!$CS22</f>
        <v>1</v>
      </c>
      <c r="L120" s="22">
        <f>[6]Résultats!$CU22</f>
        <v>0</v>
      </c>
      <c r="M120" s="45">
        <f>AVERAGE(I120:I124)</f>
        <v>142799999.99999997</v>
      </c>
    </row>
    <row r="121" spans="1:13" x14ac:dyDescent="0.2">
      <c r="A121" s="59"/>
      <c r="B121" s="62"/>
      <c r="C121" s="62"/>
      <c r="D121" s="65"/>
      <c r="E121" s="65"/>
      <c r="F121" s="52"/>
      <c r="G121" s="56"/>
      <c r="H121" s="33">
        <f>[6]Résultats!$L23</f>
        <v>2</v>
      </c>
      <c r="I121" s="37">
        <f>[6]Résultats!$CP23</f>
        <v>122222222.22222219</v>
      </c>
      <c r="J121" s="38">
        <f>[6]Résultats!$CQ23</f>
        <v>24030073.750291489</v>
      </c>
      <c r="K121" s="24">
        <f>[6]Résultats!$CS23</f>
        <v>0.9821428571428571</v>
      </c>
      <c r="L121" s="22">
        <f>[6]Résultats!$CU23</f>
        <v>-1.8018505502678365E-2</v>
      </c>
    </row>
    <row r="122" spans="1:13" x14ac:dyDescent="0.2">
      <c r="A122" s="59"/>
      <c r="B122" s="62"/>
      <c r="C122" s="62"/>
      <c r="D122" s="65"/>
      <c r="E122" s="65"/>
      <c r="F122" s="52"/>
      <c r="G122" s="56"/>
      <c r="H122" s="33">
        <f>[6]Résultats!$L24</f>
        <v>4</v>
      </c>
      <c r="I122" s="37">
        <f>[6]Résultats!$CP24</f>
        <v>114666666.66666666</v>
      </c>
      <c r="J122" s="38">
        <f>[6]Résultats!$CQ24</f>
        <v>35791060.336346507</v>
      </c>
      <c r="K122" s="24">
        <f>[6]Résultats!$CS24</f>
        <v>0.9214285714285716</v>
      </c>
      <c r="L122" s="22">
        <f>[6]Résultats!$CU24</f>
        <v>-8.1830018247632003E-2</v>
      </c>
    </row>
    <row r="123" spans="1:13" x14ac:dyDescent="0.2">
      <c r="A123" s="68"/>
      <c r="B123" s="67"/>
      <c r="C123" s="67"/>
      <c r="D123" s="71"/>
      <c r="E123" s="71"/>
      <c r="F123" s="70"/>
      <c r="G123" s="69"/>
      <c r="H123" s="33">
        <f>[6]Résultats!$L25</f>
        <v>6</v>
      </c>
      <c r="I123" s="37">
        <f>[6]Résultats!$CP25</f>
        <v>164666666.66666663</v>
      </c>
      <c r="J123" s="38">
        <f>[6]Résultats!$CQ25</f>
        <v>58180752.831155427</v>
      </c>
      <c r="K123" s="24">
        <f>[6]Résultats!$CS25</f>
        <v>1.3232142857142857</v>
      </c>
      <c r="L123" s="22">
        <f>[6]Résultats!$CU25</f>
        <v>0.28006384156689196</v>
      </c>
    </row>
    <row r="124" spans="1:13" ht="17" thickBot="1" x14ac:dyDescent="0.25">
      <c r="A124" s="60"/>
      <c r="B124" s="63"/>
      <c r="C124" s="63"/>
      <c r="D124" s="66"/>
      <c r="E124" s="66"/>
      <c r="F124" s="53"/>
      <c r="G124" s="57"/>
      <c r="H124" s="34">
        <f>[6]Résultats!$L26</f>
        <v>8</v>
      </c>
      <c r="I124" s="39">
        <f>[6]Résultats!$CP26</f>
        <v>187999999.99999997</v>
      </c>
      <c r="J124" s="40">
        <f>[6]Résultats!$CQ26</f>
        <v>33181320.046074115</v>
      </c>
      <c r="K124" s="25">
        <f>[6]Résultats!$CS26</f>
        <v>1.5107142857142859</v>
      </c>
      <c r="L124" s="23">
        <f>[6]Résultats!$CU26</f>
        <v>0.41258257587702846</v>
      </c>
    </row>
  </sheetData>
  <autoFilter ref="A1:L1" xr:uid="{6BD3D7E8-CA4F-8F47-884C-791CA13F414B}"/>
  <mergeCells count="48">
    <mergeCell ref="F102:F124"/>
    <mergeCell ref="G120:G124"/>
    <mergeCell ref="G102:G118"/>
    <mergeCell ref="A102:A124"/>
    <mergeCell ref="B102:B124"/>
    <mergeCell ref="C102:C124"/>
    <mergeCell ref="D102:D124"/>
    <mergeCell ref="E102:E124"/>
    <mergeCell ref="F83:F101"/>
    <mergeCell ref="G83:G96"/>
    <mergeCell ref="G98:G101"/>
    <mergeCell ref="A83:A101"/>
    <mergeCell ref="B83:B101"/>
    <mergeCell ref="C83:C101"/>
    <mergeCell ref="D83:D101"/>
    <mergeCell ref="E83:E101"/>
    <mergeCell ref="B2:B24"/>
    <mergeCell ref="A2:A24"/>
    <mergeCell ref="G2:G16"/>
    <mergeCell ref="G18:G24"/>
    <mergeCell ref="A25:A40"/>
    <mergeCell ref="B25:B40"/>
    <mergeCell ref="C25:C40"/>
    <mergeCell ref="D25:D40"/>
    <mergeCell ref="F2:F24"/>
    <mergeCell ref="E2:E24"/>
    <mergeCell ref="D2:D24"/>
    <mergeCell ref="C2:C24"/>
    <mergeCell ref="E25:E40"/>
    <mergeCell ref="F25:F40"/>
    <mergeCell ref="G25:G35"/>
    <mergeCell ref="G37:G40"/>
    <mergeCell ref="F41:F63"/>
    <mergeCell ref="G41:G55"/>
    <mergeCell ref="G57:G63"/>
    <mergeCell ref="A64:A82"/>
    <mergeCell ref="B64:B82"/>
    <mergeCell ref="C64:C82"/>
    <mergeCell ref="D64:D82"/>
    <mergeCell ref="E64:E82"/>
    <mergeCell ref="F64:F82"/>
    <mergeCell ref="G64:G77"/>
    <mergeCell ref="G79:G82"/>
    <mergeCell ref="A41:A63"/>
    <mergeCell ref="B41:B63"/>
    <mergeCell ref="C41:C63"/>
    <mergeCell ref="D41:D63"/>
    <mergeCell ref="E41:E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91CD2-B723-8E4E-B7FC-2AC2ED518237}">
  <dimension ref="A2:U76"/>
  <sheetViews>
    <sheetView topLeftCell="S10" zoomScale="180" zoomScaleNormal="180" workbookViewId="0">
      <selection activeCell="AC19" sqref="AC19"/>
    </sheetView>
  </sheetViews>
  <sheetFormatPr baseColWidth="10" defaultRowHeight="16" x14ac:dyDescent="0.2"/>
  <sheetData>
    <row r="2" spans="1:21" ht="17" thickBot="1" x14ac:dyDescent="0.25"/>
    <row r="3" spans="1:21" ht="17" thickBot="1" x14ac:dyDescent="0.25">
      <c r="F3" s="75" t="s">
        <v>21</v>
      </c>
      <c r="G3" s="76"/>
      <c r="H3" s="76"/>
      <c r="I3" s="77"/>
      <c r="J3" s="75" t="s">
        <v>22</v>
      </c>
      <c r="K3" s="76"/>
      <c r="L3" s="76"/>
      <c r="M3" s="77"/>
      <c r="N3" s="75" t="s">
        <v>23</v>
      </c>
      <c r="O3" s="76"/>
      <c r="P3" s="76"/>
      <c r="Q3" s="77"/>
    </row>
    <row r="4" spans="1:21" ht="69" thickBot="1" x14ac:dyDescent="0.25">
      <c r="A4" s="41" t="s">
        <v>8</v>
      </c>
      <c r="B4" s="3" t="s">
        <v>2</v>
      </c>
      <c r="C4" s="4" t="s">
        <v>9</v>
      </c>
      <c r="D4" s="42" t="s">
        <v>3</v>
      </c>
      <c r="E4" s="41" t="s">
        <v>12</v>
      </c>
      <c r="F4" s="41" t="s">
        <v>4</v>
      </c>
      <c r="G4" s="42" t="s">
        <v>5</v>
      </c>
      <c r="H4" s="5" t="s">
        <v>6</v>
      </c>
      <c r="I4" s="6" t="s">
        <v>7</v>
      </c>
      <c r="J4" s="41" t="s">
        <v>4</v>
      </c>
      <c r="K4" s="42" t="s">
        <v>5</v>
      </c>
      <c r="L4" s="5" t="s">
        <v>6</v>
      </c>
      <c r="M4" s="6" t="s">
        <v>7</v>
      </c>
      <c r="N4" s="41" t="s">
        <v>4</v>
      </c>
      <c r="O4" s="42" t="s">
        <v>5</v>
      </c>
      <c r="P4" s="5" t="s">
        <v>6</v>
      </c>
      <c r="Q4" s="6" t="s">
        <v>7</v>
      </c>
      <c r="S4" s="43" t="s">
        <v>24</v>
      </c>
      <c r="T4" s="43" t="s">
        <v>25</v>
      </c>
      <c r="U4" s="43" t="s">
        <v>26</v>
      </c>
    </row>
    <row r="5" spans="1:21" x14ac:dyDescent="0.2">
      <c r="A5" s="78">
        <v>4</v>
      </c>
      <c r="B5" s="78">
        <v>45</v>
      </c>
      <c r="C5" s="78">
        <v>5</v>
      </c>
      <c r="D5" s="80" t="s">
        <v>10</v>
      </c>
      <c r="E5" s="16">
        <f>AllData!H2*60</f>
        <v>0</v>
      </c>
      <c r="F5" s="44">
        <f>AllData!I2</f>
        <v>104833333.3333333</v>
      </c>
      <c r="G5" s="36">
        <f>AllData!J2</f>
        <v>32434082.335865468</v>
      </c>
      <c r="H5" s="9">
        <f>AllData!K2</f>
        <v>1</v>
      </c>
      <c r="I5" s="9">
        <f>AllData!L2</f>
        <v>0</v>
      </c>
      <c r="J5" s="44">
        <v>55714285.714285709</v>
      </c>
      <c r="K5" s="36">
        <v>27454657.924626209</v>
      </c>
      <c r="L5" s="9">
        <v>1</v>
      </c>
      <c r="M5" s="9">
        <v>0</v>
      </c>
      <c r="N5" s="44">
        <f>AllData!Q2</f>
        <v>0</v>
      </c>
      <c r="O5" s="36">
        <f>AllData!R2</f>
        <v>0</v>
      </c>
      <c r="P5" s="9">
        <f>AllData!S2</f>
        <v>0</v>
      </c>
      <c r="Q5" s="9">
        <f>AllData!T2</f>
        <v>0</v>
      </c>
      <c r="S5" s="45">
        <f>AVERAGE(F5,J5)</f>
        <v>80273809.523809507</v>
      </c>
      <c r="T5" s="45">
        <f>_xlfn.STDEV.S(F5,J5,N5)</f>
        <v>52451231.713267215</v>
      </c>
      <c r="U5" s="46">
        <f>S5/$S$5</f>
        <v>1</v>
      </c>
    </row>
    <row r="6" spans="1:21" x14ac:dyDescent="0.2">
      <c r="A6" s="79"/>
      <c r="B6" s="79"/>
      <c r="C6" s="79"/>
      <c r="D6" s="81"/>
      <c r="E6" s="17">
        <f>AllData!H3*60</f>
        <v>20</v>
      </c>
      <c r="F6" s="47">
        <f>AllData!I3</f>
        <v>9173333.3333333321</v>
      </c>
      <c r="G6" s="38">
        <f>AllData!J3</f>
        <v>5300062.8927086005</v>
      </c>
      <c r="H6" s="24">
        <f>AllData!K3</f>
        <v>8.7503974562798112E-2</v>
      </c>
      <c r="I6" s="24">
        <f>AllData!L3</f>
        <v>-2.4360710630753521</v>
      </c>
      <c r="J6" s="47">
        <v>37134920.634920627</v>
      </c>
      <c r="K6" s="38"/>
      <c r="L6" s="24"/>
      <c r="M6" s="24"/>
      <c r="N6" s="47">
        <f>AllData!Q3</f>
        <v>0</v>
      </c>
      <c r="O6" s="38">
        <f>AllData!R3</f>
        <v>0</v>
      </c>
      <c r="P6" s="24">
        <f>AllData!S3</f>
        <v>0</v>
      </c>
      <c r="Q6" s="24">
        <f>AllData!T3</f>
        <v>0</v>
      </c>
      <c r="S6" s="45">
        <f t="shared" ref="S6:S19" si="0">AVERAGE(F6,J6)</f>
        <v>23154126.984126978</v>
      </c>
      <c r="T6" s="45">
        <f t="shared" ref="T6" si="1">_xlfn.STDEV.S(F6,J6,N6)</f>
        <v>19343399.99168789</v>
      </c>
      <c r="U6" s="48">
        <v>1</v>
      </c>
    </row>
    <row r="7" spans="1:21" x14ac:dyDescent="0.2">
      <c r="A7" s="79"/>
      <c r="B7" s="79"/>
      <c r="C7" s="79"/>
      <c r="D7" s="81"/>
      <c r="E7" s="17">
        <f>AllData!H4*60</f>
        <v>40</v>
      </c>
      <c r="F7" s="47">
        <f>AllData!I4</f>
        <v>1753333.3333333333</v>
      </c>
      <c r="G7" s="38">
        <f>AllData!J4</f>
        <v>1338362.1831676699</v>
      </c>
      <c r="H7" s="24">
        <f>AllData!K4</f>
        <v>1.6724960254372024E-2</v>
      </c>
      <c r="I7" s="24">
        <f>AllData!L4</f>
        <v>-4.0908530493908764</v>
      </c>
      <c r="J7" s="47">
        <v>15944444.44444444</v>
      </c>
      <c r="K7" s="38"/>
      <c r="L7" s="24"/>
      <c r="M7" s="24"/>
      <c r="N7" s="47">
        <f>AllData!Q4</f>
        <v>0</v>
      </c>
      <c r="O7" s="38">
        <f>AllData!R4</f>
        <v>0</v>
      </c>
      <c r="P7" s="24">
        <f>AllData!S4</f>
        <v>0</v>
      </c>
      <c r="Q7" s="24">
        <f>AllData!T4</f>
        <v>0</v>
      </c>
      <c r="S7" s="45">
        <f t="shared" si="0"/>
        <v>8848888.8888888862</v>
      </c>
      <c r="T7" s="45" t="e">
        <f>_xlfn.STDEV.S(F7,#REF!,N7)</f>
        <v>#REF!</v>
      </c>
      <c r="U7" s="46">
        <f t="shared" ref="U7:U19" si="2">S7/$S$5</f>
        <v>0.11023382272974441</v>
      </c>
    </row>
    <row r="8" spans="1:21" x14ac:dyDescent="0.2">
      <c r="A8" s="79"/>
      <c r="B8" s="79"/>
      <c r="C8" s="79"/>
      <c r="D8" s="81"/>
      <c r="E8" s="17">
        <f>AllData!H5*60</f>
        <v>60</v>
      </c>
      <c r="F8" s="47">
        <f>AllData!I5</f>
        <v>90000</v>
      </c>
      <c r="G8" s="38">
        <f>AllData!J5</f>
        <v>42426.406871192848</v>
      </c>
      <c r="H8" s="24">
        <f>AllData!K5</f>
        <v>8.5850556438791766E-4</v>
      </c>
      <c r="I8" s="24">
        <f>AllData!L5</f>
        <v>-7.0603173961242573</v>
      </c>
      <c r="J8" s="47">
        <v>13333333.33333333</v>
      </c>
      <c r="K8" s="38">
        <v>3117497.0535331522</v>
      </c>
      <c r="L8" s="24">
        <v>0.23931623931623927</v>
      </c>
      <c r="M8" s="24">
        <v>-1.4299694246225523</v>
      </c>
      <c r="N8" s="47">
        <f>AllData!Q5</f>
        <v>0</v>
      </c>
      <c r="O8" s="38">
        <f>AllData!R5</f>
        <v>0</v>
      </c>
      <c r="P8" s="24">
        <f>AllData!S5</f>
        <v>0</v>
      </c>
      <c r="Q8" s="24">
        <f>AllData!T5</f>
        <v>0</v>
      </c>
      <c r="S8" s="45">
        <f t="shared" si="0"/>
        <v>6711666.6666666651</v>
      </c>
      <c r="T8" s="45">
        <f>_xlfn.STDEV.S(F8,J7,N8)</f>
        <v>9179658.8288449869</v>
      </c>
      <c r="U8" s="46">
        <f t="shared" si="2"/>
        <v>8.3609669286667659E-2</v>
      </c>
    </row>
    <row r="9" spans="1:21" x14ac:dyDescent="0.2">
      <c r="A9" s="79"/>
      <c r="B9" s="79"/>
      <c r="C9" s="79"/>
      <c r="D9" s="81"/>
      <c r="E9" s="17">
        <f>AllData!H6*60</f>
        <v>80</v>
      </c>
      <c r="F9" s="47">
        <f>AllData!I6</f>
        <v>418333.33333333331</v>
      </c>
      <c r="G9" s="38">
        <f>AllData!J6</f>
        <v>437008.77184178657</v>
      </c>
      <c r="H9" s="24">
        <f>AllData!K6</f>
        <v>3.9904610492845797E-3</v>
      </c>
      <c r="I9" s="24">
        <f>AllData!L6</f>
        <v>-5.5238485035567475</v>
      </c>
      <c r="J9" s="47">
        <v>14066666.666666664</v>
      </c>
      <c r="K9" s="38"/>
      <c r="L9" s="24"/>
      <c r="M9" s="24"/>
      <c r="N9" s="47">
        <f>AllData!Q6</f>
        <v>0</v>
      </c>
      <c r="O9" s="38">
        <f>AllData!R6</f>
        <v>0</v>
      </c>
      <c r="P9" s="24">
        <f>AllData!S6</f>
        <v>0</v>
      </c>
      <c r="Q9" s="24">
        <f>AllData!T6</f>
        <v>0</v>
      </c>
      <c r="S9" s="45">
        <f t="shared" si="0"/>
        <v>7242499.9999999991</v>
      </c>
      <c r="T9" s="45">
        <f>_xlfn.STDEV.S(F9,J8,N9)</f>
        <v>7580127.5885870969</v>
      </c>
      <c r="U9" s="46">
        <f t="shared" si="2"/>
        <v>9.022245291413318E-2</v>
      </c>
    </row>
    <row r="10" spans="1:21" x14ac:dyDescent="0.2">
      <c r="A10" s="79"/>
      <c r="B10" s="79"/>
      <c r="C10" s="79"/>
      <c r="D10" s="81"/>
      <c r="E10" s="17">
        <f>AllData!H7*60</f>
        <v>100</v>
      </c>
      <c r="F10" s="47">
        <f>AllData!I7</f>
        <v>60000</v>
      </c>
      <c r="G10" s="38">
        <f>AllData!J7</f>
        <v>33466.401061363023</v>
      </c>
      <c r="H10" s="24">
        <f>AllData!K7</f>
        <v>5.7233704292527837E-4</v>
      </c>
      <c r="I10" s="24">
        <f>AllData!L7</f>
        <v>-7.465782504232422</v>
      </c>
      <c r="J10" s="47">
        <v>14249999.999999998</v>
      </c>
      <c r="K10" s="38"/>
      <c r="L10" s="24"/>
      <c r="M10" s="24"/>
      <c r="N10" s="47">
        <f>AllData!Q7</f>
        <v>0</v>
      </c>
      <c r="O10" s="38">
        <f>AllData!R7</f>
        <v>0</v>
      </c>
      <c r="P10" s="24">
        <f>AllData!S7</f>
        <v>0</v>
      </c>
      <c r="Q10" s="24">
        <f>AllData!T7</f>
        <v>0</v>
      </c>
      <c r="S10" s="45">
        <f t="shared" si="0"/>
        <v>7154999.9999999991</v>
      </c>
      <c r="T10" s="45">
        <f>_xlfn.STDEV.S(F10,J9,N10)</f>
        <v>8104128.8059669724</v>
      </c>
      <c r="U10" s="46">
        <f t="shared" si="2"/>
        <v>8.9132433634880617E-2</v>
      </c>
    </row>
    <row r="11" spans="1:21" x14ac:dyDescent="0.2">
      <c r="A11" s="79"/>
      <c r="B11" s="79"/>
      <c r="C11" s="79"/>
      <c r="D11" s="81"/>
      <c r="E11" s="17">
        <f>AllData!H8*60</f>
        <v>120</v>
      </c>
      <c r="F11" s="47">
        <f>AllData!I8</f>
        <v>466666.66666666669</v>
      </c>
      <c r="G11" s="38">
        <f>AllData!J8</f>
        <v>351188.45842842461</v>
      </c>
      <c r="H11" s="24">
        <f>AllData!K8</f>
        <v>4.451510333863277E-3</v>
      </c>
      <c r="I11" s="24">
        <f>AllData!L8</f>
        <v>-5.4145118395192817</v>
      </c>
      <c r="J11" s="47">
        <v>13699999.999999998</v>
      </c>
      <c r="K11" s="38">
        <v>5309682.4078966603</v>
      </c>
      <c r="L11" s="24">
        <v>0.2458974358974359</v>
      </c>
      <c r="M11" s="24">
        <v>-1.4028407572342996</v>
      </c>
      <c r="N11" s="47">
        <f>AllData!Q8</f>
        <v>0</v>
      </c>
      <c r="O11" s="38">
        <f>AllData!R8</f>
        <v>0</v>
      </c>
      <c r="P11" s="24">
        <f>AllData!S8</f>
        <v>0</v>
      </c>
      <c r="Q11" s="24">
        <f>AllData!T8</f>
        <v>0</v>
      </c>
      <c r="S11" s="45">
        <f t="shared" si="0"/>
        <v>7083333.3333333321</v>
      </c>
      <c r="T11" s="45" t="e">
        <f>_xlfn.STDEV.S(F11,#REF!,N11)</f>
        <v>#REF!</v>
      </c>
      <c r="U11" s="46">
        <f t="shared" si="2"/>
        <v>8.8239655939492803E-2</v>
      </c>
    </row>
    <row r="12" spans="1:21" x14ac:dyDescent="0.2">
      <c r="A12" s="79"/>
      <c r="B12" s="79"/>
      <c r="C12" s="79"/>
      <c r="D12" s="81"/>
      <c r="E12" s="17">
        <f>AllData!H9*60</f>
        <v>150</v>
      </c>
      <c r="F12" s="47">
        <f>AllData!I9</f>
        <v>105000</v>
      </c>
      <c r="G12" s="38">
        <f>AllData!J9</f>
        <v>82885.463140408407</v>
      </c>
      <c r="H12" s="24">
        <f>AllData!K9</f>
        <v>1.0015898251192373E-3</v>
      </c>
      <c r="I12" s="24">
        <f>AllData!L9</f>
        <v>-6.9061667162969984</v>
      </c>
      <c r="J12" s="47">
        <v>14683333.333333334</v>
      </c>
      <c r="K12" s="38">
        <v>7009841.5665319199</v>
      </c>
      <c r="L12" s="24">
        <v>0.26354700854700858</v>
      </c>
      <c r="M12" s="24">
        <v>-1.3335235263542999</v>
      </c>
      <c r="N12" s="47">
        <f>AllData!Q9</f>
        <v>0</v>
      </c>
      <c r="O12" s="38">
        <f>AllData!R9</f>
        <v>0</v>
      </c>
      <c r="P12" s="24">
        <f>AllData!S9</f>
        <v>0</v>
      </c>
      <c r="Q12" s="24">
        <f>AllData!T9</f>
        <v>0</v>
      </c>
      <c r="S12" s="45">
        <f t="shared" si="0"/>
        <v>7394166.666666667</v>
      </c>
      <c r="T12" s="45">
        <f t="shared" ref="T12:T19" si="3">_xlfn.STDEV.S(F12,J10,N12)</f>
        <v>8197098.5720558455</v>
      </c>
      <c r="U12" s="46">
        <f t="shared" si="2"/>
        <v>9.2111819664837627E-2</v>
      </c>
    </row>
    <row r="13" spans="1:21" x14ac:dyDescent="0.2">
      <c r="A13" s="79"/>
      <c r="B13" s="79"/>
      <c r="C13" s="79"/>
      <c r="D13" s="81"/>
      <c r="E13" s="17">
        <f>AllData!H10*60</f>
        <v>180</v>
      </c>
      <c r="F13" s="47">
        <f>AllData!I10</f>
        <v>5493333.333333333</v>
      </c>
      <c r="G13" s="38">
        <f>AllData!J10</f>
        <v>3774248.5849440764</v>
      </c>
      <c r="H13" s="24">
        <f>AllData!K10</f>
        <v>5.2400635930047706E-2</v>
      </c>
      <c r="I13" s="24">
        <f>AllData!L10</f>
        <v>-2.9488365516591695</v>
      </c>
      <c r="J13" s="47">
        <v>19066666.666666668</v>
      </c>
      <c r="K13" s="38">
        <v>6050895.2505669128</v>
      </c>
      <c r="L13" s="24">
        <v>0.34222222222222226</v>
      </c>
      <c r="M13" s="24">
        <v>-1.0722949803507362</v>
      </c>
      <c r="N13" s="47">
        <f>AllData!Q10</f>
        <v>0</v>
      </c>
      <c r="O13" s="38">
        <f>AllData!R10</f>
        <v>0</v>
      </c>
      <c r="P13" s="24">
        <f>AllData!S10</f>
        <v>0</v>
      </c>
      <c r="Q13" s="24">
        <f>AllData!T10</f>
        <v>0</v>
      </c>
      <c r="S13" s="45">
        <f t="shared" si="0"/>
        <v>12280000</v>
      </c>
      <c r="T13" s="45">
        <f t="shared" si="3"/>
        <v>6894636.670254264</v>
      </c>
      <c r="U13" s="46">
        <f t="shared" si="2"/>
        <v>0.15297641999110193</v>
      </c>
    </row>
    <row r="14" spans="1:21" x14ac:dyDescent="0.2">
      <c r="A14" s="79"/>
      <c r="B14" s="79"/>
      <c r="C14" s="79"/>
      <c r="D14" s="81"/>
      <c r="E14" s="17">
        <f>AllData!H11*60</f>
        <v>210</v>
      </c>
      <c r="F14" s="47">
        <f>AllData!I11</f>
        <v>5249999.9999999991</v>
      </c>
      <c r="G14" s="38">
        <f>AllData!J11</f>
        <v>1789108.462589422</v>
      </c>
      <c r="H14" s="24">
        <f>AllData!K11</f>
        <v>5.0079491255961853E-2</v>
      </c>
      <c r="I14" s="24">
        <f>AllData!L11</f>
        <v>-2.9941437108688529</v>
      </c>
      <c r="J14" s="47">
        <v>18400000</v>
      </c>
      <c r="K14" s="38">
        <v>4925628.7092936765</v>
      </c>
      <c r="L14" s="24">
        <v>0.33025641025641028</v>
      </c>
      <c r="M14" s="24">
        <v>-1.1078859254534388</v>
      </c>
      <c r="N14" s="47">
        <f>AllData!Q11</f>
        <v>0</v>
      </c>
      <c r="O14" s="38">
        <f>AllData!R11</f>
        <v>0</v>
      </c>
      <c r="P14" s="24">
        <f>AllData!S11</f>
        <v>0</v>
      </c>
      <c r="Q14" s="24">
        <f>AllData!T11</f>
        <v>0</v>
      </c>
      <c r="S14" s="45">
        <f t="shared" si="0"/>
        <v>11825000</v>
      </c>
      <c r="T14" s="45">
        <f t="shared" si="3"/>
        <v>7440324.31591029</v>
      </c>
      <c r="U14" s="46">
        <f t="shared" si="2"/>
        <v>0.14730831973898861</v>
      </c>
    </row>
    <row r="15" spans="1:21" x14ac:dyDescent="0.2">
      <c r="A15" s="79"/>
      <c r="B15" s="79"/>
      <c r="C15" s="79"/>
      <c r="D15" s="81"/>
      <c r="E15" s="17">
        <f>AllData!H12*60</f>
        <v>240</v>
      </c>
      <c r="F15" s="47">
        <f>AllData!I12</f>
        <v>15999999.999999996</v>
      </c>
      <c r="G15" s="38">
        <f>AllData!J12</f>
        <v>7399324.2934743706</v>
      </c>
      <c r="H15" s="24">
        <f>AllData!K12</f>
        <v>0.15262321144674088</v>
      </c>
      <c r="I15" s="24">
        <f>AllData!L12</f>
        <v>-1.8797830652326042</v>
      </c>
      <c r="J15" s="47">
        <v>24799999.999999996</v>
      </c>
      <c r="K15" s="38">
        <v>13544635.205761094</v>
      </c>
      <c r="L15" s="24">
        <v>0.44512820512820511</v>
      </c>
      <c r="M15" s="24">
        <v>-0.80939293689744241</v>
      </c>
      <c r="N15" s="47">
        <f>AllData!Q12</f>
        <v>0</v>
      </c>
      <c r="O15" s="38">
        <f>AllData!R12</f>
        <v>0</v>
      </c>
      <c r="P15" s="24">
        <f>AllData!S12</f>
        <v>0</v>
      </c>
      <c r="Q15" s="24">
        <f>AllData!T12</f>
        <v>0</v>
      </c>
      <c r="S15" s="45">
        <f t="shared" si="0"/>
        <v>20399999.999999996</v>
      </c>
      <c r="T15" s="45">
        <f t="shared" si="3"/>
        <v>10238344.773629364</v>
      </c>
      <c r="U15" s="46">
        <f t="shared" si="2"/>
        <v>0.2541302091057393</v>
      </c>
    </row>
    <row r="16" spans="1:21" x14ac:dyDescent="0.2">
      <c r="A16" s="79"/>
      <c r="B16" s="79"/>
      <c r="C16" s="79"/>
      <c r="D16" s="81"/>
      <c r="E16" s="17">
        <f>AllData!H13*60</f>
        <v>270</v>
      </c>
      <c r="F16" s="47">
        <f>AllData!I13</f>
        <v>25555555.555555552</v>
      </c>
      <c r="G16" s="38">
        <f>AllData!J13</f>
        <v>10713439.11999213</v>
      </c>
      <c r="H16" s="24">
        <f>AllData!K13</f>
        <v>0.24377318494965558</v>
      </c>
      <c r="I16" s="24">
        <f>AllData!L13</f>
        <v>-1.4115170558854093</v>
      </c>
      <c r="J16" s="47">
        <v>29066666.666666664</v>
      </c>
      <c r="K16" s="38">
        <v>13040961.109775109</v>
      </c>
      <c r="L16" s="24">
        <v>0.52170940170940172</v>
      </c>
      <c r="M16" s="24">
        <v>-0.65064454782155456</v>
      </c>
      <c r="N16" s="47">
        <f>AllData!Q13</f>
        <v>0</v>
      </c>
      <c r="O16" s="38">
        <f>AllData!R13</f>
        <v>0</v>
      </c>
      <c r="P16" s="24">
        <f>AllData!S13</f>
        <v>0</v>
      </c>
      <c r="Q16" s="24">
        <f>AllData!T13</f>
        <v>0</v>
      </c>
      <c r="S16" s="45">
        <f t="shared" si="0"/>
        <v>27311111.111111108</v>
      </c>
      <c r="T16" s="45">
        <f t="shared" si="3"/>
        <v>13183628.705467299</v>
      </c>
      <c r="U16" s="46">
        <f t="shared" si="2"/>
        <v>0.34022443027336996</v>
      </c>
    </row>
    <row r="17" spans="1:21" ht="17" thickBot="1" x14ac:dyDescent="0.25">
      <c r="A17" s="79"/>
      <c r="B17" s="79"/>
      <c r="C17" s="79"/>
      <c r="D17" s="81"/>
      <c r="E17" s="17">
        <f>AllData!H14*60</f>
        <v>300</v>
      </c>
      <c r="F17" s="47">
        <f>AllData!I14</f>
        <v>13583333.33333333</v>
      </c>
      <c r="G17" s="38">
        <f>AllData!J14</f>
        <v>4273774.8554587578</v>
      </c>
      <c r="H17" s="24">
        <f>AllData!K14</f>
        <v>0.12957074721780606</v>
      </c>
      <c r="I17" s="24">
        <f>AllData!L14</f>
        <v>-2.0435282364536231</v>
      </c>
      <c r="J17" s="49">
        <v>45466666.666666657</v>
      </c>
      <c r="K17" s="40">
        <v>18122072.834240686</v>
      </c>
      <c r="L17" s="25">
        <v>0.81606837606837601</v>
      </c>
      <c r="M17" s="25">
        <v>-0.20325713332712683</v>
      </c>
      <c r="N17" s="47">
        <f>AllData!Q14</f>
        <v>0</v>
      </c>
      <c r="O17" s="38">
        <f>AllData!R14</f>
        <v>0</v>
      </c>
      <c r="P17" s="24">
        <f>AllData!S14</f>
        <v>0</v>
      </c>
      <c r="Q17" s="24">
        <f>AllData!T14</f>
        <v>0</v>
      </c>
      <c r="S17" s="45">
        <f t="shared" si="0"/>
        <v>29524999.999999993</v>
      </c>
      <c r="T17" s="45">
        <f t="shared" si="3"/>
        <v>12418806.676136771</v>
      </c>
      <c r="U17" s="46">
        <f t="shared" si="2"/>
        <v>0.36780364822779177</v>
      </c>
    </row>
    <row r="18" spans="1:21" x14ac:dyDescent="0.2">
      <c r="A18" s="79"/>
      <c r="B18" s="79"/>
      <c r="C18" s="79"/>
      <c r="D18" s="81"/>
      <c r="E18" s="17">
        <f>AllData!H15*60</f>
        <v>330</v>
      </c>
      <c r="F18" s="47">
        <f>AllData!I15</f>
        <v>17166666.666666664</v>
      </c>
      <c r="G18" s="38">
        <f>AllData!J15</f>
        <v>9173413.4950690623</v>
      </c>
      <c r="H18" s="24">
        <f>AllData!K15</f>
        <v>0.16375198728139909</v>
      </c>
      <c r="I18" s="24">
        <f>AllData!L15</f>
        <v>-1.8094022684708044</v>
      </c>
      <c r="J18" s="45">
        <v>43199999.999999993</v>
      </c>
      <c r="K18" s="45">
        <v>21146428.269838586</v>
      </c>
      <c r="L18" s="46">
        <v>0.77538461538461534</v>
      </c>
      <c r="M18" s="46">
        <v>-0.25439609481831421</v>
      </c>
      <c r="N18" s="47">
        <f>AllData!Q15</f>
        <v>0</v>
      </c>
      <c r="O18" s="38">
        <f>AllData!R15</f>
        <v>0</v>
      </c>
      <c r="P18" s="24">
        <f>AllData!S15</f>
        <v>0</v>
      </c>
      <c r="Q18" s="24">
        <f>AllData!T15</f>
        <v>0</v>
      </c>
      <c r="S18" s="45">
        <f t="shared" si="0"/>
        <v>30183333.333333328</v>
      </c>
      <c r="T18" s="45">
        <f t="shared" si="3"/>
        <v>14612640.393141115</v>
      </c>
      <c r="U18" s="46">
        <f t="shared" si="2"/>
        <v>0.37600474566216818</v>
      </c>
    </row>
    <row r="19" spans="1:21" ht="17" thickBot="1" x14ac:dyDescent="0.25">
      <c r="A19" s="79"/>
      <c r="B19" s="79"/>
      <c r="C19" s="79"/>
      <c r="D19" s="81"/>
      <c r="E19" s="17">
        <f>AllData!H16*60</f>
        <v>360</v>
      </c>
      <c r="F19" s="49">
        <f>AllData!I16</f>
        <v>13499999.999999998</v>
      </c>
      <c r="G19" s="40">
        <f>AllData!J16</f>
        <v>5890670.5900092544</v>
      </c>
      <c r="H19" s="25">
        <f>AllData!K16</f>
        <v>0.12877583465818762</v>
      </c>
      <c r="I19" s="25">
        <f>AllData!L16</f>
        <v>-2.0496821020280014</v>
      </c>
      <c r="N19" s="49">
        <f>AllData!Q16</f>
        <v>0</v>
      </c>
      <c r="O19" s="40">
        <f>AllData!R16</f>
        <v>0</v>
      </c>
      <c r="P19" s="25">
        <f>AllData!S16</f>
        <v>0</v>
      </c>
      <c r="Q19" s="25">
        <f>AllData!T16</f>
        <v>0</v>
      </c>
      <c r="S19" s="45">
        <f t="shared" si="0"/>
        <v>13499999.999999998</v>
      </c>
      <c r="T19" s="45">
        <f t="shared" si="3"/>
        <v>23350001.982710671</v>
      </c>
      <c r="U19" s="46">
        <f t="shared" si="2"/>
        <v>0.16817440308468043</v>
      </c>
    </row>
    <row r="20" spans="1:21" x14ac:dyDescent="0.2">
      <c r="S20" s="45"/>
    </row>
    <row r="21" spans="1:21" ht="17" thickBot="1" x14ac:dyDescent="0.25">
      <c r="S21" s="45"/>
    </row>
    <row r="22" spans="1:21" ht="17" thickBot="1" x14ac:dyDescent="0.25">
      <c r="F22" s="75" t="s">
        <v>21</v>
      </c>
      <c r="G22" s="76"/>
      <c r="H22" s="76"/>
      <c r="I22" s="77"/>
      <c r="J22" s="75" t="s">
        <v>22</v>
      </c>
      <c r="K22" s="76"/>
      <c r="L22" s="76"/>
      <c r="M22" s="77"/>
      <c r="N22" s="75" t="s">
        <v>23</v>
      </c>
      <c r="O22" s="76"/>
      <c r="P22" s="76"/>
      <c r="Q22" s="77"/>
    </row>
    <row r="23" spans="1:21" ht="69" thickBot="1" x14ac:dyDescent="0.25">
      <c r="A23" s="41" t="s">
        <v>8</v>
      </c>
      <c r="B23" s="3" t="s">
        <v>2</v>
      </c>
      <c r="C23" s="4" t="s">
        <v>9</v>
      </c>
      <c r="D23" s="42" t="s">
        <v>3</v>
      </c>
      <c r="E23" s="41" t="s">
        <v>12</v>
      </c>
      <c r="F23" s="41" t="s">
        <v>4</v>
      </c>
      <c r="G23" s="42" t="s">
        <v>5</v>
      </c>
      <c r="H23" s="5" t="s">
        <v>6</v>
      </c>
      <c r="I23" s="6" t="s">
        <v>7</v>
      </c>
      <c r="J23" s="41" t="s">
        <v>4</v>
      </c>
      <c r="K23" s="42" t="s">
        <v>5</v>
      </c>
      <c r="L23" s="5" t="s">
        <v>6</v>
      </c>
      <c r="M23" s="6" t="s">
        <v>7</v>
      </c>
      <c r="N23" s="41" t="s">
        <v>4</v>
      </c>
      <c r="O23" s="42" t="s">
        <v>5</v>
      </c>
      <c r="P23" s="5" t="s">
        <v>6</v>
      </c>
      <c r="Q23" s="6" t="s">
        <v>7</v>
      </c>
      <c r="S23" s="43" t="s">
        <v>24</v>
      </c>
      <c r="T23" s="43" t="s">
        <v>25</v>
      </c>
      <c r="U23" s="43" t="s">
        <v>26</v>
      </c>
    </row>
    <row r="24" spans="1:21" x14ac:dyDescent="0.2">
      <c r="A24" s="78">
        <v>4</v>
      </c>
      <c r="B24" s="78">
        <v>20</v>
      </c>
      <c r="C24" s="78">
        <v>5</v>
      </c>
      <c r="D24" s="80" t="s">
        <v>10</v>
      </c>
      <c r="E24" s="16">
        <f>AllData!H83</f>
        <v>0</v>
      </c>
      <c r="F24" s="44">
        <f>AllData!I83</f>
        <v>30833333.333333328</v>
      </c>
      <c r="G24" s="36">
        <f>AllData!J83</f>
        <v>14383281.540691186</v>
      </c>
      <c r="H24" s="9">
        <f>AllData!K83</f>
        <v>1</v>
      </c>
      <c r="I24" s="9">
        <f>AllData!L83</f>
        <v>0</v>
      </c>
      <c r="J24" s="44">
        <f>AllData!I102</f>
        <v>124444444.44444442</v>
      </c>
      <c r="K24" s="36">
        <f>AllData!J102</f>
        <v>30112751.082851596</v>
      </c>
      <c r="L24" s="9">
        <f>AllData!K102</f>
        <v>1</v>
      </c>
      <c r="M24" s="9">
        <f>AllData!L102</f>
        <v>0</v>
      </c>
      <c r="N24" s="44">
        <f>AllData!Q21</f>
        <v>0</v>
      </c>
      <c r="O24" s="36">
        <f>AllData!R21</f>
        <v>0</v>
      </c>
      <c r="P24" s="9">
        <f>AllData!S21</f>
        <v>0</v>
      </c>
      <c r="Q24" s="9">
        <f>AllData!T21</f>
        <v>0</v>
      </c>
      <c r="S24" s="45">
        <f t="shared" ref="S24:S38" si="4">AVERAGE(F24,J24)</f>
        <v>77638888.888888866</v>
      </c>
      <c r="T24" s="45">
        <f t="shared" ref="T24:T38" si="5">_xlfn.STDEV.S(F24,J24,N24)</f>
        <v>64807605.419152841</v>
      </c>
      <c r="U24" s="46">
        <f>S24/$S$24</f>
        <v>1</v>
      </c>
    </row>
    <row r="25" spans="1:21" x14ac:dyDescent="0.2">
      <c r="A25" s="79"/>
      <c r="B25" s="79"/>
      <c r="C25" s="79"/>
      <c r="D25" s="81"/>
      <c r="E25" s="17">
        <f>AllData!H84*60</f>
        <v>30</v>
      </c>
      <c r="F25" s="47">
        <f>AllData!I84</f>
        <v>12599999.999999998</v>
      </c>
      <c r="G25" s="38">
        <f>AllData!J84</f>
        <v>3330301.6516389493</v>
      </c>
      <c r="H25" s="24">
        <f>AllData!K84</f>
        <v>0.40864864864864864</v>
      </c>
      <c r="I25" s="24">
        <f>AllData!L84</f>
        <v>-0.89489954189283749</v>
      </c>
      <c r="J25" s="47">
        <f>AllData!I103</f>
        <v>11016666.666666666</v>
      </c>
      <c r="K25" s="38">
        <f>AllData!J103</f>
        <v>5384461.3697587438</v>
      </c>
      <c r="L25" s="24">
        <f>AllData!K103</f>
        <v>8.8526785714285725E-2</v>
      </c>
      <c r="M25" s="24">
        <f>AllData!L103</f>
        <v>-2.424450109323335</v>
      </c>
      <c r="N25" s="47">
        <f>AllData!Q22</f>
        <v>0</v>
      </c>
      <c r="O25" s="38">
        <f>AllData!R22</f>
        <v>0</v>
      </c>
      <c r="P25" s="24">
        <f>AllData!S22</f>
        <v>0</v>
      </c>
      <c r="Q25" s="24">
        <f>AllData!T22</f>
        <v>0</v>
      </c>
      <c r="S25" s="45">
        <f t="shared" si="4"/>
        <v>11808333.333333332</v>
      </c>
      <c r="T25" s="45">
        <f t="shared" si="5"/>
        <v>6863355.4583853623</v>
      </c>
      <c r="U25" s="46">
        <f>S25/$S$24</f>
        <v>0.15209302325581397</v>
      </c>
    </row>
    <row r="26" spans="1:21" x14ac:dyDescent="0.2">
      <c r="A26" s="79"/>
      <c r="B26" s="79"/>
      <c r="C26" s="79"/>
      <c r="D26" s="81"/>
      <c r="E26" s="17">
        <f>AllData!H85*60</f>
        <v>60</v>
      </c>
      <c r="F26" s="47">
        <f>AllData!I85</f>
        <v>3460000</v>
      </c>
      <c r="G26" s="38">
        <f>AllData!J85</f>
        <v>1571532.464098112</v>
      </c>
      <c r="H26" s="24">
        <f>AllData!K85</f>
        <v>0.11221621621621623</v>
      </c>
      <c r="I26" s="24">
        <f>AllData!L85</f>
        <v>-2.1873277667806366</v>
      </c>
      <c r="J26" s="47">
        <f>AllData!I104</f>
        <v>7213333.333333333</v>
      </c>
      <c r="K26" s="38">
        <f>AllData!J104</f>
        <v>3238576.9949749452</v>
      </c>
      <c r="L26" s="24">
        <f>AllData!K104</f>
        <v>5.7964285714285725E-2</v>
      </c>
      <c r="M26" s="24">
        <f>AllData!L104</f>
        <v>-2.8479282216427495</v>
      </c>
      <c r="N26" s="47">
        <f>AllData!Q23</f>
        <v>0</v>
      </c>
      <c r="O26" s="38">
        <f>AllData!R23</f>
        <v>0</v>
      </c>
      <c r="P26" s="24">
        <f>AllData!S23</f>
        <v>0</v>
      </c>
      <c r="Q26" s="24">
        <f>AllData!T23</f>
        <v>0</v>
      </c>
      <c r="S26" s="45">
        <f t="shared" si="4"/>
        <v>5336666.666666666</v>
      </c>
      <c r="T26" s="45">
        <f t="shared" si="5"/>
        <v>3607660.5736702583</v>
      </c>
      <c r="U26" s="46">
        <f t="shared" ref="U26:U38" si="6">S26/$S$24</f>
        <v>6.8737030411449032E-2</v>
      </c>
    </row>
    <row r="27" spans="1:21" x14ac:dyDescent="0.2">
      <c r="A27" s="79"/>
      <c r="B27" s="79"/>
      <c r="C27" s="79"/>
      <c r="D27" s="81"/>
      <c r="E27" s="17">
        <f>AllData!H86*60</f>
        <v>90</v>
      </c>
      <c r="F27" s="47">
        <f>AllData!I86</f>
        <v>3206666.6666666665</v>
      </c>
      <c r="G27" s="38">
        <f>AllData!J86</f>
        <v>1112568.8849727563</v>
      </c>
      <c r="H27" s="24">
        <f>AllData!K86</f>
        <v>0.10400000000000001</v>
      </c>
      <c r="I27" s="24">
        <f>AllData!L86</f>
        <v>-2.2633643798407643</v>
      </c>
      <c r="J27" s="47">
        <f>AllData!I105</f>
        <v>6483333.333333333</v>
      </c>
      <c r="K27" s="38">
        <f>AllData!J105</f>
        <v>2491379.0753254886</v>
      </c>
      <c r="L27" s="24">
        <f>AllData!K105</f>
        <v>5.2098214285714296E-2</v>
      </c>
      <c r="M27" s="24">
        <f>AllData!L105</f>
        <v>-2.954624605556575</v>
      </c>
      <c r="N27" s="47">
        <f>AllData!Q24</f>
        <v>0</v>
      </c>
      <c r="O27" s="38">
        <f>AllData!R24</f>
        <v>0</v>
      </c>
      <c r="P27" s="24">
        <f>AllData!S24</f>
        <v>0</v>
      </c>
      <c r="Q27" s="24">
        <f>AllData!T24</f>
        <v>0</v>
      </c>
      <c r="S27" s="45">
        <f t="shared" si="4"/>
        <v>4845000</v>
      </c>
      <c r="T27" s="45">
        <f t="shared" si="5"/>
        <v>3241729.6480599842</v>
      </c>
      <c r="U27" s="46">
        <f t="shared" si="6"/>
        <v>6.2404293381037583E-2</v>
      </c>
    </row>
    <row r="28" spans="1:21" x14ac:dyDescent="0.2">
      <c r="A28" s="79"/>
      <c r="B28" s="79"/>
      <c r="C28" s="79"/>
      <c r="D28" s="81"/>
      <c r="E28" s="17">
        <f>AllData!H87*60</f>
        <v>120</v>
      </c>
      <c r="F28" s="47">
        <f>AllData!I87</f>
        <v>3533333.333333333</v>
      </c>
      <c r="G28" s="38">
        <f>AllData!J87</f>
        <v>830662.38629180868</v>
      </c>
      <c r="H28" s="24">
        <f>AllData!K87</f>
        <v>0.1145945945945946</v>
      </c>
      <c r="I28" s="24">
        <f>AllData!L87</f>
        <v>-2.166354643400358</v>
      </c>
      <c r="J28" s="47">
        <f>AllData!I106</f>
        <v>8833333.3333333321</v>
      </c>
      <c r="K28" s="38">
        <f>AllData!J106</f>
        <v>6099080.9044304267</v>
      </c>
      <c r="L28" s="24">
        <f>AllData!K106</f>
        <v>7.0982142857142869E-2</v>
      </c>
      <c r="M28" s="24">
        <f>AllData!L106</f>
        <v>-2.6453269426288539</v>
      </c>
      <c r="N28" s="47">
        <f>AllData!Q25</f>
        <v>0</v>
      </c>
      <c r="O28" s="38">
        <f>AllData!R25</f>
        <v>0</v>
      </c>
      <c r="P28" s="24">
        <f>AllData!S25</f>
        <v>0</v>
      </c>
      <c r="Q28" s="24">
        <f>AllData!T25</f>
        <v>0</v>
      </c>
      <c r="S28" s="45">
        <f t="shared" si="4"/>
        <v>6183333.3333333321</v>
      </c>
      <c r="T28" s="45">
        <f t="shared" si="5"/>
        <v>4446013.6118816631</v>
      </c>
      <c r="U28" s="46">
        <f t="shared" si="6"/>
        <v>7.9642218246869415E-2</v>
      </c>
    </row>
    <row r="29" spans="1:21" x14ac:dyDescent="0.2">
      <c r="A29" s="79"/>
      <c r="B29" s="79"/>
      <c r="C29" s="79"/>
      <c r="D29" s="81"/>
      <c r="E29" s="17">
        <f>AllData!H88*60</f>
        <v>150</v>
      </c>
      <c r="F29" s="47">
        <f>AllData!I88</f>
        <v>6050000</v>
      </c>
      <c r="G29" s="38">
        <f>AllData!J88</f>
        <v>2777997.9710706621</v>
      </c>
      <c r="H29" s="24">
        <f>AllData!K88</f>
        <v>0.19621621621621624</v>
      </c>
      <c r="I29" s="24">
        <f>AllData!L88</f>
        <v>-1.6285380838075196</v>
      </c>
      <c r="J29" s="47">
        <f>AllData!I107</f>
        <v>9416666.666666666</v>
      </c>
      <c r="K29" s="38">
        <f>AllData!J107</f>
        <v>3231051.9911782513</v>
      </c>
      <c r="L29" s="24">
        <f>AllData!K107</f>
        <v>7.5669642857142866E-2</v>
      </c>
      <c r="M29" s="24">
        <f>AllData!L107</f>
        <v>-2.5813782180285805</v>
      </c>
      <c r="N29" s="47">
        <f>AllData!Q26</f>
        <v>0</v>
      </c>
      <c r="O29" s="38">
        <f>AllData!R26</f>
        <v>0</v>
      </c>
      <c r="P29" s="24">
        <f>AllData!S26</f>
        <v>0</v>
      </c>
      <c r="Q29" s="24">
        <f>AllData!T26</f>
        <v>0</v>
      </c>
      <c r="S29" s="45">
        <f t="shared" si="4"/>
        <v>7733333.333333333</v>
      </c>
      <c r="T29" s="45">
        <f t="shared" si="5"/>
        <v>4771627.1780102355</v>
      </c>
      <c r="U29" s="46">
        <f t="shared" si="6"/>
        <v>9.9606440071556376E-2</v>
      </c>
    </row>
    <row r="30" spans="1:21" x14ac:dyDescent="0.2">
      <c r="A30" s="79"/>
      <c r="B30" s="79"/>
      <c r="C30" s="79"/>
      <c r="D30" s="81"/>
      <c r="E30" s="17">
        <f>AllData!H89*60</f>
        <v>180</v>
      </c>
      <c r="F30" s="47">
        <f>AllData!I89</f>
        <v>4633333.333333333</v>
      </c>
      <c r="G30" s="38">
        <f>AllData!J89</f>
        <v>847813.58728666499</v>
      </c>
      <c r="H30" s="24">
        <f>AllData!K89</f>
        <v>0.15027027027027029</v>
      </c>
      <c r="I30" s="24">
        <f>AllData!L89</f>
        <v>-1.8953198043817332</v>
      </c>
      <c r="J30" s="47">
        <f>AllData!I108</f>
        <v>10849999.999999998</v>
      </c>
      <c r="K30" s="38">
        <f>AllData!J108</f>
        <v>4366921.1121796072</v>
      </c>
      <c r="L30" s="24">
        <f>AllData!K108</f>
        <v>8.7187500000000001E-2</v>
      </c>
      <c r="M30" s="24">
        <f>AllData!L108</f>
        <v>-2.4396943069664521</v>
      </c>
      <c r="N30" s="47">
        <f>AllData!Q27</f>
        <v>0</v>
      </c>
      <c r="O30" s="38">
        <f>AllData!R27</f>
        <v>0</v>
      </c>
      <c r="P30" s="24">
        <f>AllData!S27</f>
        <v>0</v>
      </c>
      <c r="Q30" s="24">
        <f>AllData!T27</f>
        <v>0</v>
      </c>
      <c r="S30" s="45">
        <f t="shared" si="4"/>
        <v>7741666.666666666</v>
      </c>
      <c r="T30" s="45">
        <f t="shared" si="5"/>
        <v>5444220.5169369299</v>
      </c>
      <c r="U30" s="46">
        <f t="shared" si="6"/>
        <v>9.9713774597495544E-2</v>
      </c>
    </row>
    <row r="31" spans="1:21" x14ac:dyDescent="0.2">
      <c r="A31" s="79"/>
      <c r="B31" s="79"/>
      <c r="C31" s="79"/>
      <c r="D31" s="81"/>
      <c r="E31" s="17">
        <f>AllData!H90*60</f>
        <v>210</v>
      </c>
      <c r="F31" s="47">
        <f>AllData!I90</f>
        <v>10100000</v>
      </c>
      <c r="G31" s="38">
        <f>AllData!J90</f>
        <v>2649871.3519373275</v>
      </c>
      <c r="H31" s="24">
        <f>AllData!K90</f>
        <v>0.32756756756756761</v>
      </c>
      <c r="I31" s="24">
        <f>AllData!L90</f>
        <v>-1.1160609320030559</v>
      </c>
      <c r="J31" s="47">
        <f>AllData!I109</f>
        <v>28999999.999999996</v>
      </c>
      <c r="K31" s="38">
        <f>AllData!J109</f>
        <v>8888194.4173155893</v>
      </c>
      <c r="L31" s="24">
        <f>AllData!K109</f>
        <v>0.23303571428571432</v>
      </c>
      <c r="M31" s="24">
        <f>AllData!L109</f>
        <v>-1.4565635569664466</v>
      </c>
      <c r="N31" s="47">
        <f>AllData!Q28</f>
        <v>0</v>
      </c>
      <c r="O31" s="38">
        <f>AllData!R28</f>
        <v>0</v>
      </c>
      <c r="P31" s="24">
        <f>AllData!S28</f>
        <v>0</v>
      </c>
      <c r="Q31" s="24">
        <f>AllData!T28</f>
        <v>0</v>
      </c>
      <c r="S31" s="45">
        <f t="shared" si="4"/>
        <v>19550000</v>
      </c>
      <c r="T31" s="45">
        <f t="shared" si="5"/>
        <v>14720846.895927327</v>
      </c>
      <c r="U31" s="46">
        <f t="shared" si="6"/>
        <v>0.25180679785330956</v>
      </c>
    </row>
    <row r="32" spans="1:21" x14ac:dyDescent="0.2">
      <c r="A32" s="79"/>
      <c r="B32" s="79"/>
      <c r="C32" s="79"/>
      <c r="D32" s="81"/>
      <c r="E32" s="17">
        <f>AllData!H91*60</f>
        <v>240</v>
      </c>
      <c r="F32" s="47">
        <f>AllData!I91</f>
        <v>12366666.666666664</v>
      </c>
      <c r="G32" s="38">
        <f>AllData!J91</f>
        <v>4593935.3961764015</v>
      </c>
      <c r="H32" s="24">
        <f>AllData!K91</f>
        <v>0.40108108108108109</v>
      </c>
      <c r="I32" s="24">
        <f>AllData!L91</f>
        <v>-0.91359167490499005</v>
      </c>
      <c r="J32" s="47">
        <f>AllData!I110</f>
        <v>50499999.999999993</v>
      </c>
      <c r="K32" s="38">
        <f>AllData!J110</f>
        <v>24762508.317652673</v>
      </c>
      <c r="L32" s="24">
        <f>AllData!K110</f>
        <v>0.40580357142857143</v>
      </c>
      <c r="M32" s="24">
        <f>AllData!L110</f>
        <v>-0.90188605067160665</v>
      </c>
      <c r="N32" s="47">
        <f>AllData!Q29</f>
        <v>0</v>
      </c>
      <c r="O32" s="38">
        <f>AllData!R29</f>
        <v>0</v>
      </c>
      <c r="P32" s="24">
        <f>AllData!S29</f>
        <v>0</v>
      </c>
      <c r="Q32" s="24">
        <f>AllData!T29</f>
        <v>0</v>
      </c>
      <c r="S32" s="45">
        <f t="shared" si="4"/>
        <v>31433333.333333328</v>
      </c>
      <c r="T32" s="45">
        <f t="shared" si="5"/>
        <v>26322789.731699392</v>
      </c>
      <c r="U32" s="46">
        <f t="shared" si="6"/>
        <v>0.40486583184257607</v>
      </c>
    </row>
    <row r="33" spans="1:21" x14ac:dyDescent="0.2">
      <c r="A33" s="79"/>
      <c r="B33" s="79"/>
      <c r="C33" s="79"/>
      <c r="D33" s="81"/>
      <c r="E33" s="17">
        <f>AllData!H92*60</f>
        <v>270</v>
      </c>
      <c r="F33" s="47">
        <f>AllData!I92</f>
        <v>19999999.999999996</v>
      </c>
      <c r="G33" s="38">
        <f>AllData!J92</f>
        <v>10594810.050208546</v>
      </c>
      <c r="H33" s="24">
        <f>AllData!K92</f>
        <v>0.64864864864864868</v>
      </c>
      <c r="I33" s="24">
        <f>AllData!L92</f>
        <v>-0.43286408229627876</v>
      </c>
      <c r="J33" s="47">
        <f>AllData!I111</f>
        <v>44499999.999999993</v>
      </c>
      <c r="K33" s="38">
        <f>AllData!J111</f>
        <v>15934525.123425879</v>
      </c>
      <c r="L33" s="24">
        <f>AllData!K111</f>
        <v>0.35758928571428572</v>
      </c>
      <c r="M33" s="24">
        <f>AllData!L111</f>
        <v>-1.0283701977807262</v>
      </c>
      <c r="N33" s="47">
        <f>AllData!Q30</f>
        <v>0</v>
      </c>
      <c r="O33" s="38">
        <f>AllData!R30</f>
        <v>0</v>
      </c>
      <c r="P33" s="24">
        <f>AllData!S30</f>
        <v>0</v>
      </c>
      <c r="Q33" s="24">
        <f>AllData!T30</f>
        <v>0</v>
      </c>
      <c r="S33" s="45">
        <f t="shared" si="4"/>
        <v>32249999.999999993</v>
      </c>
      <c r="T33" s="45">
        <f t="shared" si="5"/>
        <v>22287889.088022668</v>
      </c>
      <c r="U33" s="46">
        <f t="shared" si="6"/>
        <v>0.41538461538461541</v>
      </c>
    </row>
    <row r="34" spans="1:21" x14ac:dyDescent="0.2">
      <c r="A34" s="79"/>
      <c r="B34" s="79"/>
      <c r="C34" s="79"/>
      <c r="D34" s="81"/>
      <c r="E34" s="17">
        <f>AllData!H93*60</f>
        <v>300</v>
      </c>
      <c r="F34" s="47">
        <f>AllData!I93</f>
        <v>12299999.999999998</v>
      </c>
      <c r="G34" s="38">
        <f>AllData!J93</f>
        <v>4679937.83952503</v>
      </c>
      <c r="H34" s="24">
        <f>AllData!K93</f>
        <v>0.3989189189189189</v>
      </c>
      <c r="I34" s="24">
        <f>AllData!L93</f>
        <v>-0.91899709347189806</v>
      </c>
      <c r="J34" s="47">
        <f>AllData!I112</f>
        <v>55933333.333333328</v>
      </c>
      <c r="K34" s="38">
        <f>AllData!J112</f>
        <v>26431762.999052774</v>
      </c>
      <c r="L34" s="24">
        <f>AllData!K112</f>
        <v>0.44946428571428576</v>
      </c>
      <c r="M34" s="24">
        <f>AllData!L112</f>
        <v>-0.79969888158792468</v>
      </c>
      <c r="N34" s="47">
        <f>AllData!Q31</f>
        <v>0</v>
      </c>
      <c r="O34" s="38">
        <f>AllData!R31</f>
        <v>0</v>
      </c>
      <c r="P34" s="24">
        <f>AllData!S31</f>
        <v>0</v>
      </c>
      <c r="Q34" s="24">
        <f>AllData!T31</f>
        <v>0</v>
      </c>
      <c r="S34" s="45">
        <f t="shared" si="4"/>
        <v>34116666.666666664</v>
      </c>
      <c r="T34" s="45">
        <f t="shared" si="5"/>
        <v>29393013.783197854</v>
      </c>
      <c r="U34" s="46">
        <f t="shared" si="6"/>
        <v>0.43942754919499116</v>
      </c>
    </row>
    <row r="35" spans="1:21" x14ac:dyDescent="0.2">
      <c r="A35" s="79"/>
      <c r="B35" s="79"/>
      <c r="C35" s="79"/>
      <c r="D35" s="81"/>
      <c r="E35" s="17">
        <f>AllData!H94*60</f>
        <v>330</v>
      </c>
      <c r="F35" s="47">
        <f>AllData!I94</f>
        <v>26222222.22222222</v>
      </c>
      <c r="G35" s="38">
        <f>AllData!J94</f>
        <v>4969350.5052918512</v>
      </c>
      <c r="H35" s="24">
        <f>AllData!K94</f>
        <v>0.85045045045045053</v>
      </c>
      <c r="I35" s="24">
        <f>AllData!L94</f>
        <v>-0.16198912816087904</v>
      </c>
      <c r="J35" s="47">
        <f>AllData!I113</f>
        <v>94888888.888888881</v>
      </c>
      <c r="K35" s="38">
        <f>AllData!J113</f>
        <v>37750643.850285657</v>
      </c>
      <c r="L35" s="24">
        <f>AllData!K113</f>
        <v>0.76250000000000007</v>
      </c>
      <c r="M35" s="24">
        <f>AllData!L113</f>
        <v>-0.27115277050057029</v>
      </c>
      <c r="N35" s="47">
        <f>AllData!Q32</f>
        <v>0</v>
      </c>
      <c r="O35" s="38">
        <f>AllData!R32</f>
        <v>0</v>
      </c>
      <c r="P35" s="24">
        <f>AllData!S32</f>
        <v>0</v>
      </c>
      <c r="Q35" s="24">
        <f>AllData!T32</f>
        <v>0</v>
      </c>
      <c r="S35" s="45">
        <f t="shared" si="4"/>
        <v>60555555.555555552</v>
      </c>
      <c r="T35" s="45">
        <f t="shared" si="5"/>
        <v>49001049.791391566</v>
      </c>
      <c r="U35" s="46">
        <f t="shared" si="6"/>
        <v>0.77996422182468716</v>
      </c>
    </row>
    <row r="36" spans="1:21" x14ac:dyDescent="0.2">
      <c r="A36" s="79"/>
      <c r="B36" s="79"/>
      <c r="C36" s="79"/>
      <c r="D36" s="81"/>
      <c r="E36" s="17">
        <f>AllData!H95*60</f>
        <v>360</v>
      </c>
      <c r="F36" s="47">
        <f>AllData!I95</f>
        <v>17916666.666666664</v>
      </c>
      <c r="G36" s="38">
        <f>AllData!J95</f>
        <v>6960385.7434031432</v>
      </c>
      <c r="H36" s="24">
        <f>AllData!K95</f>
        <v>0.58108108108108114</v>
      </c>
      <c r="I36" s="24">
        <f>AllData!L95</f>
        <v>-0.54286497751060725</v>
      </c>
      <c r="J36" s="47">
        <f>AllData!I114</f>
        <v>83777777.777777761</v>
      </c>
      <c r="K36" s="38">
        <f>AllData!J114</f>
        <v>15762120.556715839</v>
      </c>
      <c r="L36" s="24">
        <f>AllData!K114</f>
        <v>0.67321428571428577</v>
      </c>
      <c r="M36" s="24">
        <f>AllData!L114</f>
        <v>-0.39569159628118405</v>
      </c>
      <c r="N36" s="47">
        <f>AllData!Q33</f>
        <v>0</v>
      </c>
      <c r="O36" s="38">
        <f>AllData!R33</f>
        <v>0</v>
      </c>
      <c r="P36" s="24">
        <f>AllData!S33</f>
        <v>0</v>
      </c>
      <c r="Q36" s="24">
        <f>AllData!T33</f>
        <v>0</v>
      </c>
      <c r="S36" s="45">
        <f t="shared" si="4"/>
        <v>50847222.222222209</v>
      </c>
      <c r="T36" s="45">
        <f t="shared" si="5"/>
        <v>44116151.521895923</v>
      </c>
      <c r="U36" s="46">
        <f t="shared" si="6"/>
        <v>0.65491949910554559</v>
      </c>
    </row>
    <row r="37" spans="1:21" x14ac:dyDescent="0.2">
      <c r="A37" s="79"/>
      <c r="B37" s="79"/>
      <c r="C37" s="79"/>
      <c r="D37" s="81"/>
      <c r="E37" s="17">
        <f>AllData!H96*60</f>
        <v>390</v>
      </c>
      <c r="F37" s="47">
        <f>AllData!I96</f>
        <v>20499999.999999996</v>
      </c>
      <c r="G37" s="38">
        <f>AllData!J96</f>
        <v>11843678.789663589</v>
      </c>
      <c r="H37" s="24">
        <f>AllData!K96</f>
        <v>0.66486486486486485</v>
      </c>
      <c r="I37" s="24">
        <f>AllData!L96</f>
        <v>-0.40817146970590734</v>
      </c>
      <c r="J37" s="47">
        <f>AllData!I115</f>
        <v>113333333.33333331</v>
      </c>
      <c r="K37" s="38">
        <f>AllData!J115</f>
        <v>37749172.176353775</v>
      </c>
      <c r="L37" s="24">
        <f>AllData!K115</f>
        <v>0.9107142857142857</v>
      </c>
      <c r="M37" s="24">
        <f>AllData!L115</f>
        <v>-9.3526058010823476E-2</v>
      </c>
      <c r="N37" s="47">
        <f>AllData!Q34</f>
        <v>0</v>
      </c>
      <c r="O37" s="38">
        <f>AllData!R34</f>
        <v>0</v>
      </c>
      <c r="P37" s="24">
        <f>AllData!S34</f>
        <v>0</v>
      </c>
      <c r="Q37" s="24">
        <f>AllData!T34</f>
        <v>0</v>
      </c>
      <c r="S37" s="45">
        <f t="shared" si="4"/>
        <v>66916666.666666657</v>
      </c>
      <c r="T37" s="45">
        <f t="shared" si="5"/>
        <v>60391393.181233771</v>
      </c>
      <c r="U37" s="46">
        <f t="shared" si="6"/>
        <v>0.86189624329159231</v>
      </c>
    </row>
    <row r="38" spans="1:21" ht="17" thickBot="1" x14ac:dyDescent="0.25">
      <c r="A38" s="79"/>
      <c r="B38" s="79"/>
      <c r="C38" s="79"/>
      <c r="D38" s="81"/>
      <c r="E38" s="17">
        <f>AllData!H97*60</f>
        <v>0</v>
      </c>
      <c r="F38" s="47">
        <f>AllData!I97</f>
        <v>0</v>
      </c>
      <c r="G38" s="38">
        <f>AllData!J97</f>
        <v>0</v>
      </c>
      <c r="H38" s="24">
        <f>AllData!K97</f>
        <v>0</v>
      </c>
      <c r="I38" s="24">
        <f>AllData!L97</f>
        <v>0</v>
      </c>
      <c r="J38" s="47">
        <f>AllData!I116</f>
        <v>116222222.22222219</v>
      </c>
      <c r="K38" s="38">
        <f>AllData!J116</f>
        <v>35894908.335924834</v>
      </c>
      <c r="L38" s="24">
        <f>AllData!K116</f>
        <v>0.93392857142857144</v>
      </c>
      <c r="M38" s="24">
        <f>AllData!L116</f>
        <v>-6.8355319664271996E-2</v>
      </c>
      <c r="N38" s="49">
        <f>AllData!Q35</f>
        <v>0</v>
      </c>
      <c r="O38" s="40">
        <f>AllData!R35</f>
        <v>0</v>
      </c>
      <c r="P38" s="25">
        <f>AllData!S35</f>
        <v>0</v>
      </c>
      <c r="Q38" s="25">
        <f>AllData!T35</f>
        <v>0</v>
      </c>
      <c r="S38" s="45">
        <f t="shared" si="4"/>
        <v>58111111.111111097</v>
      </c>
      <c r="T38" s="45">
        <f t="shared" si="5"/>
        <v>67100931.285816491</v>
      </c>
      <c r="U38" s="46">
        <f t="shared" si="6"/>
        <v>0.74847942754919505</v>
      </c>
    </row>
    <row r="39" spans="1:21" x14ac:dyDescent="0.2">
      <c r="S39" s="45"/>
    </row>
    <row r="40" spans="1:21" ht="17" thickBot="1" x14ac:dyDescent="0.25"/>
    <row r="41" spans="1:21" ht="17" thickBot="1" x14ac:dyDescent="0.25">
      <c r="F41" s="75" t="s">
        <v>21</v>
      </c>
      <c r="G41" s="76"/>
      <c r="H41" s="76"/>
      <c r="I41" s="77"/>
      <c r="J41" s="75" t="s">
        <v>22</v>
      </c>
      <c r="K41" s="76"/>
      <c r="L41" s="76"/>
      <c r="M41" s="77"/>
      <c r="N41" s="75" t="s">
        <v>23</v>
      </c>
      <c r="O41" s="76"/>
      <c r="P41" s="76"/>
      <c r="Q41" s="77"/>
    </row>
    <row r="42" spans="1:21" ht="69" thickBot="1" x14ac:dyDescent="0.25">
      <c r="A42" s="41" t="s">
        <v>8</v>
      </c>
      <c r="B42" s="3" t="s">
        <v>2</v>
      </c>
      <c r="C42" s="4" t="s">
        <v>9</v>
      </c>
      <c r="D42" s="42" t="s">
        <v>3</v>
      </c>
      <c r="E42" s="41" t="s">
        <v>12</v>
      </c>
      <c r="F42" s="41" t="s">
        <v>4</v>
      </c>
      <c r="G42" s="42" t="s">
        <v>5</v>
      </c>
      <c r="H42" s="5" t="s">
        <v>6</v>
      </c>
      <c r="I42" s="6" t="s">
        <v>7</v>
      </c>
      <c r="J42" s="41" t="s">
        <v>4</v>
      </c>
      <c r="K42" s="42" t="s">
        <v>5</v>
      </c>
      <c r="L42" s="5" t="s">
        <v>6</v>
      </c>
      <c r="M42" s="6" t="s">
        <v>7</v>
      </c>
      <c r="N42" s="41" t="s">
        <v>4</v>
      </c>
      <c r="O42" s="42" t="s">
        <v>5</v>
      </c>
      <c r="P42" s="5" t="s">
        <v>6</v>
      </c>
      <c r="Q42" s="6" t="s">
        <v>7</v>
      </c>
      <c r="S42" s="43" t="s">
        <v>24</v>
      </c>
      <c r="T42" s="43" t="s">
        <v>25</v>
      </c>
      <c r="U42" s="43" t="s">
        <v>26</v>
      </c>
    </row>
    <row r="43" spans="1:21" x14ac:dyDescent="0.2">
      <c r="A43" s="78">
        <v>4</v>
      </c>
      <c r="B43" s="78">
        <v>45</v>
      </c>
      <c r="C43" s="78">
        <v>9</v>
      </c>
      <c r="D43" s="80" t="s">
        <v>10</v>
      </c>
      <c r="E43" s="16">
        <f>AllData!H41</f>
        <v>0</v>
      </c>
      <c r="F43" s="44">
        <f>AllData!I41</f>
        <v>57333333.333333328</v>
      </c>
      <c r="G43" s="36">
        <f>AllData!J41</f>
        <v>26981475.126464073</v>
      </c>
      <c r="H43" s="9">
        <f>AllData!K41</f>
        <v>1</v>
      </c>
      <c r="I43" s="9">
        <f>AllData!L41</f>
        <v>0</v>
      </c>
      <c r="J43" s="44">
        <v>43555555.555555552</v>
      </c>
      <c r="K43" s="36">
        <v>14791138.48822251</v>
      </c>
      <c r="L43" s="9">
        <v>1</v>
      </c>
      <c r="M43" s="9">
        <v>0</v>
      </c>
      <c r="N43" s="44">
        <f>AllData!Q40</f>
        <v>0</v>
      </c>
      <c r="O43" s="36">
        <f>AllData!R40</f>
        <v>0</v>
      </c>
      <c r="P43" s="9">
        <f>AllData!S40</f>
        <v>0</v>
      </c>
      <c r="Q43" s="9">
        <f>AllData!T40</f>
        <v>0</v>
      </c>
      <c r="S43" s="45">
        <f>AVERAGE(F43,J43)</f>
        <v>50444444.44444444</v>
      </c>
      <c r="T43" s="45">
        <f t="shared" ref="T43:T57" si="7">_xlfn.STDEV.S(F43,J43,N43)</f>
        <v>29927759.386445958</v>
      </c>
      <c r="U43" s="46">
        <f>S43/$S$43</f>
        <v>1</v>
      </c>
    </row>
    <row r="44" spans="1:21" x14ac:dyDescent="0.2">
      <c r="A44" s="79"/>
      <c r="B44" s="79"/>
      <c r="C44" s="79"/>
      <c r="D44" s="81"/>
      <c r="E44" s="17">
        <f>AllData!H42*60</f>
        <v>15</v>
      </c>
      <c r="F44" s="47">
        <f>AllData!I42</f>
        <v>28666666.66666666</v>
      </c>
      <c r="G44" s="38">
        <f>AllData!J42</f>
        <v>2309401.076758503</v>
      </c>
      <c r="H44" s="24">
        <f>AllData!K42</f>
        <v>0.49999999999999994</v>
      </c>
      <c r="I44" s="24">
        <f>AllData!L42</f>
        <v>-0.6931471805599454</v>
      </c>
      <c r="J44" s="47">
        <v>15600000</v>
      </c>
      <c r="K44" s="38">
        <v>5059644.2562694019</v>
      </c>
      <c r="L44" s="24">
        <v>0.35816326530612247</v>
      </c>
      <c r="M44" s="24">
        <v>-1.0267663481987517</v>
      </c>
      <c r="N44" s="47">
        <f>AllData!Q41</f>
        <v>0</v>
      </c>
      <c r="O44" s="38">
        <f>AllData!R41</f>
        <v>0</v>
      </c>
      <c r="P44" s="24">
        <f>AllData!S41</f>
        <v>0</v>
      </c>
      <c r="Q44" s="24">
        <f>AllData!T41</f>
        <v>0</v>
      </c>
      <c r="S44" s="45">
        <f t="shared" ref="S44:S57" si="8">AVERAGE(F44,J44)</f>
        <v>22133333.333333328</v>
      </c>
      <c r="T44" s="45">
        <f t="shared" si="7"/>
        <v>14351977.5382788</v>
      </c>
      <c r="U44" s="46">
        <f>S44/$S$43</f>
        <v>0.4387665198237885</v>
      </c>
    </row>
    <row r="45" spans="1:21" x14ac:dyDescent="0.2">
      <c r="A45" s="79"/>
      <c r="B45" s="79"/>
      <c r="C45" s="79"/>
      <c r="D45" s="81"/>
      <c r="E45" s="17">
        <f>AllData!H43*60</f>
        <v>30</v>
      </c>
      <c r="F45" s="47">
        <f>AllData!I43</f>
        <v>6749999.9999999991</v>
      </c>
      <c r="G45" s="38">
        <f>AllData!J43</f>
        <v>2800162.3329566265</v>
      </c>
      <c r="H45" s="24">
        <f>AllData!K43</f>
        <v>0.11773255813953487</v>
      </c>
      <c r="I45" s="24">
        <f>AllData!L43</f>
        <v>-2.1393396832609048</v>
      </c>
      <c r="J45" s="47">
        <v>4066666.666666666</v>
      </c>
      <c r="K45" s="38">
        <v>1971309.3633574119</v>
      </c>
      <c r="L45" s="24">
        <v>9.3367346938775506E-2</v>
      </c>
      <c r="M45" s="24">
        <v>-2.3712135993831418</v>
      </c>
      <c r="N45" s="47">
        <f>AllData!Q42</f>
        <v>0</v>
      </c>
      <c r="O45" s="38">
        <f>AllData!R42</f>
        <v>0</v>
      </c>
      <c r="P45" s="24">
        <f>AllData!S42</f>
        <v>0</v>
      </c>
      <c r="Q45" s="24">
        <f>AllData!T42</f>
        <v>0</v>
      </c>
      <c r="S45" s="45">
        <f t="shared" si="8"/>
        <v>5408333.3333333321</v>
      </c>
      <c r="T45" s="45">
        <f t="shared" si="7"/>
        <v>3398542.7160170567</v>
      </c>
      <c r="U45" s="46">
        <f>S45/$S$43</f>
        <v>0.10721365638766518</v>
      </c>
    </row>
    <row r="46" spans="1:21" x14ac:dyDescent="0.2">
      <c r="A46" s="79"/>
      <c r="B46" s="79"/>
      <c r="C46" s="79"/>
      <c r="D46" s="81"/>
      <c r="E46" s="17">
        <f>AllData!H44*60</f>
        <v>45</v>
      </c>
      <c r="F46" s="47">
        <f>AllData!I44</f>
        <v>3022222.222222222</v>
      </c>
      <c r="G46" s="38">
        <f>AllData!J44</f>
        <v>1730446.3136556549</v>
      </c>
      <c r="H46" s="24">
        <f>AllData!K44</f>
        <v>5.2713178294573643E-2</v>
      </c>
      <c r="I46" s="24">
        <f>AllData!L44</f>
        <v>-2.9428897921796113</v>
      </c>
      <c r="J46" s="47">
        <v>7511111.1111111091</v>
      </c>
      <c r="K46" s="38">
        <v>5651646.7609990546</v>
      </c>
      <c r="L46" s="24">
        <v>0.17244897959183669</v>
      </c>
      <c r="M46" s="24">
        <v>-1.7576538567415443</v>
      </c>
      <c r="N46" s="47">
        <f>AllData!Q43</f>
        <v>0</v>
      </c>
      <c r="O46" s="38">
        <f>AllData!R43</f>
        <v>0</v>
      </c>
      <c r="P46" s="24">
        <f>AllData!S43</f>
        <v>0</v>
      </c>
      <c r="Q46" s="24">
        <f>AllData!T43</f>
        <v>0</v>
      </c>
      <c r="S46" s="45">
        <f t="shared" si="8"/>
        <v>5266666.666666666</v>
      </c>
      <c r="T46" s="45">
        <f t="shared" si="7"/>
        <v>3779346.0796973128</v>
      </c>
      <c r="U46" s="46">
        <f t="shared" ref="U46:U57" si="9">S46/$S$43</f>
        <v>0.10440528634361233</v>
      </c>
    </row>
    <row r="47" spans="1:21" x14ac:dyDescent="0.2">
      <c r="A47" s="79"/>
      <c r="B47" s="79"/>
      <c r="C47" s="79"/>
      <c r="D47" s="81"/>
      <c r="E47" s="17">
        <f>AllData!H45*60</f>
        <v>60</v>
      </c>
      <c r="F47" s="47">
        <f>AllData!I45</f>
        <v>2708333.3333333335</v>
      </c>
      <c r="G47" s="38">
        <f>AllData!J45</f>
        <v>1539455.8267206769</v>
      </c>
      <c r="H47" s="24">
        <f>AllData!K45</f>
        <v>4.7238372093023263E-2</v>
      </c>
      <c r="I47" s="24">
        <f>AllData!L45</f>
        <v>-3.0525487485976517</v>
      </c>
      <c r="J47" s="47">
        <v>8366666.6666666651</v>
      </c>
      <c r="K47" s="38">
        <v>4319792.3631357625</v>
      </c>
      <c r="L47" s="24">
        <v>0.19209183673469385</v>
      </c>
      <c r="M47" s="24">
        <v>-1.6497817049846148</v>
      </c>
      <c r="N47" s="47">
        <f>AllData!Q44</f>
        <v>0</v>
      </c>
      <c r="O47" s="38">
        <f>AllData!R44</f>
        <v>0</v>
      </c>
      <c r="P47" s="24">
        <f>AllData!S44</f>
        <v>0</v>
      </c>
      <c r="Q47" s="24">
        <f>AllData!T44</f>
        <v>0</v>
      </c>
      <c r="S47" s="45">
        <f t="shared" si="8"/>
        <v>5537499.9999999991</v>
      </c>
      <c r="T47" s="45">
        <f t="shared" si="7"/>
        <v>4269131.774859041</v>
      </c>
      <c r="U47" s="46">
        <f t="shared" si="9"/>
        <v>0.10977422907488986</v>
      </c>
    </row>
    <row r="48" spans="1:21" x14ac:dyDescent="0.2">
      <c r="A48" s="79"/>
      <c r="B48" s="79"/>
      <c r="C48" s="79"/>
      <c r="D48" s="81"/>
      <c r="E48" s="17">
        <f>AllData!H46*60</f>
        <v>75</v>
      </c>
      <c r="F48" s="47">
        <f>AllData!I46</f>
        <v>2666666.6666666665</v>
      </c>
      <c r="G48" s="38">
        <f>AllData!J46</f>
        <v>1433579.964686838</v>
      </c>
      <c r="H48" s="24">
        <f>AllData!K46</f>
        <v>4.6511627906976744E-2</v>
      </c>
      <c r="I48" s="24">
        <f>AllData!L46</f>
        <v>-3.068052935133617</v>
      </c>
      <c r="J48" s="47">
        <v>11766666.666666664</v>
      </c>
      <c r="K48" s="38">
        <v>2687118.5423434693</v>
      </c>
      <c r="L48" s="24">
        <v>0.27015306122448973</v>
      </c>
      <c r="M48" s="24">
        <v>-1.308766587183102</v>
      </c>
      <c r="N48" s="47">
        <f>AllData!Q45</f>
        <v>0</v>
      </c>
      <c r="O48" s="38">
        <f>AllData!R45</f>
        <v>0</v>
      </c>
      <c r="P48" s="24">
        <f>AllData!S45</f>
        <v>0</v>
      </c>
      <c r="Q48" s="24">
        <f>AllData!T45</f>
        <v>0</v>
      </c>
      <c r="S48" s="45">
        <f t="shared" si="8"/>
        <v>7216666.6666666651</v>
      </c>
      <c r="T48" s="45">
        <f t="shared" si="7"/>
        <v>6169488.8437043615</v>
      </c>
      <c r="U48" s="46">
        <f t="shared" si="9"/>
        <v>0.14306167400881056</v>
      </c>
    </row>
    <row r="49" spans="1:21" x14ac:dyDescent="0.2">
      <c r="A49" s="79"/>
      <c r="B49" s="79"/>
      <c r="C49" s="79"/>
      <c r="D49" s="81"/>
      <c r="E49" s="17">
        <f>AllData!H47*60</f>
        <v>90</v>
      </c>
      <c r="F49" s="47">
        <f>AllData!I47</f>
        <v>3933333.3333333335</v>
      </c>
      <c r="G49" s="38">
        <f>AllData!J47</f>
        <v>1528615.9317064139</v>
      </c>
      <c r="H49" s="24">
        <f>AllData!K47</f>
        <v>6.86046511627907E-2</v>
      </c>
      <c r="I49" s="24">
        <f>AllData!L47</f>
        <v>-2.679394945341834</v>
      </c>
      <c r="J49" s="47">
        <v>18555555.555555552</v>
      </c>
      <c r="K49" s="38">
        <v>5364492.3131436966</v>
      </c>
      <c r="L49" s="24">
        <v>0.42602040816326525</v>
      </c>
      <c r="M49" s="24">
        <v>-0.85326802737370755</v>
      </c>
      <c r="N49" s="47">
        <f>AllData!Q46</f>
        <v>0</v>
      </c>
      <c r="O49" s="38">
        <f>AllData!R46</f>
        <v>0</v>
      </c>
      <c r="P49" s="24">
        <f>AllData!S46</f>
        <v>0</v>
      </c>
      <c r="Q49" s="24">
        <f>AllData!T46</f>
        <v>0</v>
      </c>
      <c r="S49" s="45">
        <f t="shared" si="8"/>
        <v>11244444.444444442</v>
      </c>
      <c r="T49" s="45">
        <f t="shared" si="7"/>
        <v>9777432.6538417786</v>
      </c>
      <c r="U49" s="46">
        <f t="shared" si="9"/>
        <v>0.22290748898678411</v>
      </c>
    </row>
    <row r="50" spans="1:21" x14ac:dyDescent="0.2">
      <c r="A50" s="79"/>
      <c r="B50" s="79"/>
      <c r="C50" s="79"/>
      <c r="D50" s="81"/>
      <c r="E50" s="17">
        <f>AllData!H48*60</f>
        <v>120</v>
      </c>
      <c r="F50" s="47">
        <f>AllData!I48</f>
        <v>4949999.9999999991</v>
      </c>
      <c r="G50" s="38">
        <f>AllData!J48</f>
        <v>1600284.0656924311</v>
      </c>
      <c r="H50" s="24">
        <f>AllData!K48</f>
        <v>8.6337209302325579E-2</v>
      </c>
      <c r="I50" s="24">
        <f>AllData!L48</f>
        <v>-2.4494946115647442</v>
      </c>
      <c r="J50" s="47">
        <v>30111111.111111104</v>
      </c>
      <c r="K50" s="38">
        <v>7540630.6839090884</v>
      </c>
      <c r="L50" s="24">
        <v>0.69132653061224481</v>
      </c>
      <c r="M50" s="24">
        <v>-0.36914301891076179</v>
      </c>
      <c r="N50" s="47">
        <f>AllData!Q47</f>
        <v>0</v>
      </c>
      <c r="O50" s="38">
        <f>AllData!R47</f>
        <v>0</v>
      </c>
      <c r="P50" s="24">
        <f>AllData!S47</f>
        <v>0</v>
      </c>
      <c r="Q50" s="24">
        <f>AllData!T47</f>
        <v>0</v>
      </c>
      <c r="S50" s="45">
        <f t="shared" si="8"/>
        <v>17530555.555555552</v>
      </c>
      <c r="T50" s="45">
        <f t="shared" si="7"/>
        <v>16146532.262849079</v>
      </c>
      <c r="U50" s="46">
        <f t="shared" si="9"/>
        <v>0.34752202643171803</v>
      </c>
    </row>
    <row r="51" spans="1:21" x14ac:dyDescent="0.2">
      <c r="A51" s="79"/>
      <c r="B51" s="79"/>
      <c r="C51" s="79"/>
      <c r="D51" s="81"/>
      <c r="E51" s="17">
        <f>AllData!H49*60</f>
        <v>150</v>
      </c>
      <c r="F51" s="47">
        <f>AllData!I49</f>
        <v>8716666.666666666</v>
      </c>
      <c r="G51" s="38">
        <f>AllData!J49</f>
        <v>2518958.4187023612</v>
      </c>
      <c r="H51" s="24">
        <f>AllData!K49</f>
        <v>0.15203488372093024</v>
      </c>
      <c r="I51" s="24">
        <f>AllData!L49</f>
        <v>-1.883645286302521</v>
      </c>
      <c r="J51" s="47">
        <v>38333333.333333328</v>
      </c>
      <c r="K51" s="38">
        <v>11268083.109814957</v>
      </c>
      <c r="L51" s="24">
        <v>0.88010204081632648</v>
      </c>
      <c r="M51" s="24">
        <v>-0.12771742275910283</v>
      </c>
      <c r="N51" s="47">
        <f>AllData!Q48</f>
        <v>0</v>
      </c>
      <c r="O51" s="38">
        <f>AllData!R48</f>
        <v>0</v>
      </c>
      <c r="P51" s="24">
        <f>AllData!S48</f>
        <v>0</v>
      </c>
      <c r="Q51" s="24">
        <f>AllData!T48</f>
        <v>0</v>
      </c>
      <c r="S51" s="45">
        <f t="shared" si="8"/>
        <v>23524999.999999996</v>
      </c>
      <c r="T51" s="45">
        <f t="shared" si="7"/>
        <v>20093828.5163491</v>
      </c>
      <c r="U51" s="46">
        <f t="shared" si="9"/>
        <v>0.46635462555066076</v>
      </c>
    </row>
    <row r="52" spans="1:21" x14ac:dyDescent="0.2">
      <c r="A52" s="79"/>
      <c r="B52" s="79"/>
      <c r="C52" s="79"/>
      <c r="D52" s="81"/>
      <c r="E52" s="17">
        <f>AllData!H50*60</f>
        <v>180</v>
      </c>
      <c r="F52" s="47">
        <f>AllData!I50</f>
        <v>26555555.555555552</v>
      </c>
      <c r="G52" s="38">
        <f>AllData!J50</f>
        <v>5364492.313143691</v>
      </c>
      <c r="H52" s="24">
        <f>AllData!K50</f>
        <v>0.4631782945736434</v>
      </c>
      <c r="I52" s="24">
        <f>AllData!L50</f>
        <v>-0.76964321355005205</v>
      </c>
      <c r="J52" s="47">
        <v>48666666.666666657</v>
      </c>
      <c r="K52" s="38">
        <v>15394804.318340668</v>
      </c>
      <c r="L52" s="24">
        <v>1.1173469387755102</v>
      </c>
      <c r="M52" s="24">
        <v>0.11095707058598356</v>
      </c>
      <c r="N52" s="47">
        <f>AllData!Q49</f>
        <v>0</v>
      </c>
      <c r="O52" s="38">
        <f>AllData!R49</f>
        <v>0</v>
      </c>
      <c r="P52" s="24">
        <f>AllData!S49</f>
        <v>0</v>
      </c>
      <c r="Q52" s="24">
        <f>AllData!T49</f>
        <v>0</v>
      </c>
      <c r="S52" s="45">
        <f t="shared" si="8"/>
        <v>37611111.111111104</v>
      </c>
      <c r="T52" s="45">
        <f t="shared" si="7"/>
        <v>24367133.636234082</v>
      </c>
      <c r="U52" s="46">
        <f t="shared" si="9"/>
        <v>0.74559471365638763</v>
      </c>
    </row>
    <row r="53" spans="1:21" x14ac:dyDescent="0.2">
      <c r="A53" s="79"/>
      <c r="B53" s="79"/>
      <c r="C53" s="79"/>
      <c r="D53" s="81"/>
      <c r="E53" s="17">
        <f>AllData!H51*60</f>
        <v>210</v>
      </c>
      <c r="F53" s="47">
        <f>AllData!I51</f>
        <v>46222222.222222216</v>
      </c>
      <c r="G53" s="38">
        <f>AllData!J51</f>
        <v>23333333.333333336</v>
      </c>
      <c r="H53" s="24">
        <f>AllData!K51</f>
        <v>0.80620155038759689</v>
      </c>
      <c r="I53" s="24">
        <f>AllData!L51</f>
        <v>-0.21542150522029946</v>
      </c>
      <c r="J53" s="47">
        <v>58666666.666666657</v>
      </c>
      <c r="K53" s="38">
        <v>11916375.287812985</v>
      </c>
      <c r="L53" s="24">
        <v>1.346938775510204</v>
      </c>
      <c r="M53" s="24">
        <v>0.29783444391579889</v>
      </c>
      <c r="N53" s="47">
        <f>AllData!Q50</f>
        <v>0</v>
      </c>
      <c r="O53" s="38">
        <f>AllData!R50</f>
        <v>0</v>
      </c>
      <c r="P53" s="24">
        <f>AllData!S50</f>
        <v>0</v>
      </c>
      <c r="Q53" s="24">
        <f>AllData!T50</f>
        <v>0</v>
      </c>
      <c r="S53" s="45">
        <f t="shared" si="8"/>
        <v>52444444.444444433</v>
      </c>
      <c r="T53" s="45">
        <f t="shared" si="7"/>
        <v>30911529.139543649</v>
      </c>
      <c r="U53" s="46">
        <f t="shared" si="9"/>
        <v>1.0396475770925109</v>
      </c>
    </row>
    <row r="54" spans="1:21" x14ac:dyDescent="0.2">
      <c r="A54" s="79"/>
      <c r="B54" s="79"/>
      <c r="C54" s="79"/>
      <c r="D54" s="81"/>
      <c r="E54" s="17">
        <f>AllData!H52*60</f>
        <v>240</v>
      </c>
      <c r="F54" s="47">
        <f>AllData!I52</f>
        <v>71999999.999999985</v>
      </c>
      <c r="G54" s="38">
        <f>AllData!J52</f>
        <v>15588457.268119927</v>
      </c>
      <c r="H54" s="24">
        <f>AllData!K52</f>
        <v>1.2558139534883719</v>
      </c>
      <c r="I54" s="24">
        <f>AllData!L52</f>
        <v>0.2277839308707118</v>
      </c>
      <c r="J54" s="47">
        <v>47999999.999999993</v>
      </c>
      <c r="K54" s="38">
        <v>20959143.930173151</v>
      </c>
      <c r="L54" s="24">
        <v>1.1020408163265305</v>
      </c>
      <c r="M54" s="24">
        <v>9.7163748453647669E-2</v>
      </c>
      <c r="N54" s="47">
        <f>AllData!Q51</f>
        <v>0</v>
      </c>
      <c r="O54" s="38">
        <f>AllData!R51</f>
        <v>0</v>
      </c>
      <c r="P54" s="24">
        <f>AllData!S51</f>
        <v>0</v>
      </c>
      <c r="Q54" s="24">
        <f>AllData!T51</f>
        <v>0</v>
      </c>
      <c r="S54" s="45">
        <f t="shared" si="8"/>
        <v>59999999.999999985</v>
      </c>
      <c r="T54" s="45">
        <f t="shared" si="7"/>
        <v>36660605.559646726</v>
      </c>
      <c r="U54" s="46">
        <f t="shared" si="9"/>
        <v>1.1894273127753301</v>
      </c>
    </row>
    <row r="55" spans="1:21" x14ac:dyDescent="0.2">
      <c r="A55" s="79"/>
      <c r="B55" s="79"/>
      <c r="C55" s="79"/>
      <c r="D55" s="81"/>
      <c r="E55" s="17">
        <f>AllData!H53*60</f>
        <v>270</v>
      </c>
      <c r="F55" s="47">
        <f>AllData!I53</f>
        <v>30888888.888888881</v>
      </c>
      <c r="G55" s="38">
        <f>AllData!J53</f>
        <v>14903392.604072101</v>
      </c>
      <c r="H55" s="24">
        <f>AllData!K53</f>
        <v>0.53875968992248047</v>
      </c>
      <c r="I55" s="24">
        <f>AllData!L53</f>
        <v>-0.61848565179092596</v>
      </c>
      <c r="J55" s="47">
        <v>71499999.999999985</v>
      </c>
      <c r="K55" s="38">
        <v>34092121.190573148</v>
      </c>
      <c r="L55" s="24">
        <v>1.641581632653061</v>
      </c>
      <c r="M55" s="24">
        <v>0.4956601872457187</v>
      </c>
      <c r="N55" s="47">
        <f>AllData!Q52</f>
        <v>0</v>
      </c>
      <c r="O55" s="38">
        <f>AllData!R52</f>
        <v>0</v>
      </c>
      <c r="P55" s="24">
        <f>AllData!S52</f>
        <v>0</v>
      </c>
      <c r="Q55" s="24">
        <f>AllData!T52</f>
        <v>0</v>
      </c>
      <c r="S55" s="45">
        <f t="shared" si="8"/>
        <v>51194444.444444433</v>
      </c>
      <c r="T55" s="45">
        <f t="shared" si="7"/>
        <v>35859995.822804026</v>
      </c>
      <c r="U55" s="46">
        <f t="shared" si="9"/>
        <v>1.0148678414096914</v>
      </c>
    </row>
    <row r="56" spans="1:21" x14ac:dyDescent="0.2">
      <c r="A56" s="79"/>
      <c r="B56" s="79"/>
      <c r="C56" s="79"/>
      <c r="D56" s="81"/>
      <c r="E56" s="17">
        <f>AllData!H54*60</f>
        <v>300</v>
      </c>
      <c r="F56" s="47">
        <f>AllData!I54</f>
        <v>17333333.333333328</v>
      </c>
      <c r="G56" s="38">
        <f>AllData!J54</f>
        <v>5408326.91319599</v>
      </c>
      <c r="H56" s="24">
        <f>AllData!K54</f>
        <v>0.30232558139534876</v>
      </c>
      <c r="I56" s="24">
        <f>AllData!L54</f>
        <v>-1.1962507582320259</v>
      </c>
      <c r="J56" s="47">
        <v>126888888.88888887</v>
      </c>
      <c r="K56" s="38">
        <v>37988302.29308901</v>
      </c>
      <c r="L56" s="24">
        <v>2.9132653061224487</v>
      </c>
      <c r="M56" s="24">
        <v>1.0692745504254928</v>
      </c>
      <c r="N56" s="47">
        <f>AllData!Q53</f>
        <v>0</v>
      </c>
      <c r="O56" s="38">
        <f>AllData!R53</f>
        <v>0</v>
      </c>
      <c r="P56" s="24">
        <f>AllData!S53</f>
        <v>0</v>
      </c>
      <c r="Q56" s="24">
        <f>AllData!T53</f>
        <v>0</v>
      </c>
      <c r="S56" s="45">
        <f t="shared" si="8"/>
        <v>72111111.111111104</v>
      </c>
      <c r="T56" s="45">
        <f t="shared" si="7"/>
        <v>68803650.970215768</v>
      </c>
      <c r="U56" s="46">
        <f t="shared" si="9"/>
        <v>1.4295154185022025</v>
      </c>
    </row>
    <row r="57" spans="1:21" ht="17" thickBot="1" x14ac:dyDescent="0.25">
      <c r="A57" s="79"/>
      <c r="B57" s="79"/>
      <c r="C57" s="79"/>
      <c r="D57" s="81"/>
      <c r="E57" s="17">
        <f>AllData!H55*60</f>
        <v>330</v>
      </c>
      <c r="F57" s="47">
        <f>AllData!I55</f>
        <v>40222222.222222216</v>
      </c>
      <c r="G57" s="38">
        <f>AllData!J55</f>
        <v>14095901.689655907</v>
      </c>
      <c r="H57" s="24">
        <f>AllData!K55</f>
        <v>0.70155038759689914</v>
      </c>
      <c r="I57" s="24">
        <f>AllData!L55</f>
        <v>-0.35446255365579182</v>
      </c>
      <c r="J57" s="47">
        <v>56333333.333333321</v>
      </c>
      <c r="K57" s="38">
        <v>13068583.656535977</v>
      </c>
      <c r="L57" s="24">
        <v>1.2933673469387754</v>
      </c>
      <c r="M57" s="24">
        <v>0.25724916380072055</v>
      </c>
      <c r="N57" s="49">
        <f>AllData!Q54</f>
        <v>0</v>
      </c>
      <c r="O57" s="40">
        <f>AllData!R54</f>
        <v>0</v>
      </c>
      <c r="P57" s="25">
        <f>AllData!S54</f>
        <v>0</v>
      </c>
      <c r="Q57" s="25">
        <f>AllData!T54</f>
        <v>0</v>
      </c>
      <c r="S57" s="45">
        <f t="shared" si="8"/>
        <v>48277777.777777769</v>
      </c>
      <c r="T57" s="45">
        <f t="shared" si="7"/>
        <v>29013903.294147443</v>
      </c>
      <c r="U57" s="46">
        <f t="shared" si="9"/>
        <v>0.95704845814977968</v>
      </c>
    </row>
    <row r="58" spans="1:21" x14ac:dyDescent="0.2">
      <c r="S58" s="45"/>
    </row>
    <row r="59" spans="1:21" ht="17" thickBot="1" x14ac:dyDescent="0.25"/>
    <row r="60" spans="1:21" ht="17" thickBot="1" x14ac:dyDescent="0.25">
      <c r="F60" s="75" t="s">
        <v>21</v>
      </c>
      <c r="G60" s="76"/>
      <c r="H60" s="76"/>
      <c r="I60" s="77"/>
      <c r="J60" s="75" t="s">
        <v>22</v>
      </c>
      <c r="K60" s="76"/>
      <c r="L60" s="76"/>
      <c r="M60" s="77"/>
      <c r="N60" s="75" t="s">
        <v>23</v>
      </c>
      <c r="O60" s="76"/>
      <c r="P60" s="76"/>
      <c r="Q60" s="77"/>
    </row>
    <row r="61" spans="1:21" ht="69" thickBot="1" x14ac:dyDescent="0.25">
      <c r="A61" s="41" t="s">
        <v>8</v>
      </c>
      <c r="B61" s="3" t="s">
        <v>2</v>
      </c>
      <c r="C61" s="4" t="s">
        <v>9</v>
      </c>
      <c r="D61" s="42" t="s">
        <v>3</v>
      </c>
      <c r="E61" s="41" t="s">
        <v>12</v>
      </c>
      <c r="F61" s="41" t="s">
        <v>4</v>
      </c>
      <c r="G61" s="42" t="s">
        <v>5</v>
      </c>
      <c r="H61" s="5" t="s">
        <v>6</v>
      </c>
      <c r="I61" s="6" t="s">
        <v>7</v>
      </c>
      <c r="J61" s="41" t="s">
        <v>4</v>
      </c>
      <c r="K61" s="42" t="s">
        <v>5</v>
      </c>
      <c r="L61" s="5" t="s">
        <v>6</v>
      </c>
      <c r="M61" s="6" t="s">
        <v>7</v>
      </c>
      <c r="N61" s="41" t="s">
        <v>4</v>
      </c>
      <c r="O61" s="42" t="s">
        <v>5</v>
      </c>
      <c r="P61" s="5" t="s">
        <v>6</v>
      </c>
      <c r="Q61" s="6" t="s">
        <v>7</v>
      </c>
      <c r="S61" s="43" t="s">
        <v>24</v>
      </c>
      <c r="T61" s="43" t="s">
        <v>25</v>
      </c>
      <c r="U61" s="43" t="s">
        <v>26</v>
      </c>
    </row>
    <row r="62" spans="1:21" x14ac:dyDescent="0.2">
      <c r="A62" s="78">
        <v>4</v>
      </c>
      <c r="B62" s="78">
        <v>45</v>
      </c>
      <c r="C62" s="78">
        <v>2.5</v>
      </c>
      <c r="D62" s="80" t="s">
        <v>10</v>
      </c>
      <c r="E62" s="16">
        <f>AllData!H64</f>
        <v>0</v>
      </c>
      <c r="F62" s="44">
        <f>AllData!I64</f>
        <v>60888888.888888873</v>
      </c>
      <c r="G62" s="36">
        <f>AllData!J64</f>
        <v>20835333.237342544</v>
      </c>
      <c r="H62" s="9">
        <f>AllData!K64</f>
        <v>1</v>
      </c>
      <c r="I62" s="9">
        <f>AllData!L64</f>
        <v>0</v>
      </c>
      <c r="J62" s="44">
        <f>AllData!M59</f>
        <v>0</v>
      </c>
      <c r="K62" s="36">
        <f>AllData!N59</f>
        <v>0</v>
      </c>
      <c r="L62" s="9">
        <f>AllData!O59</f>
        <v>0</v>
      </c>
      <c r="M62" s="9">
        <f>AllData!P59</f>
        <v>0</v>
      </c>
      <c r="N62" s="44">
        <f>AllData!Q59</f>
        <v>0</v>
      </c>
      <c r="O62" s="36">
        <f>AllData!R59</f>
        <v>0</v>
      </c>
      <c r="P62" s="9">
        <f>AllData!S59</f>
        <v>0</v>
      </c>
      <c r="Q62" s="9">
        <f>AllData!T59</f>
        <v>0</v>
      </c>
      <c r="S62" s="45">
        <f>AVERAGE(F62)</f>
        <v>60888888.888888873</v>
      </c>
      <c r="T62" s="45">
        <f t="shared" ref="T62:T75" si="10">_xlfn.STDEV.S(F62,J62,N62)</f>
        <v>35154216.390657201</v>
      </c>
      <c r="U62" s="46">
        <f>S62/$S$5</f>
        <v>0.75851500321320875</v>
      </c>
    </row>
    <row r="63" spans="1:21" x14ac:dyDescent="0.2">
      <c r="A63" s="79"/>
      <c r="B63" s="79"/>
      <c r="C63" s="79"/>
      <c r="D63" s="81"/>
      <c r="E63" s="17">
        <f>AllData!H65*60</f>
        <v>30</v>
      </c>
      <c r="F63" s="47">
        <f>AllData!I65</f>
        <v>1491666.6666666667</v>
      </c>
      <c r="G63" s="38">
        <f>AllData!J65</f>
        <v>901975.9453891248</v>
      </c>
      <c r="H63" s="24">
        <f>AllData!K65</f>
        <v>2.4498175182481759E-2</v>
      </c>
      <c r="I63" s="24">
        <f>AllData!L65</f>
        <v>-3.7091566465530867</v>
      </c>
      <c r="J63" s="47">
        <f>AllData!M60</f>
        <v>0</v>
      </c>
      <c r="K63" s="38">
        <f>AllData!N60</f>
        <v>0</v>
      </c>
      <c r="L63" s="24">
        <f>AllData!O60</f>
        <v>0</v>
      </c>
      <c r="M63" s="24">
        <f>AllData!P60</f>
        <v>0</v>
      </c>
      <c r="N63" s="47">
        <f>AllData!Q60</f>
        <v>0</v>
      </c>
      <c r="O63" s="38">
        <f>AllData!R60</f>
        <v>0</v>
      </c>
      <c r="P63" s="24">
        <f>AllData!S60</f>
        <v>0</v>
      </c>
      <c r="Q63" s="24">
        <f>AllData!T60</f>
        <v>0</v>
      </c>
      <c r="S63" s="45">
        <f t="shared" ref="S63:S75" si="11">AVERAGE(F63)</f>
        <v>1491666.6666666667</v>
      </c>
      <c r="T63" s="45">
        <f t="shared" si="10"/>
        <v>861214.15154119185</v>
      </c>
      <c r="U63" s="48">
        <v>1</v>
      </c>
    </row>
    <row r="64" spans="1:21" x14ac:dyDescent="0.2">
      <c r="A64" s="79"/>
      <c r="B64" s="79"/>
      <c r="C64" s="79"/>
      <c r="D64" s="81"/>
      <c r="E64" s="17">
        <f>AllData!H66*60</f>
        <v>60</v>
      </c>
      <c r="F64" s="47">
        <f>AllData!I66</f>
        <v>609333.33333333337</v>
      </c>
      <c r="G64" s="38">
        <f>AllData!J66</f>
        <v>440575.38136698771</v>
      </c>
      <c r="H64" s="24">
        <f>AllData!K66</f>
        <v>1.0007299270072996E-2</v>
      </c>
      <c r="I64" s="24">
        <f>AllData!L66</f>
        <v>-4.6044405252479477</v>
      </c>
      <c r="J64" s="47">
        <f>AllData!M61</f>
        <v>0</v>
      </c>
      <c r="K64" s="38">
        <f>AllData!N61</f>
        <v>0</v>
      </c>
      <c r="L64" s="24">
        <f>AllData!O61</f>
        <v>0</v>
      </c>
      <c r="M64" s="24">
        <f>AllData!P61</f>
        <v>0</v>
      </c>
      <c r="N64" s="47">
        <f>AllData!Q61</f>
        <v>0</v>
      </c>
      <c r="O64" s="38">
        <f>AllData!R61</f>
        <v>0</v>
      </c>
      <c r="P64" s="24">
        <f>AllData!S61</f>
        <v>0</v>
      </c>
      <c r="Q64" s="24">
        <f>AllData!T61</f>
        <v>0</v>
      </c>
      <c r="S64" s="45">
        <f t="shared" si="11"/>
        <v>609333.33333333337</v>
      </c>
      <c r="T64" s="45">
        <f t="shared" si="10"/>
        <v>351798.76402621198</v>
      </c>
      <c r="U64" s="46">
        <f t="shared" ref="U64:U75" si="12">S64/$S$5</f>
        <v>7.5906866379949599E-3</v>
      </c>
    </row>
    <row r="65" spans="1:21" x14ac:dyDescent="0.2">
      <c r="A65" s="79"/>
      <c r="B65" s="79"/>
      <c r="C65" s="79"/>
      <c r="D65" s="81"/>
      <c r="E65" s="17">
        <f>AllData!H67*60</f>
        <v>90</v>
      </c>
      <c r="F65" s="47">
        <f>AllData!I67</f>
        <v>2066666.6666666667</v>
      </c>
      <c r="G65" s="38">
        <f>AllData!J67</f>
        <v>553227.44514404365</v>
      </c>
      <c r="H65" s="24">
        <f>AllData!K67</f>
        <v>3.3941605839416071E-2</v>
      </c>
      <c r="I65" s="24">
        <f>AllData!L67</f>
        <v>-3.3831137062288597</v>
      </c>
      <c r="J65" s="47">
        <f>AllData!M62</f>
        <v>0</v>
      </c>
      <c r="K65" s="38">
        <f>AllData!N62</f>
        <v>0</v>
      </c>
      <c r="L65" s="24">
        <f>AllData!O62</f>
        <v>0</v>
      </c>
      <c r="M65" s="24">
        <f>AllData!P62</f>
        <v>0</v>
      </c>
      <c r="N65" s="47">
        <f>AllData!Q62</f>
        <v>0</v>
      </c>
      <c r="O65" s="38">
        <f>AllData!R62</f>
        <v>0</v>
      </c>
      <c r="P65" s="24">
        <f>AllData!S62</f>
        <v>0</v>
      </c>
      <c r="Q65" s="24">
        <f>AllData!T62</f>
        <v>0</v>
      </c>
      <c r="S65" s="45">
        <f t="shared" si="11"/>
        <v>2066666.6666666667</v>
      </c>
      <c r="T65" s="45">
        <f t="shared" si="10"/>
        <v>1193190.5563252266</v>
      </c>
      <c r="U65" s="46">
        <f t="shared" si="12"/>
        <v>2.5745217262346142E-2</v>
      </c>
    </row>
    <row r="66" spans="1:21" x14ac:dyDescent="0.2">
      <c r="A66" s="79"/>
      <c r="B66" s="79"/>
      <c r="C66" s="79"/>
      <c r="D66" s="81"/>
      <c r="E66" s="17">
        <f>AllData!H68*60</f>
        <v>120</v>
      </c>
      <c r="F66" s="47">
        <f>AllData!I68</f>
        <v>6183333.333333333</v>
      </c>
      <c r="G66" s="38">
        <f>AllData!J68</f>
        <v>3030101.5084506893</v>
      </c>
      <c r="H66" s="24">
        <f>AllData!K68</f>
        <v>0.10155109489051097</v>
      </c>
      <c r="I66" s="24">
        <f>AllData!L68</f>
        <v>-2.2871932092264617</v>
      </c>
      <c r="J66" s="47">
        <f>AllData!M63</f>
        <v>0</v>
      </c>
      <c r="K66" s="38">
        <f>AllData!N63</f>
        <v>0</v>
      </c>
      <c r="L66" s="24">
        <f>AllData!O63</f>
        <v>0</v>
      </c>
      <c r="M66" s="24">
        <f>AllData!P63</f>
        <v>0</v>
      </c>
      <c r="N66" s="47">
        <f>AllData!Q63</f>
        <v>0</v>
      </c>
      <c r="O66" s="38">
        <f>AllData!R63</f>
        <v>0</v>
      </c>
      <c r="P66" s="24">
        <f>AllData!S63</f>
        <v>0</v>
      </c>
      <c r="Q66" s="24">
        <f>AllData!T63</f>
        <v>0</v>
      </c>
      <c r="S66" s="45">
        <f t="shared" si="11"/>
        <v>6183333.333333333</v>
      </c>
      <c r="T66" s="45">
        <f t="shared" si="10"/>
        <v>3569949.1644891859</v>
      </c>
      <c r="U66" s="46">
        <f t="shared" si="12"/>
        <v>7.7028029067180787E-2</v>
      </c>
    </row>
    <row r="67" spans="1:21" x14ac:dyDescent="0.2">
      <c r="A67" s="79"/>
      <c r="B67" s="79"/>
      <c r="C67" s="79"/>
      <c r="D67" s="81"/>
      <c r="E67" s="17">
        <f>AllData!H69*60</f>
        <v>150</v>
      </c>
      <c r="F67" s="47">
        <f>AllData!I69</f>
        <v>13946666.666666666</v>
      </c>
      <c r="G67" s="38">
        <f>AllData!J69</f>
        <v>6274422.7584998552</v>
      </c>
      <c r="H67" s="24">
        <f>AllData!K69</f>
        <v>0.22905109489051101</v>
      </c>
      <c r="I67" s="24">
        <f>AllData!L69</f>
        <v>-1.473810178523238</v>
      </c>
      <c r="J67" s="47">
        <f>AllData!M64</f>
        <v>0</v>
      </c>
      <c r="K67" s="38">
        <f>AllData!N64</f>
        <v>0</v>
      </c>
      <c r="L67" s="24">
        <f>AllData!O64</f>
        <v>0</v>
      </c>
      <c r="M67" s="24">
        <f>AllData!P64</f>
        <v>0</v>
      </c>
      <c r="N67" s="47">
        <f>AllData!Q64</f>
        <v>0</v>
      </c>
      <c r="O67" s="38">
        <f>AllData!R64</f>
        <v>0</v>
      </c>
      <c r="P67" s="24">
        <f>AllData!S64</f>
        <v>0</v>
      </c>
      <c r="Q67" s="24">
        <f>AllData!T64</f>
        <v>0</v>
      </c>
      <c r="S67" s="45">
        <f t="shared" si="11"/>
        <v>13946666.666666666</v>
      </c>
      <c r="T67" s="45">
        <f t="shared" si="10"/>
        <v>8052111.754297981</v>
      </c>
      <c r="U67" s="46">
        <f t="shared" si="12"/>
        <v>0.17373869197686492</v>
      </c>
    </row>
    <row r="68" spans="1:21" x14ac:dyDescent="0.2">
      <c r="A68" s="79"/>
      <c r="B68" s="79"/>
      <c r="C68" s="79"/>
      <c r="D68" s="81"/>
      <c r="E68" s="17">
        <f>AllData!H70*60</f>
        <v>180</v>
      </c>
      <c r="F68" s="47">
        <f>AllData!I70</f>
        <v>26777777.777777776</v>
      </c>
      <c r="G68" s="38">
        <f>AllData!J70</f>
        <v>6119186.5835619345</v>
      </c>
      <c r="H68" s="24">
        <f>AllData!K70</f>
        <v>0.43978102189781032</v>
      </c>
      <c r="I68" s="24">
        <f>AllData!L70</f>
        <v>-0.82147835345736031</v>
      </c>
      <c r="J68" s="47">
        <f>AllData!M65</f>
        <v>0</v>
      </c>
      <c r="K68" s="38">
        <f>AllData!N65</f>
        <v>0</v>
      </c>
      <c r="L68" s="24">
        <f>AllData!O65</f>
        <v>0</v>
      </c>
      <c r="M68" s="24">
        <f>AllData!P65</f>
        <v>0</v>
      </c>
      <c r="N68" s="47">
        <f>AllData!Q65</f>
        <v>0</v>
      </c>
      <c r="O68" s="38">
        <f>AllData!R65</f>
        <v>0</v>
      </c>
      <c r="P68" s="24">
        <f>AllData!S65</f>
        <v>0</v>
      </c>
      <c r="Q68" s="24">
        <f>AllData!T65</f>
        <v>0</v>
      </c>
      <c r="S68" s="45">
        <f t="shared" si="11"/>
        <v>26777777.777777776</v>
      </c>
      <c r="T68" s="45">
        <f t="shared" si="10"/>
        <v>15460157.208299978</v>
      </c>
      <c r="U68" s="46">
        <f t="shared" si="12"/>
        <v>0.33358050323792582</v>
      </c>
    </row>
    <row r="69" spans="1:21" x14ac:dyDescent="0.2">
      <c r="A69" s="79"/>
      <c r="B69" s="79"/>
      <c r="C69" s="79"/>
      <c r="D69" s="81"/>
      <c r="E69" s="17">
        <f>AllData!H71*60</f>
        <v>210</v>
      </c>
      <c r="F69" s="47">
        <f>AllData!I71</f>
        <v>34083333.333333328</v>
      </c>
      <c r="G69" s="38">
        <f>AllData!J71</f>
        <v>16762828.646813286</v>
      </c>
      <c r="H69" s="24">
        <f>AllData!K71</f>
        <v>0.55976277372262784</v>
      </c>
      <c r="I69" s="24">
        <f>AllData!L71</f>
        <v>-0.5802422033569945</v>
      </c>
      <c r="J69" s="47">
        <f>AllData!M66</f>
        <v>0</v>
      </c>
      <c r="K69" s="38">
        <f>AllData!N66</f>
        <v>0</v>
      </c>
      <c r="L69" s="24">
        <f>AllData!O66</f>
        <v>0</v>
      </c>
      <c r="M69" s="24">
        <f>AllData!P66</f>
        <v>0</v>
      </c>
      <c r="N69" s="47">
        <f>AllData!Q66</f>
        <v>0</v>
      </c>
      <c r="O69" s="38">
        <f>AllData!R66</f>
        <v>0</v>
      </c>
      <c r="P69" s="24">
        <f>AllData!S66</f>
        <v>0</v>
      </c>
      <c r="Q69" s="24">
        <f>AllData!T66</f>
        <v>0</v>
      </c>
      <c r="S69" s="45">
        <f t="shared" si="11"/>
        <v>34083333.333333328</v>
      </c>
      <c r="T69" s="45">
        <f t="shared" si="10"/>
        <v>19678021.674879741</v>
      </c>
      <c r="U69" s="46">
        <f t="shared" si="12"/>
        <v>0.42458846210885365</v>
      </c>
    </row>
    <row r="70" spans="1:21" x14ac:dyDescent="0.2">
      <c r="A70" s="79"/>
      <c r="B70" s="79"/>
      <c r="C70" s="79"/>
      <c r="D70" s="81"/>
      <c r="E70" s="17">
        <f>AllData!H72*60</f>
        <v>240</v>
      </c>
      <c r="F70" s="47">
        <f>AllData!I72</f>
        <v>45333333.333333328</v>
      </c>
      <c r="G70" s="38">
        <f>AllData!J72</f>
        <v>14933184.523068095</v>
      </c>
      <c r="H70" s="24">
        <f>AllData!K72</f>
        <v>0.74452554744525556</v>
      </c>
      <c r="I70" s="24">
        <f>AllData!L72</f>
        <v>-0.29500811254385373</v>
      </c>
      <c r="J70" s="47">
        <f>AllData!M67</f>
        <v>0</v>
      </c>
      <c r="K70" s="38">
        <f>AllData!N67</f>
        <v>0</v>
      </c>
      <c r="L70" s="24">
        <f>AllData!O67</f>
        <v>0</v>
      </c>
      <c r="M70" s="24">
        <f>AllData!P67</f>
        <v>0</v>
      </c>
      <c r="N70" s="47">
        <f>AllData!Q67</f>
        <v>0</v>
      </c>
      <c r="O70" s="38">
        <f>AllData!R67</f>
        <v>0</v>
      </c>
      <c r="P70" s="24">
        <f>AllData!S67</f>
        <v>0</v>
      </c>
      <c r="Q70" s="24">
        <f>AllData!T67</f>
        <v>0</v>
      </c>
      <c r="S70" s="45">
        <f t="shared" si="11"/>
        <v>45333333.333333328</v>
      </c>
      <c r="T70" s="45">
        <f t="shared" si="10"/>
        <v>26173212.203263033</v>
      </c>
      <c r="U70" s="46">
        <f t="shared" si="12"/>
        <v>0.56473379801275403</v>
      </c>
    </row>
    <row r="71" spans="1:21" x14ac:dyDescent="0.2">
      <c r="A71" s="79"/>
      <c r="B71" s="79"/>
      <c r="C71" s="79"/>
      <c r="D71" s="81"/>
      <c r="E71" s="17">
        <f>AllData!H73*60</f>
        <v>270</v>
      </c>
      <c r="F71" s="47">
        <f>AllData!I73</f>
        <v>82666666.666666657</v>
      </c>
      <c r="G71" s="38">
        <f>AllData!J73</f>
        <v>38923000.912057117</v>
      </c>
      <c r="H71" s="24">
        <f>AllData!K73</f>
        <v>1.3576642335766425</v>
      </c>
      <c r="I71" s="24">
        <f>AllData!L73</f>
        <v>0.30576574788507643</v>
      </c>
      <c r="J71" s="47">
        <f>AllData!M68</f>
        <v>0</v>
      </c>
      <c r="K71" s="38">
        <f>AllData!N68</f>
        <v>0</v>
      </c>
      <c r="L71" s="24">
        <f>AllData!O68</f>
        <v>0</v>
      </c>
      <c r="M71" s="24">
        <f>AllData!P68</f>
        <v>0</v>
      </c>
      <c r="N71" s="47">
        <f>AllData!Q68</f>
        <v>0</v>
      </c>
      <c r="O71" s="38">
        <f>AllData!R68</f>
        <v>0</v>
      </c>
      <c r="P71" s="24">
        <f>AllData!S68</f>
        <v>0</v>
      </c>
      <c r="Q71" s="24">
        <f>AllData!T68</f>
        <v>0</v>
      </c>
      <c r="S71" s="45">
        <f t="shared" si="11"/>
        <v>82666666.666666657</v>
      </c>
      <c r="T71" s="45">
        <f t="shared" si="10"/>
        <v>47727622.253009051</v>
      </c>
      <c r="U71" s="46">
        <f t="shared" si="12"/>
        <v>1.0298086904938455</v>
      </c>
    </row>
    <row r="72" spans="1:21" x14ac:dyDescent="0.2">
      <c r="A72" s="79"/>
      <c r="B72" s="79"/>
      <c r="C72" s="79"/>
      <c r="D72" s="81"/>
      <c r="E72" s="17">
        <f>AllData!H74*60</f>
        <v>300</v>
      </c>
      <c r="F72" s="47">
        <f>AllData!I74</f>
        <v>64444444.444444433</v>
      </c>
      <c r="G72" s="38">
        <f>AllData!J74</f>
        <v>11695203.195232607</v>
      </c>
      <c r="H72" s="24">
        <f>AllData!K74</f>
        <v>1.0583941605839418</v>
      </c>
      <c r="I72" s="24">
        <f>AllData!L74</f>
        <v>5.6752816592449629E-2</v>
      </c>
      <c r="J72" s="47">
        <f>AllData!M69</f>
        <v>0</v>
      </c>
      <c r="K72" s="38">
        <f>AllData!N69</f>
        <v>0</v>
      </c>
      <c r="L72" s="24">
        <f>AllData!O69</f>
        <v>0</v>
      </c>
      <c r="M72" s="24">
        <f>AllData!P69</f>
        <v>0</v>
      </c>
      <c r="N72" s="47">
        <f>AllData!Q69</f>
        <v>0</v>
      </c>
      <c r="O72" s="38">
        <f>AllData!R69</f>
        <v>0</v>
      </c>
      <c r="P72" s="24">
        <f>AllData!S69</f>
        <v>0</v>
      </c>
      <c r="Q72" s="24">
        <f>AllData!T69</f>
        <v>0</v>
      </c>
      <c r="S72" s="45">
        <f t="shared" si="11"/>
        <v>64444444.444444433</v>
      </c>
      <c r="T72" s="45">
        <f t="shared" si="10"/>
        <v>37207017.347775877</v>
      </c>
      <c r="U72" s="46">
        <f t="shared" si="12"/>
        <v>0.80280785011616984</v>
      </c>
    </row>
    <row r="73" spans="1:21" x14ac:dyDescent="0.2">
      <c r="A73" s="79"/>
      <c r="B73" s="79"/>
      <c r="C73" s="79"/>
      <c r="D73" s="81"/>
      <c r="E73" s="17">
        <f>AllData!H75*60</f>
        <v>330</v>
      </c>
      <c r="F73" s="47">
        <f>AllData!I75</f>
        <v>114999999.99999999</v>
      </c>
      <c r="G73" s="38">
        <f>AllData!J75</f>
        <v>20386269.88931521</v>
      </c>
      <c r="H73" s="24">
        <f>AllData!K75</f>
        <v>1.8886861313868615</v>
      </c>
      <c r="I73" s="24">
        <f>AllData!L75</f>
        <v>0.63588141875145399</v>
      </c>
      <c r="J73" s="47">
        <f>AllData!M70</f>
        <v>0</v>
      </c>
      <c r="K73" s="38">
        <f>AllData!N70</f>
        <v>0</v>
      </c>
      <c r="L73" s="24">
        <f>AllData!O70</f>
        <v>0</v>
      </c>
      <c r="M73" s="24">
        <f>AllData!P70</f>
        <v>0</v>
      </c>
      <c r="N73" s="47">
        <f>AllData!Q70</f>
        <v>0</v>
      </c>
      <c r="O73" s="38">
        <f>AllData!R70</f>
        <v>0</v>
      </c>
      <c r="P73" s="24">
        <f>AllData!S70</f>
        <v>0</v>
      </c>
      <c r="Q73" s="24">
        <f>AllData!T70</f>
        <v>0</v>
      </c>
      <c r="S73" s="45">
        <f t="shared" si="11"/>
        <v>114999999.99999999</v>
      </c>
      <c r="T73" s="45">
        <f t="shared" si="10"/>
        <v>66395280.95680695</v>
      </c>
      <c r="U73" s="46">
        <f t="shared" si="12"/>
        <v>1.432596767017648</v>
      </c>
    </row>
    <row r="74" spans="1:21" x14ac:dyDescent="0.2">
      <c r="A74" s="79"/>
      <c r="B74" s="79"/>
      <c r="C74" s="79"/>
      <c r="D74" s="81"/>
      <c r="E74" s="17">
        <f>AllData!H76*60</f>
        <v>360</v>
      </c>
      <c r="F74" s="47">
        <f>AllData!I76</f>
        <v>101666666.66666664</v>
      </c>
      <c r="G74" s="38">
        <f>AllData!J76</f>
        <v>34880749.227427259</v>
      </c>
      <c r="H74" s="24">
        <f>AllData!K76</f>
        <v>1.6697080291970803</v>
      </c>
      <c r="I74" s="24">
        <f>AllData!L76</f>
        <v>0.51264877832750577</v>
      </c>
      <c r="J74" s="47">
        <f>AllData!M71</f>
        <v>0</v>
      </c>
      <c r="K74" s="38">
        <f>AllData!N71</f>
        <v>0</v>
      </c>
      <c r="L74" s="24">
        <f>AllData!O71</f>
        <v>0</v>
      </c>
      <c r="M74" s="24">
        <f>AllData!P71</f>
        <v>0</v>
      </c>
      <c r="N74" s="47">
        <f>AllData!Q71</f>
        <v>0</v>
      </c>
      <c r="O74" s="38">
        <f>AllData!R71</f>
        <v>0</v>
      </c>
      <c r="P74" s="24">
        <f>AllData!S71</f>
        <v>0</v>
      </c>
      <c r="Q74" s="24">
        <f>AllData!T71</f>
        <v>0</v>
      </c>
      <c r="S74" s="45">
        <f t="shared" si="11"/>
        <v>101666666.66666664</v>
      </c>
      <c r="T74" s="45">
        <f t="shared" si="10"/>
        <v>58697277.367611945</v>
      </c>
      <c r="U74" s="46">
        <f t="shared" si="12"/>
        <v>1.2664985911315438</v>
      </c>
    </row>
    <row r="75" spans="1:21" x14ac:dyDescent="0.2">
      <c r="A75" s="79"/>
      <c r="B75" s="79"/>
      <c r="C75" s="79"/>
      <c r="D75" s="81"/>
      <c r="E75" s="17">
        <f>AllData!H77*60</f>
        <v>390</v>
      </c>
      <c r="F75" s="47">
        <f>AllData!I77</f>
        <v>107666666.66666664</v>
      </c>
      <c r="G75" s="38">
        <f>AllData!J77</f>
        <v>23131508.093219172</v>
      </c>
      <c r="H75" s="24">
        <f>AllData!K77</f>
        <v>1.7682481751824819</v>
      </c>
      <c r="I75" s="24">
        <f>AllData!L77</f>
        <v>0.56998932494275079</v>
      </c>
      <c r="J75" s="47">
        <f>AllData!M72</f>
        <v>0</v>
      </c>
      <c r="K75" s="38">
        <f>AllData!N72</f>
        <v>0</v>
      </c>
      <c r="L75" s="24">
        <f>AllData!O72</f>
        <v>0</v>
      </c>
      <c r="M75" s="24">
        <f>AllData!P72</f>
        <v>0</v>
      </c>
      <c r="N75" s="47">
        <f>AllData!Q72</f>
        <v>0</v>
      </c>
      <c r="O75" s="38">
        <f>AllData!R72</f>
        <v>0</v>
      </c>
      <c r="P75" s="24">
        <f>AllData!S72</f>
        <v>0</v>
      </c>
      <c r="Q75" s="24">
        <f>AllData!T72</f>
        <v>0</v>
      </c>
      <c r="S75" s="45">
        <f t="shared" si="11"/>
        <v>107666666.66666664</v>
      </c>
      <c r="T75" s="45">
        <f t="shared" si="10"/>
        <v>62161378.982749693</v>
      </c>
      <c r="U75" s="46">
        <f t="shared" si="12"/>
        <v>1.3412427702802907</v>
      </c>
    </row>
    <row r="76" spans="1:21" x14ac:dyDescent="0.2">
      <c r="S76" s="45"/>
    </row>
  </sheetData>
  <mergeCells count="28">
    <mergeCell ref="F3:I3"/>
    <mergeCell ref="J3:M3"/>
    <mergeCell ref="N3:Q3"/>
    <mergeCell ref="D5:D19"/>
    <mergeCell ref="C5:C19"/>
    <mergeCell ref="A5:A19"/>
    <mergeCell ref="F22:I22"/>
    <mergeCell ref="J22:M22"/>
    <mergeCell ref="N22:Q22"/>
    <mergeCell ref="A24:A38"/>
    <mergeCell ref="B24:B38"/>
    <mergeCell ref="C24:C38"/>
    <mergeCell ref="D24:D38"/>
    <mergeCell ref="B5:B19"/>
    <mergeCell ref="F41:I41"/>
    <mergeCell ref="J41:M41"/>
    <mergeCell ref="N41:Q41"/>
    <mergeCell ref="A43:A57"/>
    <mergeCell ref="B43:B57"/>
    <mergeCell ref="C43:C57"/>
    <mergeCell ref="D43:D57"/>
    <mergeCell ref="F60:I60"/>
    <mergeCell ref="J60:M60"/>
    <mergeCell ref="N60:Q60"/>
    <mergeCell ref="A62:A75"/>
    <mergeCell ref="B62:B75"/>
    <mergeCell ref="C62:C75"/>
    <mergeCell ref="D62:D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AllData</vt:lpstr>
      <vt:lpstr>MoyenneTriplicat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cecile blanchon</cp:lastModifiedBy>
  <dcterms:created xsi:type="dcterms:W3CDTF">2023-02-08T16:15:12Z</dcterms:created>
  <dcterms:modified xsi:type="dcterms:W3CDTF">2023-10-04T09:40:07Z</dcterms:modified>
</cp:coreProperties>
</file>